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Radkovicova M\IROP - Zkvalitnění konkurenceschopnosti\VEREJNE ZAKAZKY\VZ0002 Výstavba objektu pro teoretickou a praktickou výuku OV\VZ0002 Výstavba objektu\"/>
    </mc:Choice>
  </mc:AlternateContent>
  <bookViews>
    <workbookView xWindow="0" yWindow="0" windowWidth="20490" windowHeight="7650"/>
  </bookViews>
  <sheets>
    <sheet name="Nenavázané položky" sheetId="26" r:id="rId1"/>
    <sheet name="Rekapitulace stavby" sheetId="1" r:id="rId2"/>
    <sheet name="OD - Odstranění stavby" sheetId="2" r:id="rId3"/>
    <sheet name="001 - Stavební část" sheetId="3" r:id="rId4"/>
    <sheet name="001A - Pilotové založení ..." sheetId="4" r:id="rId5"/>
    <sheet name="002 - Vzduchotechnika" sheetId="5" r:id="rId6"/>
    <sheet name="003 - Zařízení pro vytápě..." sheetId="6" r:id="rId7"/>
    <sheet name="004 - Areálový plynovod" sheetId="7" r:id="rId8"/>
    <sheet name="005 - Kabelová přípojka NN" sheetId="8" r:id="rId9"/>
    <sheet name="006 - Elektroinstalace - ..." sheetId="9" r:id="rId10"/>
    <sheet name="007 - Elektroinstalace - ..." sheetId="10" r:id="rId11"/>
    <sheet name="008 - Ochrana před bleskem" sheetId="11" r:id="rId12"/>
    <sheet name="009 - Zdravotně technické..." sheetId="12" r:id="rId13"/>
    <sheet name="010 - Splašková kanalizač..." sheetId="13" r:id="rId14"/>
    <sheet name="011 - Přípojka vody" sheetId="14" r:id="rId15"/>
    <sheet name="012 - Sadové úpravy, zeleň" sheetId="15" r:id="rId16"/>
    <sheet name="001 - Dešťová kanalizační..." sheetId="16" r:id="rId17"/>
    <sheet name="001 - Zpevněná plocha, ko..." sheetId="17" r:id="rId18"/>
    <sheet name="001 - Stavební část_01" sheetId="18" r:id="rId19"/>
    <sheet name="002 - Vzduchotechnika_01" sheetId="19" r:id="rId20"/>
    <sheet name="003 - Zařízení pro vytápě..._01" sheetId="20" r:id="rId21"/>
    <sheet name="004 - Elektroinstalace - ..." sheetId="21" r:id="rId22"/>
    <sheet name="005 - Zdravotně technické..." sheetId="22" r:id="rId23"/>
    <sheet name="01 - Přeložka sávající je..." sheetId="23" r:id="rId24"/>
    <sheet name="001 - Vedlejší rozpočtové..." sheetId="24" r:id="rId25"/>
  </sheets>
  <definedNames>
    <definedName name="_xlnm._FilterDatabase" localSheetId="0" hidden="1">'Nenavázané položky'!$A$1:$I$1349</definedName>
    <definedName name="_xlnm.Print_Titles" localSheetId="16">'001 - Dešťová kanalizační...'!$126:$126</definedName>
    <definedName name="_xlnm.Print_Titles" localSheetId="3">'001 - Stavební část'!$142:$142</definedName>
    <definedName name="_xlnm.Print_Titles" localSheetId="18">'001 - Stavební část_01'!$129:$129</definedName>
    <definedName name="_xlnm.Print_Titles" localSheetId="24">'001 - Vedlejší rozpočtové...'!$122:$122</definedName>
    <definedName name="_xlnm.Print_Titles" localSheetId="17">'001 - Zpevněná plocha, ko...'!$121:$121</definedName>
    <definedName name="_xlnm.Print_Titles" localSheetId="4">'001A - Pilotové založení ...'!$123:$123</definedName>
    <definedName name="_xlnm.Print_Titles" localSheetId="5">'002 - Vzduchotechnika'!$128:$128</definedName>
    <definedName name="_xlnm.Print_Titles" localSheetId="19">'002 - Vzduchotechnika_01'!$120:$120</definedName>
    <definedName name="_xlnm.Print_Titles" localSheetId="6">'003 - Zařízení pro vytápě...'!$127:$127</definedName>
    <definedName name="_xlnm.Print_Titles" localSheetId="20">'003 - Zařízení pro vytápě..._01'!$122:$122</definedName>
    <definedName name="_xlnm.Print_Titles" localSheetId="7">'004 - Areálový plynovod'!$124:$124</definedName>
    <definedName name="_xlnm.Print_Titles" localSheetId="21">'004 - Elektroinstalace - ...'!$126:$126</definedName>
    <definedName name="_xlnm.Print_Titles" localSheetId="8">'005 - Kabelová přípojka NN'!$123:$123</definedName>
    <definedName name="_xlnm.Print_Titles" localSheetId="22">'005 - Zdravotně technické...'!$122:$122</definedName>
    <definedName name="_xlnm.Print_Titles" localSheetId="9">'006 - Elektroinstalace - ...'!$123:$123</definedName>
    <definedName name="_xlnm.Print_Titles" localSheetId="10">'007 - Elektroinstalace - ...'!$120:$120</definedName>
    <definedName name="_xlnm.Print_Titles" localSheetId="11">'008 - Ochrana před bleskem'!$119:$119</definedName>
    <definedName name="_xlnm.Print_Titles" localSheetId="12">'009 - Zdravotně technické...'!$131:$131</definedName>
    <definedName name="_xlnm.Print_Titles" localSheetId="23">'01 - Přeložka sávající je...'!$121:$121</definedName>
    <definedName name="_xlnm.Print_Titles" localSheetId="13">'010 - Splašková kanalizač...'!$121:$121</definedName>
    <definedName name="_xlnm.Print_Titles" localSheetId="14">'011 - Přípojka vody'!$123:$123</definedName>
    <definedName name="_xlnm.Print_Titles" localSheetId="15">'012 - Sadové úpravy, zeleň'!$118:$118</definedName>
    <definedName name="_xlnm.Print_Titles" localSheetId="2">'OD - Odstranění stavby'!$123:$123</definedName>
    <definedName name="_xlnm.Print_Titles" localSheetId="1">'Rekapitulace stavby'!$85:$85</definedName>
    <definedName name="_xlnm.Print_Area" localSheetId="16">'001 - Dešťová kanalizační...'!$C$4:$Q$70,'001 - Dešťová kanalizační...'!$C$76:$Q$109,'001 - Dešťová kanalizační...'!$C$115:$Q$237</definedName>
    <definedName name="_xlnm.Print_Area" localSheetId="3">'001 - Stavební část'!$C$4:$Q$70,'001 - Stavební část'!$C$76:$Q$125,'001 - Stavební část'!$C$131:$Q$418</definedName>
    <definedName name="_xlnm.Print_Area" localSheetId="18">'001 - Stavební část_01'!$C$4:$Q$70,'001 - Stavební část_01'!$C$76:$Q$111,'001 - Stavební část_01'!$C$117:$Q$165</definedName>
    <definedName name="_xlnm.Print_Area" localSheetId="24">'001 - Vedlejší rozpočtové...'!$C$4:$Q$70,'001 - Vedlejší rozpočtové...'!$C$76:$Q$105,'001 - Vedlejší rozpočtové...'!$C$111:$Q$137</definedName>
    <definedName name="_xlnm.Print_Area" localSheetId="17">'001 - Zpevněná plocha, ko...'!$C$4:$Q$70,'001 - Zpevněná plocha, ko...'!$C$76:$Q$104,'001 - Zpevněná plocha, ko...'!$C$110:$Q$147</definedName>
    <definedName name="_xlnm.Print_Area" localSheetId="4">'001A - Pilotové založení ...'!$C$4:$Q$70,'001A - Pilotové založení ...'!$C$76:$Q$105,'001A - Pilotové založení ...'!$C$111:$Q$148</definedName>
    <definedName name="_xlnm.Print_Area" localSheetId="5">'002 - Vzduchotechnika'!$C$4:$Q$70,'002 - Vzduchotechnika'!$C$76:$Q$111,'002 - Vzduchotechnika'!$C$117:$Q$265</definedName>
    <definedName name="_xlnm.Print_Area" localSheetId="19">'002 - Vzduchotechnika_01'!$C$4:$Q$70,'002 - Vzduchotechnika_01'!$C$76:$Q$102,'002 - Vzduchotechnika_01'!$C$108:$Q$128</definedName>
    <definedName name="_xlnm.Print_Area" localSheetId="6">'003 - Zařízení pro vytápě...'!$C$4:$Q$70,'003 - Zařízení pro vytápě...'!$C$76:$Q$110,'003 - Zařízení pro vytápě...'!$C$116:$Q$293</definedName>
    <definedName name="_xlnm.Print_Area" localSheetId="20">'003 - Zařízení pro vytápě..._01'!$C$4:$Q$70,'003 - Zařízení pro vytápě..._01'!$C$76:$Q$104,'003 - Zařízení pro vytápě..._01'!$C$110:$Q$144</definedName>
    <definedName name="_xlnm.Print_Area" localSheetId="7">'004 - Areálový plynovod'!$C$4:$Q$70,'004 - Areálový plynovod'!$C$76:$Q$107,'004 - Areálový plynovod'!$C$113:$Q$181</definedName>
    <definedName name="_xlnm.Print_Area" localSheetId="21">'004 - Elektroinstalace - ...'!$C$4:$Q$70,'004 - Elektroinstalace - ...'!$C$76:$Q$108,'004 - Elektroinstalace - ...'!$C$114:$Q$166</definedName>
    <definedName name="_xlnm.Print_Area" localSheetId="8">'005 - Kabelová přípojka NN'!$C$4:$Q$70,'005 - Kabelová přípojka NN'!$C$76:$Q$106,'005 - Kabelová přípojka NN'!$C$112:$Q$164</definedName>
    <definedName name="_xlnm.Print_Area" localSheetId="22">'005 - Zdravotně technické...'!$C$4:$Q$70,'005 - Zdravotně technické...'!$C$76:$Q$104,'005 - Zdravotně technické...'!$C$110:$Q$150</definedName>
    <definedName name="_xlnm.Print_Area" localSheetId="9">'006 - Elektroinstalace - ...'!$C$4:$Q$70,'006 - Elektroinstalace - ...'!$C$76:$Q$106,'006 - Elektroinstalace - ...'!$C$112:$Q$295</definedName>
    <definedName name="_xlnm.Print_Area" localSheetId="10">'007 - Elektroinstalace - ...'!$C$4:$Q$70,'007 - Elektroinstalace - ...'!$C$76:$Q$103,'007 - Elektroinstalace - ...'!$C$109:$Q$153</definedName>
    <definedName name="_xlnm.Print_Area" localSheetId="11">'008 - Ochrana před bleskem'!$C$4:$Q$70,'008 - Ochrana před bleskem'!$C$76:$Q$102,'008 - Ochrana před bleskem'!$C$108:$Q$153</definedName>
    <definedName name="_xlnm.Print_Area" localSheetId="12">'009 - Zdravotně technické...'!$C$4:$Q$70,'009 - Zdravotně technické...'!$C$76:$Q$114,'009 - Zdravotně technické...'!$C$120:$Q$327</definedName>
    <definedName name="_xlnm.Print_Area" localSheetId="23">'01 - Přeložka sávající je...'!$C$4:$Q$70,'01 - Přeložka sávající je...'!$C$76:$Q$104,'01 - Přeložka sávající je...'!$C$110:$Q$164</definedName>
    <definedName name="_xlnm.Print_Area" localSheetId="13">'010 - Splašková kanalizač...'!$C$4:$Q$70,'010 - Splašková kanalizač...'!$C$76:$Q$104,'010 - Splašková kanalizač...'!$C$110:$Q$169</definedName>
    <definedName name="_xlnm.Print_Area" localSheetId="14">'011 - Přípojka vody'!$C$4:$Q$70,'011 - Přípojka vody'!$C$76:$Q$106,'011 - Přípojka vody'!$C$112:$Q$173</definedName>
    <definedName name="_xlnm.Print_Area" localSheetId="15">'012 - Sadové úpravy, zeleň'!$C$4:$Q$70,'012 - Sadové úpravy, zeleň'!$C$76:$Q$101,'012 - Sadové úpravy, zeleň'!$C$107:$Q$123</definedName>
    <definedName name="_xlnm.Print_Area" localSheetId="2">'OD - Odstranění stavby'!$C$4:$Q$70,'OD - Odstranění stavby'!$C$76:$Q$106,'OD - Odstranění stavby'!$C$112:$Q$147</definedName>
    <definedName name="_xlnm.Print_Area" localSheetId="1">'Rekapitulace stavby'!$C$4:$AP$70,'Rekapitulace stavby'!$C$76:$AP$127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7" i="24" l="1"/>
  <c r="AY119" i="1"/>
  <c r="AX119" i="1"/>
  <c r="BI136" i="24"/>
  <c r="BH136" i="24"/>
  <c r="BG136" i="24"/>
  <c r="BF136" i="24"/>
  <c r="AA136" i="24"/>
  <c r="AA135" i="24"/>
  <c r="Y136" i="24"/>
  <c r="Y135" i="24" s="1"/>
  <c r="W136" i="24"/>
  <c r="W135" i="24"/>
  <c r="BK136" i="24"/>
  <c r="BK135" i="24" s="1"/>
  <c r="N135" i="24" s="1"/>
  <c r="N95" i="24" s="1"/>
  <c r="N136" i="24"/>
  <c r="BE136" i="24"/>
  <c r="BI134" i="24"/>
  <c r="BH134" i="24"/>
  <c r="BG134" i="24"/>
  <c r="BF134" i="24"/>
  <c r="AA134" i="24"/>
  <c r="AA133" i="24"/>
  <c r="Y134" i="24"/>
  <c r="Y133" i="24" s="1"/>
  <c r="W134" i="24"/>
  <c r="W133" i="24"/>
  <c r="BK134" i="24"/>
  <c r="BK133" i="24" s="1"/>
  <c r="N133" i="24" s="1"/>
  <c r="N94" i="24" s="1"/>
  <c r="N134" i="24"/>
  <c r="BE134" i="24"/>
  <c r="BI132" i="24"/>
  <c r="BH132" i="24"/>
  <c r="BG132" i="24"/>
  <c r="BF132" i="24"/>
  <c r="AA132" i="24"/>
  <c r="Y132" i="24"/>
  <c r="W132" i="24"/>
  <c r="BK132" i="24"/>
  <c r="N132" i="24"/>
  <c r="BE132" i="24"/>
  <c r="BI131" i="24"/>
  <c r="BH131" i="24"/>
  <c r="BG131" i="24"/>
  <c r="BF131" i="24"/>
  <c r="AA131" i="24"/>
  <c r="Y131" i="24"/>
  <c r="W131" i="24"/>
  <c r="BK131" i="24"/>
  <c r="N131" i="24"/>
  <c r="BE131" i="24" s="1"/>
  <c r="BI130" i="24"/>
  <c r="BH130" i="24"/>
  <c r="BG130" i="24"/>
  <c r="BF130" i="24"/>
  <c r="AA130" i="24"/>
  <c r="AA129" i="24"/>
  <c r="Y130" i="24"/>
  <c r="Y129" i="24" s="1"/>
  <c r="W130" i="24"/>
  <c r="W129" i="24"/>
  <c r="BK130" i="24"/>
  <c r="BK129" i="24" s="1"/>
  <c r="N129" i="24" s="1"/>
  <c r="N93" i="24" s="1"/>
  <c r="N130" i="24"/>
  <c r="BE130" i="24"/>
  <c r="BI128" i="24"/>
  <c r="BH128" i="24"/>
  <c r="BG128" i="24"/>
  <c r="BF128" i="24"/>
  <c r="AA128" i="24"/>
  <c r="AA127" i="24"/>
  <c r="Y128" i="24"/>
  <c r="Y127" i="24" s="1"/>
  <c r="W128" i="24"/>
  <c r="W127" i="24"/>
  <c r="BK128" i="24"/>
  <c r="BK127" i="24" s="1"/>
  <c r="N127" i="24" s="1"/>
  <c r="N92" i="24" s="1"/>
  <c r="N128" i="24"/>
  <c r="BE128" i="24"/>
  <c r="BI126" i="24"/>
  <c r="BH126" i="24"/>
  <c r="BG126" i="24"/>
  <c r="BF126" i="24"/>
  <c r="AA126" i="24"/>
  <c r="AA125" i="24"/>
  <c r="AA124" i="24" s="1"/>
  <c r="AA123" i="24" s="1"/>
  <c r="Y126" i="24"/>
  <c r="Y125" i="24"/>
  <c r="Y124" i="24"/>
  <c r="Y123" i="24" s="1"/>
  <c r="W126" i="24"/>
  <c r="W125" i="24"/>
  <c r="BK126" i="24"/>
  <c r="BK125" i="24" s="1"/>
  <c r="N126" i="24"/>
  <c r="BE126" i="24" s="1"/>
  <c r="M120" i="24"/>
  <c r="M119" i="24"/>
  <c r="F119" i="24"/>
  <c r="F117" i="24"/>
  <c r="F115" i="24"/>
  <c r="BI103" i="24"/>
  <c r="BH103" i="24"/>
  <c r="BG103" i="24"/>
  <c r="BF103" i="24"/>
  <c r="M34" i="24" s="1"/>
  <c r="AW119" i="1" s="1"/>
  <c r="BI102" i="24"/>
  <c r="BH102" i="24"/>
  <c r="BG102" i="24"/>
  <c r="BF102" i="24"/>
  <c r="BI101" i="24"/>
  <c r="BH101" i="24"/>
  <c r="BG101" i="24"/>
  <c r="BF101" i="24"/>
  <c r="BI100" i="24"/>
  <c r="BH100" i="24"/>
  <c r="BG100" i="24"/>
  <c r="BF100" i="24"/>
  <c r="BI99" i="24"/>
  <c r="H37" i="24" s="1"/>
  <c r="BD119" i="1" s="1"/>
  <c r="BH99" i="24"/>
  <c r="BG99" i="24"/>
  <c r="BF99" i="24"/>
  <c r="BI98" i="24"/>
  <c r="BH98" i="24"/>
  <c r="BG98" i="24"/>
  <c r="BF98" i="24"/>
  <c r="M85" i="24"/>
  <c r="M84" i="24"/>
  <c r="F84" i="24"/>
  <c r="F82" i="24"/>
  <c r="F80" i="24"/>
  <c r="O16" i="24"/>
  <c r="E16" i="24"/>
  <c r="O15" i="24"/>
  <c r="O10" i="24"/>
  <c r="F6" i="24"/>
  <c r="N164" i="23"/>
  <c r="AY117" i="1"/>
  <c r="AX117" i="1"/>
  <c r="BI163" i="23"/>
  <c r="BH163" i="23"/>
  <c r="BG163" i="23"/>
  <c r="BF163" i="23"/>
  <c r="AA163" i="23"/>
  <c r="AA162" i="23" s="1"/>
  <c r="Y163" i="23"/>
  <c r="Y162" i="23"/>
  <c r="W163" i="23"/>
  <c r="W162" i="23" s="1"/>
  <c r="BK163" i="23"/>
  <c r="BK162" i="23"/>
  <c r="N162" i="23" s="1"/>
  <c r="N94" i="23" s="1"/>
  <c r="N163" i="23"/>
  <c r="BE163" i="23"/>
  <c r="BI161" i="23"/>
  <c r="BH161" i="23"/>
  <c r="BG161" i="23"/>
  <c r="BF161" i="23"/>
  <c r="AA161" i="23"/>
  <c r="Y161" i="23"/>
  <c r="W161" i="23"/>
  <c r="BK161" i="23"/>
  <c r="BK159" i="23" s="1"/>
  <c r="N161" i="23"/>
  <c r="BE161" i="23"/>
  <c r="BI160" i="23"/>
  <c r="BH160" i="23"/>
  <c r="BG160" i="23"/>
  <c r="BF160" i="23"/>
  <c r="AA160" i="23"/>
  <c r="AA159" i="23" s="1"/>
  <c r="Y160" i="23"/>
  <c r="Y159" i="23"/>
  <c r="W160" i="23"/>
  <c r="BK160" i="23"/>
  <c r="N159" i="23"/>
  <c r="N93" i="23" s="1"/>
  <c r="N160" i="23"/>
  <c r="BE160" i="23" s="1"/>
  <c r="BI158" i="23"/>
  <c r="BH158" i="23"/>
  <c r="BG158" i="23"/>
  <c r="BF158" i="23"/>
  <c r="AA158" i="23"/>
  <c r="Y158" i="23"/>
  <c r="W158" i="23"/>
  <c r="BK158" i="23"/>
  <c r="N158" i="23"/>
  <c r="BE158" i="23"/>
  <c r="BI157" i="23"/>
  <c r="BH157" i="23"/>
  <c r="BG157" i="23"/>
  <c r="BF157" i="23"/>
  <c r="AA157" i="23"/>
  <c r="Y157" i="23"/>
  <c r="W157" i="23"/>
  <c r="BK157" i="23"/>
  <c r="N157" i="23"/>
  <c r="BE157" i="23"/>
  <c r="BI156" i="23"/>
  <c r="BH156" i="23"/>
  <c r="BG156" i="23"/>
  <c r="BF156" i="23"/>
  <c r="AA156" i="23"/>
  <c r="Y156" i="23"/>
  <c r="W156" i="23"/>
  <c r="BK156" i="23"/>
  <c r="N156" i="23"/>
  <c r="BE156" i="23"/>
  <c r="BI155" i="23"/>
  <c r="BH155" i="23"/>
  <c r="BG155" i="23"/>
  <c r="BF155" i="23"/>
  <c r="AA155" i="23"/>
  <c r="Y155" i="23"/>
  <c r="W155" i="23"/>
  <c r="BK155" i="23"/>
  <c r="N155" i="23"/>
  <c r="BE155" i="23"/>
  <c r="BI154" i="23"/>
  <c r="BH154" i="23"/>
  <c r="BG154" i="23"/>
  <c r="BF154" i="23"/>
  <c r="AA154" i="23"/>
  <c r="Y154" i="23"/>
  <c r="W154" i="23"/>
  <c r="BK154" i="23"/>
  <c r="N154" i="23"/>
  <c r="BE154" i="23"/>
  <c r="BI153" i="23"/>
  <c r="BH153" i="23"/>
  <c r="BG153" i="23"/>
  <c r="BF153" i="23"/>
  <c r="AA153" i="23"/>
  <c r="Y153" i="23"/>
  <c r="W153" i="23"/>
  <c r="BK153" i="23"/>
  <c r="N153" i="23"/>
  <c r="BE153" i="23"/>
  <c r="BI152" i="23"/>
  <c r="BH152" i="23"/>
  <c r="BG152" i="23"/>
  <c r="BF152" i="23"/>
  <c r="AA152" i="23"/>
  <c r="Y152" i="23"/>
  <c r="W152" i="23"/>
  <c r="BK152" i="23"/>
  <c r="N152" i="23"/>
  <c r="BE152" i="23"/>
  <c r="BI151" i="23"/>
  <c r="BH151" i="23"/>
  <c r="BG151" i="23"/>
  <c r="BF151" i="23"/>
  <c r="AA151" i="23"/>
  <c r="Y151" i="23"/>
  <c r="W151" i="23"/>
  <c r="BK151" i="23"/>
  <c r="N151" i="23"/>
  <c r="BE151" i="23"/>
  <c r="BI150" i="23"/>
  <c r="BH150" i="23"/>
  <c r="BG150" i="23"/>
  <c r="BF150" i="23"/>
  <c r="AA150" i="23"/>
  <c r="Y150" i="23"/>
  <c r="W150" i="23"/>
  <c r="BK150" i="23"/>
  <c r="N150" i="23"/>
  <c r="BE150" i="23"/>
  <c r="BI149" i="23"/>
  <c r="BH149" i="23"/>
  <c r="BG149" i="23"/>
  <c r="BF149" i="23"/>
  <c r="AA149" i="23"/>
  <c r="Y149" i="23"/>
  <c r="W149" i="23"/>
  <c r="BK149" i="23"/>
  <c r="N149" i="23"/>
  <c r="BE149" i="23"/>
  <c r="BI148" i="23"/>
  <c r="BH148" i="23"/>
  <c r="BG148" i="23"/>
  <c r="BF148" i="23"/>
  <c r="AA148" i="23"/>
  <c r="Y148" i="23"/>
  <c r="W148" i="23"/>
  <c r="BK148" i="23"/>
  <c r="N148" i="23"/>
  <c r="BE148" i="23"/>
  <c r="BI147" i="23"/>
  <c r="BH147" i="23"/>
  <c r="BG147" i="23"/>
  <c r="BF147" i="23"/>
  <c r="AA147" i="23"/>
  <c r="Y147" i="23"/>
  <c r="W147" i="23"/>
  <c r="BK147" i="23"/>
  <c r="N147" i="23"/>
  <c r="BE147" i="23"/>
  <c r="BI146" i="23"/>
  <c r="BH146" i="23"/>
  <c r="BG146" i="23"/>
  <c r="BF146" i="23"/>
  <c r="AA146" i="23"/>
  <c r="Y146" i="23"/>
  <c r="W146" i="23"/>
  <c r="BK146" i="23"/>
  <c r="N146" i="23"/>
  <c r="BE146" i="23"/>
  <c r="BI145" i="23"/>
  <c r="BH145" i="23"/>
  <c r="BG145" i="23"/>
  <c r="BF145" i="23"/>
  <c r="AA145" i="23"/>
  <c r="Y145" i="23"/>
  <c r="W145" i="23"/>
  <c r="BK145" i="23"/>
  <c r="N145" i="23"/>
  <c r="BE145" i="23"/>
  <c r="BI144" i="23"/>
  <c r="BH144" i="23"/>
  <c r="BG144" i="23"/>
  <c r="BF144" i="23"/>
  <c r="AA144" i="23"/>
  <c r="Y144" i="23"/>
  <c r="W144" i="23"/>
  <c r="BK144" i="23"/>
  <c r="N144" i="23"/>
  <c r="BE144" i="23"/>
  <c r="BI143" i="23"/>
  <c r="BH143" i="23"/>
  <c r="BG143" i="23"/>
  <c r="BF143" i="23"/>
  <c r="AA143" i="23"/>
  <c r="Y143" i="23"/>
  <c r="W143" i="23"/>
  <c r="W140" i="23" s="1"/>
  <c r="BK143" i="23"/>
  <c r="N143" i="23"/>
  <c r="BE143" i="23"/>
  <c r="BI142" i="23"/>
  <c r="BH142" i="23"/>
  <c r="BG142" i="23"/>
  <c r="BF142" i="23"/>
  <c r="AA142" i="23"/>
  <c r="AA140" i="23" s="1"/>
  <c r="Y142" i="23"/>
  <c r="W142" i="23"/>
  <c r="BK142" i="23"/>
  <c r="N142" i="23"/>
  <c r="BE142" i="23"/>
  <c r="BI141" i="23"/>
  <c r="BH141" i="23"/>
  <c r="BG141" i="23"/>
  <c r="BF141" i="23"/>
  <c r="AA141" i="23"/>
  <c r="Y141" i="23"/>
  <c r="W141" i="23"/>
  <c r="BK141" i="23"/>
  <c r="BK140" i="23"/>
  <c r="N140" i="23" s="1"/>
  <c r="N92" i="23" s="1"/>
  <c r="N141" i="23"/>
  <c r="BE141" i="23"/>
  <c r="BI139" i="23"/>
  <c r="BH139" i="23"/>
  <c r="BG139" i="23"/>
  <c r="BF139" i="23"/>
  <c r="AA139" i="23"/>
  <c r="Y139" i="23"/>
  <c r="W139" i="23"/>
  <c r="BK139" i="23"/>
  <c r="N139" i="23"/>
  <c r="BE139" i="23"/>
  <c r="BI138" i="23"/>
  <c r="BH138" i="23"/>
  <c r="BG138" i="23"/>
  <c r="BF138" i="23"/>
  <c r="AA138" i="23"/>
  <c r="Y138" i="23"/>
  <c r="W138" i="23"/>
  <c r="BK138" i="23"/>
  <c r="N138" i="23"/>
  <c r="BE138" i="23"/>
  <c r="BI137" i="23"/>
  <c r="BH137" i="23"/>
  <c r="BG137" i="23"/>
  <c r="BF137" i="23"/>
  <c r="AA137" i="23"/>
  <c r="Y137" i="23"/>
  <c r="W137" i="23"/>
  <c r="BK137" i="23"/>
  <c r="N137" i="23"/>
  <c r="BE137" i="23"/>
  <c r="BI136" i="23"/>
  <c r="BH136" i="23"/>
  <c r="BG136" i="23"/>
  <c r="BF136" i="23"/>
  <c r="AA136" i="23"/>
  <c r="Y136" i="23"/>
  <c r="W136" i="23"/>
  <c r="BK136" i="23"/>
  <c r="N136" i="23"/>
  <c r="BE136" i="23"/>
  <c r="BI135" i="23"/>
  <c r="BH135" i="23"/>
  <c r="BG135" i="23"/>
  <c r="BF135" i="23"/>
  <c r="AA135" i="23"/>
  <c r="Y135" i="23"/>
  <c r="W135" i="23"/>
  <c r="BK135" i="23"/>
  <c r="N135" i="23"/>
  <c r="BE135" i="23"/>
  <c r="BI134" i="23"/>
  <c r="BH134" i="23"/>
  <c r="BG134" i="23"/>
  <c r="BF134" i="23"/>
  <c r="AA134" i="23"/>
  <c r="Y134" i="23"/>
  <c r="W134" i="23"/>
  <c r="BK134" i="23"/>
  <c r="N134" i="23"/>
  <c r="BE134" i="23"/>
  <c r="BI133" i="23"/>
  <c r="BH133" i="23"/>
  <c r="BG133" i="23"/>
  <c r="BF133" i="23"/>
  <c r="AA133" i="23"/>
  <c r="Y133" i="23"/>
  <c r="W133" i="23"/>
  <c r="BK133" i="23"/>
  <c r="N133" i="23"/>
  <c r="BE133" i="23"/>
  <c r="BI132" i="23"/>
  <c r="BH132" i="23"/>
  <c r="BG132" i="23"/>
  <c r="BF132" i="23"/>
  <c r="AA132" i="23"/>
  <c r="Y132" i="23"/>
  <c r="W132" i="23"/>
  <c r="BK132" i="23"/>
  <c r="N132" i="23"/>
  <c r="BE132" i="23"/>
  <c r="BI131" i="23"/>
  <c r="BH131" i="23"/>
  <c r="BG131" i="23"/>
  <c r="BF131" i="23"/>
  <c r="AA131" i="23"/>
  <c r="Y131" i="23"/>
  <c r="W131" i="23"/>
  <c r="BK131" i="23"/>
  <c r="N131" i="23"/>
  <c r="BE131" i="23"/>
  <c r="BI130" i="23"/>
  <c r="BH130" i="23"/>
  <c r="BG130" i="23"/>
  <c r="BF130" i="23"/>
  <c r="AA130" i="23"/>
  <c r="Y130" i="23"/>
  <c r="W130" i="23"/>
  <c r="BK130" i="23"/>
  <c r="N130" i="23"/>
  <c r="BE130" i="23"/>
  <c r="BI129" i="23"/>
  <c r="BH129" i="23"/>
  <c r="BG129" i="23"/>
  <c r="BF129" i="23"/>
  <c r="AA129" i="23"/>
  <c r="Y129" i="23"/>
  <c r="W129" i="23"/>
  <c r="BK129" i="23"/>
  <c r="N129" i="23"/>
  <c r="BE129" i="23"/>
  <c r="BI128" i="23"/>
  <c r="BH128" i="23"/>
  <c r="BG128" i="23"/>
  <c r="BF128" i="23"/>
  <c r="AA128" i="23"/>
  <c r="Y128" i="23"/>
  <c r="W128" i="23"/>
  <c r="BK128" i="23"/>
  <c r="N128" i="23"/>
  <c r="BE128" i="23"/>
  <c r="BI127" i="23"/>
  <c r="BH127" i="23"/>
  <c r="BG127" i="23"/>
  <c r="BF127" i="23"/>
  <c r="AA127" i="23"/>
  <c r="Y127" i="23"/>
  <c r="W127" i="23"/>
  <c r="W124" i="23" s="1"/>
  <c r="BK127" i="23"/>
  <c r="BK124" i="23" s="1"/>
  <c r="N127" i="23"/>
  <c r="BE127" i="23"/>
  <c r="BI126" i="23"/>
  <c r="BH126" i="23"/>
  <c r="BG126" i="23"/>
  <c r="BF126" i="23"/>
  <c r="AA126" i="23"/>
  <c r="AA124" i="23" s="1"/>
  <c r="Y126" i="23"/>
  <c r="Y124" i="23" s="1"/>
  <c r="W126" i="23"/>
  <c r="BK126" i="23"/>
  <c r="N126" i="23"/>
  <c r="BE126" i="23"/>
  <c r="BI125" i="23"/>
  <c r="BH125" i="23"/>
  <c r="BG125" i="23"/>
  <c r="BF125" i="23"/>
  <c r="AA125" i="23"/>
  <c r="Y125" i="23"/>
  <c r="W125" i="23"/>
  <c r="BK125" i="23"/>
  <c r="N125" i="23"/>
  <c r="BE125" i="23"/>
  <c r="M119" i="23"/>
  <c r="M118" i="23"/>
  <c r="F118" i="23"/>
  <c r="F116" i="23"/>
  <c r="F114" i="23"/>
  <c r="BI102" i="23"/>
  <c r="BH102" i="23"/>
  <c r="BG102" i="23"/>
  <c r="BF102" i="23"/>
  <c r="BI101" i="23"/>
  <c r="BH101" i="23"/>
  <c r="BG101" i="23"/>
  <c r="BF101" i="23"/>
  <c r="BI100" i="23"/>
  <c r="BH100" i="23"/>
  <c r="BG100" i="23"/>
  <c r="BF100" i="23"/>
  <c r="BI99" i="23"/>
  <c r="BH99" i="23"/>
  <c r="BG99" i="23"/>
  <c r="BF99" i="23"/>
  <c r="BI98" i="23"/>
  <c r="BH98" i="23"/>
  <c r="BG98" i="23"/>
  <c r="BF98" i="23"/>
  <c r="BI97" i="23"/>
  <c r="BH97" i="23"/>
  <c r="BG97" i="23"/>
  <c r="H35" i="23"/>
  <c r="BB117" i="1" s="1"/>
  <c r="BF97" i="23"/>
  <c r="M85" i="23"/>
  <c r="M84" i="23"/>
  <c r="F84" i="23"/>
  <c r="F82" i="23"/>
  <c r="F80" i="23"/>
  <c r="O16" i="23"/>
  <c r="E16" i="23"/>
  <c r="F85" i="23" s="1"/>
  <c r="F119" i="23"/>
  <c r="O15" i="23"/>
  <c r="O10" i="23"/>
  <c r="M82" i="23" s="1"/>
  <c r="M116" i="23"/>
  <c r="F6" i="23"/>
  <c r="F112" i="23"/>
  <c r="F78" i="23"/>
  <c r="N150" i="22"/>
  <c r="AY115" i="1"/>
  <c r="AX115" i="1"/>
  <c r="BI149" i="22"/>
  <c r="BH149" i="22"/>
  <c r="BG149" i="22"/>
  <c r="BF149" i="22"/>
  <c r="AA149" i="22"/>
  <c r="Y149" i="22"/>
  <c r="W149" i="22"/>
  <c r="BK149" i="22"/>
  <c r="N149" i="22"/>
  <c r="BE149" i="22" s="1"/>
  <c r="BI148" i="22"/>
  <c r="BH148" i="22"/>
  <c r="BG148" i="22"/>
  <c r="BF148" i="22"/>
  <c r="AA148" i="22"/>
  <c r="Y148" i="22"/>
  <c r="W148" i="22"/>
  <c r="BK148" i="22"/>
  <c r="N148" i="22"/>
  <c r="BE148" i="22"/>
  <c r="BI147" i="22"/>
  <c r="BH147" i="22"/>
  <c r="BG147" i="22"/>
  <c r="BF147" i="22"/>
  <c r="AA147" i="22"/>
  <c r="Y147" i="22"/>
  <c r="W147" i="22"/>
  <c r="BK147" i="22"/>
  <c r="N147" i="22"/>
  <c r="BE147" i="22" s="1"/>
  <c r="BI146" i="22"/>
  <c r="BH146" i="22"/>
  <c r="BG146" i="22"/>
  <c r="BF146" i="22"/>
  <c r="AA146" i="22"/>
  <c r="Y146" i="22"/>
  <c r="W146" i="22"/>
  <c r="W139" i="22" s="1"/>
  <c r="BK146" i="22"/>
  <c r="N146" i="22"/>
  <c r="BE146" i="22"/>
  <c r="BI145" i="22"/>
  <c r="BH145" i="22"/>
  <c r="BG145" i="22"/>
  <c r="BF145" i="22"/>
  <c r="AA145" i="22"/>
  <c r="Y145" i="22"/>
  <c r="W145" i="22"/>
  <c r="BK145" i="22"/>
  <c r="N145" i="22"/>
  <c r="BE145" i="22" s="1"/>
  <c r="BI144" i="22"/>
  <c r="BH144" i="22"/>
  <c r="BG144" i="22"/>
  <c r="BF144" i="22"/>
  <c r="AA144" i="22"/>
  <c r="Y144" i="22"/>
  <c r="W144" i="22"/>
  <c r="BK144" i="22"/>
  <c r="N144" i="22"/>
  <c r="BE144" i="22"/>
  <c r="BI143" i="22"/>
  <c r="BH143" i="22"/>
  <c r="BG143" i="22"/>
  <c r="BF143" i="22"/>
  <c r="AA143" i="22"/>
  <c r="Y143" i="22"/>
  <c r="W143" i="22"/>
  <c r="BK143" i="22"/>
  <c r="N143" i="22"/>
  <c r="BE143" i="22" s="1"/>
  <c r="BI142" i="22"/>
  <c r="BH142" i="22"/>
  <c r="BG142" i="22"/>
  <c r="BF142" i="22"/>
  <c r="AA142" i="22"/>
  <c r="Y142" i="22"/>
  <c r="W142" i="22"/>
  <c r="BK142" i="22"/>
  <c r="N142" i="22"/>
  <c r="BE142" i="22"/>
  <c r="BI141" i="22"/>
  <c r="BH141" i="22"/>
  <c r="BG141" i="22"/>
  <c r="BF141" i="22"/>
  <c r="AA141" i="22"/>
  <c r="Y141" i="22"/>
  <c r="W141" i="22"/>
  <c r="BK141" i="22"/>
  <c r="N141" i="22"/>
  <c r="BE141" i="22" s="1"/>
  <c r="BI140" i="22"/>
  <c r="BH140" i="22"/>
  <c r="BG140" i="22"/>
  <c r="BF140" i="22"/>
  <c r="AA140" i="22"/>
  <c r="AA139" i="22"/>
  <c r="Y140" i="22"/>
  <c r="W140" i="22"/>
  <c r="BK140" i="22"/>
  <c r="BK139" i="22" s="1"/>
  <c r="N139" i="22" s="1"/>
  <c r="N94" i="22" s="1"/>
  <c r="N140" i="22"/>
  <c r="BE140" i="22" s="1"/>
  <c r="BI138" i="22"/>
  <c r="BH138" i="22"/>
  <c r="BG138" i="22"/>
  <c r="BF138" i="22"/>
  <c r="AA138" i="22"/>
  <c r="Y138" i="22"/>
  <c r="W138" i="22"/>
  <c r="W131" i="22" s="1"/>
  <c r="BK138" i="22"/>
  <c r="N138" i="22"/>
  <c r="BE138" i="22"/>
  <c r="BI137" i="22"/>
  <c r="BH137" i="22"/>
  <c r="BG137" i="22"/>
  <c r="BF137" i="22"/>
  <c r="AA137" i="22"/>
  <c r="Y137" i="22"/>
  <c r="W137" i="22"/>
  <c r="BK137" i="22"/>
  <c r="N137" i="22"/>
  <c r="BE137" i="22" s="1"/>
  <c r="BI136" i="22"/>
  <c r="BH136" i="22"/>
  <c r="BG136" i="22"/>
  <c r="BF136" i="22"/>
  <c r="AA136" i="22"/>
  <c r="Y136" i="22"/>
  <c r="W136" i="22"/>
  <c r="BK136" i="22"/>
  <c r="N136" i="22"/>
  <c r="BE136" i="22"/>
  <c r="BI135" i="22"/>
  <c r="BH135" i="22"/>
  <c r="BG135" i="22"/>
  <c r="BF135" i="22"/>
  <c r="AA135" i="22"/>
  <c r="Y135" i="22"/>
  <c r="W135" i="22"/>
  <c r="BK135" i="22"/>
  <c r="N135" i="22"/>
  <c r="BE135" i="22" s="1"/>
  <c r="BI134" i="22"/>
  <c r="BH134" i="22"/>
  <c r="BG134" i="22"/>
  <c r="BF134" i="22"/>
  <c r="AA134" i="22"/>
  <c r="Y134" i="22"/>
  <c r="W134" i="22"/>
  <c r="BK134" i="22"/>
  <c r="N134" i="22"/>
  <c r="BE134" i="22"/>
  <c r="BI133" i="22"/>
  <c r="BH133" i="22"/>
  <c r="BG133" i="22"/>
  <c r="BF133" i="22"/>
  <c r="AA133" i="22"/>
  <c r="Y133" i="22"/>
  <c r="W133" i="22"/>
  <c r="BK133" i="22"/>
  <c r="N133" i="22"/>
  <c r="BE133" i="22" s="1"/>
  <c r="BI132" i="22"/>
  <c r="BH132" i="22"/>
  <c r="BG132" i="22"/>
  <c r="BF132" i="22"/>
  <c r="AA132" i="22"/>
  <c r="AA131" i="22"/>
  <c r="Y132" i="22"/>
  <c r="W132" i="22"/>
  <c r="BK132" i="22"/>
  <c r="BK131" i="22" s="1"/>
  <c r="N131" i="22" s="1"/>
  <c r="N93" i="22" s="1"/>
  <c r="N132" i="22"/>
  <c r="BE132" i="22"/>
  <c r="BI130" i="22"/>
  <c r="BH130" i="22"/>
  <c r="BG130" i="22"/>
  <c r="BF130" i="22"/>
  <c r="AA130" i="22"/>
  <c r="Y130" i="22"/>
  <c r="W130" i="22"/>
  <c r="BK130" i="22"/>
  <c r="N130" i="22"/>
  <c r="BE130" i="22"/>
  <c r="BI129" i="22"/>
  <c r="BH129" i="22"/>
  <c r="BG129" i="22"/>
  <c r="BF129" i="22"/>
  <c r="AA129" i="22"/>
  <c r="Y129" i="22"/>
  <c r="W129" i="22"/>
  <c r="BK129" i="22"/>
  <c r="N129" i="22"/>
  <c r="BE129" i="22" s="1"/>
  <c r="BI128" i="22"/>
  <c r="BH128" i="22"/>
  <c r="BG128" i="22"/>
  <c r="BF128" i="22"/>
  <c r="AA128" i="22"/>
  <c r="Y128" i="22"/>
  <c r="W128" i="22"/>
  <c r="BK128" i="22"/>
  <c r="N128" i="22"/>
  <c r="BE128" i="22"/>
  <c r="BI127" i="22"/>
  <c r="BH127" i="22"/>
  <c r="BG127" i="22"/>
  <c r="BF127" i="22"/>
  <c r="AA127" i="22"/>
  <c r="AA125" i="22" s="1"/>
  <c r="AA124" i="22" s="1"/>
  <c r="AA123" i="22" s="1"/>
  <c r="Y127" i="22"/>
  <c r="W127" i="22"/>
  <c r="BK127" i="22"/>
  <c r="N127" i="22"/>
  <c r="BE127" i="22" s="1"/>
  <c r="BI126" i="22"/>
  <c r="BH126" i="22"/>
  <c r="BG126" i="22"/>
  <c r="BF126" i="22"/>
  <c r="AA126" i="22"/>
  <c r="Y126" i="22"/>
  <c r="W126" i="22"/>
  <c r="W125" i="22"/>
  <c r="BK126" i="22"/>
  <c r="N126" i="22"/>
  <c r="BE126" i="22"/>
  <c r="M120" i="22"/>
  <c r="M119" i="22"/>
  <c r="F119" i="22"/>
  <c r="F117" i="22"/>
  <c r="F115" i="22"/>
  <c r="BI102" i="22"/>
  <c r="BH102" i="22"/>
  <c r="BG102" i="22"/>
  <c r="BF102" i="22"/>
  <c r="BI101" i="22"/>
  <c r="BH101" i="22"/>
  <c r="BG101" i="22"/>
  <c r="BF101" i="22"/>
  <c r="BI100" i="22"/>
  <c r="BH100" i="22"/>
  <c r="BG100" i="22"/>
  <c r="BF100" i="22"/>
  <c r="BI99" i="22"/>
  <c r="BH99" i="22"/>
  <c r="BG99" i="22"/>
  <c r="BF99" i="22"/>
  <c r="BI98" i="22"/>
  <c r="BH98" i="22"/>
  <c r="BG98" i="22"/>
  <c r="BF98" i="22"/>
  <c r="BI97" i="22"/>
  <c r="BH97" i="22"/>
  <c r="BG97" i="22"/>
  <c r="BF97" i="22"/>
  <c r="M86" i="22"/>
  <c r="M85" i="22"/>
  <c r="F85" i="22"/>
  <c r="F83" i="22"/>
  <c r="F81" i="22"/>
  <c r="O17" i="22"/>
  <c r="E17" i="22"/>
  <c r="O16" i="22"/>
  <c r="O11" i="22"/>
  <c r="F6" i="22"/>
  <c r="F78" i="22" s="1"/>
  <c r="F112" i="22"/>
  <c r="N166" i="21"/>
  <c r="AY114" i="1"/>
  <c r="AX114" i="1"/>
  <c r="BI165" i="21"/>
  <c r="BH165" i="21"/>
  <c r="BG165" i="21"/>
  <c r="BF165" i="21"/>
  <c r="AA165" i="21"/>
  <c r="Y165" i="21"/>
  <c r="W165" i="21"/>
  <c r="BK165" i="21"/>
  <c r="BK163" i="21" s="1"/>
  <c r="N165" i="21"/>
  <c r="BE165" i="21"/>
  <c r="BI164" i="21"/>
  <c r="BH164" i="21"/>
  <c r="BG164" i="21"/>
  <c r="BF164" i="21"/>
  <c r="AA164" i="21"/>
  <c r="AA163" i="21"/>
  <c r="Y164" i="21"/>
  <c r="Y163" i="21"/>
  <c r="W164" i="21"/>
  <c r="W163" i="21"/>
  <c r="BK164" i="21"/>
  <c r="N163" i="21"/>
  <c r="N98" i="21" s="1"/>
  <c r="N164" i="21"/>
  <c r="BE164" i="21" s="1"/>
  <c r="BI162" i="21"/>
  <c r="BH162" i="21"/>
  <c r="BG162" i="21"/>
  <c r="BF162" i="21"/>
  <c r="AA162" i="21"/>
  <c r="Y162" i="21"/>
  <c r="W162" i="21"/>
  <c r="BK162" i="21"/>
  <c r="N162" i="21"/>
  <c r="BE162" i="21"/>
  <c r="BI161" i="21"/>
  <c r="BH161" i="21"/>
  <c r="BG161" i="21"/>
  <c r="BF161" i="21"/>
  <c r="AA161" i="21"/>
  <c r="Y161" i="21"/>
  <c r="W161" i="21"/>
  <c r="BK161" i="21"/>
  <c r="N161" i="21"/>
  <c r="BE161" i="21"/>
  <c r="BI160" i="21"/>
  <c r="BH160" i="21"/>
  <c r="BG160" i="21"/>
  <c r="BF160" i="21"/>
  <c r="AA160" i="21"/>
  <c r="Y160" i="21"/>
  <c r="W160" i="21"/>
  <c r="BK160" i="21"/>
  <c r="N160" i="21"/>
  <c r="BE160" i="21"/>
  <c r="BI159" i="21"/>
  <c r="BH159" i="21"/>
  <c r="BG159" i="21"/>
  <c r="BF159" i="21"/>
  <c r="AA159" i="21"/>
  <c r="Y159" i="21"/>
  <c r="W159" i="21"/>
  <c r="BK159" i="21"/>
  <c r="N159" i="21"/>
  <c r="BE159" i="21"/>
  <c r="BI158" i="21"/>
  <c r="BH158" i="21"/>
  <c r="BG158" i="21"/>
  <c r="BF158" i="21"/>
  <c r="AA158" i="21"/>
  <c r="AA157" i="21"/>
  <c r="AA156" i="21" s="1"/>
  <c r="Y158" i="21"/>
  <c r="Y157" i="21" s="1"/>
  <c r="Y156" i="21" s="1"/>
  <c r="W158" i="21"/>
  <c r="W157" i="21"/>
  <c r="W156" i="21" s="1"/>
  <c r="BK158" i="21"/>
  <c r="BK157" i="21" s="1"/>
  <c r="N158" i="21"/>
  <c r="BE158" i="21" s="1"/>
  <c r="BI155" i="21"/>
  <c r="BH155" i="21"/>
  <c r="BG155" i="21"/>
  <c r="BF155" i="21"/>
  <c r="AA155" i="21"/>
  <c r="Y155" i="21"/>
  <c r="W155" i="21"/>
  <c r="BK155" i="21"/>
  <c r="N155" i="21"/>
  <c r="BE155" i="21" s="1"/>
  <c r="BI154" i="21"/>
  <c r="BH154" i="21"/>
  <c r="BG154" i="21"/>
  <c r="BF154" i="21"/>
  <c r="AA154" i="21"/>
  <c r="Y154" i="21"/>
  <c r="W154" i="21"/>
  <c r="BK154" i="21"/>
  <c r="N154" i="21"/>
  <c r="BE154" i="21"/>
  <c r="BI153" i="21"/>
  <c r="BH153" i="21"/>
  <c r="BG153" i="21"/>
  <c r="BF153" i="21"/>
  <c r="AA153" i="21"/>
  <c r="Y153" i="21"/>
  <c r="W153" i="21"/>
  <c r="BK153" i="21"/>
  <c r="N153" i="21"/>
  <c r="BE153" i="21" s="1"/>
  <c r="BI152" i="21"/>
  <c r="BH152" i="21"/>
  <c r="BG152" i="21"/>
  <c r="BF152" i="21"/>
  <c r="AA152" i="21"/>
  <c r="Y152" i="21"/>
  <c r="W152" i="21"/>
  <c r="BK152" i="21"/>
  <c r="N152" i="21"/>
  <c r="BE152" i="21"/>
  <c r="BI151" i="21"/>
  <c r="BH151" i="21"/>
  <c r="BG151" i="21"/>
  <c r="BF151" i="21"/>
  <c r="AA151" i="21"/>
  <c r="Y151" i="21"/>
  <c r="W151" i="21"/>
  <c r="BK151" i="21"/>
  <c r="N151" i="21"/>
  <c r="BE151" i="21" s="1"/>
  <c r="BI150" i="21"/>
  <c r="BH150" i="21"/>
  <c r="BG150" i="21"/>
  <c r="BF150" i="21"/>
  <c r="AA150" i="21"/>
  <c r="Y150" i="21"/>
  <c r="W150" i="21"/>
  <c r="BK150" i="21"/>
  <c r="N150" i="21"/>
  <c r="BE150" i="21"/>
  <c r="BI149" i="21"/>
  <c r="BH149" i="21"/>
  <c r="BG149" i="21"/>
  <c r="BF149" i="21"/>
  <c r="AA149" i="21"/>
  <c r="Y149" i="21"/>
  <c r="W149" i="21"/>
  <c r="BK149" i="21"/>
  <c r="N149" i="21"/>
  <c r="BE149" i="21" s="1"/>
  <c r="BI148" i="21"/>
  <c r="BH148" i="21"/>
  <c r="BG148" i="21"/>
  <c r="BF148" i="21"/>
  <c r="AA148" i="21"/>
  <c r="Y148" i="21"/>
  <c r="W148" i="21"/>
  <c r="BK148" i="21"/>
  <c r="N148" i="21"/>
  <c r="BE148" i="21"/>
  <c r="BI147" i="21"/>
  <c r="BH147" i="21"/>
  <c r="BG147" i="21"/>
  <c r="BF147" i="21"/>
  <c r="AA147" i="21"/>
  <c r="Y147" i="21"/>
  <c r="W147" i="21"/>
  <c r="BK147" i="21"/>
  <c r="N147" i="21"/>
  <c r="BE147" i="21" s="1"/>
  <c r="BI146" i="21"/>
  <c r="BH146" i="21"/>
  <c r="BG146" i="21"/>
  <c r="BF146" i="21"/>
  <c r="AA146" i="21"/>
  <c r="Y146" i="21"/>
  <c r="Y145" i="21" s="1"/>
  <c r="W146" i="21"/>
  <c r="BK146" i="21"/>
  <c r="BK145" i="21"/>
  <c r="N145" i="21" s="1"/>
  <c r="N95" i="21" s="1"/>
  <c r="N146" i="21"/>
  <c r="BE146" i="21"/>
  <c r="BI144" i="21"/>
  <c r="BH144" i="21"/>
  <c r="BG144" i="21"/>
  <c r="BF144" i="21"/>
  <c r="AA144" i="21"/>
  <c r="Y144" i="21"/>
  <c r="W144" i="21"/>
  <c r="BK144" i="21"/>
  <c r="N144" i="21"/>
  <c r="BE144" i="21"/>
  <c r="BI143" i="21"/>
  <c r="BH143" i="21"/>
  <c r="BG143" i="21"/>
  <c r="BF143" i="21"/>
  <c r="AA143" i="21"/>
  <c r="Y143" i="21"/>
  <c r="W143" i="21"/>
  <c r="BK143" i="21"/>
  <c r="N143" i="21"/>
  <c r="BE143" i="21"/>
  <c r="BI142" i="21"/>
  <c r="BH142" i="21"/>
  <c r="BG142" i="21"/>
  <c r="BF142" i="21"/>
  <c r="AA142" i="21"/>
  <c r="Y142" i="21"/>
  <c r="W142" i="21"/>
  <c r="W139" i="21" s="1"/>
  <c r="BK142" i="21"/>
  <c r="N142" i="21"/>
  <c r="BE142" i="21"/>
  <c r="BI141" i="21"/>
  <c r="BH141" i="21"/>
  <c r="BG141" i="21"/>
  <c r="BF141" i="21"/>
  <c r="AA141" i="21"/>
  <c r="AA139" i="21" s="1"/>
  <c r="Y141" i="21"/>
  <c r="W141" i="21"/>
  <c r="BK141" i="21"/>
  <c r="N141" i="21"/>
  <c r="BE141" i="21"/>
  <c r="BI140" i="21"/>
  <c r="BH140" i="21"/>
  <c r="BG140" i="21"/>
  <c r="BF140" i="21"/>
  <c r="AA140" i="21"/>
  <c r="Y140" i="21"/>
  <c r="Y139" i="21"/>
  <c r="W140" i="21"/>
  <c r="BK140" i="21"/>
  <c r="BK139" i="21"/>
  <c r="N139" i="21" s="1"/>
  <c r="N94" i="21" s="1"/>
  <c r="N140" i="21"/>
  <c r="BE140" i="21" s="1"/>
  <c r="BI138" i="21"/>
  <c r="BH138" i="21"/>
  <c r="BG138" i="21"/>
  <c r="BF138" i="21"/>
  <c r="AA138" i="21"/>
  <c r="Y138" i="21"/>
  <c r="W138" i="21"/>
  <c r="BK138" i="21"/>
  <c r="N138" i="21"/>
  <c r="BE138" i="21"/>
  <c r="BI137" i="21"/>
  <c r="BH137" i="21"/>
  <c r="BG137" i="21"/>
  <c r="BF137" i="21"/>
  <c r="AA137" i="21"/>
  <c r="AA136" i="21"/>
  <c r="Y137" i="21"/>
  <c r="Y136" i="21"/>
  <c r="W137" i="21"/>
  <c r="W136" i="21"/>
  <c r="BK137" i="21"/>
  <c r="BK136" i="21"/>
  <c r="N136" i="21" s="1"/>
  <c r="N93" i="21" s="1"/>
  <c r="N137" i="21"/>
  <c r="BE137" i="21" s="1"/>
  <c r="BI135" i="21"/>
  <c r="BH135" i="21"/>
  <c r="BG135" i="21"/>
  <c r="BF135" i="21"/>
  <c r="AA135" i="21"/>
  <c r="Y135" i="21"/>
  <c r="W135" i="21"/>
  <c r="BK135" i="21"/>
  <c r="N135" i="21"/>
  <c r="BE135" i="21" s="1"/>
  <c r="BI134" i="21"/>
  <c r="BH134" i="21"/>
  <c r="BG134" i="21"/>
  <c r="BF134" i="21"/>
  <c r="AA134" i="21"/>
  <c r="Y134" i="21"/>
  <c r="W134" i="21"/>
  <c r="BK134" i="21"/>
  <c r="N134" i="21"/>
  <c r="BE134" i="21"/>
  <c r="BI133" i="21"/>
  <c r="BH133" i="21"/>
  <c r="BG133" i="21"/>
  <c r="BF133" i="21"/>
  <c r="AA133" i="21"/>
  <c r="Y133" i="21"/>
  <c r="W133" i="21"/>
  <c r="BK133" i="21"/>
  <c r="N133" i="21"/>
  <c r="BE133" i="21" s="1"/>
  <c r="BI132" i="21"/>
  <c r="BH132" i="21"/>
  <c r="BG132" i="21"/>
  <c r="BF132" i="21"/>
  <c r="AA132" i="21"/>
  <c r="Y132" i="21"/>
  <c r="Y129" i="21" s="1"/>
  <c r="W132" i="21"/>
  <c r="BK132" i="21"/>
  <c r="N132" i="21"/>
  <c r="BE132" i="21"/>
  <c r="BI131" i="21"/>
  <c r="BH131" i="21"/>
  <c r="BG131" i="21"/>
  <c r="BF131" i="21"/>
  <c r="AA131" i="21"/>
  <c r="AA129" i="21" s="1"/>
  <c r="Y131" i="21"/>
  <c r="W131" i="21"/>
  <c r="BK131" i="21"/>
  <c r="N131" i="21"/>
  <c r="BE131" i="21" s="1"/>
  <c r="BI130" i="21"/>
  <c r="BH130" i="21"/>
  <c r="BG130" i="21"/>
  <c r="BF130" i="21"/>
  <c r="AA130" i="21"/>
  <c r="Y130" i="21"/>
  <c r="W130" i="21"/>
  <c r="W129" i="21"/>
  <c r="BK130" i="21"/>
  <c r="BK129" i="21"/>
  <c r="N129" i="21" s="1"/>
  <c r="N92" i="21" s="1"/>
  <c r="N130" i="21"/>
  <c r="BE130" i="21" s="1"/>
  <c r="M124" i="21"/>
  <c r="M123" i="21"/>
  <c r="F123" i="21"/>
  <c r="F121" i="21"/>
  <c r="F119" i="21"/>
  <c r="BI106" i="21"/>
  <c r="BH106" i="21"/>
  <c r="BG106" i="21"/>
  <c r="BF106" i="21"/>
  <c r="BI105" i="21"/>
  <c r="BH105" i="21"/>
  <c r="BG105" i="21"/>
  <c r="BF105" i="21"/>
  <c r="BI104" i="21"/>
  <c r="BH104" i="21"/>
  <c r="BG104" i="21"/>
  <c r="BF104" i="21"/>
  <c r="BI103" i="21"/>
  <c r="BH103" i="21"/>
  <c r="BG103" i="21"/>
  <c r="BF103" i="21"/>
  <c r="BI102" i="21"/>
  <c r="BH102" i="21"/>
  <c r="BG102" i="21"/>
  <c r="BF102" i="21"/>
  <c r="BI101" i="21"/>
  <c r="BH101" i="21"/>
  <c r="BG101" i="21"/>
  <c r="BF101" i="21"/>
  <c r="M86" i="21"/>
  <c r="M85" i="21"/>
  <c r="F85" i="21"/>
  <c r="F83" i="21"/>
  <c r="F81" i="21"/>
  <c r="O17" i="21"/>
  <c r="E17" i="21"/>
  <c r="F86" i="21" s="1"/>
  <c r="O16" i="21"/>
  <c r="O11" i="21"/>
  <c r="M83" i="21" s="1"/>
  <c r="M121" i="21"/>
  <c r="F6" i="21"/>
  <c r="N144" i="20"/>
  <c r="AY113" i="1"/>
  <c r="AX113" i="1"/>
  <c r="BI143" i="20"/>
  <c r="BH143" i="20"/>
  <c r="BG143" i="20"/>
  <c r="BF143" i="20"/>
  <c r="AA143" i="20"/>
  <c r="Y143" i="20"/>
  <c r="W143" i="20"/>
  <c r="BK143" i="20"/>
  <c r="N143" i="20"/>
  <c r="BE143" i="20" s="1"/>
  <c r="BI142" i="20"/>
  <c r="BH142" i="20"/>
  <c r="BG142" i="20"/>
  <c r="BF142" i="20"/>
  <c r="AA142" i="20"/>
  <c r="Y142" i="20"/>
  <c r="W142" i="20"/>
  <c r="BK142" i="20"/>
  <c r="N142" i="20"/>
  <c r="BE142" i="20"/>
  <c r="BI141" i="20"/>
  <c r="BH141" i="20"/>
  <c r="BG141" i="20"/>
  <c r="BF141" i="20"/>
  <c r="AA141" i="20"/>
  <c r="Y141" i="20"/>
  <c r="W141" i="20"/>
  <c r="BK141" i="20"/>
  <c r="N141" i="20"/>
  <c r="BE141" i="20" s="1"/>
  <c r="BI140" i="20"/>
  <c r="BH140" i="20"/>
  <c r="BG140" i="20"/>
  <c r="BF140" i="20"/>
  <c r="AA140" i="20"/>
  <c r="Y140" i="20"/>
  <c r="W140" i="20"/>
  <c r="BK140" i="20"/>
  <c r="N140" i="20"/>
  <c r="BE140" i="20"/>
  <c r="BI139" i="20"/>
  <c r="BH139" i="20"/>
  <c r="BG139" i="20"/>
  <c r="BF139" i="20"/>
  <c r="AA139" i="20"/>
  <c r="Y139" i="20"/>
  <c r="W139" i="20"/>
  <c r="BK139" i="20"/>
  <c r="N139" i="20"/>
  <c r="BE139" i="20" s="1"/>
  <c r="BI138" i="20"/>
  <c r="BH138" i="20"/>
  <c r="BG138" i="20"/>
  <c r="BF138" i="20"/>
  <c r="AA138" i="20"/>
  <c r="Y138" i="20"/>
  <c r="W138" i="20"/>
  <c r="BK138" i="20"/>
  <c r="N138" i="20"/>
  <c r="BE138" i="20" s="1"/>
  <c r="BI137" i="20"/>
  <c r="BH137" i="20"/>
  <c r="BG137" i="20"/>
  <c r="BF137" i="20"/>
  <c r="AA137" i="20"/>
  <c r="Y137" i="20"/>
  <c r="Y136" i="20" s="1"/>
  <c r="W137" i="20"/>
  <c r="BK137" i="20"/>
  <c r="BK136" i="20" s="1"/>
  <c r="N136" i="20" s="1"/>
  <c r="N94" i="20" s="1"/>
  <c r="N137" i="20"/>
  <c r="BE137" i="20"/>
  <c r="BI135" i="20"/>
  <c r="BH135" i="20"/>
  <c r="BG135" i="20"/>
  <c r="BF135" i="20"/>
  <c r="AA135" i="20"/>
  <c r="Y135" i="20"/>
  <c r="W135" i="20"/>
  <c r="BK135" i="20"/>
  <c r="N135" i="20"/>
  <c r="BE135" i="20" s="1"/>
  <c r="BI134" i="20"/>
  <c r="BH134" i="20"/>
  <c r="BG134" i="20"/>
  <c r="BF134" i="20"/>
  <c r="AA134" i="20"/>
  <c r="Y134" i="20"/>
  <c r="W134" i="20"/>
  <c r="BK134" i="20"/>
  <c r="N134" i="20"/>
  <c r="BE134" i="20"/>
  <c r="BI133" i="20"/>
  <c r="BH133" i="20"/>
  <c r="BG133" i="20"/>
  <c r="BF133" i="20"/>
  <c r="AA133" i="20"/>
  <c r="Y133" i="20"/>
  <c r="W133" i="20"/>
  <c r="BK133" i="20"/>
  <c r="N133" i="20"/>
  <c r="BE133" i="20" s="1"/>
  <c r="BI132" i="20"/>
  <c r="BH132" i="20"/>
  <c r="BG132" i="20"/>
  <c r="BF132" i="20"/>
  <c r="AA132" i="20"/>
  <c r="Y132" i="20"/>
  <c r="Y131" i="20" s="1"/>
  <c r="W132" i="20"/>
  <c r="W131" i="20" s="1"/>
  <c r="BK132" i="20"/>
  <c r="N132" i="20"/>
  <c r="BE132" i="20" s="1"/>
  <c r="BI130" i="20"/>
  <c r="BH130" i="20"/>
  <c r="BG130" i="20"/>
  <c r="BF130" i="20"/>
  <c r="AA130" i="20"/>
  <c r="Y130" i="20"/>
  <c r="W130" i="20"/>
  <c r="BK130" i="20"/>
  <c r="N130" i="20"/>
  <c r="BE130" i="20"/>
  <c r="BI129" i="20"/>
  <c r="BH129" i="20"/>
  <c r="BG129" i="20"/>
  <c r="BF129" i="20"/>
  <c r="AA129" i="20"/>
  <c r="Y129" i="20"/>
  <c r="W129" i="20"/>
  <c r="BK129" i="20"/>
  <c r="N129" i="20"/>
  <c r="BE129" i="20" s="1"/>
  <c r="BI128" i="20"/>
  <c r="BH128" i="20"/>
  <c r="BG128" i="20"/>
  <c r="BF128" i="20"/>
  <c r="AA128" i="20"/>
  <c r="Y128" i="20"/>
  <c r="W128" i="20"/>
  <c r="BK128" i="20"/>
  <c r="N128" i="20"/>
  <c r="BE128" i="20" s="1"/>
  <c r="BI127" i="20"/>
  <c r="BH127" i="20"/>
  <c r="BG127" i="20"/>
  <c r="BF127" i="20"/>
  <c r="AA127" i="20"/>
  <c r="Y127" i="20"/>
  <c r="W127" i="20"/>
  <c r="BK127" i="20"/>
  <c r="N127" i="20"/>
  <c r="BE127" i="20" s="1"/>
  <c r="BI126" i="20"/>
  <c r="BH126" i="20"/>
  <c r="BG126" i="20"/>
  <c r="BF126" i="20"/>
  <c r="AA126" i="20"/>
  <c r="Y126" i="20"/>
  <c r="Y125" i="20"/>
  <c r="W126" i="20"/>
  <c r="W125" i="20"/>
  <c r="BK126" i="20"/>
  <c r="BK125" i="20"/>
  <c r="N126" i="20"/>
  <c r="BE126" i="20" s="1"/>
  <c r="M120" i="20"/>
  <c r="M119" i="20"/>
  <c r="F119" i="20"/>
  <c r="F117" i="20"/>
  <c r="F115" i="20"/>
  <c r="BI102" i="20"/>
  <c r="BH102" i="20"/>
  <c r="BG102" i="20"/>
  <c r="BF102" i="20"/>
  <c r="BI101" i="20"/>
  <c r="BH101" i="20"/>
  <c r="BG101" i="20"/>
  <c r="BF101" i="20"/>
  <c r="BI100" i="20"/>
  <c r="BH100" i="20"/>
  <c r="BG100" i="20"/>
  <c r="BF100" i="20"/>
  <c r="BI99" i="20"/>
  <c r="BH99" i="20"/>
  <c r="BG99" i="20"/>
  <c r="BF99" i="20"/>
  <c r="BI98" i="20"/>
  <c r="BH98" i="20"/>
  <c r="BG98" i="20"/>
  <c r="BF98" i="20"/>
  <c r="BI97" i="20"/>
  <c r="BH97" i="20"/>
  <c r="H37" i="20"/>
  <c r="BC113" i="1"/>
  <c r="BG97" i="20"/>
  <c r="BF97" i="20"/>
  <c r="M35" i="20"/>
  <c r="AW113" i="1" s="1"/>
  <c r="M86" i="20"/>
  <c r="M85" i="20"/>
  <c r="F85" i="20"/>
  <c r="F83" i="20"/>
  <c r="F81" i="20"/>
  <c r="O17" i="20"/>
  <c r="E17" i="20"/>
  <c r="F120" i="20" s="1"/>
  <c r="F86" i="20"/>
  <c r="O16" i="20"/>
  <c r="O11" i="20"/>
  <c r="M117" i="20" s="1"/>
  <c r="M83" i="20"/>
  <c r="F6" i="20"/>
  <c r="N128" i="19"/>
  <c r="AY112" i="1"/>
  <c r="AX112" i="1"/>
  <c r="BI127" i="19"/>
  <c r="BH127" i="19"/>
  <c r="BG127" i="19"/>
  <c r="BF127" i="19"/>
  <c r="AA127" i="19"/>
  <c r="Y127" i="19"/>
  <c r="W127" i="19"/>
  <c r="BK127" i="19"/>
  <c r="N127" i="19"/>
  <c r="BE127" i="19"/>
  <c r="BI126" i="19"/>
  <c r="BH126" i="19"/>
  <c r="BG126" i="19"/>
  <c r="BF126" i="19"/>
  <c r="AA126" i="19"/>
  <c r="Y126" i="19"/>
  <c r="W126" i="19"/>
  <c r="BK126" i="19"/>
  <c r="N126" i="19"/>
  <c r="BE126" i="19"/>
  <c r="BI125" i="19"/>
  <c r="BH125" i="19"/>
  <c r="BG125" i="19"/>
  <c r="BF125" i="19"/>
  <c r="AA125" i="19"/>
  <c r="Y125" i="19"/>
  <c r="W125" i="19"/>
  <c r="BK125" i="19"/>
  <c r="N125" i="19"/>
  <c r="BE125" i="19"/>
  <c r="BI124" i="19"/>
  <c r="BH124" i="19"/>
  <c r="BG124" i="19"/>
  <c r="BF124" i="19"/>
  <c r="AA124" i="19"/>
  <c r="AA123" i="19"/>
  <c r="AA122" i="19" s="1"/>
  <c r="AA121" i="19" s="1"/>
  <c r="Y124" i="19"/>
  <c r="Y123" i="19" s="1"/>
  <c r="Y122" i="19" s="1"/>
  <c r="Y121" i="19" s="1"/>
  <c r="W124" i="19"/>
  <c r="W123" i="19"/>
  <c r="W122" i="19" s="1"/>
  <c r="W121" i="19" s="1"/>
  <c r="AU112" i="1"/>
  <c r="BK124" i="19"/>
  <c r="N124" i="19"/>
  <c r="BE124" i="19" s="1"/>
  <c r="M118" i="19"/>
  <c r="M117" i="19"/>
  <c r="F117" i="19"/>
  <c r="F115" i="19"/>
  <c r="F113" i="19"/>
  <c r="BI100" i="19"/>
  <c r="BH100" i="19"/>
  <c r="BG100" i="19"/>
  <c r="BF100" i="19"/>
  <c r="BI99" i="19"/>
  <c r="BH99" i="19"/>
  <c r="BG99" i="19"/>
  <c r="BF99" i="19"/>
  <c r="BI98" i="19"/>
  <c r="BH98" i="19"/>
  <c r="BG98" i="19"/>
  <c r="BF98" i="19"/>
  <c r="BI97" i="19"/>
  <c r="BH97" i="19"/>
  <c r="BG97" i="19"/>
  <c r="BF97" i="19"/>
  <c r="BI96" i="19"/>
  <c r="BH96" i="19"/>
  <c r="BG96" i="19"/>
  <c r="BF96" i="19"/>
  <c r="BI95" i="19"/>
  <c r="BH95" i="19"/>
  <c r="H37" i="19"/>
  <c r="BC112" i="1" s="1"/>
  <c r="BG95" i="19"/>
  <c r="BF95" i="19"/>
  <c r="M35" i="19" s="1"/>
  <c r="AW112" i="1" s="1"/>
  <c r="H35" i="19"/>
  <c r="BA112" i="1" s="1"/>
  <c r="M86" i="19"/>
  <c r="M85" i="19"/>
  <c r="F85" i="19"/>
  <c r="F83" i="19"/>
  <c r="F81" i="19"/>
  <c r="O17" i="19"/>
  <c r="E17" i="19"/>
  <c r="F118" i="19" s="1"/>
  <c r="F86" i="19"/>
  <c r="O16" i="19"/>
  <c r="O11" i="19"/>
  <c r="M115" i="19" s="1"/>
  <c r="M83" i="19"/>
  <c r="F6" i="19"/>
  <c r="N165" i="18"/>
  <c r="AY111" i="1"/>
  <c r="AX111" i="1"/>
  <c r="BI164" i="18"/>
  <c r="BH164" i="18"/>
  <c r="BG164" i="18"/>
  <c r="BF164" i="18"/>
  <c r="AA164" i="18"/>
  <c r="Y164" i="18"/>
  <c r="Y162" i="18" s="1"/>
  <c r="W164" i="18"/>
  <c r="BK164" i="18"/>
  <c r="N164" i="18"/>
  <c r="BE164" i="18"/>
  <c r="BI163" i="18"/>
  <c r="BH163" i="18"/>
  <c r="BG163" i="18"/>
  <c r="BF163" i="18"/>
  <c r="AA163" i="18"/>
  <c r="AA162" i="18" s="1"/>
  <c r="Y163" i="18"/>
  <c r="W163" i="18"/>
  <c r="W162" i="18" s="1"/>
  <c r="BK163" i="18"/>
  <c r="BK162" i="18"/>
  <c r="N162" i="18"/>
  <c r="N101" i="18" s="1"/>
  <c r="N163" i="18"/>
  <c r="BE163" i="18"/>
  <c r="BI161" i="18"/>
  <c r="BH161" i="18"/>
  <c r="BG161" i="18"/>
  <c r="BF161" i="18"/>
  <c r="AA161" i="18"/>
  <c r="AA160" i="18" s="1"/>
  <c r="Y161" i="18"/>
  <c r="Y160" i="18"/>
  <c r="W161" i="18"/>
  <c r="W160" i="18" s="1"/>
  <c r="BK161" i="18"/>
  <c r="BK160" i="18"/>
  <c r="N160" i="18" s="1"/>
  <c r="N100" i="18" s="1"/>
  <c r="N161" i="18"/>
  <c r="BE161" i="18"/>
  <c r="BI159" i="18"/>
  <c r="BH159" i="18"/>
  <c r="BG159" i="18"/>
  <c r="BF159" i="18"/>
  <c r="AA159" i="18"/>
  <c r="Y159" i="18"/>
  <c r="W159" i="18"/>
  <c r="BK159" i="18"/>
  <c r="BK156" i="18" s="1"/>
  <c r="N156" i="18" s="1"/>
  <c r="N99" i="18" s="1"/>
  <c r="N159" i="18"/>
  <c r="BE159" i="18" s="1"/>
  <c r="BI158" i="18"/>
  <c r="BH158" i="18"/>
  <c r="BG158" i="18"/>
  <c r="BF158" i="18"/>
  <c r="AA158" i="18"/>
  <c r="Y158" i="18"/>
  <c r="Y156" i="18" s="1"/>
  <c r="W158" i="18"/>
  <c r="BK158" i="18"/>
  <c r="N158" i="18"/>
  <c r="BE158" i="18"/>
  <c r="BI157" i="18"/>
  <c r="BH157" i="18"/>
  <c r="BG157" i="18"/>
  <c r="BF157" i="18"/>
  <c r="AA157" i="18"/>
  <c r="AA156" i="18" s="1"/>
  <c r="Y157" i="18"/>
  <c r="W157" i="18"/>
  <c r="W156" i="18" s="1"/>
  <c r="BK157" i="18"/>
  <c r="N157" i="18"/>
  <c r="BE157" i="18"/>
  <c r="BI155" i="18"/>
  <c r="BH155" i="18"/>
  <c r="BG155" i="18"/>
  <c r="BF155" i="18"/>
  <c r="AA155" i="18"/>
  <c r="Y155" i="18"/>
  <c r="W155" i="18"/>
  <c r="BK155" i="18"/>
  <c r="N155" i="18"/>
  <c r="BE155" i="18" s="1"/>
  <c r="BI154" i="18"/>
  <c r="BH154" i="18"/>
  <c r="BG154" i="18"/>
  <c r="BF154" i="18"/>
  <c r="AA154" i="18"/>
  <c r="Y154" i="18"/>
  <c r="W154" i="18"/>
  <c r="BK154" i="18"/>
  <c r="N154" i="18"/>
  <c r="BE154" i="18"/>
  <c r="BI153" i="18"/>
  <c r="BH153" i="18"/>
  <c r="BG153" i="18"/>
  <c r="BF153" i="18"/>
  <c r="AA153" i="18"/>
  <c r="Y153" i="18"/>
  <c r="W153" i="18"/>
  <c r="BK153" i="18"/>
  <c r="BK148" i="18" s="1"/>
  <c r="N148" i="18" s="1"/>
  <c r="N98" i="18" s="1"/>
  <c r="N153" i="18"/>
  <c r="BE153" i="18" s="1"/>
  <c r="BI152" i="18"/>
  <c r="BH152" i="18"/>
  <c r="BG152" i="18"/>
  <c r="BF152" i="18"/>
  <c r="AA152" i="18"/>
  <c r="Y152" i="18"/>
  <c r="W152" i="18"/>
  <c r="BK152" i="18"/>
  <c r="N152" i="18"/>
  <c r="BE152" i="18"/>
  <c r="BI151" i="18"/>
  <c r="BH151" i="18"/>
  <c r="BG151" i="18"/>
  <c r="BF151" i="18"/>
  <c r="AA151" i="18"/>
  <c r="Y151" i="18"/>
  <c r="W151" i="18"/>
  <c r="BK151" i="18"/>
  <c r="N151" i="18"/>
  <c r="BE151" i="18" s="1"/>
  <c r="BI150" i="18"/>
  <c r="BH150" i="18"/>
  <c r="BG150" i="18"/>
  <c r="BF150" i="18"/>
  <c r="AA150" i="18"/>
  <c r="Y150" i="18"/>
  <c r="W150" i="18"/>
  <c r="BK150" i="18"/>
  <c r="N150" i="18"/>
  <c r="BE150" i="18"/>
  <c r="BI149" i="18"/>
  <c r="BH149" i="18"/>
  <c r="BG149" i="18"/>
  <c r="BF149" i="18"/>
  <c r="AA149" i="18"/>
  <c r="Y149" i="18"/>
  <c r="W149" i="18"/>
  <c r="BK149" i="18"/>
  <c r="N149" i="18"/>
  <c r="BE149" i="18" s="1"/>
  <c r="BI147" i="18"/>
  <c r="BH147" i="18"/>
  <c r="BG147" i="18"/>
  <c r="BF147" i="18"/>
  <c r="AA147" i="18"/>
  <c r="AA145" i="18" s="1"/>
  <c r="Y147" i="18"/>
  <c r="W147" i="18"/>
  <c r="BK147" i="18"/>
  <c r="BK145" i="18" s="1"/>
  <c r="N147" i="18"/>
  <c r="BE147" i="18" s="1"/>
  <c r="BI146" i="18"/>
  <c r="BH146" i="18"/>
  <c r="BG146" i="18"/>
  <c r="BF146" i="18"/>
  <c r="AA146" i="18"/>
  <c r="Y146" i="18"/>
  <c r="Y145" i="18" s="1"/>
  <c r="W146" i="18"/>
  <c r="W145" i="18" s="1"/>
  <c r="BK146" i="18"/>
  <c r="N146" i="18"/>
  <c r="BE146" i="18" s="1"/>
  <c r="BI143" i="18"/>
  <c r="BH143" i="18"/>
  <c r="BG143" i="18"/>
  <c r="BF143" i="18"/>
  <c r="AA143" i="18"/>
  <c r="AA142" i="18" s="1"/>
  <c r="Y143" i="18"/>
  <c r="Y142" i="18"/>
  <c r="W143" i="18"/>
  <c r="W142" i="18" s="1"/>
  <c r="BK143" i="18"/>
  <c r="BK142" i="18"/>
  <c r="N142" i="18" s="1"/>
  <c r="N143" i="18"/>
  <c r="BE143" i="18" s="1"/>
  <c r="N95" i="18"/>
  <c r="BI141" i="18"/>
  <c r="BH141" i="18"/>
  <c r="BG141" i="18"/>
  <c r="BF141" i="18"/>
  <c r="AA141" i="18"/>
  <c r="Y141" i="18"/>
  <c r="W141" i="18"/>
  <c r="BK141" i="18"/>
  <c r="N141" i="18"/>
  <c r="BE141" i="18" s="1"/>
  <c r="BI140" i="18"/>
  <c r="BH140" i="18"/>
  <c r="BG140" i="18"/>
  <c r="BF140" i="18"/>
  <c r="AA140" i="18"/>
  <c r="AA139" i="18"/>
  <c r="Y140" i="18"/>
  <c r="Y139" i="18" s="1"/>
  <c r="W140" i="18"/>
  <c r="W139" i="18"/>
  <c r="BK140" i="18"/>
  <c r="N140" i="18"/>
  <c r="BE140" i="18" s="1"/>
  <c r="BI138" i="18"/>
  <c r="BH138" i="18"/>
  <c r="BG138" i="18"/>
  <c r="BF138" i="18"/>
  <c r="AA138" i="18"/>
  <c r="Y138" i="18"/>
  <c r="Y136" i="18" s="1"/>
  <c r="W138" i="18"/>
  <c r="BK138" i="18"/>
  <c r="N138" i="18"/>
  <c r="BE138" i="18"/>
  <c r="BI137" i="18"/>
  <c r="BH137" i="18"/>
  <c r="BG137" i="18"/>
  <c r="BF137" i="18"/>
  <c r="AA137" i="18"/>
  <c r="AA136" i="18" s="1"/>
  <c r="Y137" i="18"/>
  <c r="W137" i="18"/>
  <c r="BK137" i="18"/>
  <c r="BK136" i="18"/>
  <c r="N136" i="18" s="1"/>
  <c r="N93" i="18" s="1"/>
  <c r="N137" i="18"/>
  <c r="BE137" i="18" s="1"/>
  <c r="BI135" i="18"/>
  <c r="BH135" i="18"/>
  <c r="BG135" i="18"/>
  <c r="BF135" i="18"/>
  <c r="AA135" i="18"/>
  <c r="Y135" i="18"/>
  <c r="W135" i="18"/>
  <c r="BK135" i="18"/>
  <c r="N135" i="18"/>
  <c r="BE135" i="18" s="1"/>
  <c r="BI134" i="18"/>
  <c r="BH134" i="18"/>
  <c r="BG134" i="18"/>
  <c r="BF134" i="18"/>
  <c r="AA134" i="18"/>
  <c r="Y134" i="18"/>
  <c r="W134" i="18"/>
  <c r="BK134" i="18"/>
  <c r="N134" i="18"/>
  <c r="BE134" i="18"/>
  <c r="BI133" i="18"/>
  <c r="BH133" i="18"/>
  <c r="BG133" i="18"/>
  <c r="BF133" i="18"/>
  <c r="AA133" i="18"/>
  <c r="AA132" i="18" s="1"/>
  <c r="Y133" i="18"/>
  <c r="W133" i="18"/>
  <c r="W132" i="18" s="1"/>
  <c r="BK133" i="18"/>
  <c r="BK132" i="18" s="1"/>
  <c r="N132" i="18"/>
  <c r="N92" i="18" s="1"/>
  <c r="N133" i="18"/>
  <c r="BE133" i="18" s="1"/>
  <c r="M127" i="18"/>
  <c r="M126" i="18"/>
  <c r="F126" i="18"/>
  <c r="F124" i="18"/>
  <c r="F122" i="18"/>
  <c r="BI109" i="18"/>
  <c r="BH109" i="18"/>
  <c r="BG109" i="18"/>
  <c r="BF109" i="18"/>
  <c r="BI108" i="18"/>
  <c r="BH108" i="18"/>
  <c r="BG108" i="18"/>
  <c r="BF108" i="18"/>
  <c r="BI107" i="18"/>
  <c r="BH107" i="18"/>
  <c r="BG107" i="18"/>
  <c r="BF107" i="18"/>
  <c r="BI106" i="18"/>
  <c r="BH106" i="18"/>
  <c r="BG106" i="18"/>
  <c r="BF106" i="18"/>
  <c r="BI105" i="18"/>
  <c r="BH105" i="18"/>
  <c r="BG105" i="18"/>
  <c r="H36" i="18" s="1"/>
  <c r="BB111" i="1" s="1"/>
  <c r="BF105" i="18"/>
  <c r="BI104" i="18"/>
  <c r="BH104" i="18"/>
  <c r="BG104" i="18"/>
  <c r="BF104" i="18"/>
  <c r="H35" i="18"/>
  <c r="BA111" i="1" s="1"/>
  <c r="M86" i="18"/>
  <c r="M85" i="18"/>
  <c r="F85" i="18"/>
  <c r="F83" i="18"/>
  <c r="F81" i="18"/>
  <c r="O17" i="18"/>
  <c r="E17" i="18"/>
  <c r="F127" i="18"/>
  <c r="F86" i="18"/>
  <c r="O16" i="18"/>
  <c r="O11" i="18"/>
  <c r="M124" i="18"/>
  <c r="M83" i="18"/>
  <c r="F6" i="18"/>
  <c r="F119" i="18" s="1"/>
  <c r="F78" i="18"/>
  <c r="N147" i="17"/>
  <c r="AY108" i="1"/>
  <c r="AX108" i="1"/>
  <c r="BI146" i="17"/>
  <c r="BH146" i="17"/>
  <c r="BG146" i="17"/>
  <c r="BF146" i="17"/>
  <c r="AA146" i="17"/>
  <c r="AA145" i="17"/>
  <c r="Y146" i="17"/>
  <c r="Y145" i="17" s="1"/>
  <c r="W146" i="17"/>
  <c r="W145" i="17"/>
  <c r="BK146" i="17"/>
  <c r="BK145" i="17" s="1"/>
  <c r="N145" i="17" s="1"/>
  <c r="N94" i="17" s="1"/>
  <c r="N146" i="17"/>
  <c r="BE146" i="17" s="1"/>
  <c r="BI144" i="17"/>
  <c r="BH144" i="17"/>
  <c r="BG144" i="17"/>
  <c r="BF144" i="17"/>
  <c r="AA144" i="17"/>
  <c r="Y144" i="17"/>
  <c r="Y142" i="17" s="1"/>
  <c r="W144" i="17"/>
  <c r="BK144" i="17"/>
  <c r="N144" i="17"/>
  <c r="BE144" i="17"/>
  <c r="BI143" i="17"/>
  <c r="BH143" i="17"/>
  <c r="BG143" i="17"/>
  <c r="BF143" i="17"/>
  <c r="AA143" i="17"/>
  <c r="Y143" i="17"/>
  <c r="W143" i="17"/>
  <c r="W142" i="17" s="1"/>
  <c r="BK143" i="17"/>
  <c r="BK142" i="17"/>
  <c r="N142" i="17" s="1"/>
  <c r="N93" i="17" s="1"/>
  <c r="N143" i="17"/>
  <c r="BE143" i="17"/>
  <c r="BI141" i="17"/>
  <c r="BH141" i="17"/>
  <c r="BG141" i="17"/>
  <c r="BF141" i="17"/>
  <c r="AA141" i="17"/>
  <c r="Y141" i="17"/>
  <c r="W141" i="17"/>
  <c r="BK141" i="17"/>
  <c r="N141" i="17"/>
  <c r="BE141" i="17" s="1"/>
  <c r="BI140" i="17"/>
  <c r="BH140" i="17"/>
  <c r="BG140" i="17"/>
  <c r="BF140" i="17"/>
  <c r="AA140" i="17"/>
  <c r="Y140" i="17"/>
  <c r="W140" i="17"/>
  <c r="BK140" i="17"/>
  <c r="N140" i="17"/>
  <c r="BE140" i="17"/>
  <c r="BI139" i="17"/>
  <c r="BH139" i="17"/>
  <c r="BG139" i="17"/>
  <c r="BF139" i="17"/>
  <c r="AA139" i="17"/>
  <c r="Y139" i="17"/>
  <c r="W139" i="17"/>
  <c r="BK139" i="17"/>
  <c r="N139" i="17"/>
  <c r="BE139" i="17" s="1"/>
  <c r="BI138" i="17"/>
  <c r="BH138" i="17"/>
  <c r="BG138" i="17"/>
  <c r="BF138" i="17"/>
  <c r="AA138" i="17"/>
  <c r="Y138" i="17"/>
  <c r="W138" i="17"/>
  <c r="BK138" i="17"/>
  <c r="N138" i="17"/>
  <c r="BE138" i="17"/>
  <c r="BI137" i="17"/>
  <c r="BH137" i="17"/>
  <c r="BG137" i="17"/>
  <c r="BF137" i="17"/>
  <c r="AA137" i="17"/>
  <c r="Y137" i="17"/>
  <c r="W137" i="17"/>
  <c r="BK137" i="17"/>
  <c r="N137" i="17"/>
  <c r="BE137" i="17" s="1"/>
  <c r="BI136" i="17"/>
  <c r="BH136" i="17"/>
  <c r="BG136" i="17"/>
  <c r="BF136" i="17"/>
  <c r="AA136" i="17"/>
  <c r="Y136" i="17"/>
  <c r="W136" i="17"/>
  <c r="BK136" i="17"/>
  <c r="N136" i="17"/>
  <c r="BE136" i="17"/>
  <c r="BI135" i="17"/>
  <c r="BH135" i="17"/>
  <c r="BG135" i="17"/>
  <c r="BF135" i="17"/>
  <c r="AA135" i="17"/>
  <c r="AA134" i="17" s="1"/>
  <c r="Y135" i="17"/>
  <c r="Y134" i="17" s="1"/>
  <c r="W135" i="17"/>
  <c r="BK135" i="17"/>
  <c r="BK134" i="17"/>
  <c r="N134" i="17" s="1"/>
  <c r="N92" i="17" s="1"/>
  <c r="N135" i="17"/>
  <c r="BE135" i="17"/>
  <c r="BI133" i="17"/>
  <c r="BH133" i="17"/>
  <c r="BG133" i="17"/>
  <c r="BF133" i="17"/>
  <c r="AA133" i="17"/>
  <c r="Y133" i="17"/>
  <c r="W133" i="17"/>
  <c r="BK133" i="17"/>
  <c r="N133" i="17"/>
  <c r="BE133" i="17" s="1"/>
  <c r="BI132" i="17"/>
  <c r="BH132" i="17"/>
  <c r="BG132" i="17"/>
  <c r="BF132" i="17"/>
  <c r="AA132" i="17"/>
  <c r="Y132" i="17"/>
  <c r="W132" i="17"/>
  <c r="BK132" i="17"/>
  <c r="N132" i="17"/>
  <c r="BE132" i="17"/>
  <c r="BI131" i="17"/>
  <c r="BH131" i="17"/>
  <c r="BG131" i="17"/>
  <c r="BF131" i="17"/>
  <c r="AA131" i="17"/>
  <c r="Y131" i="17"/>
  <c r="W131" i="17"/>
  <c r="BK131" i="17"/>
  <c r="N131" i="17"/>
  <c r="BE131" i="17" s="1"/>
  <c r="BI130" i="17"/>
  <c r="BH130" i="17"/>
  <c r="BG130" i="17"/>
  <c r="BF130" i="17"/>
  <c r="AA130" i="17"/>
  <c r="Y130" i="17"/>
  <c r="W130" i="17"/>
  <c r="BK130" i="17"/>
  <c r="N130" i="17"/>
  <c r="BE130" i="17" s="1"/>
  <c r="BI129" i="17"/>
  <c r="BH129" i="17"/>
  <c r="BG129" i="17"/>
  <c r="BF129" i="17"/>
  <c r="AA129" i="17"/>
  <c r="Y129" i="17"/>
  <c r="W129" i="17"/>
  <c r="BK129" i="17"/>
  <c r="N129" i="17"/>
  <c r="BE129" i="17" s="1"/>
  <c r="BI128" i="17"/>
  <c r="BH128" i="17"/>
  <c r="BG128" i="17"/>
  <c r="BF128" i="17"/>
  <c r="AA128" i="17"/>
  <c r="Y128" i="17"/>
  <c r="W128" i="17"/>
  <c r="BK128" i="17"/>
  <c r="N128" i="17"/>
  <c r="BE128" i="17"/>
  <c r="BI127" i="17"/>
  <c r="BH127" i="17"/>
  <c r="BG127" i="17"/>
  <c r="BF127" i="17"/>
  <c r="AA127" i="17"/>
  <c r="Y127" i="17"/>
  <c r="W127" i="17"/>
  <c r="BK127" i="17"/>
  <c r="BK124" i="17" s="1"/>
  <c r="N127" i="17"/>
  <c r="BE127" i="17" s="1"/>
  <c r="BI126" i="17"/>
  <c r="BH126" i="17"/>
  <c r="BG126" i="17"/>
  <c r="BF126" i="17"/>
  <c r="AA126" i="17"/>
  <c r="Y126" i="17"/>
  <c r="W126" i="17"/>
  <c r="BK126" i="17"/>
  <c r="N126" i="17"/>
  <c r="BE126" i="17"/>
  <c r="BI125" i="17"/>
  <c r="BH125" i="17"/>
  <c r="BG125" i="17"/>
  <c r="BF125" i="17"/>
  <c r="AA125" i="17"/>
  <c r="Y125" i="17"/>
  <c r="W125" i="17"/>
  <c r="BK125" i="17"/>
  <c r="N125" i="17"/>
  <c r="BE125" i="17"/>
  <c r="M119" i="17"/>
  <c r="M118" i="17"/>
  <c r="F118" i="17"/>
  <c r="F116" i="17"/>
  <c r="F114" i="17"/>
  <c r="BI102" i="17"/>
  <c r="BH102" i="17"/>
  <c r="BG102" i="17"/>
  <c r="BF102" i="17"/>
  <c r="BI101" i="17"/>
  <c r="BH101" i="17"/>
  <c r="BG101" i="17"/>
  <c r="BF101" i="17"/>
  <c r="BI100" i="17"/>
  <c r="BH100" i="17"/>
  <c r="BG100" i="17"/>
  <c r="BF100" i="17"/>
  <c r="BI99" i="17"/>
  <c r="BH99" i="17"/>
  <c r="BG99" i="17"/>
  <c r="H35" i="17" s="1"/>
  <c r="BB108" i="1" s="1"/>
  <c r="BF99" i="17"/>
  <c r="BI98" i="17"/>
  <c r="BH98" i="17"/>
  <c r="BG98" i="17"/>
  <c r="BF98" i="17"/>
  <c r="BI97" i="17"/>
  <c r="BH97" i="17"/>
  <c r="BG97" i="17"/>
  <c r="BF97" i="17"/>
  <c r="M85" i="17"/>
  <c r="M84" i="17"/>
  <c r="F84" i="17"/>
  <c r="F82" i="17"/>
  <c r="F80" i="17"/>
  <c r="O16" i="17"/>
  <c r="E16" i="17"/>
  <c r="F85" i="17" s="1"/>
  <c r="F119" i="17"/>
  <c r="O15" i="17"/>
  <c r="O10" i="17"/>
  <c r="M82" i="17" s="1"/>
  <c r="M116" i="17"/>
  <c r="F6" i="17"/>
  <c r="F112" i="17"/>
  <c r="F78" i="17"/>
  <c r="N237" i="16"/>
  <c r="AY106" i="1"/>
  <c r="AX106" i="1"/>
  <c r="BI236" i="16"/>
  <c r="BH236" i="16"/>
  <c r="BG236" i="16"/>
  <c r="BF236" i="16"/>
  <c r="AA236" i="16"/>
  <c r="Y236" i="16"/>
  <c r="W236" i="16"/>
  <c r="BK236" i="16"/>
  <c r="BK230" i="16" s="1"/>
  <c r="N236" i="16"/>
  <c r="BE236" i="16" s="1"/>
  <c r="BI235" i="16"/>
  <c r="BH235" i="16"/>
  <c r="BG235" i="16"/>
  <c r="BF235" i="16"/>
  <c r="AA235" i="16"/>
  <c r="Y235" i="16"/>
  <c r="W235" i="16"/>
  <c r="BK235" i="16"/>
  <c r="N235" i="16"/>
  <c r="BE235" i="16"/>
  <c r="BI234" i="16"/>
  <c r="BH234" i="16"/>
  <c r="BG234" i="16"/>
  <c r="BF234" i="16"/>
  <c r="AA234" i="16"/>
  <c r="Y234" i="16"/>
  <c r="W234" i="16"/>
  <c r="BK234" i="16"/>
  <c r="N234" i="16"/>
  <c r="BE234" i="16" s="1"/>
  <c r="BI233" i="16"/>
  <c r="BH233" i="16"/>
  <c r="BG233" i="16"/>
  <c r="BF233" i="16"/>
  <c r="AA233" i="16"/>
  <c r="Y233" i="16"/>
  <c r="W233" i="16"/>
  <c r="BK233" i="16"/>
  <c r="N233" i="16"/>
  <c r="BE233" i="16"/>
  <c r="BI232" i="16"/>
  <c r="BH232" i="16"/>
  <c r="BG232" i="16"/>
  <c r="BF232" i="16"/>
  <c r="AA232" i="16"/>
  <c r="Y232" i="16"/>
  <c r="W232" i="16"/>
  <c r="BK232" i="16"/>
  <c r="N232" i="16"/>
  <c r="BE232" i="16" s="1"/>
  <c r="BI231" i="16"/>
  <c r="BH231" i="16"/>
  <c r="BG231" i="16"/>
  <c r="BF231" i="16"/>
  <c r="AA231" i="16"/>
  <c r="Y231" i="16"/>
  <c r="Y230" i="16" s="1"/>
  <c r="Y229" i="16"/>
  <c r="W231" i="16"/>
  <c r="BK231" i="16"/>
  <c r="N231" i="16"/>
  <c r="BE231" i="16" s="1"/>
  <c r="BI228" i="16"/>
  <c r="BH228" i="16"/>
  <c r="BG228" i="16"/>
  <c r="BF228" i="16"/>
  <c r="AA228" i="16"/>
  <c r="AA227" i="16" s="1"/>
  <c r="Y228" i="16"/>
  <c r="Y227" i="16"/>
  <c r="W228" i="16"/>
  <c r="W227" i="16" s="1"/>
  <c r="BK228" i="16"/>
  <c r="BK227" i="16"/>
  <c r="N227" i="16" s="1"/>
  <c r="N97" i="16" s="1"/>
  <c r="N228" i="16"/>
  <c r="BE228" i="16" s="1"/>
  <c r="BI226" i="16"/>
  <c r="BH226" i="16"/>
  <c r="BG226" i="16"/>
  <c r="BF226" i="16"/>
  <c r="AA226" i="16"/>
  <c r="Y226" i="16"/>
  <c r="W226" i="16"/>
  <c r="BK226" i="16"/>
  <c r="N226" i="16"/>
  <c r="BE226" i="16" s="1"/>
  <c r="BI225" i="16"/>
  <c r="BH225" i="16"/>
  <c r="BG225" i="16"/>
  <c r="BF225" i="16"/>
  <c r="AA225" i="16"/>
  <c r="Y225" i="16"/>
  <c r="Y223" i="16" s="1"/>
  <c r="W225" i="16"/>
  <c r="BK225" i="16"/>
  <c r="N225" i="16"/>
  <c r="BE225" i="16"/>
  <c r="BI224" i="16"/>
  <c r="BH224" i="16"/>
  <c r="BG224" i="16"/>
  <c r="BF224" i="16"/>
  <c r="AA224" i="16"/>
  <c r="Y224" i="16"/>
  <c r="W224" i="16"/>
  <c r="BK224" i="16"/>
  <c r="BK223" i="16"/>
  <c r="N223" i="16" s="1"/>
  <c r="N96" i="16" s="1"/>
  <c r="N224" i="16"/>
  <c r="BE224" i="16" s="1"/>
  <c r="BI222" i="16"/>
  <c r="BH222" i="16"/>
  <c r="BG222" i="16"/>
  <c r="BF222" i="16"/>
  <c r="AA222" i="16"/>
  <c r="Y222" i="16"/>
  <c r="W222" i="16"/>
  <c r="BK222" i="16"/>
  <c r="N222" i="16"/>
  <c r="BE222" i="16" s="1"/>
  <c r="BI221" i="16"/>
  <c r="BH221" i="16"/>
  <c r="BG221" i="16"/>
  <c r="BF221" i="16"/>
  <c r="AA221" i="16"/>
  <c r="Y221" i="16"/>
  <c r="W221" i="16"/>
  <c r="BK221" i="16"/>
  <c r="N221" i="16"/>
  <c r="BE221" i="16"/>
  <c r="BI220" i="16"/>
  <c r="BH220" i="16"/>
  <c r="BG220" i="16"/>
  <c r="BF220" i="16"/>
  <c r="AA220" i="16"/>
  <c r="Y220" i="16"/>
  <c r="W220" i="16"/>
  <c r="BK220" i="16"/>
  <c r="N220" i="16"/>
  <c r="BE220" i="16" s="1"/>
  <c r="BI219" i="16"/>
  <c r="BH219" i="16"/>
  <c r="BG219" i="16"/>
  <c r="BF219" i="16"/>
  <c r="AA219" i="16"/>
  <c r="Y219" i="16"/>
  <c r="W219" i="16"/>
  <c r="BK219" i="16"/>
  <c r="N219" i="16"/>
  <c r="BE219" i="16"/>
  <c r="BI218" i="16"/>
  <c r="BH218" i="16"/>
  <c r="BG218" i="16"/>
  <c r="BF218" i="16"/>
  <c r="AA218" i="16"/>
  <c r="Y218" i="16"/>
  <c r="W218" i="16"/>
  <c r="BK218" i="16"/>
  <c r="N218" i="16"/>
  <c r="BE218" i="16" s="1"/>
  <c r="BI217" i="16"/>
  <c r="BH217" i="16"/>
  <c r="BG217" i="16"/>
  <c r="BF217" i="16"/>
  <c r="AA217" i="16"/>
  <c r="Y217" i="16"/>
  <c r="W217" i="16"/>
  <c r="BK217" i="16"/>
  <c r="N217" i="16"/>
  <c r="BE217" i="16"/>
  <c r="BI216" i="16"/>
  <c r="BH216" i="16"/>
  <c r="BG216" i="16"/>
  <c r="BF216" i="16"/>
  <c r="AA216" i="16"/>
  <c r="Y216" i="16"/>
  <c r="W216" i="16"/>
  <c r="BK216" i="16"/>
  <c r="N216" i="16"/>
  <c r="BE216" i="16" s="1"/>
  <c r="BI215" i="16"/>
  <c r="BH215" i="16"/>
  <c r="BG215" i="16"/>
  <c r="BF215" i="16"/>
  <c r="AA215" i="16"/>
  <c r="Y215" i="16"/>
  <c r="W215" i="16"/>
  <c r="BK215" i="16"/>
  <c r="N215" i="16"/>
  <c r="BE215" i="16"/>
  <c r="BI214" i="16"/>
  <c r="BH214" i="16"/>
  <c r="BG214" i="16"/>
  <c r="BF214" i="16"/>
  <c r="AA214" i="16"/>
  <c r="Y214" i="16"/>
  <c r="W214" i="16"/>
  <c r="BK214" i="16"/>
  <c r="N214" i="16"/>
  <c r="BE214" i="16" s="1"/>
  <c r="BI213" i="16"/>
  <c r="BH213" i="16"/>
  <c r="BG213" i="16"/>
  <c r="BF213" i="16"/>
  <c r="AA213" i="16"/>
  <c r="Y213" i="16"/>
  <c r="W213" i="16"/>
  <c r="BK213" i="16"/>
  <c r="N213" i="16"/>
  <c r="BE213" i="16"/>
  <c r="BI212" i="16"/>
  <c r="BH212" i="16"/>
  <c r="BG212" i="16"/>
  <c r="BF212" i="16"/>
  <c r="AA212" i="16"/>
  <c r="Y212" i="16"/>
  <c r="W212" i="16"/>
  <c r="BK212" i="16"/>
  <c r="N212" i="16"/>
  <c r="BE212" i="16" s="1"/>
  <c r="BI211" i="16"/>
  <c r="BH211" i="16"/>
  <c r="BG211" i="16"/>
  <c r="BF211" i="16"/>
  <c r="AA211" i="16"/>
  <c r="Y211" i="16"/>
  <c r="W211" i="16"/>
  <c r="BK211" i="16"/>
  <c r="N211" i="16"/>
  <c r="BE211" i="16"/>
  <c r="BI210" i="16"/>
  <c r="BH210" i="16"/>
  <c r="BG210" i="16"/>
  <c r="BF210" i="16"/>
  <c r="AA210" i="16"/>
  <c r="Y210" i="16"/>
  <c r="W210" i="16"/>
  <c r="BK210" i="16"/>
  <c r="N210" i="16"/>
  <c r="BE210" i="16" s="1"/>
  <c r="BI209" i="16"/>
  <c r="BH209" i="16"/>
  <c r="BG209" i="16"/>
  <c r="BF209" i="16"/>
  <c r="AA209" i="16"/>
  <c r="Y209" i="16"/>
  <c r="W209" i="16"/>
  <c r="BK209" i="16"/>
  <c r="N209" i="16"/>
  <c r="BE209" i="16"/>
  <c r="BI208" i="16"/>
  <c r="BH208" i="16"/>
  <c r="BG208" i="16"/>
  <c r="BF208" i="16"/>
  <c r="AA208" i="16"/>
  <c r="Y208" i="16"/>
  <c r="W208" i="16"/>
  <c r="BK208" i="16"/>
  <c r="N208" i="16"/>
  <c r="BE208" i="16" s="1"/>
  <c r="BI207" i="16"/>
  <c r="BH207" i="16"/>
  <c r="BG207" i="16"/>
  <c r="BF207" i="16"/>
  <c r="AA207" i="16"/>
  <c r="Y207" i="16"/>
  <c r="W207" i="16"/>
  <c r="BK207" i="16"/>
  <c r="N207" i="16"/>
  <c r="BE207" i="16"/>
  <c r="BI206" i="16"/>
  <c r="BH206" i="16"/>
  <c r="BG206" i="16"/>
  <c r="BF206" i="16"/>
  <c r="AA206" i="16"/>
  <c r="Y206" i="16"/>
  <c r="W206" i="16"/>
  <c r="BK206" i="16"/>
  <c r="N206" i="16"/>
  <c r="BE206" i="16" s="1"/>
  <c r="BI205" i="16"/>
  <c r="BH205" i="16"/>
  <c r="BG205" i="16"/>
  <c r="BF205" i="16"/>
  <c r="AA205" i="16"/>
  <c r="Y205" i="16"/>
  <c r="W205" i="16"/>
  <c r="BK205" i="16"/>
  <c r="N205" i="16"/>
  <c r="BE205" i="16"/>
  <c r="BI204" i="16"/>
  <c r="BH204" i="16"/>
  <c r="BG204" i="16"/>
  <c r="BF204" i="16"/>
  <c r="AA204" i="16"/>
  <c r="Y204" i="16"/>
  <c r="W204" i="16"/>
  <c r="BK204" i="16"/>
  <c r="N204" i="16"/>
  <c r="BE204" i="16" s="1"/>
  <c r="BI203" i="16"/>
  <c r="BH203" i="16"/>
  <c r="BG203" i="16"/>
  <c r="BF203" i="16"/>
  <c r="AA203" i="16"/>
  <c r="Y203" i="16"/>
  <c r="W203" i="16"/>
  <c r="BK203" i="16"/>
  <c r="N203" i="16"/>
  <c r="BE203" i="16"/>
  <c r="BI202" i="16"/>
  <c r="BH202" i="16"/>
  <c r="BG202" i="16"/>
  <c r="BF202" i="16"/>
  <c r="AA202" i="16"/>
  <c r="Y202" i="16"/>
  <c r="W202" i="16"/>
  <c r="BK202" i="16"/>
  <c r="N202" i="16"/>
  <c r="BE202" i="16" s="1"/>
  <c r="BI201" i="16"/>
  <c r="BH201" i="16"/>
  <c r="BG201" i="16"/>
  <c r="BF201" i="16"/>
  <c r="AA201" i="16"/>
  <c r="Y201" i="16"/>
  <c r="W201" i="16"/>
  <c r="BK201" i="16"/>
  <c r="N201" i="16"/>
  <c r="BE201" i="16"/>
  <c r="BI200" i="16"/>
  <c r="BH200" i="16"/>
  <c r="BG200" i="16"/>
  <c r="BF200" i="16"/>
  <c r="AA200" i="16"/>
  <c r="Y200" i="16"/>
  <c r="W200" i="16"/>
  <c r="BK200" i="16"/>
  <c r="N200" i="16"/>
  <c r="BE200" i="16" s="1"/>
  <c r="BI199" i="16"/>
  <c r="BH199" i="16"/>
  <c r="BG199" i="16"/>
  <c r="BF199" i="16"/>
  <c r="AA199" i="16"/>
  <c r="Y199" i="16"/>
  <c r="W199" i="16"/>
  <c r="BK199" i="16"/>
  <c r="N199" i="16"/>
  <c r="BE199" i="16"/>
  <c r="BI198" i="16"/>
  <c r="BH198" i="16"/>
  <c r="BG198" i="16"/>
  <c r="BF198" i="16"/>
  <c r="AA198" i="16"/>
  <c r="Y198" i="16"/>
  <c r="W198" i="16"/>
  <c r="BK198" i="16"/>
  <c r="N198" i="16"/>
  <c r="BE198" i="16" s="1"/>
  <c r="BI197" i="16"/>
  <c r="BH197" i="16"/>
  <c r="BG197" i="16"/>
  <c r="BF197" i="16"/>
  <c r="AA197" i="16"/>
  <c r="Y197" i="16"/>
  <c r="W197" i="16"/>
  <c r="BK197" i="16"/>
  <c r="N197" i="16"/>
  <c r="BE197" i="16"/>
  <c r="BI196" i="16"/>
  <c r="BH196" i="16"/>
  <c r="BG196" i="16"/>
  <c r="BF196" i="16"/>
  <c r="AA196" i="16"/>
  <c r="Y196" i="16"/>
  <c r="W196" i="16"/>
  <c r="BK196" i="16"/>
  <c r="N196" i="16"/>
  <c r="BE196" i="16" s="1"/>
  <c r="BI195" i="16"/>
  <c r="BH195" i="16"/>
  <c r="BG195" i="16"/>
  <c r="BF195" i="16"/>
  <c r="AA195" i="16"/>
  <c r="Y195" i="16"/>
  <c r="W195" i="16"/>
  <c r="BK195" i="16"/>
  <c r="N195" i="16"/>
  <c r="BE195" i="16"/>
  <c r="BI194" i="16"/>
  <c r="BH194" i="16"/>
  <c r="BG194" i="16"/>
  <c r="BF194" i="16"/>
  <c r="AA194" i="16"/>
  <c r="Y194" i="16"/>
  <c r="W194" i="16"/>
  <c r="BK194" i="16"/>
  <c r="N194" i="16"/>
  <c r="BE194" i="16" s="1"/>
  <c r="BI193" i="16"/>
  <c r="BH193" i="16"/>
  <c r="BG193" i="16"/>
  <c r="BF193" i="16"/>
  <c r="AA193" i="16"/>
  <c r="Y193" i="16"/>
  <c r="W193" i="16"/>
  <c r="BK193" i="16"/>
  <c r="N193" i="16"/>
  <c r="BE193" i="16"/>
  <c r="BI192" i="16"/>
  <c r="BH192" i="16"/>
  <c r="BG192" i="16"/>
  <c r="BF192" i="16"/>
  <c r="AA192" i="16"/>
  <c r="Y192" i="16"/>
  <c r="W192" i="16"/>
  <c r="BK192" i="16"/>
  <c r="N192" i="16"/>
  <c r="BE192" i="16" s="1"/>
  <c r="BI191" i="16"/>
  <c r="BH191" i="16"/>
  <c r="BG191" i="16"/>
  <c r="BF191" i="16"/>
  <c r="AA191" i="16"/>
  <c r="Y191" i="16"/>
  <c r="W191" i="16"/>
  <c r="BK191" i="16"/>
  <c r="N191" i="16"/>
  <c r="BE191" i="16"/>
  <c r="BI190" i="16"/>
  <c r="BH190" i="16"/>
  <c r="BG190" i="16"/>
  <c r="BF190" i="16"/>
  <c r="AA190" i="16"/>
  <c r="Y190" i="16"/>
  <c r="W190" i="16"/>
  <c r="BK190" i="16"/>
  <c r="N190" i="16"/>
  <c r="BE190" i="16" s="1"/>
  <c r="BI189" i="16"/>
  <c r="BH189" i="16"/>
  <c r="BG189" i="16"/>
  <c r="BF189" i="16"/>
  <c r="AA189" i="16"/>
  <c r="Y189" i="16"/>
  <c r="W189" i="16"/>
  <c r="BK189" i="16"/>
  <c r="N189" i="16"/>
  <c r="BE189" i="16"/>
  <c r="BI188" i="16"/>
  <c r="BH188" i="16"/>
  <c r="BG188" i="16"/>
  <c r="BF188" i="16"/>
  <c r="AA188" i="16"/>
  <c r="Y188" i="16"/>
  <c r="W188" i="16"/>
  <c r="BK188" i="16"/>
  <c r="N188" i="16"/>
  <c r="BE188" i="16" s="1"/>
  <c r="BI187" i="16"/>
  <c r="BH187" i="16"/>
  <c r="BG187" i="16"/>
  <c r="BF187" i="16"/>
  <c r="AA187" i="16"/>
  <c r="Y187" i="16"/>
  <c r="W187" i="16"/>
  <c r="BK187" i="16"/>
  <c r="N187" i="16"/>
  <c r="BE187" i="16"/>
  <c r="BI186" i="16"/>
  <c r="BH186" i="16"/>
  <c r="BG186" i="16"/>
  <c r="BF186" i="16"/>
  <c r="AA186" i="16"/>
  <c r="Y186" i="16"/>
  <c r="W186" i="16"/>
  <c r="BK186" i="16"/>
  <c r="N186" i="16"/>
  <c r="BE186" i="16" s="1"/>
  <c r="BI185" i="16"/>
  <c r="BH185" i="16"/>
  <c r="BG185" i="16"/>
  <c r="BF185" i="16"/>
  <c r="AA185" i="16"/>
  <c r="Y185" i="16"/>
  <c r="W185" i="16"/>
  <c r="BK185" i="16"/>
  <c r="N185" i="16"/>
  <c r="BE185" i="16"/>
  <c r="BI184" i="16"/>
  <c r="BH184" i="16"/>
  <c r="BG184" i="16"/>
  <c r="BF184" i="16"/>
  <c r="AA184" i="16"/>
  <c r="Y184" i="16"/>
  <c r="W184" i="16"/>
  <c r="BK184" i="16"/>
  <c r="N184" i="16"/>
  <c r="BE184" i="16" s="1"/>
  <c r="BI183" i="16"/>
  <c r="BH183" i="16"/>
  <c r="BG183" i="16"/>
  <c r="BF183" i="16"/>
  <c r="AA183" i="16"/>
  <c r="Y183" i="16"/>
  <c r="W183" i="16"/>
  <c r="BK183" i="16"/>
  <c r="N183" i="16"/>
  <c r="BE183" i="16"/>
  <c r="BI182" i="16"/>
  <c r="BH182" i="16"/>
  <c r="BG182" i="16"/>
  <c r="BF182" i="16"/>
  <c r="AA182" i="16"/>
  <c r="Y182" i="16"/>
  <c r="W182" i="16"/>
  <c r="BK182" i="16"/>
  <c r="N182" i="16"/>
  <c r="BE182" i="16" s="1"/>
  <c r="BI181" i="16"/>
  <c r="BH181" i="16"/>
  <c r="BG181" i="16"/>
  <c r="BF181" i="16"/>
  <c r="AA181" i="16"/>
  <c r="Y181" i="16"/>
  <c r="W181" i="16"/>
  <c r="BK181" i="16"/>
  <c r="N181" i="16"/>
  <c r="BE181" i="16"/>
  <c r="BI180" i="16"/>
  <c r="BH180" i="16"/>
  <c r="BG180" i="16"/>
  <c r="BF180" i="16"/>
  <c r="AA180" i="16"/>
  <c r="Y180" i="16"/>
  <c r="W180" i="16"/>
  <c r="BK180" i="16"/>
  <c r="N180" i="16"/>
  <c r="BE180" i="16" s="1"/>
  <c r="BI179" i="16"/>
  <c r="BH179" i="16"/>
  <c r="BG179" i="16"/>
  <c r="BF179" i="16"/>
  <c r="AA179" i="16"/>
  <c r="Y179" i="16"/>
  <c r="W179" i="16"/>
  <c r="BK179" i="16"/>
  <c r="N179" i="16"/>
  <c r="BE179" i="16"/>
  <c r="BI178" i="16"/>
  <c r="BH178" i="16"/>
  <c r="BG178" i="16"/>
  <c r="BF178" i="16"/>
  <c r="AA178" i="16"/>
  <c r="Y178" i="16"/>
  <c r="W178" i="16"/>
  <c r="BK178" i="16"/>
  <c r="N178" i="16"/>
  <c r="BE178" i="16" s="1"/>
  <c r="BI177" i="16"/>
  <c r="BH177" i="16"/>
  <c r="BG177" i="16"/>
  <c r="BF177" i="16"/>
  <c r="AA177" i="16"/>
  <c r="Y177" i="16"/>
  <c r="W177" i="16"/>
  <c r="BK177" i="16"/>
  <c r="N177" i="16"/>
  <c r="BE177" i="16"/>
  <c r="BI176" i="16"/>
  <c r="BH176" i="16"/>
  <c r="BG176" i="16"/>
  <c r="BF176" i="16"/>
  <c r="AA176" i="16"/>
  <c r="Y176" i="16"/>
  <c r="W176" i="16"/>
  <c r="BK176" i="16"/>
  <c r="N176" i="16"/>
  <c r="BE176" i="16" s="1"/>
  <c r="BI175" i="16"/>
  <c r="BH175" i="16"/>
  <c r="BG175" i="16"/>
  <c r="BF175" i="16"/>
  <c r="AA175" i="16"/>
  <c r="Y175" i="16"/>
  <c r="W175" i="16"/>
  <c r="BK175" i="16"/>
  <c r="N175" i="16"/>
  <c r="BE175" i="16"/>
  <c r="BI174" i="16"/>
  <c r="BH174" i="16"/>
  <c r="BG174" i="16"/>
  <c r="BF174" i="16"/>
  <c r="AA174" i="16"/>
  <c r="Y174" i="16"/>
  <c r="W174" i="16"/>
  <c r="BK174" i="16"/>
  <c r="N174" i="16"/>
  <c r="BE174" i="16" s="1"/>
  <c r="BI173" i="16"/>
  <c r="BH173" i="16"/>
  <c r="BG173" i="16"/>
  <c r="BF173" i="16"/>
  <c r="AA173" i="16"/>
  <c r="Y173" i="16"/>
  <c r="W173" i="16"/>
  <c r="BK173" i="16"/>
  <c r="N173" i="16"/>
  <c r="BE173" i="16"/>
  <c r="BI172" i="16"/>
  <c r="BH172" i="16"/>
  <c r="BG172" i="16"/>
  <c r="BF172" i="16"/>
  <c r="AA172" i="16"/>
  <c r="Y172" i="16"/>
  <c r="W172" i="16"/>
  <c r="BK172" i="16"/>
  <c r="N172" i="16"/>
  <c r="BE172" i="16" s="1"/>
  <c r="BI171" i="16"/>
  <c r="BH171" i="16"/>
  <c r="BG171" i="16"/>
  <c r="BF171" i="16"/>
  <c r="AA171" i="16"/>
  <c r="Y171" i="16"/>
  <c r="W171" i="16"/>
  <c r="BK171" i="16"/>
  <c r="N171" i="16"/>
  <c r="BE171" i="16"/>
  <c r="BI170" i="16"/>
  <c r="BH170" i="16"/>
  <c r="BG170" i="16"/>
  <c r="BF170" i="16"/>
  <c r="AA170" i="16"/>
  <c r="Y170" i="16"/>
  <c r="W170" i="16"/>
  <c r="BK170" i="16"/>
  <c r="N170" i="16"/>
  <c r="BE170" i="16" s="1"/>
  <c r="BI169" i="16"/>
  <c r="BH169" i="16"/>
  <c r="BG169" i="16"/>
  <c r="BF169" i="16"/>
  <c r="AA169" i="16"/>
  <c r="Y169" i="16"/>
  <c r="W169" i="16"/>
  <c r="BK169" i="16"/>
  <c r="N169" i="16"/>
  <c r="BE169" i="16"/>
  <c r="BI168" i="16"/>
  <c r="BH168" i="16"/>
  <c r="BG168" i="16"/>
  <c r="BF168" i="16"/>
  <c r="AA168" i="16"/>
  <c r="Y168" i="16"/>
  <c r="W168" i="16"/>
  <c r="BK168" i="16"/>
  <c r="N168" i="16"/>
  <c r="BE168" i="16" s="1"/>
  <c r="BI167" i="16"/>
  <c r="BH167" i="16"/>
  <c r="BG167" i="16"/>
  <c r="BF167" i="16"/>
  <c r="AA167" i="16"/>
  <c r="Y167" i="16"/>
  <c r="W167" i="16"/>
  <c r="BK167" i="16"/>
  <c r="N167" i="16"/>
  <c r="BE167" i="16"/>
  <c r="BI166" i="16"/>
  <c r="BH166" i="16"/>
  <c r="BG166" i="16"/>
  <c r="BF166" i="16"/>
  <c r="AA166" i="16"/>
  <c r="Y166" i="16"/>
  <c r="W166" i="16"/>
  <c r="BK166" i="16"/>
  <c r="N166" i="16"/>
  <c r="BE166" i="16" s="1"/>
  <c r="BI165" i="16"/>
  <c r="BH165" i="16"/>
  <c r="BG165" i="16"/>
  <c r="BF165" i="16"/>
  <c r="AA165" i="16"/>
  <c r="Y165" i="16"/>
  <c r="W165" i="16"/>
  <c r="BK165" i="16"/>
  <c r="N165" i="16"/>
  <c r="BE165" i="16"/>
  <c r="BI164" i="16"/>
  <c r="BH164" i="16"/>
  <c r="BG164" i="16"/>
  <c r="BF164" i="16"/>
  <c r="AA164" i="16"/>
  <c r="Y164" i="16"/>
  <c r="W164" i="16"/>
  <c r="BK164" i="16"/>
  <c r="N164" i="16"/>
  <c r="BE164" i="16" s="1"/>
  <c r="BI163" i="16"/>
  <c r="BH163" i="16"/>
  <c r="BG163" i="16"/>
  <c r="BF163" i="16"/>
  <c r="AA163" i="16"/>
  <c r="Y163" i="16"/>
  <c r="W163" i="16"/>
  <c r="BK163" i="16"/>
  <c r="N163" i="16"/>
  <c r="BE163" i="16"/>
  <c r="BI162" i="16"/>
  <c r="BH162" i="16"/>
  <c r="BG162" i="16"/>
  <c r="BF162" i="16"/>
  <c r="AA162" i="16"/>
  <c r="Y162" i="16"/>
  <c r="W162" i="16"/>
  <c r="BK162" i="16"/>
  <c r="N162" i="16"/>
  <c r="BE162" i="16" s="1"/>
  <c r="BI161" i="16"/>
  <c r="BH161" i="16"/>
  <c r="BG161" i="16"/>
  <c r="BF161" i="16"/>
  <c r="AA161" i="16"/>
  <c r="Y161" i="16"/>
  <c r="W161" i="16"/>
  <c r="BK161" i="16"/>
  <c r="N161" i="16"/>
  <c r="BE161" i="16"/>
  <c r="BI160" i="16"/>
  <c r="BH160" i="16"/>
  <c r="BG160" i="16"/>
  <c r="BF160" i="16"/>
  <c r="AA160" i="16"/>
  <c r="Y160" i="16"/>
  <c r="W160" i="16"/>
  <c r="BK160" i="16"/>
  <c r="N160" i="16"/>
  <c r="BE160" i="16" s="1"/>
  <c r="BI159" i="16"/>
  <c r="BH159" i="16"/>
  <c r="BG159" i="16"/>
  <c r="BF159" i="16"/>
  <c r="AA159" i="16"/>
  <c r="Y159" i="16"/>
  <c r="W159" i="16"/>
  <c r="W156" i="16" s="1"/>
  <c r="BK159" i="16"/>
  <c r="N159" i="16"/>
  <c r="BE159" i="16"/>
  <c r="BI158" i="16"/>
  <c r="BH158" i="16"/>
  <c r="BG158" i="16"/>
  <c r="BF158" i="16"/>
  <c r="AA158" i="16"/>
  <c r="AA156" i="16" s="1"/>
  <c r="Y158" i="16"/>
  <c r="W158" i="16"/>
  <c r="BK158" i="16"/>
  <c r="N158" i="16"/>
  <c r="BE158" i="16" s="1"/>
  <c r="BI157" i="16"/>
  <c r="BH157" i="16"/>
  <c r="BG157" i="16"/>
  <c r="BF157" i="16"/>
  <c r="AA157" i="16"/>
  <c r="Y157" i="16"/>
  <c r="W157" i="16"/>
  <c r="BK157" i="16"/>
  <c r="N157" i="16"/>
  <c r="BE157" i="16"/>
  <c r="BI155" i="16"/>
  <c r="BH155" i="16"/>
  <c r="BG155" i="16"/>
  <c r="BF155" i="16"/>
  <c r="AA155" i="16"/>
  <c r="AA154" i="16"/>
  <c r="Y155" i="16"/>
  <c r="Y154" i="16" s="1"/>
  <c r="W155" i="16"/>
  <c r="W154" i="16"/>
  <c r="BK155" i="16"/>
  <c r="BK154" i="16" s="1"/>
  <c r="N154" i="16" s="1"/>
  <c r="N94" i="16" s="1"/>
  <c r="N155" i="16"/>
  <c r="BE155" i="16"/>
  <c r="BI153" i="16"/>
  <c r="BH153" i="16"/>
  <c r="BG153" i="16"/>
  <c r="BF153" i="16"/>
  <c r="AA153" i="16"/>
  <c r="Y153" i="16"/>
  <c r="Y151" i="16" s="1"/>
  <c r="W153" i="16"/>
  <c r="BK153" i="16"/>
  <c r="N153" i="16"/>
  <c r="BE153" i="16"/>
  <c r="BI152" i="16"/>
  <c r="BH152" i="16"/>
  <c r="BG152" i="16"/>
  <c r="BF152" i="16"/>
  <c r="AA152" i="16"/>
  <c r="AA151" i="16" s="1"/>
  <c r="Y152" i="16"/>
  <c r="W152" i="16"/>
  <c r="BK152" i="16"/>
  <c r="BK151" i="16"/>
  <c r="N151" i="16" s="1"/>
  <c r="N93" i="16" s="1"/>
  <c r="N152" i="16"/>
  <c r="BE152" i="16" s="1"/>
  <c r="BI150" i="16"/>
  <c r="BH150" i="16"/>
  <c r="BG150" i="16"/>
  <c r="BF150" i="16"/>
  <c r="AA150" i="16"/>
  <c r="AA148" i="16" s="1"/>
  <c r="Y150" i="16"/>
  <c r="W150" i="16"/>
  <c r="BK150" i="16"/>
  <c r="N150" i="16"/>
  <c r="BE150" i="16" s="1"/>
  <c r="BI149" i="16"/>
  <c r="BH149" i="16"/>
  <c r="BG149" i="16"/>
  <c r="BF149" i="16"/>
  <c r="AA149" i="16"/>
  <c r="Y149" i="16"/>
  <c r="Y148" i="16" s="1"/>
  <c r="W149" i="16"/>
  <c r="W148" i="16"/>
  <c r="BK149" i="16"/>
  <c r="N149" i="16"/>
  <c r="BE149" i="16"/>
  <c r="BI147" i="16"/>
  <c r="BH147" i="16"/>
  <c r="BG147" i="16"/>
  <c r="BF147" i="16"/>
  <c r="AA147" i="16"/>
  <c r="Y147" i="16"/>
  <c r="W147" i="16"/>
  <c r="BK147" i="16"/>
  <c r="N147" i="16"/>
  <c r="BE147" i="16"/>
  <c r="BI146" i="16"/>
  <c r="BH146" i="16"/>
  <c r="BG146" i="16"/>
  <c r="BF146" i="16"/>
  <c r="AA146" i="16"/>
  <c r="Y146" i="16"/>
  <c r="W146" i="16"/>
  <c r="BK146" i="16"/>
  <c r="N146" i="16"/>
  <c r="BE146" i="16" s="1"/>
  <c r="BI145" i="16"/>
  <c r="BH145" i="16"/>
  <c r="BG145" i="16"/>
  <c r="BF145" i="16"/>
  <c r="AA145" i="16"/>
  <c r="Y145" i="16"/>
  <c r="W145" i="16"/>
  <c r="BK145" i="16"/>
  <c r="N145" i="16"/>
  <c r="BE145" i="16"/>
  <c r="BI144" i="16"/>
  <c r="BH144" i="16"/>
  <c r="BG144" i="16"/>
  <c r="BF144" i="16"/>
  <c r="AA144" i="16"/>
  <c r="Y144" i="16"/>
  <c r="W144" i="16"/>
  <c r="BK144" i="16"/>
  <c r="N144" i="16"/>
  <c r="BE144" i="16" s="1"/>
  <c r="BI143" i="16"/>
  <c r="BH143" i="16"/>
  <c r="BG143" i="16"/>
  <c r="BF143" i="16"/>
  <c r="AA143" i="16"/>
  <c r="Y143" i="16"/>
  <c r="W143" i="16"/>
  <c r="BK143" i="16"/>
  <c r="N143" i="16"/>
  <c r="BE143" i="16"/>
  <c r="BI142" i="16"/>
  <c r="BH142" i="16"/>
  <c r="BG142" i="16"/>
  <c r="BF142" i="16"/>
  <c r="AA142" i="16"/>
  <c r="Y142" i="16"/>
  <c r="W142" i="16"/>
  <c r="BK142" i="16"/>
  <c r="N142" i="16"/>
  <c r="BE142" i="16" s="1"/>
  <c r="BI141" i="16"/>
  <c r="BH141" i="16"/>
  <c r="BG141" i="16"/>
  <c r="BF141" i="16"/>
  <c r="AA141" i="16"/>
  <c r="Y141" i="16"/>
  <c r="W141" i="16"/>
  <c r="BK141" i="16"/>
  <c r="N141" i="16"/>
  <c r="BE141" i="16"/>
  <c r="BI140" i="16"/>
  <c r="BH140" i="16"/>
  <c r="BG140" i="16"/>
  <c r="BF140" i="16"/>
  <c r="AA140" i="16"/>
  <c r="Y140" i="16"/>
  <c r="W140" i="16"/>
  <c r="BK140" i="16"/>
  <c r="N140" i="16"/>
  <c r="BE140" i="16" s="1"/>
  <c r="BI139" i="16"/>
  <c r="BH139" i="16"/>
  <c r="BG139" i="16"/>
  <c r="BF139" i="16"/>
  <c r="AA139" i="16"/>
  <c r="Y139" i="16"/>
  <c r="W139" i="16"/>
  <c r="BK139" i="16"/>
  <c r="N139" i="16"/>
  <c r="BE139" i="16"/>
  <c r="BI138" i="16"/>
  <c r="BH138" i="16"/>
  <c r="BG138" i="16"/>
  <c r="BF138" i="16"/>
  <c r="AA138" i="16"/>
  <c r="Y138" i="16"/>
  <c r="W138" i="16"/>
  <c r="BK138" i="16"/>
  <c r="N138" i="16"/>
  <c r="BE138" i="16" s="1"/>
  <c r="BI137" i="16"/>
  <c r="BH137" i="16"/>
  <c r="BG137" i="16"/>
  <c r="BF137" i="16"/>
  <c r="AA137" i="16"/>
  <c r="Y137" i="16"/>
  <c r="W137" i="16"/>
  <c r="BK137" i="16"/>
  <c r="N137" i="16"/>
  <c r="BE137" i="16"/>
  <c r="BI136" i="16"/>
  <c r="BH136" i="16"/>
  <c r="BG136" i="16"/>
  <c r="BF136" i="16"/>
  <c r="AA136" i="16"/>
  <c r="Y136" i="16"/>
  <c r="W136" i="16"/>
  <c r="BK136" i="16"/>
  <c r="N136" i="16"/>
  <c r="BE136" i="16" s="1"/>
  <c r="BI135" i="16"/>
  <c r="BH135" i="16"/>
  <c r="BG135" i="16"/>
  <c r="BF135" i="16"/>
  <c r="AA135" i="16"/>
  <c r="Y135" i="16"/>
  <c r="W135" i="16"/>
  <c r="BK135" i="16"/>
  <c r="N135" i="16"/>
  <c r="BE135" i="16"/>
  <c r="BI134" i="16"/>
  <c r="BH134" i="16"/>
  <c r="BG134" i="16"/>
  <c r="BF134" i="16"/>
  <c r="H34" i="16" s="1"/>
  <c r="BA106" i="1" s="1"/>
  <c r="AA134" i="16"/>
  <c r="Y134" i="16"/>
  <c r="W134" i="16"/>
  <c r="BK134" i="16"/>
  <c r="N134" i="16"/>
  <c r="BE134" i="16" s="1"/>
  <c r="BI133" i="16"/>
  <c r="BH133" i="16"/>
  <c r="BG133" i="16"/>
  <c r="H35" i="16" s="1"/>
  <c r="BB106" i="1" s="1"/>
  <c r="BF133" i="16"/>
  <c r="AA133" i="16"/>
  <c r="Y133" i="16"/>
  <c r="W133" i="16"/>
  <c r="BK133" i="16"/>
  <c r="N133" i="16"/>
  <c r="BE133" i="16"/>
  <c r="BI132" i="16"/>
  <c r="BH132" i="16"/>
  <c r="BG132" i="16"/>
  <c r="BF132" i="16"/>
  <c r="AA132" i="16"/>
  <c r="Y132" i="16"/>
  <c r="W132" i="16"/>
  <c r="BK132" i="16"/>
  <c r="N132" i="16"/>
  <c r="BE132" i="16" s="1"/>
  <c r="BI131" i="16"/>
  <c r="BH131" i="16"/>
  <c r="BG131" i="16"/>
  <c r="BF131" i="16"/>
  <c r="AA131" i="16"/>
  <c r="Y131" i="16"/>
  <c r="W131" i="16"/>
  <c r="BK131" i="16"/>
  <c r="N131" i="16"/>
  <c r="BE131" i="16"/>
  <c r="BI130" i="16"/>
  <c r="BH130" i="16"/>
  <c r="BG130" i="16"/>
  <c r="BF130" i="16"/>
  <c r="AA130" i="16"/>
  <c r="Y130" i="16"/>
  <c r="W130" i="16"/>
  <c r="BK130" i="16"/>
  <c r="N130" i="16"/>
  <c r="BE130" i="16" s="1"/>
  <c r="M124" i="16"/>
  <c r="M123" i="16"/>
  <c r="F123" i="16"/>
  <c r="F121" i="16"/>
  <c r="F119" i="16"/>
  <c r="BI107" i="16"/>
  <c r="BH107" i="16"/>
  <c r="BG107" i="16"/>
  <c r="BF107" i="16"/>
  <c r="BI106" i="16"/>
  <c r="BH106" i="16"/>
  <c r="BG106" i="16"/>
  <c r="BF106" i="16"/>
  <c r="BI105" i="16"/>
  <c r="BH105" i="16"/>
  <c r="BG105" i="16"/>
  <c r="BF105" i="16"/>
  <c r="BI104" i="16"/>
  <c r="BH104" i="16"/>
  <c r="BG104" i="16"/>
  <c r="BF104" i="16"/>
  <c r="BI103" i="16"/>
  <c r="BH103" i="16"/>
  <c r="BG103" i="16"/>
  <c r="BF103" i="16"/>
  <c r="BI102" i="16"/>
  <c r="BH102" i="16"/>
  <c r="BG102" i="16"/>
  <c r="BF102" i="16"/>
  <c r="M85" i="16"/>
  <c r="M84" i="16"/>
  <c r="F84" i="16"/>
  <c r="F82" i="16"/>
  <c r="F80" i="16"/>
  <c r="O16" i="16"/>
  <c r="E16" i="16"/>
  <c r="F124" i="16"/>
  <c r="F85" i="16"/>
  <c r="O15" i="16"/>
  <c r="O10" i="16"/>
  <c r="M121" i="16"/>
  <c r="M82" i="16"/>
  <c r="F6" i="16"/>
  <c r="F117" i="16" s="1"/>
  <c r="F78" i="16"/>
  <c r="N123" i="15"/>
  <c r="AY104" i="1"/>
  <c r="AX104" i="1"/>
  <c r="BI122" i="15"/>
  <c r="BH122" i="15"/>
  <c r="BG122" i="15"/>
  <c r="BF122" i="15"/>
  <c r="AA122" i="15"/>
  <c r="AA121" i="15"/>
  <c r="AA120" i="15" s="1"/>
  <c r="AA119" i="15" s="1"/>
  <c r="Y122" i="15"/>
  <c r="Y121" i="15" s="1"/>
  <c r="Y120" i="15" s="1"/>
  <c r="Y119" i="15" s="1"/>
  <c r="W122" i="15"/>
  <c r="W121" i="15"/>
  <c r="W120" i="15" s="1"/>
  <c r="W119" i="15" s="1"/>
  <c r="AU104" i="1" s="1"/>
  <c r="BK122" i="15"/>
  <c r="BK121" i="15" s="1"/>
  <c r="N121" i="15" s="1"/>
  <c r="N91" i="15" s="1"/>
  <c r="BK120" i="15"/>
  <c r="BK119" i="15" s="1"/>
  <c r="N119" i="15" s="1"/>
  <c r="N89" i="15" s="1"/>
  <c r="N120" i="15"/>
  <c r="N90" i="15" s="1"/>
  <c r="N122" i="15"/>
  <c r="BE122" i="15" s="1"/>
  <c r="M116" i="15"/>
  <c r="M115" i="15"/>
  <c r="F115" i="15"/>
  <c r="F113" i="15"/>
  <c r="F111" i="15"/>
  <c r="BI99" i="15"/>
  <c r="BH99" i="15"/>
  <c r="BG99" i="15"/>
  <c r="BF99" i="15"/>
  <c r="BI98" i="15"/>
  <c r="BH98" i="15"/>
  <c r="BG98" i="15"/>
  <c r="BF98" i="15"/>
  <c r="BI97" i="15"/>
  <c r="BH97" i="15"/>
  <c r="BG97" i="15"/>
  <c r="BF97" i="15"/>
  <c r="BI96" i="15"/>
  <c r="BH96" i="15"/>
  <c r="H36" i="15" s="1"/>
  <c r="BC104" i="1" s="1"/>
  <c r="BG96" i="15"/>
  <c r="BF96" i="15"/>
  <c r="BI95" i="15"/>
  <c r="BH95" i="15"/>
  <c r="BG95" i="15"/>
  <c r="BF95" i="15"/>
  <c r="BI94" i="15"/>
  <c r="H37" i="15" s="1"/>
  <c r="BD104" i="1" s="1"/>
  <c r="BH94" i="15"/>
  <c r="BG94" i="15"/>
  <c r="BF94" i="15"/>
  <c r="M85" i="15"/>
  <c r="M84" i="15"/>
  <c r="F84" i="15"/>
  <c r="F82" i="15"/>
  <c r="F80" i="15"/>
  <c r="O16" i="15"/>
  <c r="E16" i="15"/>
  <c r="F116" i="15" s="1"/>
  <c r="F85" i="15"/>
  <c r="O15" i="15"/>
  <c r="O10" i="15"/>
  <c r="M113" i="15" s="1"/>
  <c r="M82" i="15"/>
  <c r="F6" i="15"/>
  <c r="N173" i="14"/>
  <c r="AY103" i="1"/>
  <c r="AX103" i="1"/>
  <c r="BI172" i="14"/>
  <c r="BH172" i="14"/>
  <c r="BG172" i="14"/>
  <c r="BF172" i="14"/>
  <c r="AA172" i="14"/>
  <c r="Y172" i="14"/>
  <c r="W172" i="14"/>
  <c r="BK172" i="14"/>
  <c r="N172" i="14"/>
  <c r="BE172" i="14"/>
  <c r="BI171" i="14"/>
  <c r="BH171" i="14"/>
  <c r="BG171" i="14"/>
  <c r="BF171" i="14"/>
  <c r="AA171" i="14"/>
  <c r="Y171" i="14"/>
  <c r="W171" i="14"/>
  <c r="BK171" i="14"/>
  <c r="N171" i="14"/>
  <c r="BE171" i="14" s="1"/>
  <c r="BI170" i="14"/>
  <c r="BH170" i="14"/>
  <c r="BG170" i="14"/>
  <c r="BF170" i="14"/>
  <c r="AA170" i="14"/>
  <c r="Y170" i="14"/>
  <c r="W170" i="14"/>
  <c r="BK170" i="14"/>
  <c r="N170" i="14"/>
  <c r="BE170" i="14"/>
  <c r="BI169" i="14"/>
  <c r="BH169" i="14"/>
  <c r="BG169" i="14"/>
  <c r="BF169" i="14"/>
  <c r="AA169" i="14"/>
  <c r="Y169" i="14"/>
  <c r="W169" i="14"/>
  <c r="BK169" i="14"/>
  <c r="N169" i="14"/>
  <c r="BE169" i="14" s="1"/>
  <c r="BI168" i="14"/>
  <c r="BH168" i="14"/>
  <c r="BG168" i="14"/>
  <c r="BF168" i="14"/>
  <c r="AA168" i="14"/>
  <c r="AA167" i="14"/>
  <c r="AA166" i="14"/>
  <c r="Y168" i="14"/>
  <c r="W168" i="14"/>
  <c r="W167" i="14" s="1"/>
  <c r="W166" i="14" s="1"/>
  <c r="BK168" i="14"/>
  <c r="N168" i="14"/>
  <c r="BE168" i="14" s="1"/>
  <c r="BI165" i="14"/>
  <c r="BH165" i="14"/>
  <c r="BG165" i="14"/>
  <c r="BF165" i="14"/>
  <c r="AA165" i="14"/>
  <c r="AA164" i="14" s="1"/>
  <c r="Y165" i="14"/>
  <c r="Y164" i="14"/>
  <c r="W165" i="14"/>
  <c r="W164" i="14" s="1"/>
  <c r="BK165" i="14"/>
  <c r="BK164" i="14"/>
  <c r="N164" i="14" s="1"/>
  <c r="N94" i="14" s="1"/>
  <c r="N165" i="14"/>
  <c r="BE165" i="14" s="1"/>
  <c r="BI163" i="14"/>
  <c r="BH163" i="14"/>
  <c r="BG163" i="14"/>
  <c r="BF163" i="14"/>
  <c r="AA163" i="14"/>
  <c r="AA161" i="14" s="1"/>
  <c r="Y163" i="14"/>
  <c r="W163" i="14"/>
  <c r="BK163" i="14"/>
  <c r="N163" i="14"/>
  <c r="BE163" i="14" s="1"/>
  <c r="BI162" i="14"/>
  <c r="BH162" i="14"/>
  <c r="BG162" i="14"/>
  <c r="BF162" i="14"/>
  <c r="AA162" i="14"/>
  <c r="Y162" i="14"/>
  <c r="Y161" i="14" s="1"/>
  <c r="W162" i="14"/>
  <c r="W161" i="14"/>
  <c r="BK162" i="14"/>
  <c r="BK161" i="14" s="1"/>
  <c r="N161" i="14" s="1"/>
  <c r="N93" i="14" s="1"/>
  <c r="N162" i="14"/>
  <c r="BE162" i="14"/>
  <c r="BI160" i="14"/>
  <c r="BH160" i="14"/>
  <c r="BG160" i="14"/>
  <c r="BF160" i="14"/>
  <c r="AA160" i="14"/>
  <c r="Y160" i="14"/>
  <c r="W160" i="14"/>
  <c r="BK160" i="14"/>
  <c r="N160" i="14"/>
  <c r="BE160" i="14"/>
  <c r="BI159" i="14"/>
  <c r="BH159" i="14"/>
  <c r="BG159" i="14"/>
  <c r="BF159" i="14"/>
  <c r="AA159" i="14"/>
  <c r="Y159" i="14"/>
  <c r="W159" i="14"/>
  <c r="BK159" i="14"/>
  <c r="N159" i="14"/>
  <c r="BE159" i="14"/>
  <c r="BI158" i="14"/>
  <c r="BH158" i="14"/>
  <c r="BG158" i="14"/>
  <c r="BF158" i="14"/>
  <c r="AA158" i="14"/>
  <c r="Y158" i="14"/>
  <c r="W158" i="14"/>
  <c r="BK158" i="14"/>
  <c r="N158" i="14"/>
  <c r="BE158" i="14"/>
  <c r="BI157" i="14"/>
  <c r="BH157" i="14"/>
  <c r="BG157" i="14"/>
  <c r="BF157" i="14"/>
  <c r="AA157" i="14"/>
  <c r="Y157" i="14"/>
  <c r="W157" i="14"/>
  <c r="BK157" i="14"/>
  <c r="N157" i="14"/>
  <c r="BE157" i="14"/>
  <c r="BI156" i="14"/>
  <c r="BH156" i="14"/>
  <c r="BG156" i="14"/>
  <c r="BF156" i="14"/>
  <c r="AA156" i="14"/>
  <c r="Y156" i="14"/>
  <c r="W156" i="14"/>
  <c r="BK156" i="14"/>
  <c r="N156" i="14"/>
  <c r="BE156" i="14"/>
  <c r="BI155" i="14"/>
  <c r="BH155" i="14"/>
  <c r="BG155" i="14"/>
  <c r="BF155" i="14"/>
  <c r="AA155" i="14"/>
  <c r="Y155" i="14"/>
  <c r="W155" i="14"/>
  <c r="BK155" i="14"/>
  <c r="N155" i="14"/>
  <c r="BE155" i="14"/>
  <c r="BI154" i="14"/>
  <c r="BH154" i="14"/>
  <c r="BG154" i="14"/>
  <c r="BF154" i="14"/>
  <c r="AA154" i="14"/>
  <c r="Y154" i="14"/>
  <c r="W154" i="14"/>
  <c r="BK154" i="14"/>
  <c r="N154" i="14"/>
  <c r="BE154" i="14"/>
  <c r="BI153" i="14"/>
  <c r="BH153" i="14"/>
  <c r="BG153" i="14"/>
  <c r="BF153" i="14"/>
  <c r="AA153" i="14"/>
  <c r="Y153" i="14"/>
  <c r="W153" i="14"/>
  <c r="BK153" i="14"/>
  <c r="N153" i="14"/>
  <c r="BE153" i="14"/>
  <c r="BI152" i="14"/>
  <c r="BH152" i="14"/>
  <c r="BG152" i="14"/>
  <c r="BF152" i="14"/>
  <c r="AA152" i="14"/>
  <c r="Y152" i="14"/>
  <c r="W152" i="14"/>
  <c r="BK152" i="14"/>
  <c r="N152" i="14"/>
  <c r="BE152" i="14"/>
  <c r="BI151" i="14"/>
  <c r="BH151" i="14"/>
  <c r="BG151" i="14"/>
  <c r="BF151" i="14"/>
  <c r="AA151" i="14"/>
  <c r="Y151" i="14"/>
  <c r="W151" i="14"/>
  <c r="BK151" i="14"/>
  <c r="N151" i="14"/>
  <c r="BE151" i="14"/>
  <c r="BI150" i="14"/>
  <c r="BH150" i="14"/>
  <c r="BG150" i="14"/>
  <c r="BF150" i="14"/>
  <c r="AA150" i="14"/>
  <c r="Y150" i="14"/>
  <c r="W150" i="14"/>
  <c r="BK150" i="14"/>
  <c r="N150" i="14"/>
  <c r="BE150" i="14"/>
  <c r="BI149" i="14"/>
  <c r="BH149" i="14"/>
  <c r="BG149" i="14"/>
  <c r="BF149" i="14"/>
  <c r="AA149" i="14"/>
  <c r="Y149" i="14"/>
  <c r="W149" i="14"/>
  <c r="BK149" i="14"/>
  <c r="N149" i="14"/>
  <c r="BE149" i="14"/>
  <c r="BI148" i="14"/>
  <c r="BH148" i="14"/>
  <c r="BG148" i="14"/>
  <c r="BF148" i="14"/>
  <c r="AA148" i="14"/>
  <c r="Y148" i="14"/>
  <c r="W148" i="14"/>
  <c r="BK148" i="14"/>
  <c r="N148" i="14"/>
  <c r="BE148" i="14"/>
  <c r="BI147" i="14"/>
  <c r="BH147" i="14"/>
  <c r="BG147" i="14"/>
  <c r="BF147" i="14"/>
  <c r="AA147" i="14"/>
  <c r="Y147" i="14"/>
  <c r="W147" i="14"/>
  <c r="BK147" i="14"/>
  <c r="N147" i="14"/>
  <c r="BE147" i="14"/>
  <c r="BI146" i="14"/>
  <c r="BH146" i="14"/>
  <c r="BG146" i="14"/>
  <c r="BF146" i="14"/>
  <c r="AA146" i="14"/>
  <c r="Y146" i="14"/>
  <c r="W146" i="14"/>
  <c r="BK146" i="14"/>
  <c r="N146" i="14"/>
  <c r="BE146" i="14"/>
  <c r="BI145" i="14"/>
  <c r="BH145" i="14"/>
  <c r="BG145" i="14"/>
  <c r="BF145" i="14"/>
  <c r="AA145" i="14"/>
  <c r="Y145" i="14"/>
  <c r="W145" i="14"/>
  <c r="BK145" i="14"/>
  <c r="N145" i="14"/>
  <c r="BE145" i="14"/>
  <c r="BI144" i="14"/>
  <c r="BH144" i="14"/>
  <c r="BG144" i="14"/>
  <c r="BF144" i="14"/>
  <c r="AA144" i="14"/>
  <c r="Y144" i="14"/>
  <c r="W144" i="14"/>
  <c r="W141" i="14" s="1"/>
  <c r="BK144" i="14"/>
  <c r="N144" i="14"/>
  <c r="BE144" i="14"/>
  <c r="BI143" i="14"/>
  <c r="BH143" i="14"/>
  <c r="BG143" i="14"/>
  <c r="BF143" i="14"/>
  <c r="AA143" i="14"/>
  <c r="AA141" i="14" s="1"/>
  <c r="Y143" i="14"/>
  <c r="W143" i="14"/>
  <c r="BK143" i="14"/>
  <c r="N143" i="14"/>
  <c r="BE143" i="14"/>
  <c r="BI142" i="14"/>
  <c r="BH142" i="14"/>
  <c r="BG142" i="14"/>
  <c r="BF142" i="14"/>
  <c r="AA142" i="14"/>
  <c r="Y142" i="14"/>
  <c r="Y141" i="14"/>
  <c r="W142" i="14"/>
  <c r="BK142" i="14"/>
  <c r="BK141" i="14"/>
  <c r="N141" i="14" s="1"/>
  <c r="N92" i="14" s="1"/>
  <c r="N142" i="14"/>
  <c r="BE142" i="14"/>
  <c r="BI140" i="14"/>
  <c r="BH140" i="14"/>
  <c r="BG140" i="14"/>
  <c r="BF140" i="14"/>
  <c r="AA140" i="14"/>
  <c r="Y140" i="14"/>
  <c r="W140" i="14"/>
  <c r="BK140" i="14"/>
  <c r="N140" i="14"/>
  <c r="BE140" i="14"/>
  <c r="BI139" i="14"/>
  <c r="BH139" i="14"/>
  <c r="BG139" i="14"/>
  <c r="BF139" i="14"/>
  <c r="AA139" i="14"/>
  <c r="Y139" i="14"/>
  <c r="W139" i="14"/>
  <c r="BK139" i="14"/>
  <c r="N139" i="14"/>
  <c r="BE139" i="14"/>
  <c r="BI138" i="14"/>
  <c r="BH138" i="14"/>
  <c r="BG138" i="14"/>
  <c r="BF138" i="14"/>
  <c r="AA138" i="14"/>
  <c r="Y138" i="14"/>
  <c r="W138" i="14"/>
  <c r="BK138" i="14"/>
  <c r="N138" i="14"/>
  <c r="BE138" i="14"/>
  <c r="BI137" i="14"/>
  <c r="BH137" i="14"/>
  <c r="BG137" i="14"/>
  <c r="BF137" i="14"/>
  <c r="AA137" i="14"/>
  <c r="Y137" i="14"/>
  <c r="W137" i="14"/>
  <c r="BK137" i="14"/>
  <c r="N137" i="14"/>
  <c r="BE137" i="14"/>
  <c r="BI136" i="14"/>
  <c r="BH136" i="14"/>
  <c r="BG136" i="14"/>
  <c r="BF136" i="14"/>
  <c r="AA136" i="14"/>
  <c r="Y136" i="14"/>
  <c r="W136" i="14"/>
  <c r="BK136" i="14"/>
  <c r="N136" i="14"/>
  <c r="BE136" i="14"/>
  <c r="BI135" i="14"/>
  <c r="BH135" i="14"/>
  <c r="BG135" i="14"/>
  <c r="BF135" i="14"/>
  <c r="AA135" i="14"/>
  <c r="Y135" i="14"/>
  <c r="W135" i="14"/>
  <c r="BK135" i="14"/>
  <c r="N135" i="14"/>
  <c r="BE135" i="14"/>
  <c r="BI134" i="14"/>
  <c r="BH134" i="14"/>
  <c r="BG134" i="14"/>
  <c r="BF134" i="14"/>
  <c r="AA134" i="14"/>
  <c r="Y134" i="14"/>
  <c r="W134" i="14"/>
  <c r="BK134" i="14"/>
  <c r="N134" i="14"/>
  <c r="BE134" i="14"/>
  <c r="BI133" i="14"/>
  <c r="BH133" i="14"/>
  <c r="BG133" i="14"/>
  <c r="BF133" i="14"/>
  <c r="AA133" i="14"/>
  <c r="Y133" i="14"/>
  <c r="W133" i="14"/>
  <c r="BK133" i="14"/>
  <c r="N133" i="14"/>
  <c r="BE133" i="14"/>
  <c r="BI132" i="14"/>
  <c r="BH132" i="14"/>
  <c r="BG132" i="14"/>
  <c r="BF132" i="14"/>
  <c r="AA132" i="14"/>
  <c r="Y132" i="14"/>
  <c r="W132" i="14"/>
  <c r="BK132" i="14"/>
  <c r="N132" i="14"/>
  <c r="BE132" i="14"/>
  <c r="BI131" i="14"/>
  <c r="BH131" i="14"/>
  <c r="BG131" i="14"/>
  <c r="BF131" i="14"/>
  <c r="AA131" i="14"/>
  <c r="Y131" i="14"/>
  <c r="W131" i="14"/>
  <c r="BK131" i="14"/>
  <c r="N131" i="14"/>
  <c r="BE131" i="14"/>
  <c r="BI130" i="14"/>
  <c r="BH130" i="14"/>
  <c r="BG130" i="14"/>
  <c r="BF130" i="14"/>
  <c r="AA130" i="14"/>
  <c r="Y130" i="14"/>
  <c r="W130" i="14"/>
  <c r="BK130" i="14"/>
  <c r="N130" i="14"/>
  <c r="BE130" i="14"/>
  <c r="BI129" i="14"/>
  <c r="BH129" i="14"/>
  <c r="BG129" i="14"/>
  <c r="BF129" i="14"/>
  <c r="AA129" i="14"/>
  <c r="Y129" i="14"/>
  <c r="Y126" i="14" s="1"/>
  <c r="W129" i="14"/>
  <c r="BK129" i="14"/>
  <c r="N129" i="14"/>
  <c r="BE129" i="14"/>
  <c r="BI128" i="14"/>
  <c r="BH128" i="14"/>
  <c r="BG128" i="14"/>
  <c r="BF128" i="14"/>
  <c r="AA128" i="14"/>
  <c r="Y128" i="14"/>
  <c r="W128" i="14"/>
  <c r="BK128" i="14"/>
  <c r="N128" i="14"/>
  <c r="BE128" i="14"/>
  <c r="BI127" i="14"/>
  <c r="BH127" i="14"/>
  <c r="BG127" i="14"/>
  <c r="BF127" i="14"/>
  <c r="AA127" i="14"/>
  <c r="AA126" i="14"/>
  <c r="Y127" i="14"/>
  <c r="W127" i="14"/>
  <c r="W126" i="14" s="1"/>
  <c r="BK127" i="14"/>
  <c r="BK126" i="14" s="1"/>
  <c r="N127" i="14"/>
  <c r="BE127" i="14" s="1"/>
  <c r="M121" i="14"/>
  <c r="M120" i="14"/>
  <c r="F120" i="14"/>
  <c r="F118" i="14"/>
  <c r="F116" i="14"/>
  <c r="BI104" i="14"/>
  <c r="BH104" i="14"/>
  <c r="BG104" i="14"/>
  <c r="BF104" i="14"/>
  <c r="BI103" i="14"/>
  <c r="H37" i="14" s="1"/>
  <c r="BD103" i="1" s="1"/>
  <c r="BH103" i="14"/>
  <c r="H36" i="14" s="1"/>
  <c r="BC103" i="1" s="1"/>
  <c r="BG103" i="14"/>
  <c r="BF103" i="14"/>
  <c r="BI102" i="14"/>
  <c r="BH102" i="14"/>
  <c r="BG102" i="14"/>
  <c r="BF102" i="14"/>
  <c r="BI101" i="14"/>
  <c r="BH101" i="14"/>
  <c r="BG101" i="14"/>
  <c r="BF101" i="14"/>
  <c r="BI100" i="14"/>
  <c r="BH100" i="14"/>
  <c r="BG100" i="14"/>
  <c r="BF100" i="14"/>
  <c r="BI99" i="14"/>
  <c r="BH99" i="14"/>
  <c r="BG99" i="14"/>
  <c r="BF99" i="14"/>
  <c r="M85" i="14"/>
  <c r="M84" i="14"/>
  <c r="F84" i="14"/>
  <c r="F82" i="14"/>
  <c r="F80" i="14"/>
  <c r="O16" i="14"/>
  <c r="E16" i="14"/>
  <c r="F121" i="14"/>
  <c r="F85" i="14"/>
  <c r="O15" i="14"/>
  <c r="O10" i="14"/>
  <c r="M118" i="14"/>
  <c r="M82" i="14"/>
  <c r="F6" i="14"/>
  <c r="N169" i="13"/>
  <c r="AY102" i="1"/>
  <c r="AX102" i="1"/>
  <c r="BI168" i="13"/>
  <c r="BH168" i="13"/>
  <c r="BG168" i="13"/>
  <c r="BF168" i="13"/>
  <c r="AA168" i="13"/>
  <c r="AA167" i="13"/>
  <c r="Y168" i="13"/>
  <c r="Y167" i="13"/>
  <c r="W168" i="13"/>
  <c r="W167" i="13"/>
  <c r="BK168" i="13"/>
  <c r="BK167" i="13"/>
  <c r="N167" i="13" s="1"/>
  <c r="N168" i="13"/>
  <c r="BE168" i="13"/>
  <c r="N94" i="13"/>
  <c r="BI166" i="13"/>
  <c r="BH166" i="13"/>
  <c r="BG166" i="13"/>
  <c r="BF166" i="13"/>
  <c r="AA166" i="13"/>
  <c r="Y166" i="13"/>
  <c r="W166" i="13"/>
  <c r="BK166" i="13"/>
  <c r="BK164" i="13" s="1"/>
  <c r="N164" i="13" s="1"/>
  <c r="N93" i="13" s="1"/>
  <c r="N166" i="13"/>
  <c r="BE166" i="13"/>
  <c r="BI165" i="13"/>
  <c r="BH165" i="13"/>
  <c r="BG165" i="13"/>
  <c r="BF165" i="13"/>
  <c r="AA165" i="13"/>
  <c r="AA164" i="13"/>
  <c r="Y165" i="13"/>
  <c r="Y164" i="13"/>
  <c r="W165" i="13"/>
  <c r="W164" i="13"/>
  <c r="BK165" i="13"/>
  <c r="N165" i="13"/>
  <c r="BE165" i="13" s="1"/>
  <c r="BI163" i="13"/>
  <c r="BH163" i="13"/>
  <c r="BG163" i="13"/>
  <c r="BF163" i="13"/>
  <c r="AA163" i="13"/>
  <c r="Y163" i="13"/>
  <c r="W163" i="13"/>
  <c r="BK163" i="13"/>
  <c r="N163" i="13"/>
  <c r="BE163" i="13"/>
  <c r="BI162" i="13"/>
  <c r="BH162" i="13"/>
  <c r="BG162" i="13"/>
  <c r="BF162" i="13"/>
  <c r="AA162" i="13"/>
  <c r="Y162" i="13"/>
  <c r="W162" i="13"/>
  <c r="BK162" i="13"/>
  <c r="N162" i="13"/>
  <c r="BE162" i="13"/>
  <c r="BI161" i="13"/>
  <c r="BH161" i="13"/>
  <c r="BG161" i="13"/>
  <c r="BF161" i="13"/>
  <c r="AA161" i="13"/>
  <c r="Y161" i="13"/>
  <c r="W161" i="13"/>
  <c r="BK161" i="13"/>
  <c r="N161" i="13"/>
  <c r="BE161" i="13"/>
  <c r="BI160" i="13"/>
  <c r="BH160" i="13"/>
  <c r="BG160" i="13"/>
  <c r="BF160" i="13"/>
  <c r="AA160" i="13"/>
  <c r="Y160" i="13"/>
  <c r="W160" i="13"/>
  <c r="BK160" i="13"/>
  <c r="N160" i="13"/>
  <c r="BE160" i="13"/>
  <c r="BI159" i="13"/>
  <c r="BH159" i="13"/>
  <c r="BG159" i="13"/>
  <c r="BF159" i="13"/>
  <c r="AA159" i="13"/>
  <c r="Y159" i="13"/>
  <c r="W159" i="13"/>
  <c r="BK159" i="13"/>
  <c r="N159" i="13"/>
  <c r="BE159" i="13"/>
  <c r="BI158" i="13"/>
  <c r="BH158" i="13"/>
  <c r="BG158" i="13"/>
  <c r="BF158" i="13"/>
  <c r="AA158" i="13"/>
  <c r="Y158" i="13"/>
  <c r="W158" i="13"/>
  <c r="BK158" i="13"/>
  <c r="N158" i="13"/>
  <c r="BE158" i="13"/>
  <c r="BI157" i="13"/>
  <c r="BH157" i="13"/>
  <c r="BG157" i="13"/>
  <c r="BF157" i="13"/>
  <c r="AA157" i="13"/>
  <c r="Y157" i="13"/>
  <c r="W157" i="13"/>
  <c r="BK157" i="13"/>
  <c r="N157" i="13"/>
  <c r="BE157" i="13"/>
  <c r="BI156" i="13"/>
  <c r="BH156" i="13"/>
  <c r="BG156" i="13"/>
  <c r="BF156" i="13"/>
  <c r="AA156" i="13"/>
  <c r="Y156" i="13"/>
  <c r="W156" i="13"/>
  <c r="BK156" i="13"/>
  <c r="N156" i="13"/>
  <c r="BE156" i="13"/>
  <c r="BI155" i="13"/>
  <c r="BH155" i="13"/>
  <c r="BG155" i="13"/>
  <c r="BF155" i="13"/>
  <c r="AA155" i="13"/>
  <c r="Y155" i="13"/>
  <c r="W155" i="13"/>
  <c r="BK155" i="13"/>
  <c r="N155" i="13"/>
  <c r="BE155" i="13"/>
  <c r="BI154" i="13"/>
  <c r="BH154" i="13"/>
  <c r="BG154" i="13"/>
  <c r="BF154" i="13"/>
  <c r="AA154" i="13"/>
  <c r="Y154" i="13"/>
  <c r="W154" i="13"/>
  <c r="BK154" i="13"/>
  <c r="N154" i="13"/>
  <c r="BE154" i="13"/>
  <c r="BI153" i="13"/>
  <c r="BH153" i="13"/>
  <c r="BG153" i="13"/>
  <c r="BF153" i="13"/>
  <c r="AA153" i="13"/>
  <c r="Y153" i="13"/>
  <c r="W153" i="13"/>
  <c r="BK153" i="13"/>
  <c r="N153" i="13"/>
  <c r="BE153" i="13"/>
  <c r="BI152" i="13"/>
  <c r="BH152" i="13"/>
  <c r="BG152" i="13"/>
  <c r="BF152" i="13"/>
  <c r="AA152" i="13"/>
  <c r="Y152" i="13"/>
  <c r="W152" i="13"/>
  <c r="BK152" i="13"/>
  <c r="N152" i="13"/>
  <c r="BE152" i="13"/>
  <c r="BI151" i="13"/>
  <c r="BH151" i="13"/>
  <c r="BG151" i="13"/>
  <c r="BF151" i="13"/>
  <c r="AA151" i="13"/>
  <c r="Y151" i="13"/>
  <c r="W151" i="13"/>
  <c r="BK151" i="13"/>
  <c r="N151" i="13"/>
  <c r="BE151" i="13"/>
  <c r="BI150" i="13"/>
  <c r="BH150" i="13"/>
  <c r="BG150" i="13"/>
  <c r="BF150" i="13"/>
  <c r="AA150" i="13"/>
  <c r="Y150" i="13"/>
  <c r="W150" i="13"/>
  <c r="BK150" i="13"/>
  <c r="N150" i="13"/>
  <c r="BE150" i="13"/>
  <c r="BI149" i="13"/>
  <c r="BH149" i="13"/>
  <c r="BG149" i="13"/>
  <c r="BF149" i="13"/>
  <c r="AA149" i="13"/>
  <c r="Y149" i="13"/>
  <c r="W149" i="13"/>
  <c r="BK149" i="13"/>
  <c r="N149" i="13"/>
  <c r="BE149" i="13"/>
  <c r="BI148" i="13"/>
  <c r="BH148" i="13"/>
  <c r="BG148" i="13"/>
  <c r="BF148" i="13"/>
  <c r="AA148" i="13"/>
  <c r="Y148" i="13"/>
  <c r="W148" i="13"/>
  <c r="BK148" i="13"/>
  <c r="N148" i="13"/>
  <c r="BE148" i="13"/>
  <c r="BI147" i="13"/>
  <c r="BH147" i="13"/>
  <c r="BG147" i="13"/>
  <c r="BF147" i="13"/>
  <c r="AA147" i="13"/>
  <c r="Y147" i="13"/>
  <c r="W147" i="13"/>
  <c r="BK147" i="13"/>
  <c r="N147" i="13"/>
  <c r="BE147" i="13"/>
  <c r="BI146" i="13"/>
  <c r="BH146" i="13"/>
  <c r="BG146" i="13"/>
  <c r="BF146" i="13"/>
  <c r="AA146" i="13"/>
  <c r="Y146" i="13"/>
  <c r="W146" i="13"/>
  <c r="BK146" i="13"/>
  <c r="N146" i="13"/>
  <c r="BE146" i="13"/>
  <c r="BI145" i="13"/>
  <c r="BH145" i="13"/>
  <c r="BG145" i="13"/>
  <c r="BF145" i="13"/>
  <c r="AA145" i="13"/>
  <c r="Y145" i="13"/>
  <c r="W145" i="13"/>
  <c r="BK145" i="13"/>
  <c r="N145" i="13"/>
  <c r="BE145" i="13"/>
  <c r="BI144" i="13"/>
  <c r="BH144" i="13"/>
  <c r="BG144" i="13"/>
  <c r="BF144" i="13"/>
  <c r="AA144" i="13"/>
  <c r="Y144" i="13"/>
  <c r="W144" i="13"/>
  <c r="W141" i="13" s="1"/>
  <c r="BK144" i="13"/>
  <c r="BK141" i="13" s="1"/>
  <c r="N141" i="13" s="1"/>
  <c r="N92" i="13" s="1"/>
  <c r="N144" i="13"/>
  <c r="BE144" i="13"/>
  <c r="BI143" i="13"/>
  <c r="BH143" i="13"/>
  <c r="BG143" i="13"/>
  <c r="BF143" i="13"/>
  <c r="AA143" i="13"/>
  <c r="AA141" i="13" s="1"/>
  <c r="Y143" i="13"/>
  <c r="Y141" i="13" s="1"/>
  <c r="W143" i="13"/>
  <c r="BK143" i="13"/>
  <c r="N143" i="13"/>
  <c r="BE143" i="13"/>
  <c r="BI142" i="13"/>
  <c r="BH142" i="13"/>
  <c r="BG142" i="13"/>
  <c r="BF142" i="13"/>
  <c r="AA142" i="13"/>
  <c r="Y142" i="13"/>
  <c r="W142" i="13"/>
  <c r="BK142" i="13"/>
  <c r="N142" i="13"/>
  <c r="BE142" i="13"/>
  <c r="BI140" i="13"/>
  <c r="BH140" i="13"/>
  <c r="BG140" i="13"/>
  <c r="BF140" i="13"/>
  <c r="AA140" i="13"/>
  <c r="Y140" i="13"/>
  <c r="W140" i="13"/>
  <c r="BK140" i="13"/>
  <c r="N140" i="13"/>
  <c r="BE140" i="13"/>
  <c r="BI139" i="13"/>
  <c r="BH139" i="13"/>
  <c r="BG139" i="13"/>
  <c r="BF139" i="13"/>
  <c r="AA139" i="13"/>
  <c r="Y139" i="13"/>
  <c r="W139" i="13"/>
  <c r="BK139" i="13"/>
  <c r="N139" i="13"/>
  <c r="BE139" i="13"/>
  <c r="BI138" i="13"/>
  <c r="BH138" i="13"/>
  <c r="BG138" i="13"/>
  <c r="BF138" i="13"/>
  <c r="AA138" i="13"/>
  <c r="Y138" i="13"/>
  <c r="W138" i="13"/>
  <c r="BK138" i="13"/>
  <c r="N138" i="13"/>
  <c r="BE138" i="13"/>
  <c r="BI137" i="13"/>
  <c r="BH137" i="13"/>
  <c r="BG137" i="13"/>
  <c r="BF137" i="13"/>
  <c r="AA137" i="13"/>
  <c r="Y137" i="13"/>
  <c r="W137" i="13"/>
  <c r="BK137" i="13"/>
  <c r="N137" i="13"/>
  <c r="BE137" i="13"/>
  <c r="BI136" i="13"/>
  <c r="BH136" i="13"/>
  <c r="BG136" i="13"/>
  <c r="BF136" i="13"/>
  <c r="AA136" i="13"/>
  <c r="Y136" i="13"/>
  <c r="W136" i="13"/>
  <c r="BK136" i="13"/>
  <c r="N136" i="13"/>
  <c r="BE136" i="13"/>
  <c r="BI135" i="13"/>
  <c r="BH135" i="13"/>
  <c r="BG135" i="13"/>
  <c r="BF135" i="13"/>
  <c r="AA135" i="13"/>
  <c r="Y135" i="13"/>
  <c r="W135" i="13"/>
  <c r="BK135" i="13"/>
  <c r="N135" i="13"/>
  <c r="BE135" i="13"/>
  <c r="BI134" i="13"/>
  <c r="BH134" i="13"/>
  <c r="BG134" i="13"/>
  <c r="BF134" i="13"/>
  <c r="AA134" i="13"/>
  <c r="Y134" i="13"/>
  <c r="W134" i="13"/>
  <c r="BK134" i="13"/>
  <c r="N134" i="13"/>
  <c r="BE134" i="13"/>
  <c r="BI133" i="13"/>
  <c r="BH133" i="13"/>
  <c r="BG133" i="13"/>
  <c r="BF133" i="13"/>
  <c r="AA133" i="13"/>
  <c r="Y133" i="13"/>
  <c r="W133" i="13"/>
  <c r="BK133" i="13"/>
  <c r="N133" i="13"/>
  <c r="BE133" i="13"/>
  <c r="BI132" i="13"/>
  <c r="BH132" i="13"/>
  <c r="BG132" i="13"/>
  <c r="BF132" i="13"/>
  <c r="AA132" i="13"/>
  <c r="Y132" i="13"/>
  <c r="W132" i="13"/>
  <c r="BK132" i="13"/>
  <c r="N132" i="13"/>
  <c r="BE132" i="13"/>
  <c r="BI131" i="13"/>
  <c r="BH131" i="13"/>
  <c r="BG131" i="13"/>
  <c r="BF131" i="13"/>
  <c r="AA131" i="13"/>
  <c r="Y131" i="13"/>
  <c r="W131" i="13"/>
  <c r="BK131" i="13"/>
  <c r="N131" i="13"/>
  <c r="BE131" i="13"/>
  <c r="BI130" i="13"/>
  <c r="BH130" i="13"/>
  <c r="BG130" i="13"/>
  <c r="BF130" i="13"/>
  <c r="AA130" i="13"/>
  <c r="Y130" i="13"/>
  <c r="W130" i="13"/>
  <c r="BK130" i="13"/>
  <c r="N130" i="13"/>
  <c r="BE130" i="13"/>
  <c r="BI129" i="13"/>
  <c r="BH129" i="13"/>
  <c r="BG129" i="13"/>
  <c r="BF129" i="13"/>
  <c r="AA129" i="13"/>
  <c r="Y129" i="13"/>
  <c r="W129" i="13"/>
  <c r="BK129" i="13"/>
  <c r="N129" i="13"/>
  <c r="BE129" i="13"/>
  <c r="BI128" i="13"/>
  <c r="BH128" i="13"/>
  <c r="BG128" i="13"/>
  <c r="BF128" i="13"/>
  <c r="AA128" i="13"/>
  <c r="Y128" i="13"/>
  <c r="W128" i="13"/>
  <c r="BK128" i="13"/>
  <c r="N128" i="13"/>
  <c r="BE128" i="13"/>
  <c r="BI127" i="13"/>
  <c r="BH127" i="13"/>
  <c r="BG127" i="13"/>
  <c r="BF127" i="13"/>
  <c r="AA127" i="13"/>
  <c r="Y127" i="13"/>
  <c r="W127" i="13"/>
  <c r="BK127" i="13"/>
  <c r="N127" i="13"/>
  <c r="BE127" i="13"/>
  <c r="BI126" i="13"/>
  <c r="BH126" i="13"/>
  <c r="BG126" i="13"/>
  <c r="BF126" i="13"/>
  <c r="AA126" i="13"/>
  <c r="Y126" i="13"/>
  <c r="W126" i="13"/>
  <c r="BK126" i="13"/>
  <c r="N126" i="13"/>
  <c r="BE126" i="13"/>
  <c r="BI125" i="13"/>
  <c r="BH125" i="13"/>
  <c r="BG125" i="13"/>
  <c r="BF125" i="13"/>
  <c r="AA125" i="13"/>
  <c r="AA124" i="13"/>
  <c r="Y125" i="13"/>
  <c r="Y124" i="13"/>
  <c r="W125" i="13"/>
  <c r="W124" i="13"/>
  <c r="BK125" i="13"/>
  <c r="N125" i="13"/>
  <c r="BE125" i="13" s="1"/>
  <c r="M119" i="13"/>
  <c r="M118" i="13"/>
  <c r="F118" i="13"/>
  <c r="F116" i="13"/>
  <c r="F114" i="13"/>
  <c r="BI102" i="13"/>
  <c r="BH102" i="13"/>
  <c r="BG102" i="13"/>
  <c r="BF102" i="13"/>
  <c r="BI101" i="13"/>
  <c r="BH101" i="13"/>
  <c r="BG101" i="13"/>
  <c r="BF101" i="13"/>
  <c r="BI100" i="13"/>
  <c r="BH100" i="13"/>
  <c r="BG100" i="13"/>
  <c r="BF100" i="13"/>
  <c r="BI99" i="13"/>
  <c r="BH99" i="13"/>
  <c r="BG99" i="13"/>
  <c r="BF99" i="13"/>
  <c r="BI98" i="13"/>
  <c r="BH98" i="13"/>
  <c r="BG98" i="13"/>
  <c r="H35" i="13" s="1"/>
  <c r="BB102" i="1" s="1"/>
  <c r="BF98" i="13"/>
  <c r="BI97" i="13"/>
  <c r="H37" i="13"/>
  <c r="BD102" i="1" s="1"/>
  <c r="BH97" i="13"/>
  <c r="BG97" i="13"/>
  <c r="BF97" i="13"/>
  <c r="M85" i="13"/>
  <c r="M84" i="13"/>
  <c r="F84" i="13"/>
  <c r="F82" i="13"/>
  <c r="F80" i="13"/>
  <c r="O16" i="13"/>
  <c r="E16" i="13"/>
  <c r="F119" i="13"/>
  <c r="F85" i="13"/>
  <c r="O15" i="13"/>
  <c r="O10" i="13"/>
  <c r="M116" i="13"/>
  <c r="M82" i="13"/>
  <c r="F6" i="13"/>
  <c r="N327" i="12"/>
  <c r="AY101" i="1"/>
  <c r="AX101" i="1"/>
  <c r="BI326" i="12"/>
  <c r="BH326" i="12"/>
  <c r="BG326" i="12"/>
  <c r="BF326" i="12"/>
  <c r="AA326" i="12"/>
  <c r="Y326" i="12"/>
  <c r="W326" i="12"/>
  <c r="BK326" i="12"/>
  <c r="N326" i="12"/>
  <c r="BE326" i="12"/>
  <c r="BI325" i="12"/>
  <c r="BH325" i="12"/>
  <c r="BG325" i="12"/>
  <c r="BF325" i="12"/>
  <c r="AA325" i="12"/>
  <c r="AA324" i="12" s="1"/>
  <c r="Y325" i="12"/>
  <c r="Y324" i="12"/>
  <c r="W325" i="12"/>
  <c r="BK325" i="12"/>
  <c r="BK324" i="12"/>
  <c r="N324" i="12"/>
  <c r="N104" i="12" s="1"/>
  <c r="N325" i="12"/>
  <c r="BE325" i="12"/>
  <c r="BI323" i="12"/>
  <c r="BH323" i="12"/>
  <c r="BG323" i="12"/>
  <c r="BF323" i="12"/>
  <c r="AA323" i="12"/>
  <c r="AA321" i="12" s="1"/>
  <c r="Y323" i="12"/>
  <c r="W323" i="12"/>
  <c r="BK323" i="12"/>
  <c r="N323" i="12"/>
  <c r="BE323" i="12" s="1"/>
  <c r="BI322" i="12"/>
  <c r="BH322" i="12"/>
  <c r="BG322" i="12"/>
  <c r="BF322" i="12"/>
  <c r="AA322" i="12"/>
  <c r="Y322" i="12"/>
  <c r="Y321" i="12" s="1"/>
  <c r="W322" i="12"/>
  <c r="W321" i="12"/>
  <c r="BK322" i="12"/>
  <c r="BK321" i="12" s="1"/>
  <c r="N321" i="12" s="1"/>
  <c r="N103" i="12" s="1"/>
  <c r="N322" i="12"/>
  <c r="BE322" i="12"/>
  <c r="BI320" i="12"/>
  <c r="BH320" i="12"/>
  <c r="BG320" i="12"/>
  <c r="BF320" i="12"/>
  <c r="AA320" i="12"/>
  <c r="AA319" i="12"/>
  <c r="Y320" i="12"/>
  <c r="Y319" i="12" s="1"/>
  <c r="W320" i="12"/>
  <c r="W319" i="12"/>
  <c r="BK320" i="12"/>
  <c r="BK319" i="12" s="1"/>
  <c r="N319" i="12" s="1"/>
  <c r="N102" i="12" s="1"/>
  <c r="N320" i="12"/>
  <c r="BE320" i="12"/>
  <c r="BI318" i="12"/>
  <c r="BH318" i="12"/>
  <c r="BG318" i="12"/>
  <c r="BF318" i="12"/>
  <c r="AA318" i="12"/>
  <c r="Y318" i="12"/>
  <c r="W318" i="12"/>
  <c r="BK318" i="12"/>
  <c r="N318" i="12"/>
  <c r="BE318" i="12"/>
  <c r="BI317" i="12"/>
  <c r="BH317" i="12"/>
  <c r="BG317" i="12"/>
  <c r="BF317" i="12"/>
  <c r="AA317" i="12"/>
  <c r="Y317" i="12"/>
  <c r="W317" i="12"/>
  <c r="BK317" i="12"/>
  <c r="N317" i="12"/>
  <c r="BE317" i="12" s="1"/>
  <c r="BI316" i="12"/>
  <c r="BH316" i="12"/>
  <c r="BG316" i="12"/>
  <c r="BF316" i="12"/>
  <c r="AA316" i="12"/>
  <c r="Y316" i="12"/>
  <c r="W316" i="12"/>
  <c r="BK316" i="12"/>
  <c r="N316" i="12"/>
  <c r="BE316" i="12"/>
  <c r="BI315" i="12"/>
  <c r="BH315" i="12"/>
  <c r="BG315" i="12"/>
  <c r="BF315" i="12"/>
  <c r="AA315" i="12"/>
  <c r="Y315" i="12"/>
  <c r="W315" i="12"/>
  <c r="BK315" i="12"/>
  <c r="N315" i="12"/>
  <c r="BE315" i="12" s="1"/>
  <c r="BI314" i="12"/>
  <c r="BH314" i="12"/>
  <c r="BG314" i="12"/>
  <c r="BF314" i="12"/>
  <c r="AA314" i="12"/>
  <c r="Y314" i="12"/>
  <c r="Y313" i="12" s="1"/>
  <c r="W314" i="12"/>
  <c r="BK314" i="12"/>
  <c r="BK313" i="12" s="1"/>
  <c r="N313" i="12" s="1"/>
  <c r="N101" i="12" s="1"/>
  <c r="N314" i="12"/>
  <c r="BE314" i="12"/>
  <c r="BI312" i="12"/>
  <c r="BH312" i="12"/>
  <c r="BG312" i="12"/>
  <c r="BF312" i="12"/>
  <c r="AA312" i="12"/>
  <c r="Y312" i="12"/>
  <c r="W312" i="12"/>
  <c r="BK312" i="12"/>
  <c r="N312" i="12"/>
  <c r="BE312" i="12"/>
  <c r="BI311" i="12"/>
  <c r="BH311" i="12"/>
  <c r="BG311" i="12"/>
  <c r="BF311" i="12"/>
  <c r="AA311" i="12"/>
  <c r="Y311" i="12"/>
  <c r="W311" i="12"/>
  <c r="BK311" i="12"/>
  <c r="N311" i="12"/>
  <c r="BE311" i="12" s="1"/>
  <c r="BI310" i="12"/>
  <c r="BH310" i="12"/>
  <c r="BG310" i="12"/>
  <c r="BF310" i="12"/>
  <c r="AA310" i="12"/>
  <c r="Y310" i="12"/>
  <c r="W310" i="12"/>
  <c r="BK310" i="12"/>
  <c r="N310" i="12"/>
  <c r="BE310" i="12"/>
  <c r="BI309" i="12"/>
  <c r="BH309" i="12"/>
  <c r="BG309" i="12"/>
  <c r="BF309" i="12"/>
  <c r="AA309" i="12"/>
  <c r="Y309" i="12"/>
  <c r="W309" i="12"/>
  <c r="BK309" i="12"/>
  <c r="N309" i="12"/>
  <c r="BE309" i="12" s="1"/>
  <c r="BI308" i="12"/>
  <c r="BH308" i="12"/>
  <c r="BG308" i="12"/>
  <c r="BF308" i="12"/>
  <c r="AA308" i="12"/>
  <c r="Y308" i="12"/>
  <c r="W308" i="12"/>
  <c r="BK308" i="12"/>
  <c r="N308" i="12"/>
  <c r="BE308" i="12"/>
  <c r="BI307" i="12"/>
  <c r="BH307" i="12"/>
  <c r="BG307" i="12"/>
  <c r="BF307" i="12"/>
  <c r="AA307" i="12"/>
  <c r="Y307" i="12"/>
  <c r="W307" i="12"/>
  <c r="BK307" i="12"/>
  <c r="N307" i="12"/>
  <c r="BE307" i="12" s="1"/>
  <c r="BI306" i="12"/>
  <c r="BH306" i="12"/>
  <c r="BG306" i="12"/>
  <c r="BF306" i="12"/>
  <c r="AA306" i="12"/>
  <c r="Y306" i="12"/>
  <c r="Y305" i="12" s="1"/>
  <c r="W306" i="12"/>
  <c r="BK306" i="12"/>
  <c r="BK305" i="12" s="1"/>
  <c r="N305" i="12" s="1"/>
  <c r="N100" i="12" s="1"/>
  <c r="N306" i="12"/>
  <c r="BE306" i="12"/>
  <c r="BI304" i="12"/>
  <c r="BH304" i="12"/>
  <c r="BG304" i="12"/>
  <c r="BF304" i="12"/>
  <c r="AA304" i="12"/>
  <c r="Y304" i="12"/>
  <c r="W304" i="12"/>
  <c r="BK304" i="12"/>
  <c r="N304" i="12"/>
  <c r="BE304" i="12"/>
  <c r="BI303" i="12"/>
  <c r="BH303" i="12"/>
  <c r="BG303" i="12"/>
  <c r="BF303" i="12"/>
  <c r="AA303" i="12"/>
  <c r="Y303" i="12"/>
  <c r="W303" i="12"/>
  <c r="BK303" i="12"/>
  <c r="N303" i="12"/>
  <c r="BE303" i="12" s="1"/>
  <c r="BI302" i="12"/>
  <c r="BH302" i="12"/>
  <c r="BG302" i="12"/>
  <c r="BF302" i="12"/>
  <c r="AA302" i="12"/>
  <c r="Y302" i="12"/>
  <c r="W302" i="12"/>
  <c r="BK302" i="12"/>
  <c r="N302" i="12"/>
  <c r="BE302" i="12"/>
  <c r="BI301" i="12"/>
  <c r="BH301" i="12"/>
  <c r="BG301" i="12"/>
  <c r="BF301" i="12"/>
  <c r="AA301" i="12"/>
  <c r="Y301" i="12"/>
  <c r="W301" i="12"/>
  <c r="BK301" i="12"/>
  <c r="N301" i="12"/>
  <c r="BE301" i="12" s="1"/>
  <c r="BI300" i="12"/>
  <c r="BH300" i="12"/>
  <c r="BG300" i="12"/>
  <c r="BF300" i="12"/>
  <c r="AA300" i="12"/>
  <c r="Y300" i="12"/>
  <c r="W300" i="12"/>
  <c r="BK300" i="12"/>
  <c r="N300" i="12"/>
  <c r="BE300" i="12"/>
  <c r="BI299" i="12"/>
  <c r="BH299" i="12"/>
  <c r="BG299" i="12"/>
  <c r="BF299" i="12"/>
  <c r="AA299" i="12"/>
  <c r="AA298" i="12" s="1"/>
  <c r="Y299" i="12"/>
  <c r="Y298" i="12"/>
  <c r="W299" i="12"/>
  <c r="BK299" i="12"/>
  <c r="BK298" i="12"/>
  <c r="N298" i="12"/>
  <c r="N99" i="12" s="1"/>
  <c r="N299" i="12"/>
  <c r="BE299" i="12"/>
  <c r="BI297" i="12"/>
  <c r="BH297" i="12"/>
  <c r="BG297" i="12"/>
  <c r="BF297" i="12"/>
  <c r="AA297" i="12"/>
  <c r="Y297" i="12"/>
  <c r="W297" i="12"/>
  <c r="BK297" i="12"/>
  <c r="N297" i="12"/>
  <c r="BE297" i="12" s="1"/>
  <c r="BI296" i="12"/>
  <c r="BH296" i="12"/>
  <c r="BG296" i="12"/>
  <c r="BF296" i="12"/>
  <c r="AA296" i="12"/>
  <c r="Y296" i="12"/>
  <c r="W296" i="12"/>
  <c r="BK296" i="12"/>
  <c r="N296" i="12"/>
  <c r="BE296" i="12"/>
  <c r="BI295" i="12"/>
  <c r="BH295" i="12"/>
  <c r="BG295" i="12"/>
  <c r="BF295" i="12"/>
  <c r="AA295" i="12"/>
  <c r="Y295" i="12"/>
  <c r="W295" i="12"/>
  <c r="BK295" i="12"/>
  <c r="N295" i="12"/>
  <c r="BE295" i="12" s="1"/>
  <c r="BI294" i="12"/>
  <c r="BH294" i="12"/>
  <c r="BG294" i="12"/>
  <c r="BF294" i="12"/>
  <c r="AA294" i="12"/>
  <c r="Y294" i="12"/>
  <c r="W294" i="12"/>
  <c r="BK294" i="12"/>
  <c r="N294" i="12"/>
  <c r="BE294" i="12"/>
  <c r="BI293" i="12"/>
  <c r="BH293" i="12"/>
  <c r="BG293" i="12"/>
  <c r="BF293" i="12"/>
  <c r="AA293" i="12"/>
  <c r="Y293" i="12"/>
  <c r="W293" i="12"/>
  <c r="BK293" i="12"/>
  <c r="N293" i="12"/>
  <c r="BE293" i="12" s="1"/>
  <c r="BI292" i="12"/>
  <c r="BH292" i="12"/>
  <c r="BG292" i="12"/>
  <c r="BF292" i="12"/>
  <c r="AA292" i="12"/>
  <c r="Y292" i="12"/>
  <c r="W292" i="12"/>
  <c r="BK292" i="12"/>
  <c r="N292" i="12"/>
  <c r="BE292" i="12"/>
  <c r="BI291" i="12"/>
  <c r="BH291" i="12"/>
  <c r="BG291" i="12"/>
  <c r="BF291" i="12"/>
  <c r="AA291" i="12"/>
  <c r="Y291" i="12"/>
  <c r="W291" i="12"/>
  <c r="BK291" i="12"/>
  <c r="N291" i="12"/>
  <c r="BE291" i="12" s="1"/>
  <c r="BI290" i="12"/>
  <c r="BH290" i="12"/>
  <c r="BG290" i="12"/>
  <c r="BF290" i="12"/>
  <c r="AA290" i="12"/>
  <c r="Y290" i="12"/>
  <c r="W290" i="12"/>
  <c r="BK290" i="12"/>
  <c r="N290" i="12"/>
  <c r="BE290" i="12"/>
  <c r="BI289" i="12"/>
  <c r="BH289" i="12"/>
  <c r="BG289" i="12"/>
  <c r="BF289" i="12"/>
  <c r="AA289" i="12"/>
  <c r="Y289" i="12"/>
  <c r="W289" i="12"/>
  <c r="BK289" i="12"/>
  <c r="N289" i="12"/>
  <c r="BE289" i="12" s="1"/>
  <c r="BI288" i="12"/>
  <c r="BH288" i="12"/>
  <c r="BG288" i="12"/>
  <c r="BF288" i="12"/>
  <c r="AA288" i="12"/>
  <c r="Y288" i="12"/>
  <c r="W288" i="12"/>
  <c r="BK288" i="12"/>
  <c r="N288" i="12"/>
  <c r="BE288" i="12"/>
  <c r="BI287" i="12"/>
  <c r="BH287" i="12"/>
  <c r="BG287" i="12"/>
  <c r="BF287" i="12"/>
  <c r="AA287" i="12"/>
  <c r="Y287" i="12"/>
  <c r="W287" i="12"/>
  <c r="BK287" i="12"/>
  <c r="N287" i="12"/>
  <c r="BE287" i="12" s="1"/>
  <c r="BI286" i="12"/>
  <c r="BH286" i="12"/>
  <c r="BG286" i="12"/>
  <c r="BF286" i="12"/>
  <c r="AA286" i="12"/>
  <c r="Y286" i="12"/>
  <c r="W286" i="12"/>
  <c r="BK286" i="12"/>
  <c r="N286" i="12"/>
  <c r="BE286" i="12"/>
  <c r="BI285" i="12"/>
  <c r="BH285" i="12"/>
  <c r="BG285" i="12"/>
  <c r="BF285" i="12"/>
  <c r="AA285" i="12"/>
  <c r="Y285" i="12"/>
  <c r="W285" i="12"/>
  <c r="BK285" i="12"/>
  <c r="N285" i="12"/>
  <c r="BE285" i="12" s="1"/>
  <c r="BI284" i="12"/>
  <c r="BH284" i="12"/>
  <c r="BG284" i="12"/>
  <c r="BF284" i="12"/>
  <c r="AA284" i="12"/>
  <c r="Y284" i="12"/>
  <c r="W284" i="12"/>
  <c r="BK284" i="12"/>
  <c r="N284" i="12"/>
  <c r="BE284" i="12"/>
  <c r="BI283" i="12"/>
  <c r="BH283" i="12"/>
  <c r="BG283" i="12"/>
  <c r="BF283" i="12"/>
  <c r="AA283" i="12"/>
  <c r="Y283" i="12"/>
  <c r="W283" i="12"/>
  <c r="BK283" i="12"/>
  <c r="N283" i="12"/>
  <c r="BE283" i="12" s="1"/>
  <c r="BI282" i="12"/>
  <c r="BH282" i="12"/>
  <c r="BG282" i="12"/>
  <c r="BF282" i="12"/>
  <c r="AA282" i="12"/>
  <c r="Y282" i="12"/>
  <c r="W282" i="12"/>
  <c r="BK282" i="12"/>
  <c r="N282" i="12"/>
  <c r="BE282" i="12"/>
  <c r="BI281" i="12"/>
  <c r="BH281" i="12"/>
  <c r="BG281" i="12"/>
  <c r="BF281" i="12"/>
  <c r="AA281" i="12"/>
  <c r="Y281" i="12"/>
  <c r="W281" i="12"/>
  <c r="BK281" i="12"/>
  <c r="N281" i="12"/>
  <c r="BE281" i="12" s="1"/>
  <c r="BI280" i="12"/>
  <c r="BH280" i="12"/>
  <c r="BG280" i="12"/>
  <c r="BF280" i="12"/>
  <c r="AA280" i="12"/>
  <c r="Y280" i="12"/>
  <c r="W280" i="12"/>
  <c r="BK280" i="12"/>
  <c r="N280" i="12"/>
  <c r="BE280" i="12"/>
  <c r="BI279" i="12"/>
  <c r="BH279" i="12"/>
  <c r="BG279" i="12"/>
  <c r="BF279" i="12"/>
  <c r="AA279" i="12"/>
  <c r="Y279" i="12"/>
  <c r="W279" i="12"/>
  <c r="BK279" i="12"/>
  <c r="N279" i="12"/>
  <c r="BE279" i="12" s="1"/>
  <c r="BI278" i="12"/>
  <c r="BH278" i="12"/>
  <c r="BG278" i="12"/>
  <c r="BF278" i="12"/>
  <c r="AA278" i="12"/>
  <c r="Y278" i="12"/>
  <c r="W278" i="12"/>
  <c r="BK278" i="12"/>
  <c r="N278" i="12"/>
  <c r="BE278" i="12"/>
  <c r="BI277" i="12"/>
  <c r="BH277" i="12"/>
  <c r="BG277" i="12"/>
  <c r="BF277" i="12"/>
  <c r="AA277" i="12"/>
  <c r="Y277" i="12"/>
  <c r="W277" i="12"/>
  <c r="BK277" i="12"/>
  <c r="N277" i="12"/>
  <c r="BE277" i="12" s="1"/>
  <c r="BI276" i="12"/>
  <c r="BH276" i="12"/>
  <c r="BG276" i="12"/>
  <c r="BF276" i="12"/>
  <c r="AA276" i="12"/>
  <c r="Y276" i="12"/>
  <c r="W276" i="12"/>
  <c r="BK276" i="12"/>
  <c r="N276" i="12"/>
  <c r="BE276" i="12"/>
  <c r="BI275" i="12"/>
  <c r="BH275" i="12"/>
  <c r="BG275" i="12"/>
  <c r="BF275" i="12"/>
  <c r="AA275" i="12"/>
  <c r="Y275" i="12"/>
  <c r="W275" i="12"/>
  <c r="BK275" i="12"/>
  <c r="N275" i="12"/>
  <c r="BE275" i="12" s="1"/>
  <c r="BI274" i="12"/>
  <c r="BH274" i="12"/>
  <c r="BG274" i="12"/>
  <c r="BF274" i="12"/>
  <c r="AA274" i="12"/>
  <c r="Y274" i="12"/>
  <c r="W274" i="12"/>
  <c r="BK274" i="12"/>
  <c r="N274" i="12"/>
  <c r="BE274" i="12"/>
  <c r="BI273" i="12"/>
  <c r="BH273" i="12"/>
  <c r="BG273" i="12"/>
  <c r="BF273" i="12"/>
  <c r="AA273" i="12"/>
  <c r="Y273" i="12"/>
  <c r="W273" i="12"/>
  <c r="BK273" i="12"/>
  <c r="N273" i="12"/>
  <c r="BE273" i="12" s="1"/>
  <c r="BI272" i="12"/>
  <c r="BH272" i="12"/>
  <c r="BG272" i="12"/>
  <c r="BF272" i="12"/>
  <c r="AA272" i="12"/>
  <c r="Y272" i="12"/>
  <c r="W272" i="12"/>
  <c r="BK272" i="12"/>
  <c r="N272" i="12"/>
  <c r="BE272" i="12"/>
  <c r="BI271" i="12"/>
  <c r="BH271" i="12"/>
  <c r="BG271" i="12"/>
  <c r="BF271" i="12"/>
  <c r="AA271" i="12"/>
  <c r="Y271" i="12"/>
  <c r="W271" i="12"/>
  <c r="BK271" i="12"/>
  <c r="N271" i="12"/>
  <c r="BE271" i="12" s="1"/>
  <c r="BI270" i="12"/>
  <c r="BH270" i="12"/>
  <c r="BG270" i="12"/>
  <c r="BF270" i="12"/>
  <c r="AA270" i="12"/>
  <c r="Y270" i="12"/>
  <c r="W270" i="12"/>
  <c r="BK270" i="12"/>
  <c r="N270" i="12"/>
  <c r="BE270" i="12"/>
  <c r="BI269" i="12"/>
  <c r="BH269" i="12"/>
  <c r="BG269" i="12"/>
  <c r="BF269" i="12"/>
  <c r="AA269" i="12"/>
  <c r="Y269" i="12"/>
  <c r="W269" i="12"/>
  <c r="BK269" i="12"/>
  <c r="N269" i="12"/>
  <c r="BE269" i="12" s="1"/>
  <c r="BI268" i="12"/>
  <c r="BH268" i="12"/>
  <c r="BG268" i="12"/>
  <c r="BF268" i="12"/>
  <c r="AA268" i="12"/>
  <c r="Y268" i="12"/>
  <c r="W268" i="12"/>
  <c r="BK268" i="12"/>
  <c r="N268" i="12"/>
  <c r="BE268" i="12"/>
  <c r="BI267" i="12"/>
  <c r="BH267" i="12"/>
  <c r="BG267" i="12"/>
  <c r="BF267" i="12"/>
  <c r="AA267" i="12"/>
  <c r="Y267" i="12"/>
  <c r="W267" i="12"/>
  <c r="BK267" i="12"/>
  <c r="N267" i="12"/>
  <c r="BE267" i="12" s="1"/>
  <c r="BI266" i="12"/>
  <c r="BH266" i="12"/>
  <c r="BG266" i="12"/>
  <c r="BF266" i="12"/>
  <c r="AA266" i="12"/>
  <c r="Y266" i="12"/>
  <c r="W266" i="12"/>
  <c r="BK266" i="12"/>
  <c r="N266" i="12"/>
  <c r="BE266" i="12"/>
  <c r="BI265" i="12"/>
  <c r="BH265" i="12"/>
  <c r="BG265" i="12"/>
  <c r="BF265" i="12"/>
  <c r="AA265" i="12"/>
  <c r="Y265" i="12"/>
  <c r="W265" i="12"/>
  <c r="BK265" i="12"/>
  <c r="N265" i="12"/>
  <c r="BE265" i="12" s="1"/>
  <c r="BI264" i="12"/>
  <c r="BH264" i="12"/>
  <c r="BG264" i="12"/>
  <c r="BF264" i="12"/>
  <c r="AA264" i="12"/>
  <c r="Y264" i="12"/>
  <c r="W264" i="12"/>
  <c r="BK264" i="12"/>
  <c r="N264" i="12"/>
  <c r="BE264" i="12"/>
  <c r="BI263" i="12"/>
  <c r="BH263" i="12"/>
  <c r="BG263" i="12"/>
  <c r="BF263" i="12"/>
  <c r="AA263" i="12"/>
  <c r="Y263" i="12"/>
  <c r="W263" i="12"/>
  <c r="BK263" i="12"/>
  <c r="N263" i="12"/>
  <c r="BE263" i="12" s="1"/>
  <c r="BI262" i="12"/>
  <c r="BH262" i="12"/>
  <c r="BG262" i="12"/>
  <c r="BF262" i="12"/>
  <c r="AA262" i="12"/>
  <c r="Y262" i="12"/>
  <c r="W262" i="12"/>
  <c r="BK262" i="12"/>
  <c r="N262" i="12"/>
  <c r="BE262" i="12"/>
  <c r="BI261" i="12"/>
  <c r="BH261" i="12"/>
  <c r="BG261" i="12"/>
  <c r="BF261" i="12"/>
  <c r="AA261" i="12"/>
  <c r="Y261" i="12"/>
  <c r="W261" i="12"/>
  <c r="BK261" i="12"/>
  <c r="N261" i="12"/>
  <c r="BE261" i="12" s="1"/>
  <c r="BI260" i="12"/>
  <c r="BH260" i="12"/>
  <c r="BG260" i="12"/>
  <c r="BF260" i="12"/>
  <c r="AA260" i="12"/>
  <c r="Y260" i="12"/>
  <c r="W260" i="12"/>
  <c r="BK260" i="12"/>
  <c r="N260" i="12"/>
  <c r="BE260" i="12"/>
  <c r="BI259" i="12"/>
  <c r="BH259" i="12"/>
  <c r="BG259" i="12"/>
  <c r="BF259" i="12"/>
  <c r="AA259" i="12"/>
  <c r="Y259" i="12"/>
  <c r="W259" i="12"/>
  <c r="BK259" i="12"/>
  <c r="N259" i="12"/>
  <c r="BE259" i="12" s="1"/>
  <c r="BI258" i="12"/>
  <c r="BH258" i="12"/>
  <c r="BG258" i="12"/>
  <c r="BF258" i="12"/>
  <c r="AA258" i="12"/>
  <c r="Y258" i="12"/>
  <c r="W258" i="12"/>
  <c r="BK258" i="12"/>
  <c r="N258" i="12"/>
  <c r="BE258" i="12"/>
  <c r="BI257" i="12"/>
  <c r="BH257" i="12"/>
  <c r="BG257" i="12"/>
  <c r="BF257" i="12"/>
  <c r="AA257" i="12"/>
  <c r="Y257" i="12"/>
  <c r="W257" i="12"/>
  <c r="BK257" i="12"/>
  <c r="N257" i="12"/>
  <c r="BE257" i="12" s="1"/>
  <c r="BI256" i="12"/>
  <c r="BH256" i="12"/>
  <c r="BG256" i="12"/>
  <c r="BF256" i="12"/>
  <c r="AA256" i="12"/>
  <c r="Y256" i="12"/>
  <c r="W256" i="12"/>
  <c r="BK256" i="12"/>
  <c r="N256" i="12"/>
  <c r="BE256" i="12"/>
  <c r="BI255" i="12"/>
  <c r="BH255" i="12"/>
  <c r="BG255" i="12"/>
  <c r="BF255" i="12"/>
  <c r="AA255" i="12"/>
  <c r="Y255" i="12"/>
  <c r="W255" i="12"/>
  <c r="BK255" i="12"/>
  <c r="N255" i="12"/>
  <c r="BE255" i="12" s="1"/>
  <c r="BI254" i="12"/>
  <c r="BH254" i="12"/>
  <c r="BG254" i="12"/>
  <c r="BF254" i="12"/>
  <c r="AA254" i="12"/>
  <c r="Y254" i="12"/>
  <c r="W254" i="12"/>
  <c r="BK254" i="12"/>
  <c r="N254" i="12"/>
  <c r="BE254" i="12"/>
  <c r="BI253" i="12"/>
  <c r="BH253" i="12"/>
  <c r="BG253" i="12"/>
  <c r="BF253" i="12"/>
  <c r="AA253" i="12"/>
  <c r="Y253" i="12"/>
  <c r="W253" i="12"/>
  <c r="BK253" i="12"/>
  <c r="N253" i="12"/>
  <c r="BE253" i="12" s="1"/>
  <c r="BI252" i="12"/>
  <c r="BH252" i="12"/>
  <c r="BG252" i="12"/>
  <c r="BF252" i="12"/>
  <c r="AA252" i="12"/>
  <c r="Y252" i="12"/>
  <c r="Y251" i="12" s="1"/>
  <c r="W252" i="12"/>
  <c r="BK252" i="12"/>
  <c r="BK251" i="12" s="1"/>
  <c r="N251" i="12" s="1"/>
  <c r="N98" i="12" s="1"/>
  <c r="N252" i="12"/>
  <c r="BE252" i="12"/>
  <c r="BI250" i="12"/>
  <c r="BH250" i="12"/>
  <c r="BG250" i="12"/>
  <c r="BF250" i="12"/>
  <c r="AA250" i="12"/>
  <c r="AA249" i="12"/>
  <c r="Y250" i="12"/>
  <c r="Y249" i="12" s="1"/>
  <c r="W250" i="12"/>
  <c r="W249" i="12"/>
  <c r="BK250" i="12"/>
  <c r="BK249" i="12" s="1"/>
  <c r="N249" i="12" s="1"/>
  <c r="N97" i="12" s="1"/>
  <c r="N250" i="12"/>
  <c r="BE250" i="12"/>
  <c r="BI248" i="12"/>
  <c r="BH248" i="12"/>
  <c r="BG248" i="12"/>
  <c r="BF248" i="12"/>
  <c r="AA248" i="12"/>
  <c r="Y248" i="12"/>
  <c r="W248" i="12"/>
  <c r="BK248" i="12"/>
  <c r="N248" i="12"/>
  <c r="BE248" i="12"/>
  <c r="BI247" i="12"/>
  <c r="BH247" i="12"/>
  <c r="BG247" i="12"/>
  <c r="BF247" i="12"/>
  <c r="AA247" i="12"/>
  <c r="Y247" i="12"/>
  <c r="W247" i="12"/>
  <c r="BK247" i="12"/>
  <c r="N247" i="12"/>
  <c r="BE247" i="12" s="1"/>
  <c r="BI246" i="12"/>
  <c r="BH246" i="12"/>
  <c r="BG246" i="12"/>
  <c r="BF246" i="12"/>
  <c r="AA246" i="12"/>
  <c r="Y246" i="12"/>
  <c r="W246" i="12"/>
  <c r="BK246" i="12"/>
  <c r="N246" i="12"/>
  <c r="BE246" i="12"/>
  <c r="BI245" i="12"/>
  <c r="BH245" i="12"/>
  <c r="BG245" i="12"/>
  <c r="BF245" i="12"/>
  <c r="AA245" i="12"/>
  <c r="Y245" i="12"/>
  <c r="W245" i="12"/>
  <c r="BK245" i="12"/>
  <c r="N245" i="12"/>
  <c r="BE245" i="12" s="1"/>
  <c r="BI244" i="12"/>
  <c r="BH244" i="12"/>
  <c r="BG244" i="12"/>
  <c r="BF244" i="12"/>
  <c r="AA244" i="12"/>
  <c r="Y244" i="12"/>
  <c r="W244" i="12"/>
  <c r="BK244" i="12"/>
  <c r="N244" i="12"/>
  <c r="BE244" i="12"/>
  <c r="BI243" i="12"/>
  <c r="BH243" i="12"/>
  <c r="BG243" i="12"/>
  <c r="BF243" i="12"/>
  <c r="AA243" i="12"/>
  <c r="Y243" i="12"/>
  <c r="W243" i="12"/>
  <c r="BK243" i="12"/>
  <c r="N243" i="12"/>
  <c r="BE243" i="12" s="1"/>
  <c r="BI242" i="12"/>
  <c r="BH242" i="12"/>
  <c r="BG242" i="12"/>
  <c r="BF242" i="12"/>
  <c r="AA242" i="12"/>
  <c r="Y242" i="12"/>
  <c r="W242" i="12"/>
  <c r="BK242" i="12"/>
  <c r="N242" i="12"/>
  <c r="BE242" i="12"/>
  <c r="BI241" i="12"/>
  <c r="BH241" i="12"/>
  <c r="BG241" i="12"/>
  <c r="BF241" i="12"/>
  <c r="AA241" i="12"/>
  <c r="Y241" i="12"/>
  <c r="W241" i="12"/>
  <c r="BK241" i="12"/>
  <c r="N241" i="12"/>
  <c r="BE241" i="12" s="1"/>
  <c r="BI240" i="12"/>
  <c r="BH240" i="12"/>
  <c r="BG240" i="12"/>
  <c r="BF240" i="12"/>
  <c r="AA240" i="12"/>
  <c r="Y240" i="12"/>
  <c r="W240" i="12"/>
  <c r="BK240" i="12"/>
  <c r="N240" i="12"/>
  <c r="BE240" i="12"/>
  <c r="BI239" i="12"/>
  <c r="BH239" i="12"/>
  <c r="BG239" i="12"/>
  <c r="BF239" i="12"/>
  <c r="AA239" i="12"/>
  <c r="Y239" i="12"/>
  <c r="W239" i="12"/>
  <c r="BK239" i="12"/>
  <c r="N239" i="12"/>
  <c r="BE239" i="12" s="1"/>
  <c r="BI238" i="12"/>
  <c r="BH238" i="12"/>
  <c r="BG238" i="12"/>
  <c r="BF238" i="12"/>
  <c r="AA238" i="12"/>
  <c r="Y238" i="12"/>
  <c r="W238" i="12"/>
  <c r="BK238" i="12"/>
  <c r="N238" i="12"/>
  <c r="BE238" i="12"/>
  <c r="BI237" i="12"/>
  <c r="BH237" i="12"/>
  <c r="BG237" i="12"/>
  <c r="BF237" i="12"/>
  <c r="AA237" i="12"/>
  <c r="Y237" i="12"/>
  <c r="W237" i="12"/>
  <c r="BK237" i="12"/>
  <c r="N237" i="12"/>
  <c r="BE237" i="12" s="1"/>
  <c r="BI236" i="12"/>
  <c r="BH236" i="12"/>
  <c r="BG236" i="12"/>
  <c r="BF236" i="12"/>
  <c r="AA236" i="12"/>
  <c r="Y236" i="12"/>
  <c r="W236" i="12"/>
  <c r="BK236" i="12"/>
  <c r="N236" i="12"/>
  <c r="BE236" i="12"/>
  <c r="BI235" i="12"/>
  <c r="BH235" i="12"/>
  <c r="BG235" i="12"/>
  <c r="BF235" i="12"/>
  <c r="AA235" i="12"/>
  <c r="Y235" i="12"/>
  <c r="W235" i="12"/>
  <c r="BK235" i="12"/>
  <c r="N235" i="12"/>
  <c r="BE235" i="12" s="1"/>
  <c r="BI234" i="12"/>
  <c r="BH234" i="12"/>
  <c r="BG234" i="12"/>
  <c r="BF234" i="12"/>
  <c r="AA234" i="12"/>
  <c r="Y234" i="12"/>
  <c r="W234" i="12"/>
  <c r="BK234" i="12"/>
  <c r="N234" i="12"/>
  <c r="BE234" i="12"/>
  <c r="BI233" i="12"/>
  <c r="BH233" i="12"/>
  <c r="BG233" i="12"/>
  <c r="BF233" i="12"/>
  <c r="AA233" i="12"/>
  <c r="Y233" i="12"/>
  <c r="W233" i="12"/>
  <c r="BK233" i="12"/>
  <c r="N233" i="12"/>
  <c r="BE233" i="12" s="1"/>
  <c r="BI232" i="12"/>
  <c r="BH232" i="12"/>
  <c r="BG232" i="12"/>
  <c r="BF232" i="12"/>
  <c r="AA232" i="12"/>
  <c r="Y232" i="12"/>
  <c r="W232" i="12"/>
  <c r="BK232" i="12"/>
  <c r="N232" i="12"/>
  <c r="BE232" i="12"/>
  <c r="BI231" i="12"/>
  <c r="BH231" i="12"/>
  <c r="BG231" i="12"/>
  <c r="BF231" i="12"/>
  <c r="AA231" i="12"/>
  <c r="Y231" i="12"/>
  <c r="W231" i="12"/>
  <c r="BK231" i="12"/>
  <c r="N231" i="12"/>
  <c r="BE231" i="12" s="1"/>
  <c r="BI230" i="12"/>
  <c r="BH230" i="12"/>
  <c r="BG230" i="12"/>
  <c r="BF230" i="12"/>
  <c r="AA230" i="12"/>
  <c r="Y230" i="12"/>
  <c r="W230" i="12"/>
  <c r="BK230" i="12"/>
  <c r="N230" i="12"/>
  <c r="BE230" i="12"/>
  <c r="BI229" i="12"/>
  <c r="BH229" i="12"/>
  <c r="BG229" i="12"/>
  <c r="BF229" i="12"/>
  <c r="AA229" i="12"/>
  <c r="Y229" i="12"/>
  <c r="W229" i="12"/>
  <c r="BK229" i="12"/>
  <c r="N229" i="12"/>
  <c r="BE229" i="12" s="1"/>
  <c r="BI228" i="12"/>
  <c r="BH228" i="12"/>
  <c r="BG228" i="12"/>
  <c r="BF228" i="12"/>
  <c r="AA228" i="12"/>
  <c r="Y228" i="12"/>
  <c r="W228" i="12"/>
  <c r="BK228" i="12"/>
  <c r="N228" i="12"/>
  <c r="BE228" i="12"/>
  <c r="BI227" i="12"/>
  <c r="BH227" i="12"/>
  <c r="BG227" i="12"/>
  <c r="BF227" i="12"/>
  <c r="AA227" i="12"/>
  <c r="Y227" i="12"/>
  <c r="W227" i="12"/>
  <c r="BK227" i="12"/>
  <c r="N227" i="12"/>
  <c r="BE227" i="12" s="1"/>
  <c r="BI226" i="12"/>
  <c r="BH226" i="12"/>
  <c r="BG226" i="12"/>
  <c r="BF226" i="12"/>
  <c r="AA226" i="12"/>
  <c r="Y226" i="12"/>
  <c r="W226" i="12"/>
  <c r="BK226" i="12"/>
  <c r="N226" i="12"/>
  <c r="BE226" i="12"/>
  <c r="BI225" i="12"/>
  <c r="BH225" i="12"/>
  <c r="BG225" i="12"/>
  <c r="BF225" i="12"/>
  <c r="AA225" i="12"/>
  <c r="Y225" i="12"/>
  <c r="W225" i="12"/>
  <c r="BK225" i="12"/>
  <c r="N225" i="12"/>
  <c r="BE225" i="12" s="1"/>
  <c r="BI224" i="12"/>
  <c r="BH224" i="12"/>
  <c r="BG224" i="12"/>
  <c r="BF224" i="12"/>
  <c r="AA224" i="12"/>
  <c r="Y224" i="12"/>
  <c r="W224" i="12"/>
  <c r="BK224" i="12"/>
  <c r="N224" i="12"/>
  <c r="BE224" i="12"/>
  <c r="BI223" i="12"/>
  <c r="BH223" i="12"/>
  <c r="BG223" i="12"/>
  <c r="BF223" i="12"/>
  <c r="AA223" i="12"/>
  <c r="Y223" i="12"/>
  <c r="W223" i="12"/>
  <c r="BK223" i="12"/>
  <c r="N223" i="12"/>
  <c r="BE223" i="12" s="1"/>
  <c r="BI222" i="12"/>
  <c r="BH222" i="12"/>
  <c r="BG222" i="12"/>
  <c r="BF222" i="12"/>
  <c r="AA222" i="12"/>
  <c r="Y222" i="12"/>
  <c r="W222" i="12"/>
  <c r="BK222" i="12"/>
  <c r="N222" i="12"/>
  <c r="BE222" i="12"/>
  <c r="BI221" i="12"/>
  <c r="BH221" i="12"/>
  <c r="BG221" i="12"/>
  <c r="BF221" i="12"/>
  <c r="AA221" i="12"/>
  <c r="Y221" i="12"/>
  <c r="W221" i="12"/>
  <c r="BK221" i="12"/>
  <c r="N221" i="12"/>
  <c r="BE221" i="12" s="1"/>
  <c r="BI220" i="12"/>
  <c r="BH220" i="12"/>
  <c r="BG220" i="12"/>
  <c r="BF220" i="12"/>
  <c r="AA220" i="12"/>
  <c r="Y220" i="12"/>
  <c r="W220" i="12"/>
  <c r="BK220" i="12"/>
  <c r="N220" i="12"/>
  <c r="BE220" i="12"/>
  <c r="BI219" i="12"/>
  <c r="BH219" i="12"/>
  <c r="BG219" i="12"/>
  <c r="BF219" i="12"/>
  <c r="AA219" i="12"/>
  <c r="Y219" i="12"/>
  <c r="W219" i="12"/>
  <c r="BK219" i="12"/>
  <c r="N219" i="12"/>
  <c r="BE219" i="12" s="1"/>
  <c r="BI218" i="12"/>
  <c r="BH218" i="12"/>
  <c r="BG218" i="12"/>
  <c r="BF218" i="12"/>
  <c r="AA218" i="12"/>
  <c r="Y218" i="12"/>
  <c r="W218" i="12"/>
  <c r="BK218" i="12"/>
  <c r="N218" i="12"/>
  <c r="BE218" i="12"/>
  <c r="BI217" i="12"/>
  <c r="BH217" i="12"/>
  <c r="BG217" i="12"/>
  <c r="BF217" i="12"/>
  <c r="AA217" i="12"/>
  <c r="Y217" i="12"/>
  <c r="W217" i="12"/>
  <c r="BK217" i="12"/>
  <c r="N217" i="12"/>
  <c r="BE217" i="12" s="1"/>
  <c r="BI216" i="12"/>
  <c r="BH216" i="12"/>
  <c r="BG216" i="12"/>
  <c r="BF216" i="12"/>
  <c r="AA216" i="12"/>
  <c r="Y216" i="12"/>
  <c r="W216" i="12"/>
  <c r="BK216" i="12"/>
  <c r="N216" i="12"/>
  <c r="BE216" i="12"/>
  <c r="BI215" i="12"/>
  <c r="BH215" i="12"/>
  <c r="BG215" i="12"/>
  <c r="BF215" i="12"/>
  <c r="AA215" i="12"/>
  <c r="Y215" i="12"/>
  <c r="W215" i="12"/>
  <c r="BK215" i="12"/>
  <c r="N215" i="12"/>
  <c r="BE215" i="12" s="1"/>
  <c r="BI214" i="12"/>
  <c r="BH214" i="12"/>
  <c r="BG214" i="12"/>
  <c r="BF214" i="12"/>
  <c r="AA214" i="12"/>
  <c r="Y214" i="12"/>
  <c r="W214" i="12"/>
  <c r="BK214" i="12"/>
  <c r="N214" i="12"/>
  <c r="BE214" i="12"/>
  <c r="BI213" i="12"/>
  <c r="BH213" i="12"/>
  <c r="BG213" i="12"/>
  <c r="BF213" i="12"/>
  <c r="AA213" i="12"/>
  <c r="Y213" i="12"/>
  <c r="W213" i="12"/>
  <c r="BK213" i="12"/>
  <c r="N213" i="12"/>
  <c r="BE213" i="12" s="1"/>
  <c r="BI212" i="12"/>
  <c r="BH212" i="12"/>
  <c r="BG212" i="12"/>
  <c r="BF212" i="12"/>
  <c r="AA212" i="12"/>
  <c r="Y212" i="12"/>
  <c r="W212" i="12"/>
  <c r="BK212" i="12"/>
  <c r="N212" i="12"/>
  <c r="BE212" i="12"/>
  <c r="BI211" i="12"/>
  <c r="BH211" i="12"/>
  <c r="BG211" i="12"/>
  <c r="BF211" i="12"/>
  <c r="AA211" i="12"/>
  <c r="Y211" i="12"/>
  <c r="W211" i="12"/>
  <c r="BK211" i="12"/>
  <c r="N211" i="12"/>
  <c r="BE211" i="12" s="1"/>
  <c r="BI210" i="12"/>
  <c r="BH210" i="12"/>
  <c r="BG210" i="12"/>
  <c r="BF210" i="12"/>
  <c r="AA210" i="12"/>
  <c r="Y210" i="12"/>
  <c r="W210" i="12"/>
  <c r="BK210" i="12"/>
  <c r="N210" i="12"/>
  <c r="BE210" i="12"/>
  <c r="BI209" i="12"/>
  <c r="BH209" i="12"/>
  <c r="BG209" i="12"/>
  <c r="BF209" i="12"/>
  <c r="AA209" i="12"/>
  <c r="Y209" i="12"/>
  <c r="W209" i="12"/>
  <c r="BK209" i="12"/>
  <c r="N209" i="12"/>
  <c r="BE209" i="12" s="1"/>
  <c r="BI208" i="12"/>
  <c r="BH208" i="12"/>
  <c r="BG208" i="12"/>
  <c r="BF208" i="12"/>
  <c r="AA208" i="12"/>
  <c r="Y208" i="12"/>
  <c r="W208" i="12"/>
  <c r="BK208" i="12"/>
  <c r="N208" i="12"/>
  <c r="BE208" i="12"/>
  <c r="BI207" i="12"/>
  <c r="BH207" i="12"/>
  <c r="BG207" i="12"/>
  <c r="BF207" i="12"/>
  <c r="AA207" i="12"/>
  <c r="Y207" i="12"/>
  <c r="W207" i="12"/>
  <c r="BK207" i="12"/>
  <c r="N207" i="12"/>
  <c r="BE207" i="12" s="1"/>
  <c r="BI206" i="12"/>
  <c r="BH206" i="12"/>
  <c r="BG206" i="12"/>
  <c r="BF206" i="12"/>
  <c r="AA206" i="12"/>
  <c r="Y206" i="12"/>
  <c r="W206" i="12"/>
  <c r="BK206" i="12"/>
  <c r="N206" i="12"/>
  <c r="BE206" i="12"/>
  <c r="BI205" i="12"/>
  <c r="BH205" i="12"/>
  <c r="BG205" i="12"/>
  <c r="BF205" i="12"/>
  <c r="AA205" i="12"/>
  <c r="Y205" i="12"/>
  <c r="W205" i="12"/>
  <c r="BK205" i="12"/>
  <c r="N205" i="12"/>
  <c r="BE205" i="12" s="1"/>
  <c r="BI204" i="12"/>
  <c r="BH204" i="12"/>
  <c r="BG204" i="12"/>
  <c r="BF204" i="12"/>
  <c r="AA204" i="12"/>
  <c r="Y204" i="12"/>
  <c r="W204" i="12"/>
  <c r="BK204" i="12"/>
  <c r="N204" i="12"/>
  <c r="BE204" i="12"/>
  <c r="BI203" i="12"/>
  <c r="BH203" i="12"/>
  <c r="BG203" i="12"/>
  <c r="BF203" i="12"/>
  <c r="AA203" i="12"/>
  <c r="Y203" i="12"/>
  <c r="W203" i="12"/>
  <c r="BK203" i="12"/>
  <c r="N203" i="12"/>
  <c r="BE203" i="12" s="1"/>
  <c r="BI202" i="12"/>
  <c r="BH202" i="12"/>
  <c r="BG202" i="12"/>
  <c r="BF202" i="12"/>
  <c r="AA202" i="12"/>
  <c r="Y202" i="12"/>
  <c r="W202" i="12"/>
  <c r="BK202" i="12"/>
  <c r="N202" i="12"/>
  <c r="BE202" i="12"/>
  <c r="BI201" i="12"/>
  <c r="BH201" i="12"/>
  <c r="BG201" i="12"/>
  <c r="BF201" i="12"/>
  <c r="AA201" i="12"/>
  <c r="Y201" i="12"/>
  <c r="W201" i="12"/>
  <c r="BK201" i="12"/>
  <c r="N201" i="12"/>
  <c r="BE201" i="12" s="1"/>
  <c r="BI200" i="12"/>
  <c r="BH200" i="12"/>
  <c r="BG200" i="12"/>
  <c r="BF200" i="12"/>
  <c r="AA200" i="12"/>
  <c r="Y200" i="12"/>
  <c r="W200" i="12"/>
  <c r="BK200" i="12"/>
  <c r="N200" i="12"/>
  <c r="BE200" i="12"/>
  <c r="BI199" i="12"/>
  <c r="BH199" i="12"/>
  <c r="BG199" i="12"/>
  <c r="BF199" i="12"/>
  <c r="AA199" i="12"/>
  <c r="AA198" i="12" s="1"/>
  <c r="Y199" i="12"/>
  <c r="Y198" i="12"/>
  <c r="W199" i="12"/>
  <c r="BK199" i="12"/>
  <c r="BK198" i="12"/>
  <c r="N198" i="12"/>
  <c r="N96" i="12" s="1"/>
  <c r="N199" i="12"/>
  <c r="BE199" i="12" s="1"/>
  <c r="BI197" i="12"/>
  <c r="BH197" i="12"/>
  <c r="BG197" i="12"/>
  <c r="BF197" i="12"/>
  <c r="AA197" i="12"/>
  <c r="Y197" i="12"/>
  <c r="W197" i="12"/>
  <c r="BK197" i="12"/>
  <c r="N197" i="12"/>
  <c r="BE197" i="12" s="1"/>
  <c r="BI196" i="12"/>
  <c r="BH196" i="12"/>
  <c r="BG196" i="12"/>
  <c r="BF196" i="12"/>
  <c r="AA196" i="12"/>
  <c r="Y196" i="12"/>
  <c r="W196" i="12"/>
  <c r="BK196" i="12"/>
  <c r="N196" i="12"/>
  <c r="BE196" i="12"/>
  <c r="BI195" i="12"/>
  <c r="BH195" i="12"/>
  <c r="BG195" i="12"/>
  <c r="BF195" i="12"/>
  <c r="AA195" i="12"/>
  <c r="Y195" i="12"/>
  <c r="W195" i="12"/>
  <c r="BK195" i="12"/>
  <c r="N195" i="12"/>
  <c r="BE195" i="12" s="1"/>
  <c r="BI194" i="12"/>
  <c r="BH194" i="12"/>
  <c r="BG194" i="12"/>
  <c r="BF194" i="12"/>
  <c r="AA194" i="12"/>
  <c r="Y194" i="12"/>
  <c r="W194" i="12"/>
  <c r="BK194" i="12"/>
  <c r="N194" i="12"/>
  <c r="BE194" i="12"/>
  <c r="BI193" i="12"/>
  <c r="BH193" i="12"/>
  <c r="BG193" i="12"/>
  <c r="BF193" i="12"/>
  <c r="AA193" i="12"/>
  <c r="Y193" i="12"/>
  <c r="W193" i="12"/>
  <c r="BK193" i="12"/>
  <c r="N193" i="12"/>
  <c r="BE193" i="12" s="1"/>
  <c r="BI192" i="12"/>
  <c r="BH192" i="12"/>
  <c r="BG192" i="12"/>
  <c r="BF192" i="12"/>
  <c r="AA192" i="12"/>
  <c r="Y192" i="12"/>
  <c r="W192" i="12"/>
  <c r="BK192" i="12"/>
  <c r="N192" i="12"/>
  <c r="BE192" i="12"/>
  <c r="BI191" i="12"/>
  <c r="BH191" i="12"/>
  <c r="BG191" i="12"/>
  <c r="BF191" i="12"/>
  <c r="AA191" i="12"/>
  <c r="Y191" i="12"/>
  <c r="W191" i="12"/>
  <c r="BK191" i="12"/>
  <c r="N191" i="12"/>
  <c r="BE191" i="12" s="1"/>
  <c r="BI190" i="12"/>
  <c r="BH190" i="12"/>
  <c r="BG190" i="12"/>
  <c r="BF190" i="12"/>
  <c r="AA190" i="12"/>
  <c r="Y190" i="12"/>
  <c r="W190" i="12"/>
  <c r="BK190" i="12"/>
  <c r="N190" i="12"/>
  <c r="BE190" i="12"/>
  <c r="BI189" i="12"/>
  <c r="BH189" i="12"/>
  <c r="BG189" i="12"/>
  <c r="BF189" i="12"/>
  <c r="AA189" i="12"/>
  <c r="Y189" i="12"/>
  <c r="W189" i="12"/>
  <c r="BK189" i="12"/>
  <c r="N189" i="12"/>
  <c r="BE189" i="12" s="1"/>
  <c r="BI188" i="12"/>
  <c r="BH188" i="12"/>
  <c r="BG188" i="12"/>
  <c r="BF188" i="12"/>
  <c r="AA188" i="12"/>
  <c r="Y188" i="12"/>
  <c r="W188" i="12"/>
  <c r="BK188" i="12"/>
  <c r="N188" i="12"/>
  <c r="BE188" i="12"/>
  <c r="BI187" i="12"/>
  <c r="BH187" i="12"/>
  <c r="BG187" i="12"/>
  <c r="BF187" i="12"/>
  <c r="AA187" i="12"/>
  <c r="Y187" i="12"/>
  <c r="W187" i="12"/>
  <c r="BK187" i="12"/>
  <c r="N187" i="12"/>
  <c r="BE187" i="12" s="1"/>
  <c r="BI186" i="12"/>
  <c r="BH186" i="12"/>
  <c r="BG186" i="12"/>
  <c r="BF186" i="12"/>
  <c r="AA186" i="12"/>
  <c r="Y186" i="12"/>
  <c r="W186" i="12"/>
  <c r="BK186" i="12"/>
  <c r="N186" i="12"/>
  <c r="BE186" i="12"/>
  <c r="BI185" i="12"/>
  <c r="BH185" i="12"/>
  <c r="BG185" i="12"/>
  <c r="BF185" i="12"/>
  <c r="AA185" i="12"/>
  <c r="Y185" i="12"/>
  <c r="W185" i="12"/>
  <c r="BK185" i="12"/>
  <c r="N185" i="12"/>
  <c r="BE185" i="12" s="1"/>
  <c r="BI184" i="12"/>
  <c r="BH184" i="12"/>
  <c r="BG184" i="12"/>
  <c r="BF184" i="12"/>
  <c r="AA184" i="12"/>
  <c r="Y184" i="12"/>
  <c r="W184" i="12"/>
  <c r="BK184" i="12"/>
  <c r="N184" i="12"/>
  <c r="BE184" i="12"/>
  <c r="BI183" i="12"/>
  <c r="BH183" i="12"/>
  <c r="BG183" i="12"/>
  <c r="BF183" i="12"/>
  <c r="AA183" i="12"/>
  <c r="Y183" i="12"/>
  <c r="W183" i="12"/>
  <c r="BK183" i="12"/>
  <c r="N183" i="12"/>
  <c r="BE183" i="12" s="1"/>
  <c r="BI182" i="12"/>
  <c r="BH182" i="12"/>
  <c r="BG182" i="12"/>
  <c r="BF182" i="12"/>
  <c r="AA182" i="12"/>
  <c r="Y182" i="12"/>
  <c r="W182" i="12"/>
  <c r="BK182" i="12"/>
  <c r="N182" i="12"/>
  <c r="BE182" i="12"/>
  <c r="BI181" i="12"/>
  <c r="BH181" i="12"/>
  <c r="BG181" i="12"/>
  <c r="BF181" i="12"/>
  <c r="AA181" i="12"/>
  <c r="Y181" i="12"/>
  <c r="W181" i="12"/>
  <c r="BK181" i="12"/>
  <c r="N181" i="12"/>
  <c r="BE181" i="12" s="1"/>
  <c r="BI180" i="12"/>
  <c r="BH180" i="12"/>
  <c r="BG180" i="12"/>
  <c r="BF180" i="12"/>
  <c r="AA180" i="12"/>
  <c r="Y180" i="12"/>
  <c r="W180" i="12"/>
  <c r="BK180" i="12"/>
  <c r="N180" i="12"/>
  <c r="BE180" i="12"/>
  <c r="BI179" i="12"/>
  <c r="BH179" i="12"/>
  <c r="BG179" i="12"/>
  <c r="BF179" i="12"/>
  <c r="AA179" i="12"/>
  <c r="Y179" i="12"/>
  <c r="W179" i="12"/>
  <c r="BK179" i="12"/>
  <c r="N179" i="12"/>
  <c r="BE179" i="12" s="1"/>
  <c r="BI178" i="12"/>
  <c r="BH178" i="12"/>
  <c r="BG178" i="12"/>
  <c r="BF178" i="12"/>
  <c r="AA178" i="12"/>
  <c r="Y178" i="12"/>
  <c r="W178" i="12"/>
  <c r="BK178" i="12"/>
  <c r="N178" i="12"/>
  <c r="BE178" i="12"/>
  <c r="BI177" i="12"/>
  <c r="BH177" i="12"/>
  <c r="BG177" i="12"/>
  <c r="BF177" i="12"/>
  <c r="AA177" i="12"/>
  <c r="Y177" i="12"/>
  <c r="W177" i="12"/>
  <c r="BK177" i="12"/>
  <c r="N177" i="12"/>
  <c r="BE177" i="12" s="1"/>
  <c r="BI176" i="12"/>
  <c r="BH176" i="12"/>
  <c r="BG176" i="12"/>
  <c r="BF176" i="12"/>
  <c r="AA176" i="12"/>
  <c r="Y176" i="12"/>
  <c r="W176" i="12"/>
  <c r="BK176" i="12"/>
  <c r="N176" i="12"/>
  <c r="BE176" i="12"/>
  <c r="BI175" i="12"/>
  <c r="BH175" i="12"/>
  <c r="BG175" i="12"/>
  <c r="BF175" i="12"/>
  <c r="AA175" i="12"/>
  <c r="Y175" i="12"/>
  <c r="W175" i="12"/>
  <c r="BK175" i="12"/>
  <c r="N175" i="12"/>
  <c r="BE175" i="12" s="1"/>
  <c r="BI174" i="12"/>
  <c r="BH174" i="12"/>
  <c r="BG174" i="12"/>
  <c r="BF174" i="12"/>
  <c r="AA174" i="12"/>
  <c r="Y174" i="12"/>
  <c r="W174" i="12"/>
  <c r="BK174" i="12"/>
  <c r="N174" i="12"/>
  <c r="BE174" i="12"/>
  <c r="BI173" i="12"/>
  <c r="BH173" i="12"/>
  <c r="BG173" i="12"/>
  <c r="BF173" i="12"/>
  <c r="AA173" i="12"/>
  <c r="Y173" i="12"/>
  <c r="W173" i="12"/>
  <c r="BK173" i="12"/>
  <c r="N173" i="12"/>
  <c r="BE173" i="12" s="1"/>
  <c r="BI172" i="12"/>
  <c r="BH172" i="12"/>
  <c r="BG172" i="12"/>
  <c r="BF172" i="12"/>
  <c r="AA172" i="12"/>
  <c r="Y172" i="12"/>
  <c r="W172" i="12"/>
  <c r="BK172" i="12"/>
  <c r="N172" i="12"/>
  <c r="BE172" i="12"/>
  <c r="BI171" i="12"/>
  <c r="BH171" i="12"/>
  <c r="BG171" i="12"/>
  <c r="BF171" i="12"/>
  <c r="AA171" i="12"/>
  <c r="Y171" i="12"/>
  <c r="W171" i="12"/>
  <c r="BK171" i="12"/>
  <c r="N171" i="12"/>
  <c r="BE171" i="12" s="1"/>
  <c r="BI170" i="12"/>
  <c r="BH170" i="12"/>
  <c r="BG170" i="12"/>
  <c r="BF170" i="12"/>
  <c r="AA170" i="12"/>
  <c r="Y170" i="12"/>
  <c r="W170" i="12"/>
  <c r="BK170" i="12"/>
  <c r="N170" i="12"/>
  <c r="BE170" i="12"/>
  <c r="BI169" i="12"/>
  <c r="BH169" i="12"/>
  <c r="BG169" i="12"/>
  <c r="BF169" i="12"/>
  <c r="AA169" i="12"/>
  <c r="Y169" i="12"/>
  <c r="W169" i="12"/>
  <c r="BK169" i="12"/>
  <c r="N169" i="12"/>
  <c r="BE169" i="12" s="1"/>
  <c r="BI168" i="12"/>
  <c r="BH168" i="12"/>
  <c r="BG168" i="12"/>
  <c r="BF168" i="12"/>
  <c r="AA168" i="12"/>
  <c r="Y168" i="12"/>
  <c r="W168" i="12"/>
  <c r="BK168" i="12"/>
  <c r="N168" i="12"/>
  <c r="BE168" i="12"/>
  <c r="BI167" i="12"/>
  <c r="BH167" i="12"/>
  <c r="BG167" i="12"/>
  <c r="BF167" i="12"/>
  <c r="AA167" i="12"/>
  <c r="Y167" i="12"/>
  <c r="W167" i="12"/>
  <c r="BK167" i="12"/>
  <c r="N167" i="12"/>
  <c r="BE167" i="12" s="1"/>
  <c r="BI166" i="12"/>
  <c r="BH166" i="12"/>
  <c r="BG166" i="12"/>
  <c r="BF166" i="12"/>
  <c r="AA166" i="12"/>
  <c r="Y166" i="12"/>
  <c r="W166" i="12"/>
  <c r="BK166" i="12"/>
  <c r="N166" i="12"/>
  <c r="BE166" i="12"/>
  <c r="BI165" i="12"/>
  <c r="BH165" i="12"/>
  <c r="BG165" i="12"/>
  <c r="BF165" i="12"/>
  <c r="AA165" i="12"/>
  <c r="Y165" i="12"/>
  <c r="W165" i="12"/>
  <c r="BK165" i="12"/>
  <c r="N165" i="12"/>
  <c r="BE165" i="12" s="1"/>
  <c r="BI164" i="12"/>
  <c r="BH164" i="12"/>
  <c r="BG164" i="12"/>
  <c r="BF164" i="12"/>
  <c r="AA164" i="12"/>
  <c r="Y164" i="12"/>
  <c r="W164" i="12"/>
  <c r="BK164" i="12"/>
  <c r="N164" i="12"/>
  <c r="BE164" i="12"/>
  <c r="BI163" i="12"/>
  <c r="BH163" i="12"/>
  <c r="BG163" i="12"/>
  <c r="BF163" i="12"/>
  <c r="AA163" i="12"/>
  <c r="Y163" i="12"/>
  <c r="W163" i="12"/>
  <c r="BK163" i="12"/>
  <c r="N163" i="12"/>
  <c r="BE163" i="12" s="1"/>
  <c r="BI162" i="12"/>
  <c r="BH162" i="12"/>
  <c r="BG162" i="12"/>
  <c r="BF162" i="12"/>
  <c r="AA162" i="12"/>
  <c r="Y162" i="12"/>
  <c r="Y161" i="12" s="1"/>
  <c r="W162" i="12"/>
  <c r="BK162" i="12"/>
  <c r="BK161" i="12" s="1"/>
  <c r="N161" i="12" s="1"/>
  <c r="N95" i="12" s="1"/>
  <c r="N162" i="12"/>
  <c r="BE162" i="12"/>
  <c r="BI160" i="12"/>
  <c r="BH160" i="12"/>
  <c r="BG160" i="12"/>
  <c r="BF160" i="12"/>
  <c r="AA160" i="12"/>
  <c r="Y160" i="12"/>
  <c r="W160" i="12"/>
  <c r="BK160" i="12"/>
  <c r="N160" i="12"/>
  <c r="BE160" i="12"/>
  <c r="BI159" i="12"/>
  <c r="BH159" i="12"/>
  <c r="BG159" i="12"/>
  <c r="BF159" i="12"/>
  <c r="AA159" i="12"/>
  <c r="Y159" i="12"/>
  <c r="W159" i="12"/>
  <c r="BK159" i="12"/>
  <c r="N159" i="12"/>
  <c r="BE159" i="12" s="1"/>
  <c r="BI158" i="12"/>
  <c r="BH158" i="12"/>
  <c r="BG158" i="12"/>
  <c r="BF158" i="12"/>
  <c r="AA158" i="12"/>
  <c r="Y158" i="12"/>
  <c r="W158" i="12"/>
  <c r="BK158" i="12"/>
  <c r="N158" i="12"/>
  <c r="BE158" i="12"/>
  <c r="BI157" i="12"/>
  <c r="BH157" i="12"/>
  <c r="BG157" i="12"/>
  <c r="BF157" i="12"/>
  <c r="AA157" i="12"/>
  <c r="Y157" i="12"/>
  <c r="W157" i="12"/>
  <c r="BK157" i="12"/>
  <c r="N157" i="12"/>
  <c r="BE157" i="12" s="1"/>
  <c r="BI156" i="12"/>
  <c r="BH156" i="12"/>
  <c r="BG156" i="12"/>
  <c r="BF156" i="12"/>
  <c r="AA156" i="12"/>
  <c r="Y156" i="12"/>
  <c r="W156" i="12"/>
  <c r="BK156" i="12"/>
  <c r="N156" i="12"/>
  <c r="BE156" i="12"/>
  <c r="BI155" i="12"/>
  <c r="BH155" i="12"/>
  <c r="BG155" i="12"/>
  <c r="BF155" i="12"/>
  <c r="AA155" i="12"/>
  <c r="Y155" i="12"/>
  <c r="W155" i="12"/>
  <c r="BK155" i="12"/>
  <c r="N155" i="12"/>
  <c r="BE155" i="12" s="1"/>
  <c r="BI154" i="12"/>
  <c r="BH154" i="12"/>
  <c r="BG154" i="12"/>
  <c r="BF154" i="12"/>
  <c r="AA154" i="12"/>
  <c r="Y154" i="12"/>
  <c r="W154" i="12"/>
  <c r="BK154" i="12"/>
  <c r="N154" i="12"/>
  <c r="BE154" i="12"/>
  <c r="BI153" i="12"/>
  <c r="BH153" i="12"/>
  <c r="BG153" i="12"/>
  <c r="BF153" i="12"/>
  <c r="AA153" i="12"/>
  <c r="Y153" i="12"/>
  <c r="W153" i="12"/>
  <c r="BK153" i="12"/>
  <c r="N153" i="12"/>
  <c r="BE153" i="12" s="1"/>
  <c r="BI152" i="12"/>
  <c r="BH152" i="12"/>
  <c r="BG152" i="12"/>
  <c r="BF152" i="12"/>
  <c r="AA152" i="12"/>
  <c r="Y152" i="12"/>
  <c r="W152" i="12"/>
  <c r="BK152" i="12"/>
  <c r="N152" i="12"/>
  <c r="BE152" i="12"/>
  <c r="BI151" i="12"/>
  <c r="BH151" i="12"/>
  <c r="BG151" i="12"/>
  <c r="BF151" i="12"/>
  <c r="AA151" i="12"/>
  <c r="Y151" i="12"/>
  <c r="W151" i="12"/>
  <c r="BK151" i="12"/>
  <c r="N151" i="12"/>
  <c r="BE151" i="12" s="1"/>
  <c r="BI150" i="12"/>
  <c r="BH150" i="12"/>
  <c r="BG150" i="12"/>
  <c r="BF150" i="12"/>
  <c r="AA150" i="12"/>
  <c r="Y150" i="12"/>
  <c r="W150" i="12"/>
  <c r="BK150" i="12"/>
  <c r="N150" i="12"/>
  <c r="BE150" i="12"/>
  <c r="BI149" i="12"/>
  <c r="BH149" i="12"/>
  <c r="BG149" i="12"/>
  <c r="BF149" i="12"/>
  <c r="AA149" i="12"/>
  <c r="Y149" i="12"/>
  <c r="W149" i="12"/>
  <c r="BK149" i="12"/>
  <c r="N149" i="12"/>
  <c r="BE149" i="12" s="1"/>
  <c r="BI148" i="12"/>
  <c r="BH148" i="12"/>
  <c r="BG148" i="12"/>
  <c r="BF148" i="12"/>
  <c r="AA148" i="12"/>
  <c r="Y148" i="12"/>
  <c r="W148" i="12"/>
  <c r="BK148" i="12"/>
  <c r="N148" i="12"/>
  <c r="BE148" i="12"/>
  <c r="BI147" i="12"/>
  <c r="BH147" i="12"/>
  <c r="BG147" i="12"/>
  <c r="BF147" i="12"/>
  <c r="AA147" i="12"/>
  <c r="Y147" i="12"/>
  <c r="Y146" i="12"/>
  <c r="Y145" i="12" s="1"/>
  <c r="W147" i="12"/>
  <c r="BK147" i="12"/>
  <c r="BK146" i="12" s="1"/>
  <c r="N146" i="12" s="1"/>
  <c r="BK145" i="12"/>
  <c r="N145" i="12" s="1"/>
  <c r="N93" i="12" s="1"/>
  <c r="N147" i="12"/>
  <c r="BE147" i="12"/>
  <c r="N94" i="12"/>
  <c r="BI144" i="12"/>
  <c r="BH144" i="12"/>
  <c r="BG144" i="12"/>
  <c r="BF144" i="12"/>
  <c r="AA144" i="12"/>
  <c r="AA143" i="12"/>
  <c r="Y144" i="12"/>
  <c r="Y143" i="12" s="1"/>
  <c r="W144" i="12"/>
  <c r="W143" i="12"/>
  <c r="BK144" i="12"/>
  <c r="BK143" i="12" s="1"/>
  <c r="N143" i="12" s="1"/>
  <c r="N92" i="12" s="1"/>
  <c r="N144" i="12"/>
  <c r="BE144" i="12"/>
  <c r="BI142" i="12"/>
  <c r="BH142" i="12"/>
  <c r="BG142" i="12"/>
  <c r="BF142" i="12"/>
  <c r="AA142" i="12"/>
  <c r="Y142" i="12"/>
  <c r="W142" i="12"/>
  <c r="BK142" i="12"/>
  <c r="N142" i="12"/>
  <c r="BE142" i="12"/>
  <c r="BI141" i="12"/>
  <c r="BH141" i="12"/>
  <c r="BG141" i="12"/>
  <c r="BF141" i="12"/>
  <c r="AA141" i="12"/>
  <c r="Y141" i="12"/>
  <c r="W141" i="12"/>
  <c r="BK141" i="12"/>
  <c r="N141" i="12"/>
  <c r="BE141" i="12" s="1"/>
  <c r="BI140" i="12"/>
  <c r="BH140" i="12"/>
  <c r="BG140" i="12"/>
  <c r="BF140" i="12"/>
  <c r="AA140" i="12"/>
  <c r="Y140" i="12"/>
  <c r="W140" i="12"/>
  <c r="BK140" i="12"/>
  <c r="N140" i="12"/>
  <c r="BE140" i="12"/>
  <c r="BI139" i="12"/>
  <c r="BH139" i="12"/>
  <c r="BG139" i="12"/>
  <c r="BF139" i="12"/>
  <c r="AA139" i="12"/>
  <c r="Y139" i="12"/>
  <c r="W139" i="12"/>
  <c r="BK139" i="12"/>
  <c r="N139" i="12"/>
  <c r="BE139" i="12" s="1"/>
  <c r="BI138" i="12"/>
  <c r="BH138" i="12"/>
  <c r="BG138" i="12"/>
  <c r="BF138" i="12"/>
  <c r="AA138" i="12"/>
  <c r="Y138" i="12"/>
  <c r="W138" i="12"/>
  <c r="BK138" i="12"/>
  <c r="N138" i="12"/>
  <c r="BE138" i="12"/>
  <c r="BI137" i="12"/>
  <c r="BH137" i="12"/>
  <c r="BG137" i="12"/>
  <c r="BF137" i="12"/>
  <c r="AA137" i="12"/>
  <c r="Y137" i="12"/>
  <c r="W137" i="12"/>
  <c r="BK137" i="12"/>
  <c r="N137" i="12"/>
  <c r="BE137" i="12" s="1"/>
  <c r="BI136" i="12"/>
  <c r="BH136" i="12"/>
  <c r="BG136" i="12"/>
  <c r="BF136" i="12"/>
  <c r="AA136" i="12"/>
  <c r="Y136" i="12"/>
  <c r="W136" i="12"/>
  <c r="BK136" i="12"/>
  <c r="N136" i="12"/>
  <c r="BE136" i="12"/>
  <c r="BI135" i="12"/>
  <c r="BH135" i="12"/>
  <c r="BG135" i="12"/>
  <c r="BF135" i="12"/>
  <c r="AA135" i="12"/>
  <c r="Y135" i="12"/>
  <c r="Y134" i="12" s="1"/>
  <c r="Y133" i="12" s="1"/>
  <c r="W135" i="12"/>
  <c r="BK135" i="12"/>
  <c r="BK134" i="12" s="1"/>
  <c r="N134" i="12" s="1"/>
  <c r="N91" i="12" s="1"/>
  <c r="BK133" i="12"/>
  <c r="N135" i="12"/>
  <c r="BE135" i="12" s="1"/>
  <c r="M129" i="12"/>
  <c r="M128" i="12"/>
  <c r="F128" i="12"/>
  <c r="F126" i="12"/>
  <c r="F124" i="12"/>
  <c r="BI112" i="12"/>
  <c r="BH112" i="12"/>
  <c r="BG112" i="12"/>
  <c r="BF112" i="12"/>
  <c r="BI111" i="12"/>
  <c r="BH111" i="12"/>
  <c r="BG111" i="12"/>
  <c r="BF111" i="12"/>
  <c r="BI110" i="12"/>
  <c r="BH110" i="12"/>
  <c r="BG110" i="12"/>
  <c r="BF110" i="12"/>
  <c r="BI109" i="12"/>
  <c r="BH109" i="12"/>
  <c r="BG109" i="12"/>
  <c r="BF109" i="12"/>
  <c r="BI108" i="12"/>
  <c r="BH108" i="12"/>
  <c r="BG108" i="12"/>
  <c r="BF108" i="12"/>
  <c r="BI107" i="12"/>
  <c r="BH107" i="12"/>
  <c r="H36" i="12"/>
  <c r="BC101" i="1" s="1"/>
  <c r="BG107" i="12"/>
  <c r="BF107" i="12"/>
  <c r="M34" i="12" s="1"/>
  <c r="AW101" i="1" s="1"/>
  <c r="H34" i="12"/>
  <c r="BA101" i="1" s="1"/>
  <c r="M85" i="12"/>
  <c r="M84" i="12"/>
  <c r="F84" i="12"/>
  <c r="F82" i="12"/>
  <c r="F80" i="12"/>
  <c r="O16" i="12"/>
  <c r="E16" i="12"/>
  <c r="F129" i="12"/>
  <c r="F85" i="12"/>
  <c r="O15" i="12"/>
  <c r="O10" i="12"/>
  <c r="M126" i="12"/>
  <c r="M82" i="12"/>
  <c r="F6" i="12"/>
  <c r="F122" i="12" s="1"/>
  <c r="F78" i="12"/>
  <c r="N153" i="11"/>
  <c r="AY100" i="1"/>
  <c r="AX100" i="1"/>
  <c r="BI152" i="11"/>
  <c r="BH152" i="11"/>
  <c r="BG152" i="11"/>
  <c r="BF152" i="11"/>
  <c r="AA152" i="11"/>
  <c r="Y152" i="11"/>
  <c r="W152" i="11"/>
  <c r="BK152" i="11"/>
  <c r="N152" i="11"/>
  <c r="BE152" i="11"/>
  <c r="BI151" i="11"/>
  <c r="BH151" i="11"/>
  <c r="BG151" i="11"/>
  <c r="BF151" i="11"/>
  <c r="AA151" i="11"/>
  <c r="Y151" i="11"/>
  <c r="W151" i="11"/>
  <c r="BK151" i="11"/>
  <c r="N151" i="11"/>
  <c r="BE151" i="11" s="1"/>
  <c r="BI150" i="11"/>
  <c r="BH150" i="11"/>
  <c r="BG150" i="11"/>
  <c r="BF150" i="11"/>
  <c r="AA150" i="11"/>
  <c r="Y150" i="11"/>
  <c r="W150" i="11"/>
  <c r="BK150" i="11"/>
  <c r="N150" i="11"/>
  <c r="BE150" i="11"/>
  <c r="BI149" i="11"/>
  <c r="BH149" i="11"/>
  <c r="BG149" i="11"/>
  <c r="BF149" i="11"/>
  <c r="AA149" i="11"/>
  <c r="Y149" i="11"/>
  <c r="W149" i="11"/>
  <c r="BK149" i="11"/>
  <c r="N149" i="11"/>
  <c r="BE149" i="11" s="1"/>
  <c r="BI148" i="11"/>
  <c r="BH148" i="11"/>
  <c r="BG148" i="11"/>
  <c r="BF148" i="11"/>
  <c r="AA148" i="11"/>
  <c r="Y148" i="11"/>
  <c r="W148" i="11"/>
  <c r="BK148" i="11"/>
  <c r="N148" i="11"/>
  <c r="BE148" i="11"/>
  <c r="BI147" i="11"/>
  <c r="BH147" i="11"/>
  <c r="BG147" i="11"/>
  <c r="BF147" i="11"/>
  <c r="AA147" i="11"/>
  <c r="Y147" i="11"/>
  <c r="W147" i="11"/>
  <c r="BK147" i="11"/>
  <c r="N147" i="11"/>
  <c r="BE147" i="11" s="1"/>
  <c r="BI146" i="11"/>
  <c r="BH146" i="11"/>
  <c r="BG146" i="11"/>
  <c r="BF146" i="11"/>
  <c r="AA146" i="11"/>
  <c r="Y146" i="11"/>
  <c r="W146" i="11"/>
  <c r="BK146" i="11"/>
  <c r="N146" i="11"/>
  <c r="BE146" i="11"/>
  <c r="BI145" i="11"/>
  <c r="BH145" i="11"/>
  <c r="BG145" i="11"/>
  <c r="BF145" i="11"/>
  <c r="AA145" i="11"/>
  <c r="Y145" i="11"/>
  <c r="W145" i="11"/>
  <c r="BK145" i="11"/>
  <c r="N145" i="11"/>
  <c r="BE145" i="11" s="1"/>
  <c r="BI144" i="11"/>
  <c r="BH144" i="11"/>
  <c r="BG144" i="11"/>
  <c r="BF144" i="11"/>
  <c r="AA144" i="11"/>
  <c r="Y144" i="11"/>
  <c r="W144" i="11"/>
  <c r="BK144" i="11"/>
  <c r="N144" i="11"/>
  <c r="BE144" i="11"/>
  <c r="BI143" i="11"/>
  <c r="BH143" i="11"/>
  <c r="BG143" i="11"/>
  <c r="BF143" i="11"/>
  <c r="AA143" i="11"/>
  <c r="Y143" i="11"/>
  <c r="W143" i="11"/>
  <c r="BK143" i="11"/>
  <c r="N143" i="11"/>
  <c r="BE143" i="11" s="1"/>
  <c r="BI142" i="11"/>
  <c r="BH142" i="11"/>
  <c r="BG142" i="11"/>
  <c r="BF142" i="11"/>
  <c r="AA142" i="11"/>
  <c r="Y142" i="11"/>
  <c r="W142" i="11"/>
  <c r="BK142" i="11"/>
  <c r="N142" i="11"/>
  <c r="BE142" i="11"/>
  <c r="BI141" i="11"/>
  <c r="BH141" i="11"/>
  <c r="BG141" i="11"/>
  <c r="BF141" i="11"/>
  <c r="AA141" i="11"/>
  <c r="Y141" i="11"/>
  <c r="W141" i="11"/>
  <c r="BK141" i="11"/>
  <c r="N141" i="11"/>
  <c r="BE141" i="11" s="1"/>
  <c r="BI140" i="11"/>
  <c r="BH140" i="11"/>
  <c r="BG140" i="11"/>
  <c r="BF140" i="11"/>
  <c r="AA140" i="11"/>
  <c r="Y140" i="11"/>
  <c r="W140" i="11"/>
  <c r="BK140" i="11"/>
  <c r="N140" i="11"/>
  <c r="BE140" i="11"/>
  <c r="BI139" i="11"/>
  <c r="BH139" i="11"/>
  <c r="BG139" i="11"/>
  <c r="BF139" i="11"/>
  <c r="AA139" i="11"/>
  <c r="Y139" i="11"/>
  <c r="W139" i="11"/>
  <c r="BK139" i="11"/>
  <c r="N139" i="11"/>
  <c r="BE139" i="11" s="1"/>
  <c r="BI138" i="11"/>
  <c r="BH138" i="11"/>
  <c r="BG138" i="11"/>
  <c r="BF138" i="11"/>
  <c r="AA138" i="11"/>
  <c r="Y138" i="11"/>
  <c r="W138" i="11"/>
  <c r="BK138" i="11"/>
  <c r="N138" i="11"/>
  <c r="BE138" i="11"/>
  <c r="BI137" i="11"/>
  <c r="BH137" i="11"/>
  <c r="BG137" i="11"/>
  <c r="BF137" i="11"/>
  <c r="AA137" i="11"/>
  <c r="Y137" i="11"/>
  <c r="W137" i="11"/>
  <c r="BK137" i="11"/>
  <c r="N137" i="11"/>
  <c r="BE137" i="11" s="1"/>
  <c r="BI136" i="11"/>
  <c r="BH136" i="11"/>
  <c r="BG136" i="11"/>
  <c r="BF136" i="11"/>
  <c r="AA136" i="11"/>
  <c r="Y136" i="11"/>
  <c r="W136" i="11"/>
  <c r="BK136" i="11"/>
  <c r="N136" i="11"/>
  <c r="BE136" i="11"/>
  <c r="BI135" i="11"/>
  <c r="BH135" i="11"/>
  <c r="BG135" i="11"/>
  <c r="BF135" i="11"/>
  <c r="AA135" i="11"/>
  <c r="Y135" i="11"/>
  <c r="W135" i="11"/>
  <c r="BK135" i="11"/>
  <c r="N135" i="11"/>
  <c r="BE135" i="11" s="1"/>
  <c r="BI134" i="11"/>
  <c r="BH134" i="11"/>
  <c r="BG134" i="11"/>
  <c r="BF134" i="11"/>
  <c r="AA134" i="11"/>
  <c r="Y134" i="11"/>
  <c r="W134" i="11"/>
  <c r="BK134" i="11"/>
  <c r="N134" i="11"/>
  <c r="BE134" i="11"/>
  <c r="BI133" i="11"/>
  <c r="BH133" i="11"/>
  <c r="BG133" i="11"/>
  <c r="BF133" i="11"/>
  <c r="AA133" i="11"/>
  <c r="Y133" i="11"/>
  <c r="W133" i="11"/>
  <c r="BK133" i="11"/>
  <c r="N133" i="11"/>
  <c r="BE133" i="11" s="1"/>
  <c r="BI132" i="11"/>
  <c r="BH132" i="11"/>
  <c r="BG132" i="11"/>
  <c r="BF132" i="11"/>
  <c r="AA132" i="11"/>
  <c r="Y132" i="11"/>
  <c r="W132" i="11"/>
  <c r="BK132" i="11"/>
  <c r="N132" i="11"/>
  <c r="BE132" i="11"/>
  <c r="BI131" i="11"/>
  <c r="BH131" i="11"/>
  <c r="BG131" i="11"/>
  <c r="BF131" i="11"/>
  <c r="AA131" i="11"/>
  <c r="Y131" i="11"/>
  <c r="W131" i="11"/>
  <c r="BK131" i="11"/>
  <c r="N131" i="11"/>
  <c r="BE131" i="11" s="1"/>
  <c r="BI130" i="11"/>
  <c r="BH130" i="11"/>
  <c r="BG130" i="11"/>
  <c r="BF130" i="11"/>
  <c r="AA130" i="11"/>
  <c r="Y130" i="11"/>
  <c r="W130" i="11"/>
  <c r="BK130" i="11"/>
  <c r="N130" i="11"/>
  <c r="BE130" i="11"/>
  <c r="BI129" i="11"/>
  <c r="BH129" i="11"/>
  <c r="BG129" i="11"/>
  <c r="BF129" i="11"/>
  <c r="AA129" i="11"/>
  <c r="Y129" i="11"/>
  <c r="W129" i="11"/>
  <c r="BK129" i="11"/>
  <c r="N129" i="11"/>
  <c r="BE129" i="11" s="1"/>
  <c r="BI128" i="11"/>
  <c r="BH128" i="11"/>
  <c r="BG128" i="11"/>
  <c r="BF128" i="11"/>
  <c r="AA128" i="11"/>
  <c r="Y128" i="11"/>
  <c r="W128" i="11"/>
  <c r="BK128" i="11"/>
  <c r="N128" i="11"/>
  <c r="BE128" i="11"/>
  <c r="BI127" i="11"/>
  <c r="BH127" i="11"/>
  <c r="BG127" i="11"/>
  <c r="BF127" i="11"/>
  <c r="AA127" i="11"/>
  <c r="Y127" i="11"/>
  <c r="W127" i="11"/>
  <c r="BK127" i="11"/>
  <c r="N127" i="11"/>
  <c r="BE127" i="11" s="1"/>
  <c r="BI126" i="11"/>
  <c r="BH126" i="11"/>
  <c r="BG126" i="11"/>
  <c r="BF126" i="11"/>
  <c r="AA126" i="11"/>
  <c r="AA125" i="11"/>
  <c r="Y126" i="11"/>
  <c r="W126" i="11"/>
  <c r="W125" i="11"/>
  <c r="BK126" i="11"/>
  <c r="BK125" i="11" s="1"/>
  <c r="N125" i="11" s="1"/>
  <c r="N92" i="11" s="1"/>
  <c r="N126" i="11"/>
  <c r="BE126" i="11" s="1"/>
  <c r="BI124" i="11"/>
  <c r="BH124" i="11"/>
  <c r="BG124" i="11"/>
  <c r="BF124" i="11"/>
  <c r="AA124" i="11"/>
  <c r="Y124" i="11"/>
  <c r="W124" i="11"/>
  <c r="BK124" i="11"/>
  <c r="N124" i="11"/>
  <c r="BE124" i="11"/>
  <c r="BI123" i="11"/>
  <c r="BH123" i="11"/>
  <c r="BG123" i="11"/>
  <c r="BF123" i="11"/>
  <c r="AA123" i="11"/>
  <c r="AA122" i="11" s="1"/>
  <c r="AA121" i="11" s="1"/>
  <c r="AA120" i="11" s="1"/>
  <c r="Y123" i="11"/>
  <c r="W123" i="11"/>
  <c r="W122" i="11" s="1"/>
  <c r="W121" i="11" s="1"/>
  <c r="W120" i="11" s="1"/>
  <c r="AU100" i="1" s="1"/>
  <c r="BK123" i="11"/>
  <c r="BK122" i="11"/>
  <c r="N122" i="11"/>
  <c r="N123" i="11"/>
  <c r="BE123" i="11"/>
  <c r="N91" i="11"/>
  <c r="M117" i="11"/>
  <c r="M116" i="11"/>
  <c r="F116" i="11"/>
  <c r="F114" i="11"/>
  <c r="F112" i="11"/>
  <c r="BI100" i="11"/>
  <c r="BH100" i="11"/>
  <c r="BG100" i="11"/>
  <c r="BF100" i="11"/>
  <c r="BI99" i="11"/>
  <c r="BH99" i="11"/>
  <c r="BG99" i="11"/>
  <c r="BF99" i="11"/>
  <c r="BI98" i="11"/>
  <c r="BH98" i="11"/>
  <c r="BG98" i="11"/>
  <c r="BF98" i="11"/>
  <c r="BI97" i="11"/>
  <c r="BH97" i="11"/>
  <c r="BG97" i="11"/>
  <c r="BF97" i="11"/>
  <c r="BI96" i="11"/>
  <c r="BH96" i="11"/>
  <c r="BG96" i="11"/>
  <c r="BF96" i="11"/>
  <c r="BI95" i="11"/>
  <c r="H37" i="11" s="1"/>
  <c r="BD100" i="1" s="1"/>
  <c r="BH95" i="11"/>
  <c r="BG95" i="11"/>
  <c r="H35" i="11"/>
  <c r="BB100" i="1" s="1"/>
  <c r="BF95" i="11"/>
  <c r="M85" i="11"/>
  <c r="M84" i="11"/>
  <c r="F84" i="11"/>
  <c r="F82" i="11"/>
  <c r="F80" i="11"/>
  <c r="O16" i="11"/>
  <c r="E16" i="11"/>
  <c r="F85" i="11" s="1"/>
  <c r="F117" i="11"/>
  <c r="O15" i="11"/>
  <c r="O10" i="11"/>
  <c r="M82" i="11" s="1"/>
  <c r="M114" i="11"/>
  <c r="F6" i="11"/>
  <c r="F110" i="11"/>
  <c r="F78" i="11"/>
  <c r="N153" i="10"/>
  <c r="AY99" i="1"/>
  <c r="AX99" i="1"/>
  <c r="BI152" i="10"/>
  <c r="BH152" i="10"/>
  <c r="BG152" i="10"/>
  <c r="BF152" i="10"/>
  <c r="AA152" i="10"/>
  <c r="Y152" i="10"/>
  <c r="W152" i="10"/>
  <c r="BK152" i="10"/>
  <c r="N152" i="10"/>
  <c r="BE152" i="10" s="1"/>
  <c r="BI151" i="10"/>
  <c r="BH151" i="10"/>
  <c r="BG151" i="10"/>
  <c r="BF151" i="10"/>
  <c r="AA151" i="10"/>
  <c r="Y151" i="10"/>
  <c r="W151" i="10"/>
  <c r="W148" i="10" s="1"/>
  <c r="BK151" i="10"/>
  <c r="N151" i="10"/>
  <c r="BE151" i="10"/>
  <c r="BI150" i="10"/>
  <c r="BH150" i="10"/>
  <c r="BG150" i="10"/>
  <c r="BF150" i="10"/>
  <c r="AA150" i="10"/>
  <c r="Y150" i="10"/>
  <c r="W150" i="10"/>
  <c r="BK150" i="10"/>
  <c r="N150" i="10"/>
  <c r="BE150" i="10" s="1"/>
  <c r="BI149" i="10"/>
  <c r="BH149" i="10"/>
  <c r="BG149" i="10"/>
  <c r="BF149" i="10"/>
  <c r="AA149" i="10"/>
  <c r="Y149" i="10"/>
  <c r="Y148" i="10" s="1"/>
  <c r="W149" i="10"/>
  <c r="BK149" i="10"/>
  <c r="BK148" i="10" s="1"/>
  <c r="N148" i="10" s="1"/>
  <c r="N93" i="10" s="1"/>
  <c r="N149" i="10"/>
  <c r="BE149" i="10"/>
  <c r="BI147" i="10"/>
  <c r="BH147" i="10"/>
  <c r="BG147" i="10"/>
  <c r="BF147" i="10"/>
  <c r="AA147" i="10"/>
  <c r="Y147" i="10"/>
  <c r="W147" i="10"/>
  <c r="BK147" i="10"/>
  <c r="N147" i="10"/>
  <c r="BE147" i="10"/>
  <c r="BI146" i="10"/>
  <c r="BH146" i="10"/>
  <c r="BG146" i="10"/>
  <c r="BF146" i="10"/>
  <c r="AA146" i="10"/>
  <c r="Y146" i="10"/>
  <c r="W146" i="10"/>
  <c r="BK146" i="10"/>
  <c r="N146" i="10"/>
  <c r="BE146" i="10" s="1"/>
  <c r="BI145" i="10"/>
  <c r="BH145" i="10"/>
  <c r="BG145" i="10"/>
  <c r="BF145" i="10"/>
  <c r="AA145" i="10"/>
  <c r="Y145" i="10"/>
  <c r="W145" i="10"/>
  <c r="BK145" i="10"/>
  <c r="N145" i="10"/>
  <c r="BE145" i="10"/>
  <c r="BI144" i="10"/>
  <c r="BH144" i="10"/>
  <c r="BG144" i="10"/>
  <c r="BF144" i="10"/>
  <c r="AA144" i="10"/>
  <c r="Y144" i="10"/>
  <c r="W144" i="10"/>
  <c r="BK144" i="10"/>
  <c r="N144" i="10"/>
  <c r="BE144" i="10" s="1"/>
  <c r="BI143" i="10"/>
  <c r="BH143" i="10"/>
  <c r="BG143" i="10"/>
  <c r="BF143" i="10"/>
  <c r="AA143" i="10"/>
  <c r="Y143" i="10"/>
  <c r="W143" i="10"/>
  <c r="BK143" i="10"/>
  <c r="N143" i="10"/>
  <c r="BE143" i="10"/>
  <c r="BI142" i="10"/>
  <c r="BH142" i="10"/>
  <c r="BG142" i="10"/>
  <c r="BF142" i="10"/>
  <c r="AA142" i="10"/>
  <c r="Y142" i="10"/>
  <c r="Y141" i="10"/>
  <c r="W142" i="10"/>
  <c r="BK142" i="10"/>
  <c r="BK141" i="10"/>
  <c r="N141" i="10"/>
  <c r="N92" i="10" s="1"/>
  <c r="N142" i="10"/>
  <c r="BE142" i="10" s="1"/>
  <c r="BI140" i="10"/>
  <c r="BH140" i="10"/>
  <c r="BG140" i="10"/>
  <c r="BF140" i="10"/>
  <c r="AA140" i="10"/>
  <c r="Y140" i="10"/>
  <c r="W140" i="10"/>
  <c r="BK140" i="10"/>
  <c r="N140" i="10"/>
  <c r="BE140" i="10" s="1"/>
  <c r="BI139" i="10"/>
  <c r="BH139" i="10"/>
  <c r="BG139" i="10"/>
  <c r="BF139" i="10"/>
  <c r="AA139" i="10"/>
  <c r="Y139" i="10"/>
  <c r="W139" i="10"/>
  <c r="BK139" i="10"/>
  <c r="N139" i="10"/>
  <c r="BE139" i="10"/>
  <c r="BI138" i="10"/>
  <c r="BH138" i="10"/>
  <c r="BG138" i="10"/>
  <c r="BF138" i="10"/>
  <c r="AA138" i="10"/>
  <c r="Y138" i="10"/>
  <c r="W138" i="10"/>
  <c r="BK138" i="10"/>
  <c r="N138" i="10"/>
  <c r="BE138" i="10" s="1"/>
  <c r="BI137" i="10"/>
  <c r="BH137" i="10"/>
  <c r="BG137" i="10"/>
  <c r="BF137" i="10"/>
  <c r="AA137" i="10"/>
  <c r="Y137" i="10"/>
  <c r="W137" i="10"/>
  <c r="BK137" i="10"/>
  <c r="N137" i="10"/>
  <c r="BE137" i="10"/>
  <c r="BI136" i="10"/>
  <c r="BH136" i="10"/>
  <c r="BG136" i="10"/>
  <c r="BF136" i="10"/>
  <c r="AA136" i="10"/>
  <c r="Y136" i="10"/>
  <c r="W136" i="10"/>
  <c r="BK136" i="10"/>
  <c r="N136" i="10"/>
  <c r="BE136" i="10" s="1"/>
  <c r="BI135" i="10"/>
  <c r="BH135" i="10"/>
  <c r="BG135" i="10"/>
  <c r="BF135" i="10"/>
  <c r="AA135" i="10"/>
  <c r="Y135" i="10"/>
  <c r="W135" i="10"/>
  <c r="BK135" i="10"/>
  <c r="N135" i="10"/>
  <c r="BE135" i="10"/>
  <c r="BI134" i="10"/>
  <c r="BH134" i="10"/>
  <c r="BG134" i="10"/>
  <c r="BF134" i="10"/>
  <c r="AA134" i="10"/>
  <c r="Y134" i="10"/>
  <c r="W134" i="10"/>
  <c r="BK134" i="10"/>
  <c r="N134" i="10"/>
  <c r="BE134" i="10" s="1"/>
  <c r="BI133" i="10"/>
  <c r="BH133" i="10"/>
  <c r="BG133" i="10"/>
  <c r="BF133" i="10"/>
  <c r="AA133" i="10"/>
  <c r="Y133" i="10"/>
  <c r="W133" i="10"/>
  <c r="BK133" i="10"/>
  <c r="N133" i="10"/>
  <c r="BE133" i="10"/>
  <c r="BI132" i="10"/>
  <c r="BH132" i="10"/>
  <c r="BG132" i="10"/>
  <c r="BF132" i="10"/>
  <c r="AA132" i="10"/>
  <c r="Y132" i="10"/>
  <c r="W132" i="10"/>
  <c r="BK132" i="10"/>
  <c r="N132" i="10"/>
  <c r="BE132" i="10" s="1"/>
  <c r="BI131" i="10"/>
  <c r="BH131" i="10"/>
  <c r="BG131" i="10"/>
  <c r="BF131" i="10"/>
  <c r="AA131" i="10"/>
  <c r="Y131" i="10"/>
  <c r="W131" i="10"/>
  <c r="BK131" i="10"/>
  <c r="N131" i="10"/>
  <c r="BE131" i="10"/>
  <c r="BI130" i="10"/>
  <c r="BH130" i="10"/>
  <c r="BG130" i="10"/>
  <c r="BF130" i="10"/>
  <c r="AA130" i="10"/>
  <c r="Y130" i="10"/>
  <c r="W130" i="10"/>
  <c r="BK130" i="10"/>
  <c r="N130" i="10"/>
  <c r="BE130" i="10" s="1"/>
  <c r="BI129" i="10"/>
  <c r="BH129" i="10"/>
  <c r="BG129" i="10"/>
  <c r="BF129" i="10"/>
  <c r="AA129" i="10"/>
  <c r="Y129" i="10"/>
  <c r="W129" i="10"/>
  <c r="BK129" i="10"/>
  <c r="N129" i="10"/>
  <c r="BE129" i="10"/>
  <c r="BI128" i="10"/>
  <c r="BH128" i="10"/>
  <c r="BG128" i="10"/>
  <c r="BF128" i="10"/>
  <c r="AA128" i="10"/>
  <c r="Y128" i="10"/>
  <c r="W128" i="10"/>
  <c r="BK128" i="10"/>
  <c r="N128" i="10"/>
  <c r="BE128" i="10" s="1"/>
  <c r="BI127" i="10"/>
  <c r="BH127" i="10"/>
  <c r="BG127" i="10"/>
  <c r="BF127" i="10"/>
  <c r="AA127" i="10"/>
  <c r="Y127" i="10"/>
  <c r="W127" i="10"/>
  <c r="BK127" i="10"/>
  <c r="N127" i="10"/>
  <c r="BE127" i="10"/>
  <c r="BI126" i="10"/>
  <c r="BH126" i="10"/>
  <c r="BG126" i="10"/>
  <c r="BF126" i="10"/>
  <c r="AA126" i="10"/>
  <c r="Y126" i="10"/>
  <c r="W126" i="10"/>
  <c r="BK126" i="10"/>
  <c r="N126" i="10"/>
  <c r="BE126" i="10" s="1"/>
  <c r="BI125" i="10"/>
  <c r="BH125" i="10"/>
  <c r="BG125" i="10"/>
  <c r="BF125" i="10"/>
  <c r="AA125" i="10"/>
  <c r="Y125" i="10"/>
  <c r="W125" i="10"/>
  <c r="BK125" i="10"/>
  <c r="N125" i="10"/>
  <c r="BE125" i="10"/>
  <c r="BI124" i="10"/>
  <c r="BH124" i="10"/>
  <c r="BG124" i="10"/>
  <c r="BF124" i="10"/>
  <c r="AA124" i="10"/>
  <c r="Y124" i="10"/>
  <c r="W124" i="10"/>
  <c r="BK124" i="10"/>
  <c r="N124" i="10"/>
  <c r="BE124" i="10" s="1"/>
  <c r="M118" i="10"/>
  <c r="M117" i="10"/>
  <c r="F117" i="10"/>
  <c r="F115" i="10"/>
  <c r="F113" i="10"/>
  <c r="BI101" i="10"/>
  <c r="BH101" i="10"/>
  <c r="BG101" i="10"/>
  <c r="BF101" i="10"/>
  <c r="BI100" i="10"/>
  <c r="BH100" i="10"/>
  <c r="BG100" i="10"/>
  <c r="BF100" i="10"/>
  <c r="BI99" i="10"/>
  <c r="BH99" i="10"/>
  <c r="BG99" i="10"/>
  <c r="BF99" i="10"/>
  <c r="BI98" i="10"/>
  <c r="BH98" i="10"/>
  <c r="BG98" i="10"/>
  <c r="BF98" i="10"/>
  <c r="BI97" i="10"/>
  <c r="BH97" i="10"/>
  <c r="BG97" i="10"/>
  <c r="BF97" i="10"/>
  <c r="BI96" i="10"/>
  <c r="H37" i="10" s="1"/>
  <c r="BD99" i="1" s="1"/>
  <c r="BH96" i="10"/>
  <c r="BG96" i="10"/>
  <c r="H35" i="10"/>
  <c r="BB99" i="1" s="1"/>
  <c r="BF96" i="10"/>
  <c r="H34" i="10"/>
  <c r="BA99" i="1" s="1"/>
  <c r="M85" i="10"/>
  <c r="M84" i="10"/>
  <c r="F84" i="10"/>
  <c r="F82" i="10"/>
  <c r="F80" i="10"/>
  <c r="O16" i="10"/>
  <c r="E16" i="10"/>
  <c r="F118" i="10"/>
  <c r="F85" i="10"/>
  <c r="O15" i="10"/>
  <c r="O10" i="10"/>
  <c r="M115" i="10"/>
  <c r="M82" i="10"/>
  <c r="F6" i="10"/>
  <c r="F111" i="10" s="1"/>
  <c r="F78" i="10"/>
  <c r="N295" i="9"/>
  <c r="AY98" i="1"/>
  <c r="AX98" i="1"/>
  <c r="BI294" i="9"/>
  <c r="BH294" i="9"/>
  <c r="BG294" i="9"/>
  <c r="BF294" i="9"/>
  <c r="AA294" i="9"/>
  <c r="Y294" i="9"/>
  <c r="Y292" i="9" s="1"/>
  <c r="W294" i="9"/>
  <c r="BK294" i="9"/>
  <c r="N294" i="9"/>
  <c r="BE294" i="9"/>
  <c r="BI293" i="9"/>
  <c r="BH293" i="9"/>
  <c r="BG293" i="9"/>
  <c r="BF293" i="9"/>
  <c r="AA293" i="9"/>
  <c r="Y293" i="9"/>
  <c r="W293" i="9"/>
  <c r="W292" i="9" s="1"/>
  <c r="BK293" i="9"/>
  <c r="BK292" i="9" s="1"/>
  <c r="N292" i="9" s="1"/>
  <c r="N96" i="9" s="1"/>
  <c r="N293" i="9"/>
  <c r="BE293" i="9"/>
  <c r="BI291" i="9"/>
  <c r="BH291" i="9"/>
  <c r="BG291" i="9"/>
  <c r="BF291" i="9"/>
  <c r="AA291" i="9"/>
  <c r="Y291" i="9"/>
  <c r="W291" i="9"/>
  <c r="BK291" i="9"/>
  <c r="N291" i="9"/>
  <c r="BE291" i="9" s="1"/>
  <c r="BI290" i="9"/>
  <c r="BH290" i="9"/>
  <c r="BG290" i="9"/>
  <c r="BF290" i="9"/>
  <c r="AA290" i="9"/>
  <c r="Y290" i="9"/>
  <c r="W290" i="9"/>
  <c r="BK290" i="9"/>
  <c r="N290" i="9"/>
  <c r="BE290" i="9"/>
  <c r="BI289" i="9"/>
  <c r="BH289" i="9"/>
  <c r="BG289" i="9"/>
  <c r="BF289" i="9"/>
  <c r="AA289" i="9"/>
  <c r="Y289" i="9"/>
  <c r="W289" i="9"/>
  <c r="BK289" i="9"/>
  <c r="N289" i="9"/>
  <c r="BE289" i="9" s="1"/>
  <c r="BI288" i="9"/>
  <c r="BH288" i="9"/>
  <c r="BG288" i="9"/>
  <c r="BF288" i="9"/>
  <c r="AA288" i="9"/>
  <c r="Y288" i="9"/>
  <c r="W288" i="9"/>
  <c r="BK288" i="9"/>
  <c r="N288" i="9"/>
  <c r="BE288" i="9"/>
  <c r="BI287" i="9"/>
  <c r="BH287" i="9"/>
  <c r="BG287" i="9"/>
  <c r="BF287" i="9"/>
  <c r="AA287" i="9"/>
  <c r="Y287" i="9"/>
  <c r="W287" i="9"/>
  <c r="BK287" i="9"/>
  <c r="N287" i="9"/>
  <c r="BE287" i="9" s="1"/>
  <c r="BI286" i="9"/>
  <c r="BH286" i="9"/>
  <c r="BG286" i="9"/>
  <c r="BF286" i="9"/>
  <c r="AA286" i="9"/>
  <c r="Y286" i="9"/>
  <c r="W286" i="9"/>
  <c r="BK286" i="9"/>
  <c r="N286" i="9"/>
  <c r="BE286" i="9" s="1"/>
  <c r="BI285" i="9"/>
  <c r="BH285" i="9"/>
  <c r="BG285" i="9"/>
  <c r="BF285" i="9"/>
  <c r="AA285" i="9"/>
  <c r="Y285" i="9"/>
  <c r="W285" i="9"/>
  <c r="BK285" i="9"/>
  <c r="N285" i="9"/>
  <c r="BE285" i="9" s="1"/>
  <c r="BI284" i="9"/>
  <c r="BH284" i="9"/>
  <c r="BG284" i="9"/>
  <c r="BF284" i="9"/>
  <c r="AA284" i="9"/>
  <c r="Y284" i="9"/>
  <c r="W284" i="9"/>
  <c r="BK284" i="9"/>
  <c r="N284" i="9"/>
  <c r="BE284" i="9" s="1"/>
  <c r="BI283" i="9"/>
  <c r="BH283" i="9"/>
  <c r="BG283" i="9"/>
  <c r="BF283" i="9"/>
  <c r="AA283" i="9"/>
  <c r="Y283" i="9"/>
  <c r="W283" i="9"/>
  <c r="BK283" i="9"/>
  <c r="N283" i="9"/>
  <c r="BE283" i="9"/>
  <c r="BI282" i="9"/>
  <c r="BH282" i="9"/>
  <c r="BG282" i="9"/>
  <c r="BF282" i="9"/>
  <c r="AA282" i="9"/>
  <c r="Y282" i="9"/>
  <c r="W282" i="9"/>
  <c r="BK282" i="9"/>
  <c r="N282" i="9"/>
  <c r="BE282" i="9" s="1"/>
  <c r="BI281" i="9"/>
  <c r="BH281" i="9"/>
  <c r="BG281" i="9"/>
  <c r="BF281" i="9"/>
  <c r="AA281" i="9"/>
  <c r="Y281" i="9"/>
  <c r="W281" i="9"/>
  <c r="BK281" i="9"/>
  <c r="N281" i="9"/>
  <c r="BE281" i="9"/>
  <c r="BI280" i="9"/>
  <c r="BH280" i="9"/>
  <c r="BG280" i="9"/>
  <c r="BF280" i="9"/>
  <c r="AA280" i="9"/>
  <c r="Y280" i="9"/>
  <c r="W280" i="9"/>
  <c r="BK280" i="9"/>
  <c r="N280" i="9"/>
  <c r="BE280" i="9" s="1"/>
  <c r="BI279" i="9"/>
  <c r="BH279" i="9"/>
  <c r="BG279" i="9"/>
  <c r="BF279" i="9"/>
  <c r="AA279" i="9"/>
  <c r="Y279" i="9"/>
  <c r="W279" i="9"/>
  <c r="BK279" i="9"/>
  <c r="N279" i="9"/>
  <c r="BE279" i="9"/>
  <c r="BI278" i="9"/>
  <c r="BH278" i="9"/>
  <c r="BG278" i="9"/>
  <c r="BF278" i="9"/>
  <c r="AA278" i="9"/>
  <c r="Y278" i="9"/>
  <c r="W278" i="9"/>
  <c r="BK278" i="9"/>
  <c r="N278" i="9"/>
  <c r="BE278" i="9" s="1"/>
  <c r="BI277" i="9"/>
  <c r="BH277" i="9"/>
  <c r="BG277" i="9"/>
  <c r="BF277" i="9"/>
  <c r="AA277" i="9"/>
  <c r="Y277" i="9"/>
  <c r="W277" i="9"/>
  <c r="BK277" i="9"/>
  <c r="N277" i="9"/>
  <c r="BE277" i="9"/>
  <c r="BI276" i="9"/>
  <c r="BH276" i="9"/>
  <c r="BG276" i="9"/>
  <c r="BF276" i="9"/>
  <c r="AA276" i="9"/>
  <c r="Y276" i="9"/>
  <c r="W276" i="9"/>
  <c r="BK276" i="9"/>
  <c r="N276" i="9"/>
  <c r="BE276" i="9" s="1"/>
  <c r="BI275" i="9"/>
  <c r="BH275" i="9"/>
  <c r="BG275" i="9"/>
  <c r="BF275" i="9"/>
  <c r="AA275" i="9"/>
  <c r="Y275" i="9"/>
  <c r="W275" i="9"/>
  <c r="BK275" i="9"/>
  <c r="N275" i="9"/>
  <c r="BE275" i="9"/>
  <c r="BI274" i="9"/>
  <c r="BH274" i="9"/>
  <c r="BG274" i="9"/>
  <c r="BF274" i="9"/>
  <c r="AA274" i="9"/>
  <c r="Y274" i="9"/>
  <c r="W274" i="9"/>
  <c r="BK274" i="9"/>
  <c r="N274" i="9"/>
  <c r="BE274" i="9" s="1"/>
  <c r="BI273" i="9"/>
  <c r="BH273" i="9"/>
  <c r="BG273" i="9"/>
  <c r="BF273" i="9"/>
  <c r="AA273" i="9"/>
  <c r="Y273" i="9"/>
  <c r="W273" i="9"/>
  <c r="BK273" i="9"/>
  <c r="N273" i="9"/>
  <c r="BE273" i="9"/>
  <c r="BI272" i="9"/>
  <c r="BH272" i="9"/>
  <c r="BG272" i="9"/>
  <c r="BF272" i="9"/>
  <c r="AA272" i="9"/>
  <c r="Y272" i="9"/>
  <c r="W272" i="9"/>
  <c r="BK272" i="9"/>
  <c r="N272" i="9"/>
  <c r="BE272" i="9" s="1"/>
  <c r="BI271" i="9"/>
  <c r="BH271" i="9"/>
  <c r="BG271" i="9"/>
  <c r="BF271" i="9"/>
  <c r="AA271" i="9"/>
  <c r="Y271" i="9"/>
  <c r="W271" i="9"/>
  <c r="BK271" i="9"/>
  <c r="N271" i="9"/>
  <c r="BE271" i="9"/>
  <c r="BI270" i="9"/>
  <c r="BH270" i="9"/>
  <c r="BG270" i="9"/>
  <c r="BF270" i="9"/>
  <c r="AA270" i="9"/>
  <c r="Y270" i="9"/>
  <c r="W270" i="9"/>
  <c r="BK270" i="9"/>
  <c r="N270" i="9"/>
  <c r="BE270" i="9" s="1"/>
  <c r="BI269" i="9"/>
  <c r="BH269" i="9"/>
  <c r="BG269" i="9"/>
  <c r="BF269" i="9"/>
  <c r="AA269" i="9"/>
  <c r="Y269" i="9"/>
  <c r="W269" i="9"/>
  <c r="BK269" i="9"/>
  <c r="N269" i="9"/>
  <c r="BE269" i="9"/>
  <c r="BI268" i="9"/>
  <c r="BH268" i="9"/>
  <c r="BG268" i="9"/>
  <c r="BF268" i="9"/>
  <c r="AA268" i="9"/>
  <c r="Y268" i="9"/>
  <c r="W268" i="9"/>
  <c r="BK268" i="9"/>
  <c r="N268" i="9"/>
  <c r="BE268" i="9" s="1"/>
  <c r="BI267" i="9"/>
  <c r="BH267" i="9"/>
  <c r="BG267" i="9"/>
  <c r="BF267" i="9"/>
  <c r="AA267" i="9"/>
  <c r="Y267" i="9"/>
  <c r="W267" i="9"/>
  <c r="BK267" i="9"/>
  <c r="N267" i="9"/>
  <c r="BE267" i="9"/>
  <c r="BI266" i="9"/>
  <c r="BH266" i="9"/>
  <c r="BG266" i="9"/>
  <c r="BF266" i="9"/>
  <c r="AA266" i="9"/>
  <c r="Y266" i="9"/>
  <c r="W266" i="9"/>
  <c r="BK266" i="9"/>
  <c r="N266" i="9"/>
  <c r="BE266" i="9" s="1"/>
  <c r="BI264" i="9"/>
  <c r="BH264" i="9"/>
  <c r="BG264" i="9"/>
  <c r="BF264" i="9"/>
  <c r="AA264" i="9"/>
  <c r="Y264" i="9"/>
  <c r="W264" i="9"/>
  <c r="BK264" i="9"/>
  <c r="N264" i="9"/>
  <c r="BE264" i="9" s="1"/>
  <c r="BI263" i="9"/>
  <c r="BH263" i="9"/>
  <c r="BG263" i="9"/>
  <c r="BF263" i="9"/>
  <c r="AA263" i="9"/>
  <c r="Y263" i="9"/>
  <c r="W263" i="9"/>
  <c r="BK263" i="9"/>
  <c r="N263" i="9"/>
  <c r="BE263" i="9"/>
  <c r="BI262" i="9"/>
  <c r="BH262" i="9"/>
  <c r="BG262" i="9"/>
  <c r="BF262" i="9"/>
  <c r="AA262" i="9"/>
  <c r="Y262" i="9"/>
  <c r="W262" i="9"/>
  <c r="BK262" i="9"/>
  <c r="N262" i="9"/>
  <c r="BE262" i="9" s="1"/>
  <c r="BI261" i="9"/>
  <c r="BH261" i="9"/>
  <c r="BG261" i="9"/>
  <c r="BF261" i="9"/>
  <c r="AA261" i="9"/>
  <c r="Y261" i="9"/>
  <c r="W261" i="9"/>
  <c r="BK261" i="9"/>
  <c r="N261" i="9"/>
  <c r="BE261" i="9"/>
  <c r="BI260" i="9"/>
  <c r="BH260" i="9"/>
  <c r="BG260" i="9"/>
  <c r="BF260" i="9"/>
  <c r="AA260" i="9"/>
  <c r="Y260" i="9"/>
  <c r="W260" i="9"/>
  <c r="BK260" i="9"/>
  <c r="N260" i="9"/>
  <c r="BE260" i="9" s="1"/>
  <c r="BI259" i="9"/>
  <c r="BH259" i="9"/>
  <c r="BG259" i="9"/>
  <c r="BF259" i="9"/>
  <c r="AA259" i="9"/>
  <c r="Y259" i="9"/>
  <c r="W259" i="9"/>
  <c r="BK259" i="9"/>
  <c r="N259" i="9"/>
  <c r="BE259" i="9"/>
  <c r="BI258" i="9"/>
  <c r="BH258" i="9"/>
  <c r="BG258" i="9"/>
  <c r="BF258" i="9"/>
  <c r="AA258" i="9"/>
  <c r="Y258" i="9"/>
  <c r="W258" i="9"/>
  <c r="BK258" i="9"/>
  <c r="N258" i="9"/>
  <c r="BE258" i="9" s="1"/>
  <c r="BI257" i="9"/>
  <c r="BH257" i="9"/>
  <c r="BG257" i="9"/>
  <c r="BF257" i="9"/>
  <c r="AA257" i="9"/>
  <c r="Y257" i="9"/>
  <c r="W257" i="9"/>
  <c r="BK257" i="9"/>
  <c r="N257" i="9"/>
  <c r="BE257" i="9"/>
  <c r="BI256" i="9"/>
  <c r="BH256" i="9"/>
  <c r="BG256" i="9"/>
  <c r="BF256" i="9"/>
  <c r="AA256" i="9"/>
  <c r="Y256" i="9"/>
  <c r="W256" i="9"/>
  <c r="BK256" i="9"/>
  <c r="N256" i="9"/>
  <c r="BE256" i="9" s="1"/>
  <c r="BI255" i="9"/>
  <c r="BH255" i="9"/>
  <c r="BG255" i="9"/>
  <c r="BF255" i="9"/>
  <c r="AA255" i="9"/>
  <c r="Y255" i="9"/>
  <c r="W255" i="9"/>
  <c r="BK255" i="9"/>
  <c r="N255" i="9"/>
  <c r="BE255" i="9"/>
  <c r="BI254" i="9"/>
  <c r="BH254" i="9"/>
  <c r="BG254" i="9"/>
  <c r="BF254" i="9"/>
  <c r="AA254" i="9"/>
  <c r="Y254" i="9"/>
  <c r="W254" i="9"/>
  <c r="BK254" i="9"/>
  <c r="N254" i="9"/>
  <c r="BE254" i="9" s="1"/>
  <c r="BI253" i="9"/>
  <c r="BH253" i="9"/>
  <c r="BG253" i="9"/>
  <c r="BF253" i="9"/>
  <c r="AA253" i="9"/>
  <c r="Y253" i="9"/>
  <c r="W253" i="9"/>
  <c r="BK253" i="9"/>
  <c r="N253" i="9"/>
  <c r="BE253" i="9"/>
  <c r="BI252" i="9"/>
  <c r="BH252" i="9"/>
  <c r="BG252" i="9"/>
  <c r="BF252" i="9"/>
  <c r="AA252" i="9"/>
  <c r="Y252" i="9"/>
  <c r="W252" i="9"/>
  <c r="BK252" i="9"/>
  <c r="N252" i="9"/>
  <c r="BE252" i="9" s="1"/>
  <c r="BI251" i="9"/>
  <c r="BH251" i="9"/>
  <c r="BG251" i="9"/>
  <c r="BF251" i="9"/>
  <c r="AA251" i="9"/>
  <c r="Y251" i="9"/>
  <c r="W251" i="9"/>
  <c r="BK251" i="9"/>
  <c r="N251" i="9"/>
  <c r="BE251" i="9"/>
  <c r="BI250" i="9"/>
  <c r="BH250" i="9"/>
  <c r="BG250" i="9"/>
  <c r="BF250" i="9"/>
  <c r="AA250" i="9"/>
  <c r="Y250" i="9"/>
  <c r="W250" i="9"/>
  <c r="BK250" i="9"/>
  <c r="N250" i="9"/>
  <c r="BE250" i="9" s="1"/>
  <c r="BI249" i="9"/>
  <c r="BH249" i="9"/>
  <c r="BG249" i="9"/>
  <c r="BF249" i="9"/>
  <c r="AA249" i="9"/>
  <c r="Y249" i="9"/>
  <c r="W249" i="9"/>
  <c r="BK249" i="9"/>
  <c r="N249" i="9"/>
  <c r="BE249" i="9"/>
  <c r="BI248" i="9"/>
  <c r="BH248" i="9"/>
  <c r="BG248" i="9"/>
  <c r="BF248" i="9"/>
  <c r="AA248" i="9"/>
  <c r="Y248" i="9"/>
  <c r="W248" i="9"/>
  <c r="BK248" i="9"/>
  <c r="N248" i="9"/>
  <c r="BE248" i="9" s="1"/>
  <c r="BI247" i="9"/>
  <c r="BH247" i="9"/>
  <c r="BG247" i="9"/>
  <c r="BF247" i="9"/>
  <c r="AA247" i="9"/>
  <c r="Y247" i="9"/>
  <c r="W247" i="9"/>
  <c r="BK247" i="9"/>
  <c r="N247" i="9"/>
  <c r="BE247" i="9"/>
  <c r="BI246" i="9"/>
  <c r="BH246" i="9"/>
  <c r="BG246" i="9"/>
  <c r="BF246" i="9"/>
  <c r="AA246" i="9"/>
  <c r="Y246" i="9"/>
  <c r="W246" i="9"/>
  <c r="BK246" i="9"/>
  <c r="N246" i="9"/>
  <c r="BE246" i="9" s="1"/>
  <c r="BI245" i="9"/>
  <c r="BH245" i="9"/>
  <c r="BG245" i="9"/>
  <c r="BF245" i="9"/>
  <c r="AA245" i="9"/>
  <c r="Y245" i="9"/>
  <c r="W245" i="9"/>
  <c r="BK245" i="9"/>
  <c r="N245" i="9"/>
  <c r="BE245" i="9"/>
  <c r="BI244" i="9"/>
  <c r="BH244" i="9"/>
  <c r="BG244" i="9"/>
  <c r="BF244" i="9"/>
  <c r="AA244" i="9"/>
  <c r="Y244" i="9"/>
  <c r="Y241" i="9" s="1"/>
  <c r="W244" i="9"/>
  <c r="BK244" i="9"/>
  <c r="N244" i="9"/>
  <c r="BE244" i="9" s="1"/>
  <c r="BI243" i="9"/>
  <c r="BH243" i="9"/>
  <c r="BG243" i="9"/>
  <c r="BF243" i="9"/>
  <c r="AA243" i="9"/>
  <c r="Y243" i="9"/>
  <c r="W243" i="9"/>
  <c r="BK243" i="9"/>
  <c r="BK241" i="9" s="1"/>
  <c r="N241" i="9" s="1"/>
  <c r="N94" i="9" s="1"/>
  <c r="N243" i="9"/>
  <c r="BE243" i="9"/>
  <c r="BI242" i="9"/>
  <c r="BH242" i="9"/>
  <c r="BG242" i="9"/>
  <c r="BF242" i="9"/>
  <c r="AA242" i="9"/>
  <c r="Y242" i="9"/>
  <c r="W242" i="9"/>
  <c r="W241" i="9"/>
  <c r="BK242" i="9"/>
  <c r="N242" i="9"/>
  <c r="BE242" i="9" s="1"/>
  <c r="BI240" i="9"/>
  <c r="BH240" i="9"/>
  <c r="BG240" i="9"/>
  <c r="BF240" i="9"/>
  <c r="AA240" i="9"/>
  <c r="Y240" i="9"/>
  <c r="W240" i="9"/>
  <c r="BK240" i="9"/>
  <c r="N240" i="9"/>
  <c r="BE240" i="9" s="1"/>
  <c r="BI239" i="9"/>
  <c r="BH239" i="9"/>
  <c r="BG239" i="9"/>
  <c r="BF239" i="9"/>
  <c r="AA239" i="9"/>
  <c r="Y239" i="9"/>
  <c r="W239" i="9"/>
  <c r="BK239" i="9"/>
  <c r="N239" i="9"/>
  <c r="BE239" i="9"/>
  <c r="BI238" i="9"/>
  <c r="BH238" i="9"/>
  <c r="BG238" i="9"/>
  <c r="BF238" i="9"/>
  <c r="AA238" i="9"/>
  <c r="Y238" i="9"/>
  <c r="W238" i="9"/>
  <c r="BK238" i="9"/>
  <c r="N238" i="9"/>
  <c r="BE238" i="9" s="1"/>
  <c r="BI237" i="9"/>
  <c r="BH237" i="9"/>
  <c r="BG237" i="9"/>
  <c r="BF237" i="9"/>
  <c r="AA237" i="9"/>
  <c r="Y237" i="9"/>
  <c r="W237" i="9"/>
  <c r="BK237" i="9"/>
  <c r="N237" i="9"/>
  <c r="BE237" i="9"/>
  <c r="BI236" i="9"/>
  <c r="BH236" i="9"/>
  <c r="BG236" i="9"/>
  <c r="BF236" i="9"/>
  <c r="AA236" i="9"/>
  <c r="Y236" i="9"/>
  <c r="W236" i="9"/>
  <c r="BK236" i="9"/>
  <c r="N236" i="9"/>
  <c r="BE236" i="9" s="1"/>
  <c r="BI235" i="9"/>
  <c r="BH235" i="9"/>
  <c r="BG235" i="9"/>
  <c r="BF235" i="9"/>
  <c r="AA235" i="9"/>
  <c r="Y235" i="9"/>
  <c r="W235" i="9"/>
  <c r="BK235" i="9"/>
  <c r="N235" i="9"/>
  <c r="BE235" i="9"/>
  <c r="BI234" i="9"/>
  <c r="BH234" i="9"/>
  <c r="BG234" i="9"/>
  <c r="BF234" i="9"/>
  <c r="AA234" i="9"/>
  <c r="Y234" i="9"/>
  <c r="W234" i="9"/>
  <c r="BK234" i="9"/>
  <c r="N234" i="9"/>
  <c r="BE234" i="9" s="1"/>
  <c r="BI233" i="9"/>
  <c r="BH233" i="9"/>
  <c r="BG233" i="9"/>
  <c r="BF233" i="9"/>
  <c r="AA233" i="9"/>
  <c r="Y233" i="9"/>
  <c r="W233" i="9"/>
  <c r="BK233" i="9"/>
  <c r="N233" i="9"/>
  <c r="BE233" i="9"/>
  <c r="BI232" i="9"/>
  <c r="BH232" i="9"/>
  <c r="BG232" i="9"/>
  <c r="BF232" i="9"/>
  <c r="AA232" i="9"/>
  <c r="Y232" i="9"/>
  <c r="W232" i="9"/>
  <c r="BK232" i="9"/>
  <c r="N232" i="9"/>
  <c r="BE232" i="9" s="1"/>
  <c r="BI231" i="9"/>
  <c r="BH231" i="9"/>
  <c r="BG231" i="9"/>
  <c r="BF231" i="9"/>
  <c r="AA231" i="9"/>
  <c r="Y231" i="9"/>
  <c r="W231" i="9"/>
  <c r="BK231" i="9"/>
  <c r="N231" i="9"/>
  <c r="BE231" i="9"/>
  <c r="BI230" i="9"/>
  <c r="BH230" i="9"/>
  <c r="BG230" i="9"/>
  <c r="BF230" i="9"/>
  <c r="AA230" i="9"/>
  <c r="Y230" i="9"/>
  <c r="W230" i="9"/>
  <c r="BK230" i="9"/>
  <c r="N230" i="9"/>
  <c r="BE230" i="9" s="1"/>
  <c r="BI229" i="9"/>
  <c r="BH229" i="9"/>
  <c r="BG229" i="9"/>
  <c r="BF229" i="9"/>
  <c r="AA229" i="9"/>
  <c r="Y229" i="9"/>
  <c r="W229" i="9"/>
  <c r="BK229" i="9"/>
  <c r="N229" i="9"/>
  <c r="BE229" i="9"/>
  <c r="BI228" i="9"/>
  <c r="BH228" i="9"/>
  <c r="BG228" i="9"/>
  <c r="BF228" i="9"/>
  <c r="AA228" i="9"/>
  <c r="Y228" i="9"/>
  <c r="W228" i="9"/>
  <c r="BK228" i="9"/>
  <c r="N228" i="9"/>
  <c r="BE228" i="9" s="1"/>
  <c r="BI227" i="9"/>
  <c r="BH227" i="9"/>
  <c r="BG227" i="9"/>
  <c r="BF227" i="9"/>
  <c r="AA227" i="9"/>
  <c r="Y227" i="9"/>
  <c r="W227" i="9"/>
  <c r="BK227" i="9"/>
  <c r="N227" i="9"/>
  <c r="BE227" i="9"/>
  <c r="BI226" i="9"/>
  <c r="BH226" i="9"/>
  <c r="BG226" i="9"/>
  <c r="BF226" i="9"/>
  <c r="AA226" i="9"/>
  <c r="Y226" i="9"/>
  <c r="W226" i="9"/>
  <c r="BK226" i="9"/>
  <c r="N226" i="9"/>
  <c r="BE226" i="9" s="1"/>
  <c r="BI225" i="9"/>
  <c r="BH225" i="9"/>
  <c r="BG225" i="9"/>
  <c r="BF225" i="9"/>
  <c r="AA225" i="9"/>
  <c r="Y225" i="9"/>
  <c r="W225" i="9"/>
  <c r="BK225" i="9"/>
  <c r="N225" i="9"/>
  <c r="BE225" i="9"/>
  <c r="BI224" i="9"/>
  <c r="BH224" i="9"/>
  <c r="BG224" i="9"/>
  <c r="BF224" i="9"/>
  <c r="AA224" i="9"/>
  <c r="Y224" i="9"/>
  <c r="W224" i="9"/>
  <c r="BK224" i="9"/>
  <c r="N224" i="9"/>
  <c r="BE224" i="9" s="1"/>
  <c r="BI223" i="9"/>
  <c r="BH223" i="9"/>
  <c r="BG223" i="9"/>
  <c r="BF223" i="9"/>
  <c r="AA223" i="9"/>
  <c r="Y223" i="9"/>
  <c r="W223" i="9"/>
  <c r="BK223" i="9"/>
  <c r="N223" i="9"/>
  <c r="BE223" i="9"/>
  <c r="BI222" i="9"/>
  <c r="BH222" i="9"/>
  <c r="BG222" i="9"/>
  <c r="BF222" i="9"/>
  <c r="AA222" i="9"/>
  <c r="Y222" i="9"/>
  <c r="W222" i="9"/>
  <c r="BK222" i="9"/>
  <c r="N222" i="9"/>
  <c r="BE222" i="9" s="1"/>
  <c r="BI221" i="9"/>
  <c r="BH221" i="9"/>
  <c r="BG221" i="9"/>
  <c r="BF221" i="9"/>
  <c r="AA221" i="9"/>
  <c r="Y221" i="9"/>
  <c r="W221" i="9"/>
  <c r="BK221" i="9"/>
  <c r="N221" i="9"/>
  <c r="BE221" i="9"/>
  <c r="BI220" i="9"/>
  <c r="BH220" i="9"/>
  <c r="BG220" i="9"/>
  <c r="BF220" i="9"/>
  <c r="AA220" i="9"/>
  <c r="Y220" i="9"/>
  <c r="W220" i="9"/>
  <c r="BK220" i="9"/>
  <c r="N220" i="9"/>
  <c r="BE220" i="9" s="1"/>
  <c r="BI219" i="9"/>
  <c r="BH219" i="9"/>
  <c r="BG219" i="9"/>
  <c r="BF219" i="9"/>
  <c r="AA219" i="9"/>
  <c r="Y219" i="9"/>
  <c r="W219" i="9"/>
  <c r="BK219" i="9"/>
  <c r="N219" i="9"/>
  <c r="BE219" i="9"/>
  <c r="BI218" i="9"/>
  <c r="BH218" i="9"/>
  <c r="BG218" i="9"/>
  <c r="BF218" i="9"/>
  <c r="AA218" i="9"/>
  <c r="Y218" i="9"/>
  <c r="W218" i="9"/>
  <c r="BK218" i="9"/>
  <c r="N218" i="9"/>
  <c r="BE218" i="9" s="1"/>
  <c r="BI217" i="9"/>
  <c r="BH217" i="9"/>
  <c r="BG217" i="9"/>
  <c r="BF217" i="9"/>
  <c r="AA217" i="9"/>
  <c r="Y217" i="9"/>
  <c r="W217" i="9"/>
  <c r="BK217" i="9"/>
  <c r="N217" i="9"/>
  <c r="BE217" i="9"/>
  <c r="BI216" i="9"/>
  <c r="BH216" i="9"/>
  <c r="BG216" i="9"/>
  <c r="BF216" i="9"/>
  <c r="AA216" i="9"/>
  <c r="Y216" i="9"/>
  <c r="W216" i="9"/>
  <c r="BK216" i="9"/>
  <c r="N216" i="9"/>
  <c r="BE216" i="9" s="1"/>
  <c r="BI215" i="9"/>
  <c r="BH215" i="9"/>
  <c r="BG215" i="9"/>
  <c r="BF215" i="9"/>
  <c r="AA215" i="9"/>
  <c r="Y215" i="9"/>
  <c r="W215" i="9"/>
  <c r="BK215" i="9"/>
  <c r="N215" i="9"/>
  <c r="BE215" i="9"/>
  <c r="BI214" i="9"/>
  <c r="BH214" i="9"/>
  <c r="BG214" i="9"/>
  <c r="BF214" i="9"/>
  <c r="AA214" i="9"/>
  <c r="Y214" i="9"/>
  <c r="W214" i="9"/>
  <c r="BK214" i="9"/>
  <c r="N214" i="9"/>
  <c r="BE214" i="9" s="1"/>
  <c r="BI213" i="9"/>
  <c r="BH213" i="9"/>
  <c r="BG213" i="9"/>
  <c r="BF213" i="9"/>
  <c r="AA213" i="9"/>
  <c r="Y213" i="9"/>
  <c r="W213" i="9"/>
  <c r="BK213" i="9"/>
  <c r="N213" i="9"/>
  <c r="BE213" i="9"/>
  <c r="BI212" i="9"/>
  <c r="BH212" i="9"/>
  <c r="BG212" i="9"/>
  <c r="BF212" i="9"/>
  <c r="AA212" i="9"/>
  <c r="Y212" i="9"/>
  <c r="W212" i="9"/>
  <c r="BK212" i="9"/>
  <c r="N212" i="9"/>
  <c r="BE212" i="9" s="1"/>
  <c r="BI211" i="9"/>
  <c r="BH211" i="9"/>
  <c r="BG211" i="9"/>
  <c r="BF211" i="9"/>
  <c r="AA211" i="9"/>
  <c r="Y211" i="9"/>
  <c r="W211" i="9"/>
  <c r="BK211" i="9"/>
  <c r="N211" i="9"/>
  <c r="BE211" i="9"/>
  <c r="BI210" i="9"/>
  <c r="BH210" i="9"/>
  <c r="BG210" i="9"/>
  <c r="BF210" i="9"/>
  <c r="AA210" i="9"/>
  <c r="Y210" i="9"/>
  <c r="W210" i="9"/>
  <c r="BK210" i="9"/>
  <c r="N210" i="9"/>
  <c r="BE210" i="9" s="1"/>
  <c r="BI209" i="9"/>
  <c r="BH209" i="9"/>
  <c r="BG209" i="9"/>
  <c r="BF209" i="9"/>
  <c r="AA209" i="9"/>
  <c r="Y209" i="9"/>
  <c r="W209" i="9"/>
  <c r="BK209" i="9"/>
  <c r="N209" i="9"/>
  <c r="BE209" i="9"/>
  <c r="BI208" i="9"/>
  <c r="BH208" i="9"/>
  <c r="BG208" i="9"/>
  <c r="BF208" i="9"/>
  <c r="AA208" i="9"/>
  <c r="Y208" i="9"/>
  <c r="W208" i="9"/>
  <c r="BK208" i="9"/>
  <c r="N208" i="9"/>
  <c r="BE208" i="9" s="1"/>
  <c r="BI207" i="9"/>
  <c r="BH207" i="9"/>
  <c r="BG207" i="9"/>
  <c r="BF207" i="9"/>
  <c r="AA207" i="9"/>
  <c r="Y207" i="9"/>
  <c r="W207" i="9"/>
  <c r="BK207" i="9"/>
  <c r="N207" i="9"/>
  <c r="BE207" i="9"/>
  <c r="BI206" i="9"/>
  <c r="BH206" i="9"/>
  <c r="BG206" i="9"/>
  <c r="BF206" i="9"/>
  <c r="AA206" i="9"/>
  <c r="Y206" i="9"/>
  <c r="W206" i="9"/>
  <c r="BK206" i="9"/>
  <c r="N206" i="9"/>
  <c r="BE206" i="9" s="1"/>
  <c r="BI205" i="9"/>
  <c r="BH205" i="9"/>
  <c r="BG205" i="9"/>
  <c r="BF205" i="9"/>
  <c r="AA205" i="9"/>
  <c r="Y205" i="9"/>
  <c r="W205" i="9"/>
  <c r="BK205" i="9"/>
  <c r="N205" i="9"/>
  <c r="BE205" i="9"/>
  <c r="BI204" i="9"/>
  <c r="BH204" i="9"/>
  <c r="BG204" i="9"/>
  <c r="BF204" i="9"/>
  <c r="AA204" i="9"/>
  <c r="Y204" i="9"/>
  <c r="W204" i="9"/>
  <c r="BK204" i="9"/>
  <c r="N204" i="9"/>
  <c r="BE204" i="9" s="1"/>
  <c r="BI203" i="9"/>
  <c r="BH203" i="9"/>
  <c r="BG203" i="9"/>
  <c r="BF203" i="9"/>
  <c r="AA203" i="9"/>
  <c r="Y203" i="9"/>
  <c r="W203" i="9"/>
  <c r="BK203" i="9"/>
  <c r="N203" i="9"/>
  <c r="BE203" i="9"/>
  <c r="BI202" i="9"/>
  <c r="BH202" i="9"/>
  <c r="BG202" i="9"/>
  <c r="BF202" i="9"/>
  <c r="AA202" i="9"/>
  <c r="Y202" i="9"/>
  <c r="W202" i="9"/>
  <c r="BK202" i="9"/>
  <c r="N202" i="9"/>
  <c r="BE202" i="9" s="1"/>
  <c r="BI201" i="9"/>
  <c r="BH201" i="9"/>
  <c r="BG201" i="9"/>
  <c r="BF201" i="9"/>
  <c r="AA201" i="9"/>
  <c r="Y201" i="9"/>
  <c r="W201" i="9"/>
  <c r="BK201" i="9"/>
  <c r="N201" i="9"/>
  <c r="BE201" i="9"/>
  <c r="BI200" i="9"/>
  <c r="BH200" i="9"/>
  <c r="BG200" i="9"/>
  <c r="BF200" i="9"/>
  <c r="AA200" i="9"/>
  <c r="Y200" i="9"/>
  <c r="W200" i="9"/>
  <c r="BK200" i="9"/>
  <c r="N200" i="9"/>
  <c r="BE200" i="9" s="1"/>
  <c r="BI199" i="9"/>
  <c r="BH199" i="9"/>
  <c r="BG199" i="9"/>
  <c r="BF199" i="9"/>
  <c r="AA199" i="9"/>
  <c r="Y199" i="9"/>
  <c r="W199" i="9"/>
  <c r="BK199" i="9"/>
  <c r="N199" i="9"/>
  <c r="BE199" i="9"/>
  <c r="BI198" i="9"/>
  <c r="BH198" i="9"/>
  <c r="BG198" i="9"/>
  <c r="BF198" i="9"/>
  <c r="AA198" i="9"/>
  <c r="Y198" i="9"/>
  <c r="W198" i="9"/>
  <c r="BK198" i="9"/>
  <c r="N198" i="9"/>
  <c r="BE198" i="9" s="1"/>
  <c r="BI197" i="9"/>
  <c r="BH197" i="9"/>
  <c r="BG197" i="9"/>
  <c r="BF197" i="9"/>
  <c r="AA197" i="9"/>
  <c r="Y197" i="9"/>
  <c r="W197" i="9"/>
  <c r="BK197" i="9"/>
  <c r="N197" i="9"/>
  <c r="BE197" i="9"/>
  <c r="BI196" i="9"/>
  <c r="BH196" i="9"/>
  <c r="BG196" i="9"/>
  <c r="BF196" i="9"/>
  <c r="AA196" i="9"/>
  <c r="Y196" i="9"/>
  <c r="W196" i="9"/>
  <c r="BK196" i="9"/>
  <c r="N196" i="9"/>
  <c r="BE196" i="9" s="1"/>
  <c r="BI195" i="9"/>
  <c r="BH195" i="9"/>
  <c r="BG195" i="9"/>
  <c r="BF195" i="9"/>
  <c r="AA195" i="9"/>
  <c r="Y195" i="9"/>
  <c r="W195" i="9"/>
  <c r="BK195" i="9"/>
  <c r="N195" i="9"/>
  <c r="BE195" i="9"/>
  <c r="BI194" i="9"/>
  <c r="BH194" i="9"/>
  <c r="BG194" i="9"/>
  <c r="BF194" i="9"/>
  <c r="AA194" i="9"/>
  <c r="Y194" i="9"/>
  <c r="W194" i="9"/>
  <c r="BK194" i="9"/>
  <c r="N194" i="9"/>
  <c r="BE194" i="9" s="1"/>
  <c r="BI193" i="9"/>
  <c r="BH193" i="9"/>
  <c r="BG193" i="9"/>
  <c r="BF193" i="9"/>
  <c r="AA193" i="9"/>
  <c r="Y193" i="9"/>
  <c r="W193" i="9"/>
  <c r="BK193" i="9"/>
  <c r="N193" i="9"/>
  <c r="BE193" i="9"/>
  <c r="BI192" i="9"/>
  <c r="BH192" i="9"/>
  <c r="BG192" i="9"/>
  <c r="BF192" i="9"/>
  <c r="AA192" i="9"/>
  <c r="Y192" i="9"/>
  <c r="W192" i="9"/>
  <c r="BK192" i="9"/>
  <c r="N192" i="9"/>
  <c r="BE192" i="9" s="1"/>
  <c r="BI191" i="9"/>
  <c r="BH191" i="9"/>
  <c r="BG191" i="9"/>
  <c r="BF191" i="9"/>
  <c r="AA191" i="9"/>
  <c r="Y191" i="9"/>
  <c r="W191" i="9"/>
  <c r="BK191" i="9"/>
  <c r="N191" i="9"/>
  <c r="BE191" i="9"/>
  <c r="BI190" i="9"/>
  <c r="BH190" i="9"/>
  <c r="BG190" i="9"/>
  <c r="BF190" i="9"/>
  <c r="AA190" i="9"/>
  <c r="Y190" i="9"/>
  <c r="W190" i="9"/>
  <c r="BK190" i="9"/>
  <c r="N190" i="9"/>
  <c r="BE190" i="9" s="1"/>
  <c r="BI189" i="9"/>
  <c r="BH189" i="9"/>
  <c r="BG189" i="9"/>
  <c r="BF189" i="9"/>
  <c r="AA189" i="9"/>
  <c r="Y189" i="9"/>
  <c r="W189" i="9"/>
  <c r="BK189" i="9"/>
  <c r="N189" i="9"/>
  <c r="BE189" i="9"/>
  <c r="BI188" i="9"/>
  <c r="BH188" i="9"/>
  <c r="BG188" i="9"/>
  <c r="BF188" i="9"/>
  <c r="AA188" i="9"/>
  <c r="Y188" i="9"/>
  <c r="W188" i="9"/>
  <c r="BK188" i="9"/>
  <c r="N188" i="9"/>
  <c r="BE188" i="9" s="1"/>
  <c r="BI187" i="9"/>
  <c r="BH187" i="9"/>
  <c r="BG187" i="9"/>
  <c r="BF187" i="9"/>
  <c r="AA187" i="9"/>
  <c r="Y187" i="9"/>
  <c r="W187" i="9"/>
  <c r="BK187" i="9"/>
  <c r="N187" i="9"/>
  <c r="BE187" i="9"/>
  <c r="BI186" i="9"/>
  <c r="BH186" i="9"/>
  <c r="BG186" i="9"/>
  <c r="BF186" i="9"/>
  <c r="AA186" i="9"/>
  <c r="Y186" i="9"/>
  <c r="W186" i="9"/>
  <c r="BK186" i="9"/>
  <c r="N186" i="9"/>
  <c r="BE186" i="9" s="1"/>
  <c r="BI185" i="9"/>
  <c r="BH185" i="9"/>
  <c r="BG185" i="9"/>
  <c r="BF185" i="9"/>
  <c r="AA185" i="9"/>
  <c r="Y185" i="9"/>
  <c r="W185" i="9"/>
  <c r="BK185" i="9"/>
  <c r="N185" i="9"/>
  <c r="BE185" i="9"/>
  <c r="BI184" i="9"/>
  <c r="BH184" i="9"/>
  <c r="BG184" i="9"/>
  <c r="BF184" i="9"/>
  <c r="AA184" i="9"/>
  <c r="Y184" i="9"/>
  <c r="W184" i="9"/>
  <c r="BK184" i="9"/>
  <c r="N184" i="9"/>
  <c r="BE184" i="9" s="1"/>
  <c r="BI183" i="9"/>
  <c r="BH183" i="9"/>
  <c r="BG183" i="9"/>
  <c r="BF183" i="9"/>
  <c r="AA183" i="9"/>
  <c r="Y183" i="9"/>
  <c r="W183" i="9"/>
  <c r="BK183" i="9"/>
  <c r="N183" i="9"/>
  <c r="BE183" i="9"/>
  <c r="BI182" i="9"/>
  <c r="BH182" i="9"/>
  <c r="BG182" i="9"/>
  <c r="BF182" i="9"/>
  <c r="AA182" i="9"/>
  <c r="Y182" i="9"/>
  <c r="Y179" i="9" s="1"/>
  <c r="W182" i="9"/>
  <c r="BK182" i="9"/>
  <c r="N182" i="9"/>
  <c r="BE182" i="9" s="1"/>
  <c r="BI181" i="9"/>
  <c r="BH181" i="9"/>
  <c r="BG181" i="9"/>
  <c r="BF181" i="9"/>
  <c r="AA181" i="9"/>
  <c r="Y181" i="9"/>
  <c r="W181" i="9"/>
  <c r="BK181" i="9"/>
  <c r="BK179" i="9" s="1"/>
  <c r="N179" i="9" s="1"/>
  <c r="N93" i="9" s="1"/>
  <c r="N181" i="9"/>
  <c r="BE181" i="9"/>
  <c r="BI180" i="9"/>
  <c r="BH180" i="9"/>
  <c r="BG180" i="9"/>
  <c r="BF180" i="9"/>
  <c r="AA180" i="9"/>
  <c r="Y180" i="9"/>
  <c r="W180" i="9"/>
  <c r="W179" i="9"/>
  <c r="BK180" i="9"/>
  <c r="N180" i="9"/>
  <c r="BE180" i="9" s="1"/>
  <c r="BI178" i="9"/>
  <c r="BH178" i="9"/>
  <c r="BG178" i="9"/>
  <c r="BF178" i="9"/>
  <c r="AA178" i="9"/>
  <c r="Y178" i="9"/>
  <c r="W178" i="9"/>
  <c r="BK178" i="9"/>
  <c r="N178" i="9"/>
  <c r="BE178" i="9"/>
  <c r="BI177" i="9"/>
  <c r="BH177" i="9"/>
  <c r="BG177" i="9"/>
  <c r="BF177" i="9"/>
  <c r="AA177" i="9"/>
  <c r="Y177" i="9"/>
  <c r="W177" i="9"/>
  <c r="BK177" i="9"/>
  <c r="N177" i="9"/>
  <c r="BE177" i="9"/>
  <c r="BI176" i="9"/>
  <c r="BH176" i="9"/>
  <c r="BG176" i="9"/>
  <c r="BF176" i="9"/>
  <c r="AA176" i="9"/>
  <c r="Y176" i="9"/>
  <c r="W176" i="9"/>
  <c r="BK176" i="9"/>
  <c r="N176" i="9"/>
  <c r="BE176" i="9"/>
  <c r="BI175" i="9"/>
  <c r="BH175" i="9"/>
  <c r="BG175" i="9"/>
  <c r="BF175" i="9"/>
  <c r="AA175" i="9"/>
  <c r="Y175" i="9"/>
  <c r="W175" i="9"/>
  <c r="BK175" i="9"/>
  <c r="N175" i="9"/>
  <c r="BE175" i="9"/>
  <c r="BI174" i="9"/>
  <c r="BH174" i="9"/>
  <c r="BG174" i="9"/>
  <c r="BF174" i="9"/>
  <c r="AA174" i="9"/>
  <c r="Y174" i="9"/>
  <c r="W174" i="9"/>
  <c r="BK174" i="9"/>
  <c r="N174" i="9"/>
  <c r="BE174" i="9"/>
  <c r="BI173" i="9"/>
  <c r="BH173" i="9"/>
  <c r="BG173" i="9"/>
  <c r="BF173" i="9"/>
  <c r="AA173" i="9"/>
  <c r="Y173" i="9"/>
  <c r="W173" i="9"/>
  <c r="BK173" i="9"/>
  <c r="N173" i="9"/>
  <c r="BE173" i="9"/>
  <c r="BI172" i="9"/>
  <c r="BH172" i="9"/>
  <c r="BG172" i="9"/>
  <c r="BF172" i="9"/>
  <c r="AA172" i="9"/>
  <c r="Y172" i="9"/>
  <c r="W172" i="9"/>
  <c r="BK172" i="9"/>
  <c r="N172" i="9"/>
  <c r="BE172" i="9"/>
  <c r="BI171" i="9"/>
  <c r="BH171" i="9"/>
  <c r="BG171" i="9"/>
  <c r="BF171" i="9"/>
  <c r="AA171" i="9"/>
  <c r="Y171" i="9"/>
  <c r="W171" i="9"/>
  <c r="BK171" i="9"/>
  <c r="N171" i="9"/>
  <c r="BE171" i="9"/>
  <c r="BI170" i="9"/>
  <c r="BH170" i="9"/>
  <c r="BG170" i="9"/>
  <c r="BF170" i="9"/>
  <c r="AA170" i="9"/>
  <c r="Y170" i="9"/>
  <c r="W170" i="9"/>
  <c r="BK170" i="9"/>
  <c r="N170" i="9"/>
  <c r="BE170" i="9"/>
  <c r="BI169" i="9"/>
  <c r="BH169" i="9"/>
  <c r="BG169" i="9"/>
  <c r="BF169" i="9"/>
  <c r="AA169" i="9"/>
  <c r="Y169" i="9"/>
  <c r="W169" i="9"/>
  <c r="BK169" i="9"/>
  <c r="N169" i="9"/>
  <c r="BE169" i="9"/>
  <c r="BI168" i="9"/>
  <c r="BH168" i="9"/>
  <c r="BG168" i="9"/>
  <c r="BF168" i="9"/>
  <c r="AA168" i="9"/>
  <c r="Y168" i="9"/>
  <c r="W168" i="9"/>
  <c r="BK168" i="9"/>
  <c r="N168" i="9"/>
  <c r="BE168" i="9"/>
  <c r="BI167" i="9"/>
  <c r="BH167" i="9"/>
  <c r="BG167" i="9"/>
  <c r="BF167" i="9"/>
  <c r="AA167" i="9"/>
  <c r="Y167" i="9"/>
  <c r="W167" i="9"/>
  <c r="BK167" i="9"/>
  <c r="N167" i="9"/>
  <c r="BE167" i="9"/>
  <c r="BI166" i="9"/>
  <c r="BH166" i="9"/>
  <c r="BG166" i="9"/>
  <c r="BF166" i="9"/>
  <c r="AA166" i="9"/>
  <c r="Y166" i="9"/>
  <c r="W166" i="9"/>
  <c r="BK166" i="9"/>
  <c r="N166" i="9"/>
  <c r="BE166" i="9"/>
  <c r="BI165" i="9"/>
  <c r="BH165" i="9"/>
  <c r="BG165" i="9"/>
  <c r="BF165" i="9"/>
  <c r="AA165" i="9"/>
  <c r="Y165" i="9"/>
  <c r="W165" i="9"/>
  <c r="BK165" i="9"/>
  <c r="N165" i="9"/>
  <c r="BE165" i="9" s="1"/>
  <c r="BI164" i="9"/>
  <c r="BH164" i="9"/>
  <c r="BG164" i="9"/>
  <c r="BF164" i="9"/>
  <c r="AA164" i="9"/>
  <c r="Y164" i="9"/>
  <c r="W164" i="9"/>
  <c r="BK164" i="9"/>
  <c r="N164" i="9"/>
  <c r="BE164" i="9"/>
  <c r="BI163" i="9"/>
  <c r="BH163" i="9"/>
  <c r="BG163" i="9"/>
  <c r="BF163" i="9"/>
  <c r="AA163" i="9"/>
  <c r="Y163" i="9"/>
  <c r="W163" i="9"/>
  <c r="BK163" i="9"/>
  <c r="N163" i="9"/>
  <c r="BE163" i="9" s="1"/>
  <c r="BI162" i="9"/>
  <c r="BH162" i="9"/>
  <c r="BG162" i="9"/>
  <c r="BF162" i="9"/>
  <c r="AA162" i="9"/>
  <c r="Y162" i="9"/>
  <c r="W162" i="9"/>
  <c r="BK162" i="9"/>
  <c r="N162" i="9"/>
  <c r="BE162" i="9"/>
  <c r="BI161" i="9"/>
  <c r="BH161" i="9"/>
  <c r="BG161" i="9"/>
  <c r="BF161" i="9"/>
  <c r="AA161" i="9"/>
  <c r="Y161" i="9"/>
  <c r="W161" i="9"/>
  <c r="BK161" i="9"/>
  <c r="N161" i="9"/>
  <c r="BE161" i="9" s="1"/>
  <c r="BI160" i="9"/>
  <c r="BH160" i="9"/>
  <c r="BG160" i="9"/>
  <c r="BF160" i="9"/>
  <c r="AA160" i="9"/>
  <c r="Y160" i="9"/>
  <c r="W160" i="9"/>
  <c r="BK160" i="9"/>
  <c r="N160" i="9"/>
  <c r="BE160" i="9"/>
  <c r="BI159" i="9"/>
  <c r="BH159" i="9"/>
  <c r="BG159" i="9"/>
  <c r="BF159" i="9"/>
  <c r="AA159" i="9"/>
  <c r="Y159" i="9"/>
  <c r="W159" i="9"/>
  <c r="BK159" i="9"/>
  <c r="N159" i="9"/>
  <c r="BE159" i="9" s="1"/>
  <c r="BI158" i="9"/>
  <c r="BH158" i="9"/>
  <c r="BG158" i="9"/>
  <c r="BF158" i="9"/>
  <c r="AA158" i="9"/>
  <c r="Y158" i="9"/>
  <c r="W158" i="9"/>
  <c r="BK158" i="9"/>
  <c r="N158" i="9"/>
  <c r="BE158" i="9"/>
  <c r="BI157" i="9"/>
  <c r="BH157" i="9"/>
  <c r="BG157" i="9"/>
  <c r="BF157" i="9"/>
  <c r="AA157" i="9"/>
  <c r="Y157" i="9"/>
  <c r="W157" i="9"/>
  <c r="BK157" i="9"/>
  <c r="N157" i="9"/>
  <c r="BE157" i="9" s="1"/>
  <c r="BI156" i="9"/>
  <c r="BH156" i="9"/>
  <c r="BG156" i="9"/>
  <c r="BF156" i="9"/>
  <c r="AA156" i="9"/>
  <c r="Y156" i="9"/>
  <c r="W156" i="9"/>
  <c r="BK156" i="9"/>
  <c r="N156" i="9"/>
  <c r="BE156" i="9"/>
  <c r="BI155" i="9"/>
  <c r="BH155" i="9"/>
  <c r="BG155" i="9"/>
  <c r="BF155" i="9"/>
  <c r="AA155" i="9"/>
  <c r="Y155" i="9"/>
  <c r="W155" i="9"/>
  <c r="BK155" i="9"/>
  <c r="N155" i="9"/>
  <c r="BE155" i="9" s="1"/>
  <c r="BI154" i="9"/>
  <c r="BH154" i="9"/>
  <c r="BG154" i="9"/>
  <c r="BF154" i="9"/>
  <c r="AA154" i="9"/>
  <c r="Y154" i="9"/>
  <c r="W154" i="9"/>
  <c r="BK154" i="9"/>
  <c r="N154" i="9"/>
  <c r="BE154" i="9"/>
  <c r="BI153" i="9"/>
  <c r="BH153" i="9"/>
  <c r="BG153" i="9"/>
  <c r="BF153" i="9"/>
  <c r="AA153" i="9"/>
  <c r="Y153" i="9"/>
  <c r="W153" i="9"/>
  <c r="BK153" i="9"/>
  <c r="N153" i="9"/>
  <c r="BE153" i="9" s="1"/>
  <c r="BI152" i="9"/>
  <c r="BH152" i="9"/>
  <c r="BG152" i="9"/>
  <c r="BF152" i="9"/>
  <c r="AA152" i="9"/>
  <c r="Y152" i="9"/>
  <c r="W152" i="9"/>
  <c r="BK152" i="9"/>
  <c r="N152" i="9"/>
  <c r="BE152" i="9"/>
  <c r="BI151" i="9"/>
  <c r="BH151" i="9"/>
  <c r="BG151" i="9"/>
  <c r="BF151" i="9"/>
  <c r="AA151" i="9"/>
  <c r="Y151" i="9"/>
  <c r="W151" i="9"/>
  <c r="BK151" i="9"/>
  <c r="N151" i="9"/>
  <c r="BE151" i="9" s="1"/>
  <c r="BI150" i="9"/>
  <c r="BH150" i="9"/>
  <c r="BG150" i="9"/>
  <c r="BF150" i="9"/>
  <c r="AA150" i="9"/>
  <c r="Y150" i="9"/>
  <c r="W150" i="9"/>
  <c r="BK150" i="9"/>
  <c r="N150" i="9"/>
  <c r="BE150" i="9"/>
  <c r="BI149" i="9"/>
  <c r="BH149" i="9"/>
  <c r="BG149" i="9"/>
  <c r="BF149" i="9"/>
  <c r="AA149" i="9"/>
  <c r="Y149" i="9"/>
  <c r="W149" i="9"/>
  <c r="BK149" i="9"/>
  <c r="N149" i="9"/>
  <c r="BE149" i="9" s="1"/>
  <c r="BI148" i="9"/>
  <c r="BH148" i="9"/>
  <c r="BG148" i="9"/>
  <c r="BF148" i="9"/>
  <c r="AA148" i="9"/>
  <c r="Y148" i="9"/>
  <c r="W148" i="9"/>
  <c r="BK148" i="9"/>
  <c r="N148" i="9"/>
  <c r="BE148" i="9"/>
  <c r="BI147" i="9"/>
  <c r="BH147" i="9"/>
  <c r="BG147" i="9"/>
  <c r="BF147" i="9"/>
  <c r="AA147" i="9"/>
  <c r="Y147" i="9"/>
  <c r="W147" i="9"/>
  <c r="BK147" i="9"/>
  <c r="N147" i="9"/>
  <c r="BE147" i="9" s="1"/>
  <c r="BI146" i="9"/>
  <c r="BH146" i="9"/>
  <c r="BG146" i="9"/>
  <c r="BF146" i="9"/>
  <c r="AA146" i="9"/>
  <c r="Y146" i="9"/>
  <c r="W146" i="9"/>
  <c r="BK146" i="9"/>
  <c r="N146" i="9"/>
  <c r="BE146" i="9"/>
  <c r="BI145" i="9"/>
  <c r="BH145" i="9"/>
  <c r="BG145" i="9"/>
  <c r="BF145" i="9"/>
  <c r="AA145" i="9"/>
  <c r="Y145" i="9"/>
  <c r="W145" i="9"/>
  <c r="BK145" i="9"/>
  <c r="N145" i="9"/>
  <c r="BE145" i="9" s="1"/>
  <c r="BI144" i="9"/>
  <c r="BH144" i="9"/>
  <c r="BG144" i="9"/>
  <c r="BF144" i="9"/>
  <c r="AA144" i="9"/>
  <c r="Y144" i="9"/>
  <c r="Y143" i="9" s="1"/>
  <c r="W144" i="9"/>
  <c r="BK144" i="9"/>
  <c r="BK143" i="9" s="1"/>
  <c r="N143" i="9" s="1"/>
  <c r="N92" i="9" s="1"/>
  <c r="N144" i="9"/>
  <c r="BE144" i="9"/>
  <c r="BI142" i="9"/>
  <c r="BH142" i="9"/>
  <c r="BG142" i="9"/>
  <c r="BF142" i="9"/>
  <c r="AA142" i="9"/>
  <c r="Y142" i="9"/>
  <c r="W142" i="9"/>
  <c r="BK142" i="9"/>
  <c r="N142" i="9"/>
  <c r="BE142" i="9"/>
  <c r="BI141" i="9"/>
  <c r="BH141" i="9"/>
  <c r="BG141" i="9"/>
  <c r="BF141" i="9"/>
  <c r="AA141" i="9"/>
  <c r="Y141" i="9"/>
  <c r="W141" i="9"/>
  <c r="BK141" i="9"/>
  <c r="N141" i="9"/>
  <c r="BE141" i="9" s="1"/>
  <c r="BI140" i="9"/>
  <c r="BH140" i="9"/>
  <c r="BG140" i="9"/>
  <c r="BF140" i="9"/>
  <c r="AA140" i="9"/>
  <c r="Y140" i="9"/>
  <c r="W140" i="9"/>
  <c r="BK140" i="9"/>
  <c r="N140" i="9"/>
  <c r="BE140" i="9"/>
  <c r="BI139" i="9"/>
  <c r="BH139" i="9"/>
  <c r="BG139" i="9"/>
  <c r="BF139" i="9"/>
  <c r="AA139" i="9"/>
  <c r="Y139" i="9"/>
  <c r="W139" i="9"/>
  <c r="BK139" i="9"/>
  <c r="N139" i="9"/>
  <c r="BE139" i="9" s="1"/>
  <c r="BI138" i="9"/>
  <c r="BH138" i="9"/>
  <c r="BG138" i="9"/>
  <c r="BF138" i="9"/>
  <c r="AA138" i="9"/>
  <c r="Y138" i="9"/>
  <c r="W138" i="9"/>
  <c r="BK138" i="9"/>
  <c r="N138" i="9"/>
  <c r="BE138" i="9"/>
  <c r="BI137" i="9"/>
  <c r="BH137" i="9"/>
  <c r="BG137" i="9"/>
  <c r="BF137" i="9"/>
  <c r="AA137" i="9"/>
  <c r="Y137" i="9"/>
  <c r="W137" i="9"/>
  <c r="BK137" i="9"/>
  <c r="N137" i="9"/>
  <c r="BE137" i="9" s="1"/>
  <c r="BI136" i="9"/>
  <c r="BH136" i="9"/>
  <c r="BG136" i="9"/>
  <c r="BF136" i="9"/>
  <c r="AA136" i="9"/>
  <c r="Y136" i="9"/>
  <c r="W136" i="9"/>
  <c r="BK136" i="9"/>
  <c r="N136" i="9"/>
  <c r="BE136" i="9"/>
  <c r="BI135" i="9"/>
  <c r="BH135" i="9"/>
  <c r="BG135" i="9"/>
  <c r="BF135" i="9"/>
  <c r="AA135" i="9"/>
  <c r="Y135" i="9"/>
  <c r="W135" i="9"/>
  <c r="BK135" i="9"/>
  <c r="N135" i="9"/>
  <c r="BE135" i="9" s="1"/>
  <c r="BI134" i="9"/>
  <c r="BH134" i="9"/>
  <c r="BG134" i="9"/>
  <c r="BF134" i="9"/>
  <c r="AA134" i="9"/>
  <c r="Y134" i="9"/>
  <c r="W134" i="9"/>
  <c r="BK134" i="9"/>
  <c r="N134" i="9"/>
  <c r="BE134" i="9"/>
  <c r="BI133" i="9"/>
  <c r="BH133" i="9"/>
  <c r="BG133" i="9"/>
  <c r="BF133" i="9"/>
  <c r="AA133" i="9"/>
  <c r="Y133" i="9"/>
  <c r="W133" i="9"/>
  <c r="BK133" i="9"/>
  <c r="N133" i="9"/>
  <c r="BE133" i="9" s="1"/>
  <c r="BI132" i="9"/>
  <c r="BH132" i="9"/>
  <c r="BG132" i="9"/>
  <c r="BF132" i="9"/>
  <c r="AA132" i="9"/>
  <c r="Y132" i="9"/>
  <c r="W132" i="9"/>
  <c r="BK132" i="9"/>
  <c r="N132" i="9"/>
  <c r="BE132" i="9"/>
  <c r="BI131" i="9"/>
  <c r="BH131" i="9"/>
  <c r="BG131" i="9"/>
  <c r="BF131" i="9"/>
  <c r="AA131" i="9"/>
  <c r="Y131" i="9"/>
  <c r="W131" i="9"/>
  <c r="BK131" i="9"/>
  <c r="N131" i="9"/>
  <c r="BE131" i="9" s="1"/>
  <c r="BI130" i="9"/>
  <c r="BH130" i="9"/>
  <c r="BG130" i="9"/>
  <c r="BF130" i="9"/>
  <c r="AA130" i="9"/>
  <c r="Y130" i="9"/>
  <c r="W130" i="9"/>
  <c r="BK130" i="9"/>
  <c r="N130" i="9"/>
  <c r="BE130" i="9"/>
  <c r="BI129" i="9"/>
  <c r="BH129" i="9"/>
  <c r="BG129" i="9"/>
  <c r="BF129" i="9"/>
  <c r="AA129" i="9"/>
  <c r="Y129" i="9"/>
  <c r="W129" i="9"/>
  <c r="BK129" i="9"/>
  <c r="N129" i="9"/>
  <c r="BE129" i="9" s="1"/>
  <c r="BI128" i="9"/>
  <c r="BH128" i="9"/>
  <c r="BG128" i="9"/>
  <c r="BF128" i="9"/>
  <c r="AA128" i="9"/>
  <c r="Y128" i="9"/>
  <c r="W128" i="9"/>
  <c r="BK128" i="9"/>
  <c r="N128" i="9"/>
  <c r="BE128" i="9"/>
  <c r="BI127" i="9"/>
  <c r="BH127" i="9"/>
  <c r="BG127" i="9"/>
  <c r="BF127" i="9"/>
  <c r="AA127" i="9"/>
  <c r="Y127" i="9"/>
  <c r="W127" i="9"/>
  <c r="BK127" i="9"/>
  <c r="BK126" i="9" s="1"/>
  <c r="N127" i="9"/>
  <c r="BE127" i="9" s="1"/>
  <c r="M121" i="9"/>
  <c r="M120" i="9"/>
  <c r="F120" i="9"/>
  <c r="F118" i="9"/>
  <c r="F116" i="9"/>
  <c r="BI104" i="9"/>
  <c r="BH104" i="9"/>
  <c r="BG104" i="9"/>
  <c r="BF104" i="9"/>
  <c r="BI103" i="9"/>
  <c r="BH103" i="9"/>
  <c r="BG103" i="9"/>
  <c r="BF103" i="9"/>
  <c r="BI102" i="9"/>
  <c r="BH102" i="9"/>
  <c r="H36" i="9" s="1"/>
  <c r="BC98" i="1" s="1"/>
  <c r="BG102" i="9"/>
  <c r="BF102" i="9"/>
  <c r="BI101" i="9"/>
  <c r="BH101" i="9"/>
  <c r="BG101" i="9"/>
  <c r="BF101" i="9"/>
  <c r="H34" i="9" s="1"/>
  <c r="BA98" i="1" s="1"/>
  <c r="BI100" i="9"/>
  <c r="BH100" i="9"/>
  <c r="BG100" i="9"/>
  <c r="H35" i="9" s="1"/>
  <c r="BB98" i="1" s="1"/>
  <c r="BF100" i="9"/>
  <c r="BI99" i="9"/>
  <c r="BH99" i="9"/>
  <c r="BG99" i="9"/>
  <c r="BF99" i="9"/>
  <c r="M34" i="9" s="1"/>
  <c r="AW98" i="1" s="1"/>
  <c r="M85" i="9"/>
  <c r="M84" i="9"/>
  <c r="F84" i="9"/>
  <c r="F82" i="9"/>
  <c r="F80" i="9"/>
  <c r="O16" i="9"/>
  <c r="E16" i="9"/>
  <c r="F121" i="9"/>
  <c r="F85" i="9"/>
  <c r="O15" i="9"/>
  <c r="O10" i="9"/>
  <c r="M118" i="9"/>
  <c r="M82" i="9"/>
  <c r="F6" i="9"/>
  <c r="F114" i="9" s="1"/>
  <c r="F78" i="9"/>
  <c r="N164" i="8"/>
  <c r="AY97" i="1"/>
  <c r="AX97" i="1"/>
  <c r="BI163" i="8"/>
  <c r="BH163" i="8"/>
  <c r="BG163" i="8"/>
  <c r="BF163" i="8"/>
  <c r="AA163" i="8"/>
  <c r="Y163" i="8"/>
  <c r="W163" i="8"/>
  <c r="BK163" i="8"/>
  <c r="N163" i="8"/>
  <c r="BE163" i="8" s="1"/>
  <c r="BI162" i="8"/>
  <c r="BH162" i="8"/>
  <c r="BG162" i="8"/>
  <c r="BF162" i="8"/>
  <c r="AA162" i="8"/>
  <c r="Y162" i="8"/>
  <c r="W162" i="8"/>
  <c r="BK162" i="8"/>
  <c r="N162" i="8"/>
  <c r="BE162" i="8" s="1"/>
  <c r="BI161" i="8"/>
  <c r="BH161" i="8"/>
  <c r="BG161" i="8"/>
  <c r="BF161" i="8"/>
  <c r="AA161" i="8"/>
  <c r="Y161" i="8"/>
  <c r="W161" i="8"/>
  <c r="BK161" i="8"/>
  <c r="N161" i="8"/>
  <c r="BE161" i="8" s="1"/>
  <c r="BI160" i="8"/>
  <c r="BH160" i="8"/>
  <c r="BG160" i="8"/>
  <c r="BF160" i="8"/>
  <c r="AA160" i="8"/>
  <c r="Y160" i="8"/>
  <c r="Y159" i="8"/>
  <c r="W160" i="8"/>
  <c r="W159" i="8" s="1"/>
  <c r="BK160" i="8"/>
  <c r="BK159" i="8"/>
  <c r="N159" i="8" s="1"/>
  <c r="N96" i="8" s="1"/>
  <c r="N160" i="8"/>
  <c r="BE160" i="8"/>
  <c r="BI158" i="8"/>
  <c r="BH158" i="8"/>
  <c r="BG158" i="8"/>
  <c r="BF158" i="8"/>
  <c r="AA158" i="8"/>
  <c r="Y158" i="8"/>
  <c r="W158" i="8"/>
  <c r="BK158" i="8"/>
  <c r="N158" i="8"/>
  <c r="BE158" i="8" s="1"/>
  <c r="BI157" i="8"/>
  <c r="BH157" i="8"/>
  <c r="BG157" i="8"/>
  <c r="BF157" i="8"/>
  <c r="AA157" i="8"/>
  <c r="Y157" i="8"/>
  <c r="W157" i="8"/>
  <c r="BK157" i="8"/>
  <c r="N157" i="8"/>
  <c r="BE157" i="8" s="1"/>
  <c r="BI156" i="8"/>
  <c r="BH156" i="8"/>
  <c r="BG156" i="8"/>
  <c r="BF156" i="8"/>
  <c r="AA156" i="8"/>
  <c r="Y156" i="8"/>
  <c r="W156" i="8"/>
  <c r="W149" i="8" s="1"/>
  <c r="W148" i="8" s="1"/>
  <c r="BK156" i="8"/>
  <c r="N156" i="8"/>
  <c r="BE156" i="8" s="1"/>
  <c r="BI155" i="8"/>
  <c r="BH155" i="8"/>
  <c r="BG155" i="8"/>
  <c r="BF155" i="8"/>
  <c r="AA155" i="8"/>
  <c r="Y155" i="8"/>
  <c r="W155" i="8"/>
  <c r="BK155" i="8"/>
  <c r="N155" i="8"/>
  <c r="BE155" i="8"/>
  <c r="BI154" i="8"/>
  <c r="BH154" i="8"/>
  <c r="BG154" i="8"/>
  <c r="BF154" i="8"/>
  <c r="AA154" i="8"/>
  <c r="Y154" i="8"/>
  <c r="W154" i="8"/>
  <c r="BK154" i="8"/>
  <c r="N154" i="8"/>
  <c r="BE154" i="8" s="1"/>
  <c r="BI153" i="8"/>
  <c r="BH153" i="8"/>
  <c r="BG153" i="8"/>
  <c r="BF153" i="8"/>
  <c r="AA153" i="8"/>
  <c r="Y153" i="8"/>
  <c r="W153" i="8"/>
  <c r="BK153" i="8"/>
  <c r="N153" i="8"/>
  <c r="BE153" i="8"/>
  <c r="BI152" i="8"/>
  <c r="BH152" i="8"/>
  <c r="BG152" i="8"/>
  <c r="BF152" i="8"/>
  <c r="AA152" i="8"/>
  <c r="Y152" i="8"/>
  <c r="W152" i="8"/>
  <c r="BK152" i="8"/>
  <c r="N152" i="8"/>
  <c r="BE152" i="8" s="1"/>
  <c r="BI151" i="8"/>
  <c r="BH151" i="8"/>
  <c r="BG151" i="8"/>
  <c r="BF151" i="8"/>
  <c r="AA151" i="8"/>
  <c r="Y151" i="8"/>
  <c r="W151" i="8"/>
  <c r="BK151" i="8"/>
  <c r="N151" i="8"/>
  <c r="BE151" i="8" s="1"/>
  <c r="BI150" i="8"/>
  <c r="BH150" i="8"/>
  <c r="BG150" i="8"/>
  <c r="BF150" i="8"/>
  <c r="AA150" i="8"/>
  <c r="Y150" i="8"/>
  <c r="W150" i="8"/>
  <c r="BK150" i="8"/>
  <c r="N150" i="8"/>
  <c r="BE150" i="8"/>
  <c r="BI147" i="8"/>
  <c r="BH147" i="8"/>
  <c r="BG147" i="8"/>
  <c r="BF147" i="8"/>
  <c r="AA147" i="8"/>
  <c r="Y147" i="8"/>
  <c r="W147" i="8"/>
  <c r="BK147" i="8"/>
  <c r="N147" i="8"/>
  <c r="BE147" i="8" s="1"/>
  <c r="BI146" i="8"/>
  <c r="BH146" i="8"/>
  <c r="BG146" i="8"/>
  <c r="BF146" i="8"/>
  <c r="AA146" i="8"/>
  <c r="Y146" i="8"/>
  <c r="W146" i="8"/>
  <c r="BK146" i="8"/>
  <c r="N146" i="8"/>
  <c r="BE146" i="8" s="1"/>
  <c r="BI145" i="8"/>
  <c r="BH145" i="8"/>
  <c r="BG145" i="8"/>
  <c r="BF145" i="8"/>
  <c r="AA145" i="8"/>
  <c r="Y145" i="8"/>
  <c r="W145" i="8"/>
  <c r="BK145" i="8"/>
  <c r="N145" i="8"/>
  <c r="BE145" i="8" s="1"/>
  <c r="BI144" i="8"/>
  <c r="BH144" i="8"/>
  <c r="BG144" i="8"/>
  <c r="BF144" i="8"/>
  <c r="AA144" i="8"/>
  <c r="Y144" i="8"/>
  <c r="Y143" i="8"/>
  <c r="W144" i="8"/>
  <c r="W143" i="8" s="1"/>
  <c r="BK144" i="8"/>
  <c r="BK143" i="8"/>
  <c r="N143" i="8" s="1"/>
  <c r="N93" i="8" s="1"/>
  <c r="N144" i="8"/>
  <c r="BE144" i="8"/>
  <c r="BI142" i="8"/>
  <c r="BH142" i="8"/>
  <c r="BG142" i="8"/>
  <c r="BF142" i="8"/>
  <c r="AA142" i="8"/>
  <c r="Y142" i="8"/>
  <c r="W142" i="8"/>
  <c r="BK142" i="8"/>
  <c r="N142" i="8"/>
  <c r="BE142" i="8" s="1"/>
  <c r="BI141" i="8"/>
  <c r="BH141" i="8"/>
  <c r="BG141" i="8"/>
  <c r="BF141" i="8"/>
  <c r="AA141" i="8"/>
  <c r="AA136" i="8" s="1"/>
  <c r="Y141" i="8"/>
  <c r="W141" i="8"/>
  <c r="BK141" i="8"/>
  <c r="N141" i="8"/>
  <c r="BE141" i="8" s="1"/>
  <c r="BI140" i="8"/>
  <c r="BH140" i="8"/>
  <c r="BG140" i="8"/>
  <c r="BF140" i="8"/>
  <c r="AA140" i="8"/>
  <c r="Y140" i="8"/>
  <c r="W140" i="8"/>
  <c r="BK140" i="8"/>
  <c r="N140" i="8"/>
  <c r="BE140" i="8" s="1"/>
  <c r="BI139" i="8"/>
  <c r="BH139" i="8"/>
  <c r="BG139" i="8"/>
  <c r="BF139" i="8"/>
  <c r="AA139" i="8"/>
  <c r="Y139" i="8"/>
  <c r="W139" i="8"/>
  <c r="BK139" i="8"/>
  <c r="N139" i="8"/>
  <c r="BE139" i="8"/>
  <c r="BI138" i="8"/>
  <c r="BH138" i="8"/>
  <c r="BG138" i="8"/>
  <c r="BF138" i="8"/>
  <c r="AA138" i="8"/>
  <c r="Y138" i="8"/>
  <c r="W138" i="8"/>
  <c r="BK138" i="8"/>
  <c r="N138" i="8"/>
  <c r="BE138" i="8" s="1"/>
  <c r="BI137" i="8"/>
  <c r="BH137" i="8"/>
  <c r="BG137" i="8"/>
  <c r="BF137" i="8"/>
  <c r="AA137" i="8"/>
  <c r="Y137" i="8"/>
  <c r="W137" i="8"/>
  <c r="W136" i="8" s="1"/>
  <c r="BK137" i="8"/>
  <c r="N137" i="8"/>
  <c r="BE137" i="8" s="1"/>
  <c r="BI135" i="8"/>
  <c r="BH135" i="8"/>
  <c r="BG135" i="8"/>
  <c r="BF135" i="8"/>
  <c r="AA135" i="8"/>
  <c r="Y135" i="8"/>
  <c r="W135" i="8"/>
  <c r="BK135" i="8"/>
  <c r="N135" i="8"/>
  <c r="BE135" i="8"/>
  <c r="BI134" i="8"/>
  <c r="BH134" i="8"/>
  <c r="BG134" i="8"/>
  <c r="BF134" i="8"/>
  <c r="AA134" i="8"/>
  <c r="Y134" i="8"/>
  <c r="W134" i="8"/>
  <c r="BK134" i="8"/>
  <c r="N134" i="8"/>
  <c r="BE134" i="8" s="1"/>
  <c r="BI133" i="8"/>
  <c r="BH133" i="8"/>
  <c r="BG133" i="8"/>
  <c r="BF133" i="8"/>
  <c r="AA133" i="8"/>
  <c r="Y133" i="8"/>
  <c r="W133" i="8"/>
  <c r="BK133" i="8"/>
  <c r="N133" i="8"/>
  <c r="BE133" i="8" s="1"/>
  <c r="BI132" i="8"/>
  <c r="BH132" i="8"/>
  <c r="BG132" i="8"/>
  <c r="BF132" i="8"/>
  <c r="AA132" i="8"/>
  <c r="Y132" i="8"/>
  <c r="W132" i="8"/>
  <c r="BK132" i="8"/>
  <c r="N132" i="8"/>
  <c r="BE132" i="8" s="1"/>
  <c r="BI131" i="8"/>
  <c r="BH131" i="8"/>
  <c r="BG131" i="8"/>
  <c r="BF131" i="8"/>
  <c r="AA131" i="8"/>
  <c r="AA126" i="8" s="1"/>
  <c r="Y131" i="8"/>
  <c r="W131" i="8"/>
  <c r="BK131" i="8"/>
  <c r="N131" i="8"/>
  <c r="BE131" i="8" s="1"/>
  <c r="BI130" i="8"/>
  <c r="BH130" i="8"/>
  <c r="BG130" i="8"/>
  <c r="BF130" i="8"/>
  <c r="AA130" i="8"/>
  <c r="Y130" i="8"/>
  <c r="W130" i="8"/>
  <c r="W126" i="8" s="1"/>
  <c r="W125" i="8" s="1"/>
  <c r="W124" i="8" s="1"/>
  <c r="AU97" i="1" s="1"/>
  <c r="BK130" i="8"/>
  <c r="N130" i="8"/>
  <c r="BE130" i="8" s="1"/>
  <c r="BI129" i="8"/>
  <c r="BH129" i="8"/>
  <c r="H36" i="8" s="1"/>
  <c r="BC97" i="1" s="1"/>
  <c r="BG129" i="8"/>
  <c r="BF129" i="8"/>
  <c r="AA129" i="8"/>
  <c r="Y129" i="8"/>
  <c r="W129" i="8"/>
  <c r="BK129" i="8"/>
  <c r="N129" i="8"/>
  <c r="BE129" i="8"/>
  <c r="BI128" i="8"/>
  <c r="BH128" i="8"/>
  <c r="BG128" i="8"/>
  <c r="BF128" i="8"/>
  <c r="AA128" i="8"/>
  <c r="Y128" i="8"/>
  <c r="W128" i="8"/>
  <c r="BK128" i="8"/>
  <c r="N128" i="8"/>
  <c r="BE128" i="8" s="1"/>
  <c r="BI127" i="8"/>
  <c r="BH127" i="8"/>
  <c r="BG127" i="8"/>
  <c r="BF127" i="8"/>
  <c r="AA127" i="8"/>
  <c r="Y127" i="8"/>
  <c r="W127" i="8"/>
  <c r="BK127" i="8"/>
  <c r="N127" i="8"/>
  <c r="BE127" i="8" s="1"/>
  <c r="M121" i="8"/>
  <c r="M120" i="8"/>
  <c r="F120" i="8"/>
  <c r="F118" i="8"/>
  <c r="F116" i="8"/>
  <c r="BI104" i="8"/>
  <c r="BH104" i="8"/>
  <c r="BG104" i="8"/>
  <c r="BF104" i="8"/>
  <c r="BI103" i="8"/>
  <c r="BH103" i="8"/>
  <c r="BG103" i="8"/>
  <c r="BF103" i="8"/>
  <c r="BI102" i="8"/>
  <c r="BH102" i="8"/>
  <c r="BG102" i="8"/>
  <c r="BF102" i="8"/>
  <c r="BI101" i="8"/>
  <c r="BH101" i="8"/>
  <c r="BG101" i="8"/>
  <c r="BF101" i="8"/>
  <c r="BI100" i="8"/>
  <c r="BH100" i="8"/>
  <c r="BG100" i="8"/>
  <c r="BF100" i="8"/>
  <c r="BI99" i="8"/>
  <c r="BH99" i="8"/>
  <c r="BG99" i="8"/>
  <c r="BF99" i="8"/>
  <c r="H34" i="8"/>
  <c r="BA97" i="1" s="1"/>
  <c r="M85" i="8"/>
  <c r="M84" i="8"/>
  <c r="F84" i="8"/>
  <c r="F82" i="8"/>
  <c r="F80" i="8"/>
  <c r="O16" i="8"/>
  <c r="E16" i="8"/>
  <c r="F121" i="8" s="1"/>
  <c r="F85" i="8"/>
  <c r="O15" i="8"/>
  <c r="O10" i="8"/>
  <c r="M118" i="8" s="1"/>
  <c r="M82" i="8"/>
  <c r="F6" i="8"/>
  <c r="N181" i="7"/>
  <c r="AY96" i="1"/>
  <c r="AX96" i="1"/>
  <c r="BI180" i="7"/>
  <c r="BH180" i="7"/>
  <c r="BG180" i="7"/>
  <c r="BF180" i="7"/>
  <c r="AA180" i="7"/>
  <c r="Y180" i="7"/>
  <c r="Y178" i="7" s="1"/>
  <c r="W180" i="7"/>
  <c r="BK180" i="7"/>
  <c r="N180" i="7"/>
  <c r="BE180" i="7"/>
  <c r="BI179" i="7"/>
  <c r="BH179" i="7"/>
  <c r="BG179" i="7"/>
  <c r="BF179" i="7"/>
  <c r="AA179" i="7"/>
  <c r="AA178" i="7" s="1"/>
  <c r="Y179" i="7"/>
  <c r="W179" i="7"/>
  <c r="W178" i="7" s="1"/>
  <c r="BK179" i="7"/>
  <c r="BK178" i="7"/>
  <c r="N178" i="7"/>
  <c r="N97" i="7" s="1"/>
  <c r="N179" i="7"/>
  <c r="BE179" i="7" s="1"/>
  <c r="BI177" i="7"/>
  <c r="BH177" i="7"/>
  <c r="BG177" i="7"/>
  <c r="BF177" i="7"/>
  <c r="AA177" i="7"/>
  <c r="Y177" i="7"/>
  <c r="W177" i="7"/>
  <c r="BK177" i="7"/>
  <c r="N177" i="7"/>
  <c r="BE177" i="7" s="1"/>
  <c r="BI176" i="7"/>
  <c r="BH176" i="7"/>
  <c r="BG176" i="7"/>
  <c r="BF176" i="7"/>
  <c r="AA176" i="7"/>
  <c r="AA175" i="7"/>
  <c r="Y176" i="7"/>
  <c r="Y175" i="7" s="1"/>
  <c r="W176" i="7"/>
  <c r="W175" i="7"/>
  <c r="BK176" i="7"/>
  <c r="BK175" i="7" s="1"/>
  <c r="N175" i="7" s="1"/>
  <c r="N96" i="7" s="1"/>
  <c r="N176" i="7"/>
  <c r="BE176" i="7" s="1"/>
  <c r="BI174" i="7"/>
  <c r="BH174" i="7"/>
  <c r="BG174" i="7"/>
  <c r="BF174" i="7"/>
  <c r="AA174" i="7"/>
  <c r="Y174" i="7"/>
  <c r="W174" i="7"/>
  <c r="BK174" i="7"/>
  <c r="N174" i="7"/>
  <c r="BE174" i="7"/>
  <c r="BI173" i="7"/>
  <c r="BH173" i="7"/>
  <c r="BG173" i="7"/>
  <c r="BF173" i="7"/>
  <c r="AA173" i="7"/>
  <c r="Y173" i="7"/>
  <c r="W173" i="7"/>
  <c r="BK173" i="7"/>
  <c r="N173" i="7"/>
  <c r="BE173" i="7" s="1"/>
  <c r="BI172" i="7"/>
  <c r="BH172" i="7"/>
  <c r="BG172" i="7"/>
  <c r="BF172" i="7"/>
  <c r="AA172" i="7"/>
  <c r="Y172" i="7"/>
  <c r="W172" i="7"/>
  <c r="BK172" i="7"/>
  <c r="N172" i="7"/>
  <c r="BE172" i="7"/>
  <c r="BI171" i="7"/>
  <c r="BH171" i="7"/>
  <c r="BG171" i="7"/>
  <c r="BF171" i="7"/>
  <c r="AA171" i="7"/>
  <c r="Y171" i="7"/>
  <c r="W171" i="7"/>
  <c r="BK171" i="7"/>
  <c r="N171" i="7"/>
  <c r="BE171" i="7" s="1"/>
  <c r="BI170" i="7"/>
  <c r="BH170" i="7"/>
  <c r="BG170" i="7"/>
  <c r="BF170" i="7"/>
  <c r="AA170" i="7"/>
  <c r="Y170" i="7"/>
  <c r="W170" i="7"/>
  <c r="BK170" i="7"/>
  <c r="N170" i="7"/>
  <c r="BE170" i="7"/>
  <c r="BI169" i="7"/>
  <c r="BH169" i="7"/>
  <c r="BG169" i="7"/>
  <c r="BF169" i="7"/>
  <c r="AA169" i="7"/>
  <c r="Y169" i="7"/>
  <c r="W169" i="7"/>
  <c r="BK169" i="7"/>
  <c r="N169" i="7"/>
  <c r="BE169" i="7" s="1"/>
  <c r="BI168" i="7"/>
  <c r="BH168" i="7"/>
  <c r="BG168" i="7"/>
  <c r="BF168" i="7"/>
  <c r="AA168" i="7"/>
  <c r="Y168" i="7"/>
  <c r="W168" i="7"/>
  <c r="BK168" i="7"/>
  <c r="N168" i="7"/>
  <c r="BE168" i="7"/>
  <c r="BI167" i="7"/>
  <c r="BH167" i="7"/>
  <c r="BG167" i="7"/>
  <c r="BF167" i="7"/>
  <c r="AA167" i="7"/>
  <c r="Y167" i="7"/>
  <c r="W167" i="7"/>
  <c r="BK167" i="7"/>
  <c r="N167" i="7"/>
  <c r="BE167" i="7" s="1"/>
  <c r="BI166" i="7"/>
  <c r="BH166" i="7"/>
  <c r="BG166" i="7"/>
  <c r="BF166" i="7"/>
  <c r="AA166" i="7"/>
  <c r="Y166" i="7"/>
  <c r="W166" i="7"/>
  <c r="BK166" i="7"/>
  <c r="N166" i="7"/>
  <c r="BE166" i="7"/>
  <c r="BI165" i="7"/>
  <c r="BH165" i="7"/>
  <c r="BG165" i="7"/>
  <c r="BF165" i="7"/>
  <c r="AA165" i="7"/>
  <c r="Y165" i="7"/>
  <c r="W165" i="7"/>
  <c r="BK165" i="7"/>
  <c r="N165" i="7"/>
  <c r="BE165" i="7" s="1"/>
  <c r="BI164" i="7"/>
  <c r="BH164" i="7"/>
  <c r="BG164" i="7"/>
  <c r="BF164" i="7"/>
  <c r="AA164" i="7"/>
  <c r="Y164" i="7"/>
  <c r="W164" i="7"/>
  <c r="BK164" i="7"/>
  <c r="N164" i="7"/>
  <c r="BE164" i="7"/>
  <c r="BI163" i="7"/>
  <c r="BH163" i="7"/>
  <c r="BG163" i="7"/>
  <c r="BF163" i="7"/>
  <c r="AA163" i="7"/>
  <c r="Y163" i="7"/>
  <c r="W163" i="7"/>
  <c r="BK163" i="7"/>
  <c r="N163" i="7"/>
  <c r="BE163" i="7" s="1"/>
  <c r="BI162" i="7"/>
  <c r="BH162" i="7"/>
  <c r="BG162" i="7"/>
  <c r="BF162" i="7"/>
  <c r="AA162" i="7"/>
  <c r="Y162" i="7"/>
  <c r="W162" i="7"/>
  <c r="BK162" i="7"/>
  <c r="N162" i="7"/>
  <c r="BE162" i="7"/>
  <c r="BI161" i="7"/>
  <c r="BH161" i="7"/>
  <c r="BG161" i="7"/>
  <c r="BF161" i="7"/>
  <c r="AA161" i="7"/>
  <c r="Y161" i="7"/>
  <c r="W161" i="7"/>
  <c r="BK161" i="7"/>
  <c r="N161" i="7"/>
  <c r="BE161" i="7" s="1"/>
  <c r="BI160" i="7"/>
  <c r="BH160" i="7"/>
  <c r="BG160" i="7"/>
  <c r="BF160" i="7"/>
  <c r="AA160" i="7"/>
  <c r="Y160" i="7"/>
  <c r="W160" i="7"/>
  <c r="BK160" i="7"/>
  <c r="N160" i="7"/>
  <c r="BE160" i="7"/>
  <c r="BI159" i="7"/>
  <c r="BH159" i="7"/>
  <c r="BG159" i="7"/>
  <c r="BF159" i="7"/>
  <c r="AA159" i="7"/>
  <c r="Y159" i="7"/>
  <c r="W159" i="7"/>
  <c r="BK159" i="7"/>
  <c r="N159" i="7"/>
  <c r="BE159" i="7" s="1"/>
  <c r="BI158" i="7"/>
  <c r="BH158" i="7"/>
  <c r="BG158" i="7"/>
  <c r="BF158" i="7"/>
  <c r="AA158" i="7"/>
  <c r="Y158" i="7"/>
  <c r="W158" i="7"/>
  <c r="BK158" i="7"/>
  <c r="N158" i="7"/>
  <c r="BE158" i="7"/>
  <c r="BI157" i="7"/>
  <c r="BH157" i="7"/>
  <c r="BG157" i="7"/>
  <c r="BF157" i="7"/>
  <c r="AA157" i="7"/>
  <c r="Y157" i="7"/>
  <c r="W157" i="7"/>
  <c r="BK157" i="7"/>
  <c r="N157" i="7"/>
  <c r="BE157" i="7" s="1"/>
  <c r="BI156" i="7"/>
  <c r="BH156" i="7"/>
  <c r="BG156" i="7"/>
  <c r="BF156" i="7"/>
  <c r="AA156" i="7"/>
  <c r="Y156" i="7"/>
  <c r="W156" i="7"/>
  <c r="BK156" i="7"/>
  <c r="N156" i="7"/>
  <c r="BE156" i="7"/>
  <c r="BI155" i="7"/>
  <c r="BH155" i="7"/>
  <c r="BG155" i="7"/>
  <c r="BF155" i="7"/>
  <c r="AA155" i="7"/>
  <c r="Y155" i="7"/>
  <c r="W155" i="7"/>
  <c r="BK155" i="7"/>
  <c r="N155" i="7"/>
  <c r="BE155" i="7" s="1"/>
  <c r="BI154" i="7"/>
  <c r="BH154" i="7"/>
  <c r="BG154" i="7"/>
  <c r="BF154" i="7"/>
  <c r="AA154" i="7"/>
  <c r="Y154" i="7"/>
  <c r="W154" i="7"/>
  <c r="BK154" i="7"/>
  <c r="N154" i="7"/>
  <c r="BE154" i="7"/>
  <c r="BI153" i="7"/>
  <c r="BH153" i="7"/>
  <c r="BG153" i="7"/>
  <c r="BF153" i="7"/>
  <c r="AA153" i="7"/>
  <c r="Y153" i="7"/>
  <c r="W153" i="7"/>
  <c r="BK153" i="7"/>
  <c r="N153" i="7"/>
  <c r="BE153" i="7" s="1"/>
  <c r="BI152" i="7"/>
  <c r="BH152" i="7"/>
  <c r="BG152" i="7"/>
  <c r="BF152" i="7"/>
  <c r="AA152" i="7"/>
  <c r="Y152" i="7"/>
  <c r="W152" i="7"/>
  <c r="BK152" i="7"/>
  <c r="N152" i="7"/>
  <c r="BE152" i="7"/>
  <c r="BI151" i="7"/>
  <c r="BH151" i="7"/>
  <c r="BG151" i="7"/>
  <c r="BF151" i="7"/>
  <c r="AA151" i="7"/>
  <c r="Y151" i="7"/>
  <c r="W151" i="7"/>
  <c r="BK151" i="7"/>
  <c r="N151" i="7"/>
  <c r="BE151" i="7" s="1"/>
  <c r="BI150" i="7"/>
  <c r="BH150" i="7"/>
  <c r="BG150" i="7"/>
  <c r="BF150" i="7"/>
  <c r="AA150" i="7"/>
  <c r="Y150" i="7"/>
  <c r="W150" i="7"/>
  <c r="BK150" i="7"/>
  <c r="N150" i="7"/>
  <c r="BE150" i="7"/>
  <c r="BI149" i="7"/>
  <c r="BH149" i="7"/>
  <c r="BG149" i="7"/>
  <c r="BF149" i="7"/>
  <c r="AA149" i="7"/>
  <c r="Y149" i="7"/>
  <c r="W149" i="7"/>
  <c r="BK149" i="7"/>
  <c r="N149" i="7"/>
  <c r="BE149" i="7" s="1"/>
  <c r="BI148" i="7"/>
  <c r="BH148" i="7"/>
  <c r="BG148" i="7"/>
  <c r="BF148" i="7"/>
  <c r="AA148" i="7"/>
  <c r="Y148" i="7"/>
  <c r="W148" i="7"/>
  <c r="BK148" i="7"/>
  <c r="N148" i="7"/>
  <c r="BE148" i="7"/>
  <c r="BI147" i="7"/>
  <c r="BH147" i="7"/>
  <c r="BG147" i="7"/>
  <c r="BF147" i="7"/>
  <c r="AA147" i="7"/>
  <c r="Y147" i="7"/>
  <c r="W147" i="7"/>
  <c r="BK147" i="7"/>
  <c r="N147" i="7"/>
  <c r="BE147" i="7" s="1"/>
  <c r="BI146" i="7"/>
  <c r="BH146" i="7"/>
  <c r="BG146" i="7"/>
  <c r="BF146" i="7"/>
  <c r="AA146" i="7"/>
  <c r="Y146" i="7"/>
  <c r="W146" i="7"/>
  <c r="BK146" i="7"/>
  <c r="N146" i="7"/>
  <c r="BE146" i="7"/>
  <c r="BI145" i="7"/>
  <c r="BH145" i="7"/>
  <c r="BG145" i="7"/>
  <c r="BF145" i="7"/>
  <c r="AA145" i="7"/>
  <c r="Y145" i="7"/>
  <c r="W145" i="7"/>
  <c r="BK145" i="7"/>
  <c r="N145" i="7"/>
  <c r="BE145" i="7" s="1"/>
  <c r="BI144" i="7"/>
  <c r="BH144" i="7"/>
  <c r="BG144" i="7"/>
  <c r="BF144" i="7"/>
  <c r="AA144" i="7"/>
  <c r="Y144" i="7"/>
  <c r="W144" i="7"/>
  <c r="BK144" i="7"/>
  <c r="N144" i="7"/>
  <c r="BE144" i="7"/>
  <c r="BI143" i="7"/>
  <c r="BH143" i="7"/>
  <c r="BG143" i="7"/>
  <c r="BF143" i="7"/>
  <c r="AA143" i="7"/>
  <c r="Y143" i="7"/>
  <c r="W143" i="7"/>
  <c r="BK143" i="7"/>
  <c r="N143" i="7"/>
  <c r="BE143" i="7" s="1"/>
  <c r="BI142" i="7"/>
  <c r="BH142" i="7"/>
  <c r="BG142" i="7"/>
  <c r="BF142" i="7"/>
  <c r="AA142" i="7"/>
  <c r="AA141" i="7"/>
  <c r="AA140" i="7" s="1"/>
  <c r="Y142" i="7"/>
  <c r="W142" i="7"/>
  <c r="BK142" i="7"/>
  <c r="N142" i="7"/>
  <c r="BE142" i="7" s="1"/>
  <c r="BI139" i="7"/>
  <c r="BH139" i="7"/>
  <c r="BG139" i="7"/>
  <c r="BF139" i="7"/>
  <c r="AA139" i="7"/>
  <c r="Y139" i="7"/>
  <c r="W139" i="7"/>
  <c r="BK139" i="7"/>
  <c r="N139" i="7"/>
  <c r="BE139" i="7" s="1"/>
  <c r="BI138" i="7"/>
  <c r="BH138" i="7"/>
  <c r="BG138" i="7"/>
  <c r="BF138" i="7"/>
  <c r="AA138" i="7"/>
  <c r="AA137" i="7"/>
  <c r="Y138" i="7"/>
  <c r="Y137" i="7" s="1"/>
  <c r="W138" i="7"/>
  <c r="W137" i="7"/>
  <c r="BK138" i="7"/>
  <c r="BK137" i="7" s="1"/>
  <c r="N137" i="7" s="1"/>
  <c r="N93" i="7" s="1"/>
  <c r="N138" i="7"/>
  <c r="BE138" i="7" s="1"/>
  <c r="BI136" i="7"/>
  <c r="BH136" i="7"/>
  <c r="BG136" i="7"/>
  <c r="BF136" i="7"/>
  <c r="AA136" i="7"/>
  <c r="Y136" i="7"/>
  <c r="Y134" i="7" s="1"/>
  <c r="W136" i="7"/>
  <c r="BK136" i="7"/>
  <c r="N136" i="7"/>
  <c r="BE136" i="7"/>
  <c r="BI135" i="7"/>
  <c r="BH135" i="7"/>
  <c r="BG135" i="7"/>
  <c r="BF135" i="7"/>
  <c r="AA135" i="7"/>
  <c r="AA134" i="7" s="1"/>
  <c r="Y135" i="7"/>
  <c r="W135" i="7"/>
  <c r="W134" i="7" s="1"/>
  <c r="BK135" i="7"/>
  <c r="BK134" i="7"/>
  <c r="N134" i="7"/>
  <c r="N92" i="7" s="1"/>
  <c r="N135" i="7"/>
  <c r="BE135" i="7" s="1"/>
  <c r="BI133" i="7"/>
  <c r="BH133" i="7"/>
  <c r="BG133" i="7"/>
  <c r="BF133" i="7"/>
  <c r="AA133" i="7"/>
  <c r="Y133" i="7"/>
  <c r="W133" i="7"/>
  <c r="BK133" i="7"/>
  <c r="N133" i="7"/>
  <c r="BE133" i="7" s="1"/>
  <c r="BI132" i="7"/>
  <c r="BH132" i="7"/>
  <c r="BG132" i="7"/>
  <c r="BF132" i="7"/>
  <c r="AA132" i="7"/>
  <c r="Y132" i="7"/>
  <c r="W132" i="7"/>
  <c r="BK132" i="7"/>
  <c r="N132" i="7"/>
  <c r="BE132" i="7"/>
  <c r="BI131" i="7"/>
  <c r="BH131" i="7"/>
  <c r="BG131" i="7"/>
  <c r="BF131" i="7"/>
  <c r="AA131" i="7"/>
  <c r="Y131" i="7"/>
  <c r="W131" i="7"/>
  <c r="BK131" i="7"/>
  <c r="BK127" i="7" s="1"/>
  <c r="N131" i="7"/>
  <c r="BE131" i="7" s="1"/>
  <c r="BI130" i="7"/>
  <c r="BH130" i="7"/>
  <c r="BG130" i="7"/>
  <c r="BF130" i="7"/>
  <c r="AA130" i="7"/>
  <c r="Y130" i="7"/>
  <c r="W130" i="7"/>
  <c r="BK130" i="7"/>
  <c r="N130" i="7"/>
  <c r="BE130" i="7"/>
  <c r="BI129" i="7"/>
  <c r="H37" i="7" s="1"/>
  <c r="BH129" i="7"/>
  <c r="BG129" i="7"/>
  <c r="BF129" i="7"/>
  <c r="AA129" i="7"/>
  <c r="AA127" i="7" s="1"/>
  <c r="AA126" i="7" s="1"/>
  <c r="AA125" i="7" s="1"/>
  <c r="Y129" i="7"/>
  <c r="W129" i="7"/>
  <c r="BK129" i="7"/>
  <c r="N129" i="7"/>
  <c r="BE129" i="7" s="1"/>
  <c r="BI128" i="7"/>
  <c r="BH128" i="7"/>
  <c r="BG128" i="7"/>
  <c r="BF128" i="7"/>
  <c r="AA128" i="7"/>
  <c r="Y128" i="7"/>
  <c r="W128" i="7"/>
  <c r="W127" i="7"/>
  <c r="W126" i="7" s="1"/>
  <c r="BK128" i="7"/>
  <c r="N128" i="7"/>
  <c r="BE128" i="7"/>
  <c r="M122" i="7"/>
  <c r="M121" i="7"/>
  <c r="F121" i="7"/>
  <c r="F119" i="7"/>
  <c r="F117" i="7"/>
  <c r="BI105" i="7"/>
  <c r="BH105" i="7"/>
  <c r="BG105" i="7"/>
  <c r="BF105" i="7"/>
  <c r="BI104" i="7"/>
  <c r="BH104" i="7"/>
  <c r="BG104" i="7"/>
  <c r="BF104" i="7"/>
  <c r="BI103" i="7"/>
  <c r="BH103" i="7"/>
  <c r="BG103" i="7"/>
  <c r="BF103" i="7"/>
  <c r="BI102" i="7"/>
  <c r="BH102" i="7"/>
  <c r="BG102" i="7"/>
  <c r="BF102" i="7"/>
  <c r="BI101" i="7"/>
  <c r="BH101" i="7"/>
  <c r="BG101" i="7"/>
  <c r="BF101" i="7"/>
  <c r="BI100" i="7"/>
  <c r="BD96" i="1"/>
  <c r="BH100" i="7"/>
  <c r="BG100" i="7"/>
  <c r="BF100" i="7"/>
  <c r="M85" i="7"/>
  <c r="M84" i="7"/>
  <c r="F84" i="7"/>
  <c r="F82" i="7"/>
  <c r="F80" i="7"/>
  <c r="O16" i="7"/>
  <c r="E16" i="7"/>
  <c r="O15" i="7"/>
  <c r="O10" i="7"/>
  <c r="F6" i="7"/>
  <c r="F78" i="7" s="1"/>
  <c r="F115" i="7"/>
  <c r="N293" i="6"/>
  <c r="AY95" i="1"/>
  <c r="AX95" i="1"/>
  <c r="BI292" i="6"/>
  <c r="BH292" i="6"/>
  <c r="BG292" i="6"/>
  <c r="BF292" i="6"/>
  <c r="AA292" i="6"/>
  <c r="Y292" i="6"/>
  <c r="W292" i="6"/>
  <c r="BK292" i="6"/>
  <c r="N292" i="6"/>
  <c r="BE292" i="6" s="1"/>
  <c r="BI291" i="6"/>
  <c r="BH291" i="6"/>
  <c r="BG291" i="6"/>
  <c r="BF291" i="6"/>
  <c r="AA291" i="6"/>
  <c r="AA288" i="6" s="1"/>
  <c r="Y291" i="6"/>
  <c r="W291" i="6"/>
  <c r="BK291" i="6"/>
  <c r="N291" i="6"/>
  <c r="BE291" i="6" s="1"/>
  <c r="BI290" i="6"/>
  <c r="BH290" i="6"/>
  <c r="BG290" i="6"/>
  <c r="BF290" i="6"/>
  <c r="AA290" i="6"/>
  <c r="Y290" i="6"/>
  <c r="W290" i="6"/>
  <c r="W288" i="6" s="1"/>
  <c r="BK290" i="6"/>
  <c r="N290" i="6"/>
  <c r="BE290" i="6" s="1"/>
  <c r="BI289" i="6"/>
  <c r="BH289" i="6"/>
  <c r="BG289" i="6"/>
  <c r="BF289" i="6"/>
  <c r="AA289" i="6"/>
  <c r="Y289" i="6"/>
  <c r="Y288" i="6" s="1"/>
  <c r="W289" i="6"/>
  <c r="BK289" i="6"/>
  <c r="BK288" i="6" s="1"/>
  <c r="N288" i="6" s="1"/>
  <c r="N100" i="6" s="1"/>
  <c r="N289" i="6"/>
  <c r="BE289" i="6" s="1"/>
  <c r="BI287" i="6"/>
  <c r="BH287" i="6"/>
  <c r="BG287" i="6"/>
  <c r="BF287" i="6"/>
  <c r="AA287" i="6"/>
  <c r="Y287" i="6"/>
  <c r="W287" i="6"/>
  <c r="BK287" i="6"/>
  <c r="N287" i="6"/>
  <c r="BE287" i="6"/>
  <c r="BI286" i="6"/>
  <c r="BH286" i="6"/>
  <c r="BG286" i="6"/>
  <c r="BF286" i="6"/>
  <c r="AA286" i="6"/>
  <c r="Y286" i="6"/>
  <c r="W286" i="6"/>
  <c r="BK286" i="6"/>
  <c r="N286" i="6"/>
  <c r="BE286" i="6" s="1"/>
  <c r="BI285" i="6"/>
  <c r="BH285" i="6"/>
  <c r="BG285" i="6"/>
  <c r="BF285" i="6"/>
  <c r="AA285" i="6"/>
  <c r="AA284" i="6"/>
  <c r="Y285" i="6"/>
  <c r="Y284" i="6" s="1"/>
  <c r="W285" i="6"/>
  <c r="W284" i="6" s="1"/>
  <c r="BK285" i="6"/>
  <c r="N285" i="6"/>
  <c r="BE285" i="6" s="1"/>
  <c r="BI283" i="6"/>
  <c r="BH283" i="6"/>
  <c r="BG283" i="6"/>
  <c r="BF283" i="6"/>
  <c r="AA283" i="6"/>
  <c r="Y283" i="6"/>
  <c r="W283" i="6"/>
  <c r="BK283" i="6"/>
  <c r="N283" i="6"/>
  <c r="BE283" i="6"/>
  <c r="BI282" i="6"/>
  <c r="BH282" i="6"/>
  <c r="BG282" i="6"/>
  <c r="BF282" i="6"/>
  <c r="AA282" i="6"/>
  <c r="Y282" i="6"/>
  <c r="W282" i="6"/>
  <c r="BK282" i="6"/>
  <c r="N282" i="6"/>
  <c r="BE282" i="6" s="1"/>
  <c r="BI281" i="6"/>
  <c r="BH281" i="6"/>
  <c r="BG281" i="6"/>
  <c r="BF281" i="6"/>
  <c r="AA281" i="6"/>
  <c r="Y281" i="6"/>
  <c r="W281" i="6"/>
  <c r="BK281" i="6"/>
  <c r="N281" i="6"/>
  <c r="BE281" i="6" s="1"/>
  <c r="BI280" i="6"/>
  <c r="BH280" i="6"/>
  <c r="BG280" i="6"/>
  <c r="BF280" i="6"/>
  <c r="AA280" i="6"/>
  <c r="Y280" i="6"/>
  <c r="W280" i="6"/>
  <c r="BK280" i="6"/>
  <c r="N280" i="6"/>
  <c r="BE280" i="6" s="1"/>
  <c r="BI279" i="6"/>
  <c r="BH279" i="6"/>
  <c r="BG279" i="6"/>
  <c r="BF279" i="6"/>
  <c r="AA279" i="6"/>
  <c r="Y279" i="6"/>
  <c r="W279" i="6"/>
  <c r="BK279" i="6"/>
  <c r="N279" i="6"/>
  <c r="BE279" i="6" s="1"/>
  <c r="BI278" i="6"/>
  <c r="BH278" i="6"/>
  <c r="BG278" i="6"/>
  <c r="BF278" i="6"/>
  <c r="AA278" i="6"/>
  <c r="Y278" i="6"/>
  <c r="W278" i="6"/>
  <c r="BK278" i="6"/>
  <c r="N278" i="6"/>
  <c r="BE278" i="6" s="1"/>
  <c r="BI277" i="6"/>
  <c r="BH277" i="6"/>
  <c r="BG277" i="6"/>
  <c r="BF277" i="6"/>
  <c r="AA277" i="6"/>
  <c r="Y277" i="6"/>
  <c r="W277" i="6"/>
  <c r="BK277" i="6"/>
  <c r="N277" i="6"/>
  <c r="BE277" i="6"/>
  <c r="BI276" i="6"/>
  <c r="BH276" i="6"/>
  <c r="BG276" i="6"/>
  <c r="BF276" i="6"/>
  <c r="AA276" i="6"/>
  <c r="Y276" i="6"/>
  <c r="W276" i="6"/>
  <c r="BK276" i="6"/>
  <c r="N276" i="6"/>
  <c r="BE276" i="6" s="1"/>
  <c r="BI275" i="6"/>
  <c r="BH275" i="6"/>
  <c r="BG275" i="6"/>
  <c r="BF275" i="6"/>
  <c r="AA275" i="6"/>
  <c r="Y275" i="6"/>
  <c r="W275" i="6"/>
  <c r="BK275" i="6"/>
  <c r="N275" i="6"/>
  <c r="BE275" i="6"/>
  <c r="BI274" i="6"/>
  <c r="BH274" i="6"/>
  <c r="BG274" i="6"/>
  <c r="BF274" i="6"/>
  <c r="AA274" i="6"/>
  <c r="Y274" i="6"/>
  <c r="W274" i="6"/>
  <c r="BK274" i="6"/>
  <c r="N274" i="6"/>
  <c r="BE274" i="6" s="1"/>
  <c r="BI273" i="6"/>
  <c r="BH273" i="6"/>
  <c r="BG273" i="6"/>
  <c r="BF273" i="6"/>
  <c r="AA273" i="6"/>
  <c r="Y273" i="6"/>
  <c r="W273" i="6"/>
  <c r="BK273" i="6"/>
  <c r="N273" i="6"/>
  <c r="BE273" i="6" s="1"/>
  <c r="BI272" i="6"/>
  <c r="BH272" i="6"/>
  <c r="BG272" i="6"/>
  <c r="BF272" i="6"/>
  <c r="AA272" i="6"/>
  <c r="Y272" i="6"/>
  <c r="W272" i="6"/>
  <c r="BK272" i="6"/>
  <c r="N272" i="6"/>
  <c r="BE272" i="6" s="1"/>
  <c r="BI271" i="6"/>
  <c r="BH271" i="6"/>
  <c r="BG271" i="6"/>
  <c r="BF271" i="6"/>
  <c r="AA271" i="6"/>
  <c r="Y271" i="6"/>
  <c r="W271" i="6"/>
  <c r="BK271" i="6"/>
  <c r="N271" i="6"/>
  <c r="BE271" i="6" s="1"/>
  <c r="BI270" i="6"/>
  <c r="BH270" i="6"/>
  <c r="BG270" i="6"/>
  <c r="BF270" i="6"/>
  <c r="AA270" i="6"/>
  <c r="Y270" i="6"/>
  <c r="W270" i="6"/>
  <c r="BK270" i="6"/>
  <c r="N270" i="6"/>
  <c r="BE270" i="6" s="1"/>
  <c r="BI269" i="6"/>
  <c r="BH269" i="6"/>
  <c r="BG269" i="6"/>
  <c r="BF269" i="6"/>
  <c r="AA269" i="6"/>
  <c r="Y269" i="6"/>
  <c r="W269" i="6"/>
  <c r="BK269" i="6"/>
  <c r="N269" i="6"/>
  <c r="BE269" i="6"/>
  <c r="BI268" i="6"/>
  <c r="BH268" i="6"/>
  <c r="BG268" i="6"/>
  <c r="BF268" i="6"/>
  <c r="AA268" i="6"/>
  <c r="Y268" i="6"/>
  <c r="W268" i="6"/>
  <c r="BK268" i="6"/>
  <c r="N268" i="6"/>
  <c r="BE268" i="6" s="1"/>
  <c r="BI267" i="6"/>
  <c r="BH267" i="6"/>
  <c r="BG267" i="6"/>
  <c r="BF267" i="6"/>
  <c r="AA267" i="6"/>
  <c r="Y267" i="6"/>
  <c r="W267" i="6"/>
  <c r="BK267" i="6"/>
  <c r="N267" i="6"/>
  <c r="BE267" i="6"/>
  <c r="BI266" i="6"/>
  <c r="BH266" i="6"/>
  <c r="BG266" i="6"/>
  <c r="BF266" i="6"/>
  <c r="AA266" i="6"/>
  <c r="Y266" i="6"/>
  <c r="W266" i="6"/>
  <c r="BK266" i="6"/>
  <c r="N266" i="6"/>
  <c r="BE266" i="6" s="1"/>
  <c r="BI265" i="6"/>
  <c r="BH265" i="6"/>
  <c r="BG265" i="6"/>
  <c r="BF265" i="6"/>
  <c r="AA265" i="6"/>
  <c r="Y265" i="6"/>
  <c r="W265" i="6"/>
  <c r="BK265" i="6"/>
  <c r="N265" i="6"/>
  <c r="BE265" i="6" s="1"/>
  <c r="BI264" i="6"/>
  <c r="BH264" i="6"/>
  <c r="BG264" i="6"/>
  <c r="BF264" i="6"/>
  <c r="AA264" i="6"/>
  <c r="Y264" i="6"/>
  <c r="W264" i="6"/>
  <c r="BK264" i="6"/>
  <c r="N264" i="6"/>
  <c r="BE264" i="6" s="1"/>
  <c r="BI263" i="6"/>
  <c r="BH263" i="6"/>
  <c r="BG263" i="6"/>
  <c r="BF263" i="6"/>
  <c r="AA263" i="6"/>
  <c r="Y263" i="6"/>
  <c r="W263" i="6"/>
  <c r="BK263" i="6"/>
  <c r="N263" i="6"/>
  <c r="BE263" i="6" s="1"/>
  <c r="BI262" i="6"/>
  <c r="BH262" i="6"/>
  <c r="BG262" i="6"/>
  <c r="BF262" i="6"/>
  <c r="AA262" i="6"/>
  <c r="Y262" i="6"/>
  <c r="W262" i="6"/>
  <c r="BK262" i="6"/>
  <c r="N262" i="6"/>
  <c r="BE262" i="6" s="1"/>
  <c r="BI261" i="6"/>
  <c r="BH261" i="6"/>
  <c r="BG261" i="6"/>
  <c r="BF261" i="6"/>
  <c r="AA261" i="6"/>
  <c r="Y261" i="6"/>
  <c r="W261" i="6"/>
  <c r="BK261" i="6"/>
  <c r="N261" i="6"/>
  <c r="BE261" i="6"/>
  <c r="BI260" i="6"/>
  <c r="BH260" i="6"/>
  <c r="BG260" i="6"/>
  <c r="BF260" i="6"/>
  <c r="AA260" i="6"/>
  <c r="Y260" i="6"/>
  <c r="W260" i="6"/>
  <c r="BK260" i="6"/>
  <c r="N260" i="6"/>
  <c r="BE260" i="6" s="1"/>
  <c r="BI259" i="6"/>
  <c r="BH259" i="6"/>
  <c r="BG259" i="6"/>
  <c r="BF259" i="6"/>
  <c r="AA259" i="6"/>
  <c r="Y259" i="6"/>
  <c r="W259" i="6"/>
  <c r="BK259" i="6"/>
  <c r="N259" i="6"/>
  <c r="BE259" i="6" s="1"/>
  <c r="BI257" i="6"/>
  <c r="BH257" i="6"/>
  <c r="BG257" i="6"/>
  <c r="BF257" i="6"/>
  <c r="AA257" i="6"/>
  <c r="Y257" i="6"/>
  <c r="W257" i="6"/>
  <c r="BK257" i="6"/>
  <c r="N257" i="6"/>
  <c r="BE257" i="6"/>
  <c r="BI256" i="6"/>
  <c r="BH256" i="6"/>
  <c r="BG256" i="6"/>
  <c r="BF256" i="6"/>
  <c r="AA256" i="6"/>
  <c r="Y256" i="6"/>
  <c r="W256" i="6"/>
  <c r="BK256" i="6"/>
  <c r="N256" i="6"/>
  <c r="BE256" i="6" s="1"/>
  <c r="BI255" i="6"/>
  <c r="BH255" i="6"/>
  <c r="BG255" i="6"/>
  <c r="BF255" i="6"/>
  <c r="AA255" i="6"/>
  <c r="Y255" i="6"/>
  <c r="W255" i="6"/>
  <c r="BK255" i="6"/>
  <c r="N255" i="6"/>
  <c r="BE255" i="6" s="1"/>
  <c r="BI254" i="6"/>
  <c r="BH254" i="6"/>
  <c r="BG254" i="6"/>
  <c r="BF254" i="6"/>
  <c r="AA254" i="6"/>
  <c r="Y254" i="6"/>
  <c r="W254" i="6"/>
  <c r="BK254" i="6"/>
  <c r="N254" i="6"/>
  <c r="BE254" i="6" s="1"/>
  <c r="BI253" i="6"/>
  <c r="BH253" i="6"/>
  <c r="BG253" i="6"/>
  <c r="BF253" i="6"/>
  <c r="AA253" i="6"/>
  <c r="Y253" i="6"/>
  <c r="W253" i="6"/>
  <c r="BK253" i="6"/>
  <c r="N253" i="6"/>
  <c r="BE253" i="6" s="1"/>
  <c r="BI252" i="6"/>
  <c r="BH252" i="6"/>
  <c r="BG252" i="6"/>
  <c r="BF252" i="6"/>
  <c r="AA252" i="6"/>
  <c r="Y252" i="6"/>
  <c r="W252" i="6"/>
  <c r="BK252" i="6"/>
  <c r="N252" i="6"/>
  <c r="BE252" i="6" s="1"/>
  <c r="BI251" i="6"/>
  <c r="BH251" i="6"/>
  <c r="BG251" i="6"/>
  <c r="BF251" i="6"/>
  <c r="AA251" i="6"/>
  <c r="Y251" i="6"/>
  <c r="W251" i="6"/>
  <c r="BK251" i="6"/>
  <c r="N251" i="6"/>
  <c r="BE251" i="6"/>
  <c r="BI250" i="6"/>
  <c r="BH250" i="6"/>
  <c r="BG250" i="6"/>
  <c r="BF250" i="6"/>
  <c r="AA250" i="6"/>
  <c r="Y250" i="6"/>
  <c r="W250" i="6"/>
  <c r="BK250" i="6"/>
  <c r="N250" i="6"/>
  <c r="BE250" i="6" s="1"/>
  <c r="BI249" i="6"/>
  <c r="BH249" i="6"/>
  <c r="BG249" i="6"/>
  <c r="BF249" i="6"/>
  <c r="AA249" i="6"/>
  <c r="Y249" i="6"/>
  <c r="W249" i="6"/>
  <c r="BK249" i="6"/>
  <c r="N249" i="6"/>
  <c r="BE249" i="6"/>
  <c r="BI248" i="6"/>
  <c r="BH248" i="6"/>
  <c r="BG248" i="6"/>
  <c r="BF248" i="6"/>
  <c r="AA248" i="6"/>
  <c r="Y248" i="6"/>
  <c r="W248" i="6"/>
  <c r="BK248" i="6"/>
  <c r="N248" i="6"/>
  <c r="BE248" i="6" s="1"/>
  <c r="BI247" i="6"/>
  <c r="BH247" i="6"/>
  <c r="BG247" i="6"/>
  <c r="BF247" i="6"/>
  <c r="AA247" i="6"/>
  <c r="Y247" i="6"/>
  <c r="W247" i="6"/>
  <c r="BK247" i="6"/>
  <c r="N247" i="6"/>
  <c r="BE247" i="6" s="1"/>
  <c r="BI246" i="6"/>
  <c r="BH246" i="6"/>
  <c r="BG246" i="6"/>
  <c r="BF246" i="6"/>
  <c r="AA246" i="6"/>
  <c r="Y246" i="6"/>
  <c r="W246" i="6"/>
  <c r="BK246" i="6"/>
  <c r="N246" i="6"/>
  <c r="BE246" i="6" s="1"/>
  <c r="BI245" i="6"/>
  <c r="BH245" i="6"/>
  <c r="BG245" i="6"/>
  <c r="BF245" i="6"/>
  <c r="AA245" i="6"/>
  <c r="Y245" i="6"/>
  <c r="W245" i="6"/>
  <c r="BK245" i="6"/>
  <c r="N245" i="6"/>
  <c r="BE245" i="6" s="1"/>
  <c r="BI244" i="6"/>
  <c r="BH244" i="6"/>
  <c r="BG244" i="6"/>
  <c r="BF244" i="6"/>
  <c r="AA244" i="6"/>
  <c r="Y244" i="6"/>
  <c r="W244" i="6"/>
  <c r="BK244" i="6"/>
  <c r="N244" i="6"/>
  <c r="BE244" i="6" s="1"/>
  <c r="BI243" i="6"/>
  <c r="BH243" i="6"/>
  <c r="BG243" i="6"/>
  <c r="BF243" i="6"/>
  <c r="AA243" i="6"/>
  <c r="Y243" i="6"/>
  <c r="W243" i="6"/>
  <c r="BK243" i="6"/>
  <c r="N243" i="6"/>
  <c r="BE243" i="6"/>
  <c r="BI242" i="6"/>
  <c r="BH242" i="6"/>
  <c r="BG242" i="6"/>
  <c r="BF242" i="6"/>
  <c r="AA242" i="6"/>
  <c r="Y242" i="6"/>
  <c r="W242" i="6"/>
  <c r="BK242" i="6"/>
  <c r="N242" i="6"/>
  <c r="BE242" i="6" s="1"/>
  <c r="BI241" i="6"/>
  <c r="BH241" i="6"/>
  <c r="BG241" i="6"/>
  <c r="BF241" i="6"/>
  <c r="AA241" i="6"/>
  <c r="Y241" i="6"/>
  <c r="W241" i="6"/>
  <c r="BK241" i="6"/>
  <c r="N241" i="6"/>
  <c r="BE241" i="6"/>
  <c r="BI240" i="6"/>
  <c r="BH240" i="6"/>
  <c r="BG240" i="6"/>
  <c r="BF240" i="6"/>
  <c r="AA240" i="6"/>
  <c r="Y240" i="6"/>
  <c r="W240" i="6"/>
  <c r="BK240" i="6"/>
  <c r="N240" i="6"/>
  <c r="BE240" i="6" s="1"/>
  <c r="BI239" i="6"/>
  <c r="BH239" i="6"/>
  <c r="BG239" i="6"/>
  <c r="BF239" i="6"/>
  <c r="AA239" i="6"/>
  <c r="Y239" i="6"/>
  <c r="W239" i="6"/>
  <c r="BK239" i="6"/>
  <c r="N239" i="6"/>
  <c r="BE239" i="6" s="1"/>
  <c r="BI238" i="6"/>
  <c r="BH238" i="6"/>
  <c r="BG238" i="6"/>
  <c r="BF238" i="6"/>
  <c r="AA238" i="6"/>
  <c r="Y238" i="6"/>
  <c r="W238" i="6"/>
  <c r="BK238" i="6"/>
  <c r="N238" i="6"/>
  <c r="BE238" i="6" s="1"/>
  <c r="BI237" i="6"/>
  <c r="BH237" i="6"/>
  <c r="BG237" i="6"/>
  <c r="BF237" i="6"/>
  <c r="AA237" i="6"/>
  <c r="Y237" i="6"/>
  <c r="W237" i="6"/>
  <c r="BK237" i="6"/>
  <c r="N237" i="6"/>
  <c r="BE237" i="6" s="1"/>
  <c r="BI236" i="6"/>
  <c r="BH236" i="6"/>
  <c r="BG236" i="6"/>
  <c r="BF236" i="6"/>
  <c r="AA236" i="6"/>
  <c r="Y236" i="6"/>
  <c r="W236" i="6"/>
  <c r="BK236" i="6"/>
  <c r="N236" i="6"/>
  <c r="BE236" i="6" s="1"/>
  <c r="BI235" i="6"/>
  <c r="BH235" i="6"/>
  <c r="BG235" i="6"/>
  <c r="BF235" i="6"/>
  <c r="AA235" i="6"/>
  <c r="Y235" i="6"/>
  <c r="W235" i="6"/>
  <c r="BK235" i="6"/>
  <c r="N235" i="6"/>
  <c r="BE235" i="6"/>
  <c r="BI234" i="6"/>
  <c r="BH234" i="6"/>
  <c r="BG234" i="6"/>
  <c r="BF234" i="6"/>
  <c r="AA234" i="6"/>
  <c r="Y234" i="6"/>
  <c r="W234" i="6"/>
  <c r="BK234" i="6"/>
  <c r="N234" i="6"/>
  <c r="BE234" i="6" s="1"/>
  <c r="BI233" i="6"/>
  <c r="BH233" i="6"/>
  <c r="BG233" i="6"/>
  <c r="BF233" i="6"/>
  <c r="AA233" i="6"/>
  <c r="Y233" i="6"/>
  <c r="W233" i="6"/>
  <c r="BK233" i="6"/>
  <c r="N233" i="6"/>
  <c r="BE233" i="6"/>
  <c r="BI232" i="6"/>
  <c r="BH232" i="6"/>
  <c r="BG232" i="6"/>
  <c r="BF232" i="6"/>
  <c r="AA232" i="6"/>
  <c r="Y232" i="6"/>
  <c r="W232" i="6"/>
  <c r="BK232" i="6"/>
  <c r="N232" i="6"/>
  <c r="BE232" i="6" s="1"/>
  <c r="BI231" i="6"/>
  <c r="BH231" i="6"/>
  <c r="BG231" i="6"/>
  <c r="BF231" i="6"/>
  <c r="AA231" i="6"/>
  <c r="Y231" i="6"/>
  <c r="W231" i="6"/>
  <c r="BK231" i="6"/>
  <c r="N231" i="6"/>
  <c r="BE231" i="6" s="1"/>
  <c r="BI230" i="6"/>
  <c r="BH230" i="6"/>
  <c r="BG230" i="6"/>
  <c r="BF230" i="6"/>
  <c r="AA230" i="6"/>
  <c r="Y230" i="6"/>
  <c r="W230" i="6"/>
  <c r="BK230" i="6"/>
  <c r="N230" i="6"/>
  <c r="BE230" i="6" s="1"/>
  <c r="BI229" i="6"/>
  <c r="BH229" i="6"/>
  <c r="BG229" i="6"/>
  <c r="BF229" i="6"/>
  <c r="AA229" i="6"/>
  <c r="Y229" i="6"/>
  <c r="W229" i="6"/>
  <c r="BK229" i="6"/>
  <c r="N229" i="6"/>
  <c r="BE229" i="6" s="1"/>
  <c r="BI228" i="6"/>
  <c r="BH228" i="6"/>
  <c r="BG228" i="6"/>
  <c r="BF228" i="6"/>
  <c r="AA228" i="6"/>
  <c r="Y228" i="6"/>
  <c r="W228" i="6"/>
  <c r="BK228" i="6"/>
  <c r="N228" i="6"/>
  <c r="BE228" i="6" s="1"/>
  <c r="BI227" i="6"/>
  <c r="BH227" i="6"/>
  <c r="BG227" i="6"/>
  <c r="BF227" i="6"/>
  <c r="AA227" i="6"/>
  <c r="Y227" i="6"/>
  <c r="Y225" i="6" s="1"/>
  <c r="W227" i="6"/>
  <c r="BK227" i="6"/>
  <c r="N227" i="6"/>
  <c r="BE227" i="6"/>
  <c r="BI226" i="6"/>
  <c r="BH226" i="6"/>
  <c r="BG226" i="6"/>
  <c r="BF226" i="6"/>
  <c r="AA226" i="6"/>
  <c r="Y226" i="6"/>
  <c r="W226" i="6"/>
  <c r="BK226" i="6"/>
  <c r="BK225" i="6" s="1"/>
  <c r="N225" i="6" s="1"/>
  <c r="N97" i="6" s="1"/>
  <c r="N226" i="6"/>
  <c r="BE226" i="6"/>
  <c r="BI224" i="6"/>
  <c r="BH224" i="6"/>
  <c r="BG224" i="6"/>
  <c r="BF224" i="6"/>
  <c r="AA224" i="6"/>
  <c r="Y224" i="6"/>
  <c r="W224" i="6"/>
  <c r="BK224" i="6"/>
  <c r="N224" i="6"/>
  <c r="BE224" i="6" s="1"/>
  <c r="BI223" i="6"/>
  <c r="BH223" i="6"/>
  <c r="BG223" i="6"/>
  <c r="BF223" i="6"/>
  <c r="AA223" i="6"/>
  <c r="Y223" i="6"/>
  <c r="W223" i="6"/>
  <c r="BK223" i="6"/>
  <c r="N223" i="6"/>
  <c r="BE223" i="6" s="1"/>
  <c r="BI222" i="6"/>
  <c r="BH222" i="6"/>
  <c r="BG222" i="6"/>
  <c r="BF222" i="6"/>
  <c r="AA222" i="6"/>
  <c r="Y222" i="6"/>
  <c r="W222" i="6"/>
  <c r="BK222" i="6"/>
  <c r="N222" i="6"/>
  <c r="BE222" i="6" s="1"/>
  <c r="BI221" i="6"/>
  <c r="BH221" i="6"/>
  <c r="BG221" i="6"/>
  <c r="BF221" i="6"/>
  <c r="AA221" i="6"/>
  <c r="Y221" i="6"/>
  <c r="W221" i="6"/>
  <c r="BK221" i="6"/>
  <c r="N221" i="6"/>
  <c r="BE221" i="6"/>
  <c r="BI220" i="6"/>
  <c r="BH220" i="6"/>
  <c r="BG220" i="6"/>
  <c r="BF220" i="6"/>
  <c r="AA220" i="6"/>
  <c r="Y220" i="6"/>
  <c r="W220" i="6"/>
  <c r="BK220" i="6"/>
  <c r="N220" i="6"/>
  <c r="BE220" i="6" s="1"/>
  <c r="BI219" i="6"/>
  <c r="BH219" i="6"/>
  <c r="BG219" i="6"/>
  <c r="BF219" i="6"/>
  <c r="AA219" i="6"/>
  <c r="Y219" i="6"/>
  <c r="W219" i="6"/>
  <c r="BK219" i="6"/>
  <c r="N219" i="6"/>
  <c r="BE219" i="6"/>
  <c r="BI218" i="6"/>
  <c r="BH218" i="6"/>
  <c r="BG218" i="6"/>
  <c r="BF218" i="6"/>
  <c r="AA218" i="6"/>
  <c r="Y218" i="6"/>
  <c r="W218" i="6"/>
  <c r="BK218" i="6"/>
  <c r="N218" i="6"/>
  <c r="BE218" i="6" s="1"/>
  <c r="BI217" i="6"/>
  <c r="BH217" i="6"/>
  <c r="BG217" i="6"/>
  <c r="BF217" i="6"/>
  <c r="AA217" i="6"/>
  <c r="Y217" i="6"/>
  <c r="W217" i="6"/>
  <c r="BK217" i="6"/>
  <c r="N217" i="6"/>
  <c r="BE217" i="6" s="1"/>
  <c r="BI216" i="6"/>
  <c r="BH216" i="6"/>
  <c r="BG216" i="6"/>
  <c r="BF216" i="6"/>
  <c r="AA216" i="6"/>
  <c r="Y216" i="6"/>
  <c r="W216" i="6"/>
  <c r="BK216" i="6"/>
  <c r="N216" i="6"/>
  <c r="BE216" i="6" s="1"/>
  <c r="BI215" i="6"/>
  <c r="BH215" i="6"/>
  <c r="BG215" i="6"/>
  <c r="BF215" i="6"/>
  <c r="AA215" i="6"/>
  <c r="Y215" i="6"/>
  <c r="W215" i="6"/>
  <c r="BK215" i="6"/>
  <c r="N215" i="6"/>
  <c r="BE215" i="6" s="1"/>
  <c r="BI214" i="6"/>
  <c r="BH214" i="6"/>
  <c r="BG214" i="6"/>
  <c r="BF214" i="6"/>
  <c r="AA214" i="6"/>
  <c r="Y214" i="6"/>
  <c r="W214" i="6"/>
  <c r="BK214" i="6"/>
  <c r="N214" i="6"/>
  <c r="BE214" i="6" s="1"/>
  <c r="BI213" i="6"/>
  <c r="BH213" i="6"/>
  <c r="BG213" i="6"/>
  <c r="BF213" i="6"/>
  <c r="AA213" i="6"/>
  <c r="Y213" i="6"/>
  <c r="W213" i="6"/>
  <c r="BK213" i="6"/>
  <c r="N213" i="6"/>
  <c r="BE213" i="6"/>
  <c r="BI212" i="6"/>
  <c r="BH212" i="6"/>
  <c r="BG212" i="6"/>
  <c r="BF212" i="6"/>
  <c r="AA212" i="6"/>
  <c r="Y212" i="6"/>
  <c r="W212" i="6"/>
  <c r="BK212" i="6"/>
  <c r="N212" i="6"/>
  <c r="BE212" i="6" s="1"/>
  <c r="BI211" i="6"/>
  <c r="BH211" i="6"/>
  <c r="BG211" i="6"/>
  <c r="BF211" i="6"/>
  <c r="AA211" i="6"/>
  <c r="Y211" i="6"/>
  <c r="W211" i="6"/>
  <c r="BK211" i="6"/>
  <c r="N211" i="6"/>
  <c r="BE211" i="6"/>
  <c r="BI210" i="6"/>
  <c r="BH210" i="6"/>
  <c r="BG210" i="6"/>
  <c r="BF210" i="6"/>
  <c r="AA210" i="6"/>
  <c r="Y210" i="6"/>
  <c r="W210" i="6"/>
  <c r="BK210" i="6"/>
  <c r="N210" i="6"/>
  <c r="BE210" i="6" s="1"/>
  <c r="BI209" i="6"/>
  <c r="BH209" i="6"/>
  <c r="BG209" i="6"/>
  <c r="BF209" i="6"/>
  <c r="AA209" i="6"/>
  <c r="Y209" i="6"/>
  <c r="W209" i="6"/>
  <c r="BK209" i="6"/>
  <c r="N209" i="6"/>
  <c r="BE209" i="6" s="1"/>
  <c r="BI208" i="6"/>
  <c r="BH208" i="6"/>
  <c r="BG208" i="6"/>
  <c r="BF208" i="6"/>
  <c r="AA208" i="6"/>
  <c r="Y208" i="6"/>
  <c r="W208" i="6"/>
  <c r="BK208" i="6"/>
  <c r="N208" i="6"/>
  <c r="BE208" i="6" s="1"/>
  <c r="BI207" i="6"/>
  <c r="BH207" i="6"/>
  <c r="BG207" i="6"/>
  <c r="BF207" i="6"/>
  <c r="AA207" i="6"/>
  <c r="Y207" i="6"/>
  <c r="W207" i="6"/>
  <c r="BK207" i="6"/>
  <c r="N207" i="6"/>
  <c r="BE207" i="6" s="1"/>
  <c r="BI206" i="6"/>
  <c r="BH206" i="6"/>
  <c r="BG206" i="6"/>
  <c r="BF206" i="6"/>
  <c r="AA206" i="6"/>
  <c r="Y206" i="6"/>
  <c r="W206" i="6"/>
  <c r="BK206" i="6"/>
  <c r="N206" i="6"/>
  <c r="BE206" i="6" s="1"/>
  <c r="BI205" i="6"/>
  <c r="BH205" i="6"/>
  <c r="BG205" i="6"/>
  <c r="BF205" i="6"/>
  <c r="AA205" i="6"/>
  <c r="Y205" i="6"/>
  <c r="W205" i="6"/>
  <c r="BK205" i="6"/>
  <c r="N205" i="6"/>
  <c r="BE205" i="6"/>
  <c r="BI204" i="6"/>
  <c r="BH204" i="6"/>
  <c r="BG204" i="6"/>
  <c r="BF204" i="6"/>
  <c r="AA204" i="6"/>
  <c r="Y204" i="6"/>
  <c r="W204" i="6"/>
  <c r="BK204" i="6"/>
  <c r="N204" i="6"/>
  <c r="BE204" i="6"/>
  <c r="BI202" i="6"/>
  <c r="BH202" i="6"/>
  <c r="BG202" i="6"/>
  <c r="BF202" i="6"/>
  <c r="AA202" i="6"/>
  <c r="Y202" i="6"/>
  <c r="W202" i="6"/>
  <c r="BK202" i="6"/>
  <c r="N202" i="6"/>
  <c r="BE202" i="6" s="1"/>
  <c r="BI201" i="6"/>
  <c r="BH201" i="6"/>
  <c r="BG201" i="6"/>
  <c r="BF201" i="6"/>
  <c r="AA201" i="6"/>
  <c r="Y201" i="6"/>
  <c r="W201" i="6"/>
  <c r="BK201" i="6"/>
  <c r="N201" i="6"/>
  <c r="BE201" i="6" s="1"/>
  <c r="BI200" i="6"/>
  <c r="BH200" i="6"/>
  <c r="BG200" i="6"/>
  <c r="BF200" i="6"/>
  <c r="AA200" i="6"/>
  <c r="Y200" i="6"/>
  <c r="W200" i="6"/>
  <c r="BK200" i="6"/>
  <c r="N200" i="6"/>
  <c r="BE200" i="6" s="1"/>
  <c r="BI199" i="6"/>
  <c r="BH199" i="6"/>
  <c r="BG199" i="6"/>
  <c r="BF199" i="6"/>
  <c r="AA199" i="6"/>
  <c r="Y199" i="6"/>
  <c r="W199" i="6"/>
  <c r="BK199" i="6"/>
  <c r="N199" i="6"/>
  <c r="BE199" i="6"/>
  <c r="BI198" i="6"/>
  <c r="BH198" i="6"/>
  <c r="BG198" i="6"/>
  <c r="BF198" i="6"/>
  <c r="AA198" i="6"/>
  <c r="Y198" i="6"/>
  <c r="W198" i="6"/>
  <c r="BK198" i="6"/>
  <c r="N198" i="6"/>
  <c r="BE198" i="6" s="1"/>
  <c r="BI197" i="6"/>
  <c r="BH197" i="6"/>
  <c r="BG197" i="6"/>
  <c r="BF197" i="6"/>
  <c r="AA197" i="6"/>
  <c r="Y197" i="6"/>
  <c r="W197" i="6"/>
  <c r="BK197" i="6"/>
  <c r="N197" i="6"/>
  <c r="BE197" i="6"/>
  <c r="BI196" i="6"/>
  <c r="BH196" i="6"/>
  <c r="BG196" i="6"/>
  <c r="BF196" i="6"/>
  <c r="AA196" i="6"/>
  <c r="Y196" i="6"/>
  <c r="W196" i="6"/>
  <c r="BK196" i="6"/>
  <c r="N196" i="6"/>
  <c r="BE196" i="6" s="1"/>
  <c r="BI195" i="6"/>
  <c r="BH195" i="6"/>
  <c r="BG195" i="6"/>
  <c r="BF195" i="6"/>
  <c r="AA195" i="6"/>
  <c r="Y195" i="6"/>
  <c r="W195" i="6"/>
  <c r="BK195" i="6"/>
  <c r="N195" i="6"/>
  <c r="BE195" i="6" s="1"/>
  <c r="BI194" i="6"/>
  <c r="BH194" i="6"/>
  <c r="BG194" i="6"/>
  <c r="BF194" i="6"/>
  <c r="AA194" i="6"/>
  <c r="Y194" i="6"/>
  <c r="W194" i="6"/>
  <c r="BK194" i="6"/>
  <c r="N194" i="6"/>
  <c r="BE194" i="6" s="1"/>
  <c r="BI193" i="6"/>
  <c r="BH193" i="6"/>
  <c r="BG193" i="6"/>
  <c r="BF193" i="6"/>
  <c r="AA193" i="6"/>
  <c r="Y193" i="6"/>
  <c r="W193" i="6"/>
  <c r="BK193" i="6"/>
  <c r="N193" i="6"/>
  <c r="BE193" i="6" s="1"/>
  <c r="BI192" i="6"/>
  <c r="BH192" i="6"/>
  <c r="BG192" i="6"/>
  <c r="BF192" i="6"/>
  <c r="AA192" i="6"/>
  <c r="Y192" i="6"/>
  <c r="W192" i="6"/>
  <c r="BK192" i="6"/>
  <c r="N192" i="6"/>
  <c r="BE192" i="6" s="1"/>
  <c r="BI191" i="6"/>
  <c r="BH191" i="6"/>
  <c r="BG191" i="6"/>
  <c r="BF191" i="6"/>
  <c r="AA191" i="6"/>
  <c r="Y191" i="6"/>
  <c r="Y183" i="6" s="1"/>
  <c r="W191" i="6"/>
  <c r="BK191" i="6"/>
  <c r="N191" i="6"/>
  <c r="BE191" i="6"/>
  <c r="BI190" i="6"/>
  <c r="BH190" i="6"/>
  <c r="BG190" i="6"/>
  <c r="BF190" i="6"/>
  <c r="AA190" i="6"/>
  <c r="Y190" i="6"/>
  <c r="W190" i="6"/>
  <c r="BK190" i="6"/>
  <c r="BK183" i="6" s="1"/>
  <c r="N183" i="6" s="1"/>
  <c r="N95" i="6" s="1"/>
  <c r="N190" i="6"/>
  <c r="BE190" i="6" s="1"/>
  <c r="BI189" i="6"/>
  <c r="BH189" i="6"/>
  <c r="BG189" i="6"/>
  <c r="BF189" i="6"/>
  <c r="AA189" i="6"/>
  <c r="Y189" i="6"/>
  <c r="W189" i="6"/>
  <c r="BK189" i="6"/>
  <c r="N189" i="6"/>
  <c r="BE189" i="6"/>
  <c r="BI188" i="6"/>
  <c r="BH188" i="6"/>
  <c r="BG188" i="6"/>
  <c r="BF188" i="6"/>
  <c r="AA188" i="6"/>
  <c r="Y188" i="6"/>
  <c r="W188" i="6"/>
  <c r="BK188" i="6"/>
  <c r="N188" i="6"/>
  <c r="BE188" i="6" s="1"/>
  <c r="BI187" i="6"/>
  <c r="BH187" i="6"/>
  <c r="BG187" i="6"/>
  <c r="BF187" i="6"/>
  <c r="AA187" i="6"/>
  <c r="Y187" i="6"/>
  <c r="W187" i="6"/>
  <c r="BK187" i="6"/>
  <c r="N187" i="6"/>
  <c r="BE187" i="6" s="1"/>
  <c r="BI186" i="6"/>
  <c r="BH186" i="6"/>
  <c r="BG186" i="6"/>
  <c r="BF186" i="6"/>
  <c r="AA186" i="6"/>
  <c r="Y186" i="6"/>
  <c r="W186" i="6"/>
  <c r="BK186" i="6"/>
  <c r="N186" i="6"/>
  <c r="BE186" i="6" s="1"/>
  <c r="BI185" i="6"/>
  <c r="BH185" i="6"/>
  <c r="BG185" i="6"/>
  <c r="BF185" i="6"/>
  <c r="AA185" i="6"/>
  <c r="Y185" i="6"/>
  <c r="W185" i="6"/>
  <c r="BK185" i="6"/>
  <c r="N185" i="6"/>
  <c r="BE185" i="6" s="1"/>
  <c r="BI184" i="6"/>
  <c r="BH184" i="6"/>
  <c r="BG184" i="6"/>
  <c r="BF184" i="6"/>
  <c r="AA184" i="6"/>
  <c r="Y184" i="6"/>
  <c r="W184" i="6"/>
  <c r="BK184" i="6"/>
  <c r="N184" i="6"/>
  <c r="BE184" i="6"/>
  <c r="BI182" i="6"/>
  <c r="BH182" i="6"/>
  <c r="BG182" i="6"/>
  <c r="BF182" i="6"/>
  <c r="AA182" i="6"/>
  <c r="Y182" i="6"/>
  <c r="W182" i="6"/>
  <c r="BK182" i="6"/>
  <c r="N182" i="6"/>
  <c r="BE182" i="6" s="1"/>
  <c r="BI181" i="6"/>
  <c r="BH181" i="6"/>
  <c r="BG181" i="6"/>
  <c r="BF181" i="6"/>
  <c r="AA181" i="6"/>
  <c r="Y181" i="6"/>
  <c r="W181" i="6"/>
  <c r="BK181" i="6"/>
  <c r="N181" i="6"/>
  <c r="BE181" i="6" s="1"/>
  <c r="BI180" i="6"/>
  <c r="BH180" i="6"/>
  <c r="BG180" i="6"/>
  <c r="BF180" i="6"/>
  <c r="AA180" i="6"/>
  <c r="Y180" i="6"/>
  <c r="W180" i="6"/>
  <c r="BK180" i="6"/>
  <c r="N180" i="6"/>
  <c r="BE180" i="6" s="1"/>
  <c r="BI179" i="6"/>
  <c r="BH179" i="6"/>
  <c r="BG179" i="6"/>
  <c r="BF179" i="6"/>
  <c r="AA179" i="6"/>
  <c r="Y179" i="6"/>
  <c r="W179" i="6"/>
  <c r="BK179" i="6"/>
  <c r="N179" i="6"/>
  <c r="BE179" i="6" s="1"/>
  <c r="BI178" i="6"/>
  <c r="BH178" i="6"/>
  <c r="BG178" i="6"/>
  <c r="BF178" i="6"/>
  <c r="AA178" i="6"/>
  <c r="Y178" i="6"/>
  <c r="W178" i="6"/>
  <c r="BK178" i="6"/>
  <c r="N178" i="6"/>
  <c r="BE178" i="6" s="1"/>
  <c r="BI177" i="6"/>
  <c r="BH177" i="6"/>
  <c r="BG177" i="6"/>
  <c r="BF177" i="6"/>
  <c r="AA177" i="6"/>
  <c r="Y177" i="6"/>
  <c r="W177" i="6"/>
  <c r="BK177" i="6"/>
  <c r="N177" i="6"/>
  <c r="BE177" i="6"/>
  <c r="BI176" i="6"/>
  <c r="BH176" i="6"/>
  <c r="BG176" i="6"/>
  <c r="BF176" i="6"/>
  <c r="AA176" i="6"/>
  <c r="Y176" i="6"/>
  <c r="W176" i="6"/>
  <c r="BK176" i="6"/>
  <c r="N176" i="6"/>
  <c r="BE176" i="6" s="1"/>
  <c r="BI175" i="6"/>
  <c r="BH175" i="6"/>
  <c r="BG175" i="6"/>
  <c r="BF175" i="6"/>
  <c r="AA175" i="6"/>
  <c r="Y175" i="6"/>
  <c r="W175" i="6"/>
  <c r="BK175" i="6"/>
  <c r="N175" i="6"/>
  <c r="BE175" i="6"/>
  <c r="BI174" i="6"/>
  <c r="BH174" i="6"/>
  <c r="BG174" i="6"/>
  <c r="BF174" i="6"/>
  <c r="AA174" i="6"/>
  <c r="Y174" i="6"/>
  <c r="W174" i="6"/>
  <c r="BK174" i="6"/>
  <c r="N174" i="6"/>
  <c r="BE174" i="6" s="1"/>
  <c r="BI173" i="6"/>
  <c r="BH173" i="6"/>
  <c r="BG173" i="6"/>
  <c r="BF173" i="6"/>
  <c r="AA173" i="6"/>
  <c r="Y173" i="6"/>
  <c r="W173" i="6"/>
  <c r="BK173" i="6"/>
  <c r="N173" i="6"/>
  <c r="BE173" i="6" s="1"/>
  <c r="BI172" i="6"/>
  <c r="BH172" i="6"/>
  <c r="BG172" i="6"/>
  <c r="BF172" i="6"/>
  <c r="AA172" i="6"/>
  <c r="Y172" i="6"/>
  <c r="W172" i="6"/>
  <c r="BK172" i="6"/>
  <c r="N172" i="6"/>
  <c r="BE172" i="6" s="1"/>
  <c r="BI171" i="6"/>
  <c r="BH171" i="6"/>
  <c r="BG171" i="6"/>
  <c r="BF171" i="6"/>
  <c r="AA171" i="6"/>
  <c r="Y171" i="6"/>
  <c r="W171" i="6"/>
  <c r="BK171" i="6"/>
  <c r="N171" i="6"/>
  <c r="BE171" i="6" s="1"/>
  <c r="BI170" i="6"/>
  <c r="BH170" i="6"/>
  <c r="BG170" i="6"/>
  <c r="BF170" i="6"/>
  <c r="AA170" i="6"/>
  <c r="Y170" i="6"/>
  <c r="W170" i="6"/>
  <c r="BK170" i="6"/>
  <c r="N170" i="6"/>
  <c r="BE170" i="6" s="1"/>
  <c r="BI169" i="6"/>
  <c r="BH169" i="6"/>
  <c r="BG169" i="6"/>
  <c r="BF169" i="6"/>
  <c r="AA169" i="6"/>
  <c r="Y169" i="6"/>
  <c r="W169" i="6"/>
  <c r="BK169" i="6"/>
  <c r="N169" i="6"/>
  <c r="BE169" i="6"/>
  <c r="BI168" i="6"/>
  <c r="BH168" i="6"/>
  <c r="BG168" i="6"/>
  <c r="BF168" i="6"/>
  <c r="AA168" i="6"/>
  <c r="Y168" i="6"/>
  <c r="W168" i="6"/>
  <c r="BK168" i="6"/>
  <c r="N168" i="6"/>
  <c r="BE168" i="6" s="1"/>
  <c r="BI167" i="6"/>
  <c r="BH167" i="6"/>
  <c r="BG167" i="6"/>
  <c r="BF167" i="6"/>
  <c r="AA167" i="6"/>
  <c r="Y167" i="6"/>
  <c r="W167" i="6"/>
  <c r="BK167" i="6"/>
  <c r="N167" i="6"/>
  <c r="BE167" i="6"/>
  <c r="BI166" i="6"/>
  <c r="BH166" i="6"/>
  <c r="BG166" i="6"/>
  <c r="BF166" i="6"/>
  <c r="AA166" i="6"/>
  <c r="Y166" i="6"/>
  <c r="W166" i="6"/>
  <c r="BK166" i="6"/>
  <c r="N166" i="6"/>
  <c r="BE166" i="6" s="1"/>
  <c r="BI165" i="6"/>
  <c r="BH165" i="6"/>
  <c r="BG165" i="6"/>
  <c r="BF165" i="6"/>
  <c r="AA165" i="6"/>
  <c r="Y165" i="6"/>
  <c r="W165" i="6"/>
  <c r="BK165" i="6"/>
  <c r="N165" i="6"/>
  <c r="BE165" i="6" s="1"/>
  <c r="BI164" i="6"/>
  <c r="BH164" i="6"/>
  <c r="BG164" i="6"/>
  <c r="BF164" i="6"/>
  <c r="AA164" i="6"/>
  <c r="Y164" i="6"/>
  <c r="W164" i="6"/>
  <c r="BK164" i="6"/>
  <c r="N164" i="6"/>
  <c r="BE164" i="6" s="1"/>
  <c r="BI163" i="6"/>
  <c r="BH163" i="6"/>
  <c r="BG163" i="6"/>
  <c r="BF163" i="6"/>
  <c r="AA163" i="6"/>
  <c r="Y163" i="6"/>
  <c r="W163" i="6"/>
  <c r="BK163" i="6"/>
  <c r="N163" i="6"/>
  <c r="BE163" i="6" s="1"/>
  <c r="BI162" i="6"/>
  <c r="BH162" i="6"/>
  <c r="BG162" i="6"/>
  <c r="BF162" i="6"/>
  <c r="AA162" i="6"/>
  <c r="Y162" i="6"/>
  <c r="W162" i="6"/>
  <c r="BK162" i="6"/>
  <c r="N162" i="6"/>
  <c r="BE162" i="6" s="1"/>
  <c r="BI161" i="6"/>
  <c r="BH161" i="6"/>
  <c r="BG161" i="6"/>
  <c r="BF161" i="6"/>
  <c r="AA161" i="6"/>
  <c r="Y161" i="6"/>
  <c r="W161" i="6"/>
  <c r="BK161" i="6"/>
  <c r="N161" i="6"/>
  <c r="BE161" i="6"/>
  <c r="BI160" i="6"/>
  <c r="BH160" i="6"/>
  <c r="BG160" i="6"/>
  <c r="BF160" i="6"/>
  <c r="AA160" i="6"/>
  <c r="Y160" i="6"/>
  <c r="W160" i="6"/>
  <c r="BK160" i="6"/>
  <c r="N160" i="6"/>
  <c r="BE160" i="6" s="1"/>
  <c r="BI159" i="6"/>
  <c r="BH159" i="6"/>
  <c r="BG159" i="6"/>
  <c r="BF159" i="6"/>
  <c r="AA159" i="6"/>
  <c r="Y159" i="6"/>
  <c r="W159" i="6"/>
  <c r="BK159" i="6"/>
  <c r="N159" i="6"/>
  <c r="BE159" i="6"/>
  <c r="BI158" i="6"/>
  <c r="BH158" i="6"/>
  <c r="BG158" i="6"/>
  <c r="BF158" i="6"/>
  <c r="AA158" i="6"/>
  <c r="Y158" i="6"/>
  <c r="W158" i="6"/>
  <c r="BK158" i="6"/>
  <c r="N158" i="6"/>
  <c r="BE158" i="6" s="1"/>
  <c r="BI157" i="6"/>
  <c r="BH157" i="6"/>
  <c r="BG157" i="6"/>
  <c r="BF157" i="6"/>
  <c r="AA157" i="6"/>
  <c r="Y157" i="6"/>
  <c r="W157" i="6"/>
  <c r="BK157" i="6"/>
  <c r="N157" i="6"/>
  <c r="BE157" i="6" s="1"/>
  <c r="BI155" i="6"/>
  <c r="BH155" i="6"/>
  <c r="BG155" i="6"/>
  <c r="BF155" i="6"/>
  <c r="AA155" i="6"/>
  <c r="AA154" i="6"/>
  <c r="Y155" i="6"/>
  <c r="Y154" i="6" s="1"/>
  <c r="W155" i="6"/>
  <c r="W154" i="6" s="1"/>
  <c r="BK155" i="6"/>
  <c r="BK154" i="6" s="1"/>
  <c r="N154" i="6"/>
  <c r="N93" i="6" s="1"/>
  <c r="N155" i="6"/>
  <c r="BE155" i="6" s="1"/>
  <c r="BI153" i="6"/>
  <c r="BH153" i="6"/>
  <c r="BG153" i="6"/>
  <c r="BF153" i="6"/>
  <c r="AA153" i="6"/>
  <c r="Y153" i="6"/>
  <c r="W153" i="6"/>
  <c r="BK153" i="6"/>
  <c r="N153" i="6"/>
  <c r="BE153" i="6"/>
  <c r="BI152" i="6"/>
  <c r="BH152" i="6"/>
  <c r="BG152" i="6"/>
  <c r="BF152" i="6"/>
  <c r="AA152" i="6"/>
  <c r="Y152" i="6"/>
  <c r="W152" i="6"/>
  <c r="BK152" i="6"/>
  <c r="N152" i="6"/>
  <c r="BE152" i="6" s="1"/>
  <c r="BI151" i="6"/>
  <c r="BH151" i="6"/>
  <c r="BG151" i="6"/>
  <c r="BF151" i="6"/>
  <c r="AA151" i="6"/>
  <c r="Y151" i="6"/>
  <c r="W151" i="6"/>
  <c r="BK151" i="6"/>
  <c r="N151" i="6"/>
  <c r="BE151" i="6"/>
  <c r="BI150" i="6"/>
  <c r="BH150" i="6"/>
  <c r="BG150" i="6"/>
  <c r="BF150" i="6"/>
  <c r="AA150" i="6"/>
  <c r="AA149" i="6" s="1"/>
  <c r="Y150" i="6"/>
  <c r="W150" i="6"/>
  <c r="BK150" i="6"/>
  <c r="N150" i="6"/>
  <c r="BE150" i="6"/>
  <c r="BI148" i="6"/>
  <c r="BH148" i="6"/>
  <c r="BG148" i="6"/>
  <c r="BF148" i="6"/>
  <c r="AA148" i="6"/>
  <c r="Y148" i="6"/>
  <c r="W148" i="6"/>
  <c r="BK148" i="6"/>
  <c r="N148" i="6"/>
  <c r="BE148" i="6" s="1"/>
  <c r="BI147" i="6"/>
  <c r="BH147" i="6"/>
  <c r="BG147" i="6"/>
  <c r="BF147" i="6"/>
  <c r="AA147" i="6"/>
  <c r="Y147" i="6"/>
  <c r="W147" i="6"/>
  <c r="BK147" i="6"/>
  <c r="N147" i="6"/>
  <c r="BE147" i="6"/>
  <c r="BI146" i="6"/>
  <c r="BH146" i="6"/>
  <c r="BG146" i="6"/>
  <c r="BF146" i="6"/>
  <c r="H34" i="6" s="1"/>
  <c r="BA95" i="1" s="1"/>
  <c r="AA146" i="6"/>
  <c r="Y146" i="6"/>
  <c r="W146" i="6"/>
  <c r="BK146" i="6"/>
  <c r="N146" i="6"/>
  <c r="BE146" i="6" s="1"/>
  <c r="BI145" i="6"/>
  <c r="BH145" i="6"/>
  <c r="BG145" i="6"/>
  <c r="BF145" i="6"/>
  <c r="AA145" i="6"/>
  <c r="Y145" i="6"/>
  <c r="W145" i="6"/>
  <c r="BK145" i="6"/>
  <c r="N145" i="6"/>
  <c r="BE145" i="6"/>
  <c r="BI144" i="6"/>
  <c r="BH144" i="6"/>
  <c r="BG144" i="6"/>
  <c r="BF144" i="6"/>
  <c r="AA144" i="6"/>
  <c r="Y144" i="6"/>
  <c r="W144" i="6"/>
  <c r="BK144" i="6"/>
  <c r="N144" i="6"/>
  <c r="BE144" i="6" s="1"/>
  <c r="BI143" i="6"/>
  <c r="BH143" i="6"/>
  <c r="BG143" i="6"/>
  <c r="BF143" i="6"/>
  <c r="AA143" i="6"/>
  <c r="Y143" i="6"/>
  <c r="W143" i="6"/>
  <c r="BK143" i="6"/>
  <c r="N143" i="6"/>
  <c r="BE143" i="6" s="1"/>
  <c r="BI142" i="6"/>
  <c r="BH142" i="6"/>
  <c r="BG142" i="6"/>
  <c r="BF142" i="6"/>
  <c r="AA142" i="6"/>
  <c r="Y142" i="6"/>
  <c r="W142" i="6"/>
  <c r="BK142" i="6"/>
  <c r="N142" i="6"/>
  <c r="BE142" i="6" s="1"/>
  <c r="BI141" i="6"/>
  <c r="BH141" i="6"/>
  <c r="BG141" i="6"/>
  <c r="BF141" i="6"/>
  <c r="AA141" i="6"/>
  <c r="Y141" i="6"/>
  <c r="W141" i="6"/>
  <c r="BK141" i="6"/>
  <c r="N141" i="6"/>
  <c r="BE141" i="6" s="1"/>
  <c r="BI140" i="6"/>
  <c r="BH140" i="6"/>
  <c r="BG140" i="6"/>
  <c r="BF140" i="6"/>
  <c r="AA140" i="6"/>
  <c r="Y140" i="6"/>
  <c r="W140" i="6"/>
  <c r="BK140" i="6"/>
  <c r="N140" i="6"/>
  <c r="BE140" i="6" s="1"/>
  <c r="BI139" i="6"/>
  <c r="BH139" i="6"/>
  <c r="BG139" i="6"/>
  <c r="BF139" i="6"/>
  <c r="AA139" i="6"/>
  <c r="Y139" i="6"/>
  <c r="W139" i="6"/>
  <c r="BK139" i="6"/>
  <c r="N139" i="6"/>
  <c r="BE139" i="6"/>
  <c r="BI138" i="6"/>
  <c r="BH138" i="6"/>
  <c r="BG138" i="6"/>
  <c r="BF138" i="6"/>
  <c r="AA138" i="6"/>
  <c r="Y138" i="6"/>
  <c r="W138" i="6"/>
  <c r="BK138" i="6"/>
  <c r="N138" i="6"/>
  <c r="BE138" i="6" s="1"/>
  <c r="BI137" i="6"/>
  <c r="BH137" i="6"/>
  <c r="BG137" i="6"/>
  <c r="BF137" i="6"/>
  <c r="AA137" i="6"/>
  <c r="Y137" i="6"/>
  <c r="W137" i="6"/>
  <c r="BK137" i="6"/>
  <c r="N137" i="6"/>
  <c r="BE137" i="6"/>
  <c r="BI136" i="6"/>
  <c r="BH136" i="6"/>
  <c r="BG136" i="6"/>
  <c r="BF136" i="6"/>
  <c r="AA136" i="6"/>
  <c r="Y136" i="6"/>
  <c r="W136" i="6"/>
  <c r="BK136" i="6"/>
  <c r="N136" i="6"/>
  <c r="BE136" i="6" s="1"/>
  <c r="BI135" i="6"/>
  <c r="BH135" i="6"/>
  <c r="BG135" i="6"/>
  <c r="BF135" i="6"/>
  <c r="AA135" i="6"/>
  <c r="Y135" i="6"/>
  <c r="W135" i="6"/>
  <c r="BK135" i="6"/>
  <c r="N135" i="6"/>
  <c r="BE135" i="6" s="1"/>
  <c r="BI134" i="6"/>
  <c r="BH134" i="6"/>
  <c r="BG134" i="6"/>
  <c r="BF134" i="6"/>
  <c r="AA134" i="6"/>
  <c r="Y134" i="6"/>
  <c r="W134" i="6"/>
  <c r="BK134" i="6"/>
  <c r="N134" i="6"/>
  <c r="BE134" i="6" s="1"/>
  <c r="BI133" i="6"/>
  <c r="BH133" i="6"/>
  <c r="BG133" i="6"/>
  <c r="BF133" i="6"/>
  <c r="AA133" i="6"/>
  <c r="Y133" i="6"/>
  <c r="W133" i="6"/>
  <c r="BK133" i="6"/>
  <c r="N133" i="6"/>
  <c r="BE133" i="6" s="1"/>
  <c r="BI132" i="6"/>
  <c r="BH132" i="6"/>
  <c r="BG132" i="6"/>
  <c r="BF132" i="6"/>
  <c r="AA132" i="6"/>
  <c r="Y132" i="6"/>
  <c r="W132" i="6"/>
  <c r="BK132" i="6"/>
  <c r="N132" i="6"/>
  <c r="BE132" i="6" s="1"/>
  <c r="BI131" i="6"/>
  <c r="BH131" i="6"/>
  <c r="BG131" i="6"/>
  <c r="BF131" i="6"/>
  <c r="AA131" i="6"/>
  <c r="AA130" i="6"/>
  <c r="Y131" i="6"/>
  <c r="W131" i="6"/>
  <c r="BK131" i="6"/>
  <c r="N131" i="6"/>
  <c r="BE131" i="6"/>
  <c r="M125" i="6"/>
  <c r="M124" i="6"/>
  <c r="F124" i="6"/>
  <c r="F122" i="6"/>
  <c r="F120" i="6"/>
  <c r="BI108" i="6"/>
  <c r="BH108" i="6"/>
  <c r="BG108" i="6"/>
  <c r="BF108" i="6"/>
  <c r="BI107" i="6"/>
  <c r="BH107" i="6"/>
  <c r="BG107" i="6"/>
  <c r="BF107" i="6"/>
  <c r="BI106" i="6"/>
  <c r="BH106" i="6"/>
  <c r="BG106" i="6"/>
  <c r="BF106" i="6"/>
  <c r="BI105" i="6"/>
  <c r="BH105" i="6"/>
  <c r="H36" i="6" s="1"/>
  <c r="BC95" i="1" s="1"/>
  <c r="BG105" i="6"/>
  <c r="BF105" i="6"/>
  <c r="BI104" i="6"/>
  <c r="BH104" i="6"/>
  <c r="BG104" i="6"/>
  <c r="BF104" i="6"/>
  <c r="BI103" i="6"/>
  <c r="BH103" i="6"/>
  <c r="BG103" i="6"/>
  <c r="BF103" i="6"/>
  <c r="M85" i="6"/>
  <c r="M84" i="6"/>
  <c r="F84" i="6"/>
  <c r="F82" i="6"/>
  <c r="F80" i="6"/>
  <c r="O16" i="6"/>
  <c r="E16" i="6"/>
  <c r="F125" i="6" s="1"/>
  <c r="F85" i="6"/>
  <c r="O15" i="6"/>
  <c r="O10" i="6"/>
  <c r="M122" i="6" s="1"/>
  <c r="F6" i="6"/>
  <c r="F78" i="6" s="1"/>
  <c r="F118" i="6"/>
  <c r="N265" i="5"/>
  <c r="N130" i="5"/>
  <c r="N90" i="5" s="1"/>
  <c r="AY94" i="1"/>
  <c r="AX94" i="1"/>
  <c r="BI264" i="5"/>
  <c r="BH264" i="5"/>
  <c r="BG264" i="5"/>
  <c r="BF264" i="5"/>
  <c r="AA264" i="5"/>
  <c r="Y264" i="5"/>
  <c r="W264" i="5"/>
  <c r="BK264" i="5"/>
  <c r="N264" i="5"/>
  <c r="BE264" i="5" s="1"/>
  <c r="BI263" i="5"/>
  <c r="BH263" i="5"/>
  <c r="BG263" i="5"/>
  <c r="BF263" i="5"/>
  <c r="AA263" i="5"/>
  <c r="Y263" i="5"/>
  <c r="W263" i="5"/>
  <c r="BK263" i="5"/>
  <c r="N263" i="5"/>
  <c r="BE263" i="5" s="1"/>
  <c r="BI262" i="5"/>
  <c r="BH262" i="5"/>
  <c r="BG262" i="5"/>
  <c r="BF262" i="5"/>
  <c r="AA262" i="5"/>
  <c r="Y262" i="5"/>
  <c r="W262" i="5"/>
  <c r="BK262" i="5"/>
  <c r="N262" i="5"/>
  <c r="BE262" i="5" s="1"/>
  <c r="BI261" i="5"/>
  <c r="BH261" i="5"/>
  <c r="BG261" i="5"/>
  <c r="BF261" i="5"/>
  <c r="AA261" i="5"/>
  <c r="Y261" i="5"/>
  <c r="W261" i="5"/>
  <c r="BK261" i="5"/>
  <c r="N261" i="5"/>
  <c r="BE261" i="5" s="1"/>
  <c r="BI260" i="5"/>
  <c r="BH260" i="5"/>
  <c r="BG260" i="5"/>
  <c r="BF260" i="5"/>
  <c r="AA260" i="5"/>
  <c r="Y260" i="5"/>
  <c r="W260" i="5"/>
  <c r="BK260" i="5"/>
  <c r="N260" i="5"/>
  <c r="BE260" i="5"/>
  <c r="BI259" i="5"/>
  <c r="BH259" i="5"/>
  <c r="BG259" i="5"/>
  <c r="BF259" i="5"/>
  <c r="AA259" i="5"/>
  <c r="Y259" i="5"/>
  <c r="W259" i="5"/>
  <c r="BK259" i="5"/>
  <c r="N259" i="5"/>
  <c r="BE259" i="5" s="1"/>
  <c r="BI258" i="5"/>
  <c r="BH258" i="5"/>
  <c r="BG258" i="5"/>
  <c r="BF258" i="5"/>
  <c r="AA258" i="5"/>
  <c r="Y258" i="5"/>
  <c r="W258" i="5"/>
  <c r="BK258" i="5"/>
  <c r="N258" i="5"/>
  <c r="BE258" i="5"/>
  <c r="BI257" i="5"/>
  <c r="BH257" i="5"/>
  <c r="BG257" i="5"/>
  <c r="BF257" i="5"/>
  <c r="AA257" i="5"/>
  <c r="Y257" i="5"/>
  <c r="W257" i="5"/>
  <c r="BK257" i="5"/>
  <c r="N257" i="5"/>
  <c r="BE257" i="5" s="1"/>
  <c r="BI256" i="5"/>
  <c r="BH256" i="5"/>
  <c r="BG256" i="5"/>
  <c r="BF256" i="5"/>
  <c r="AA256" i="5"/>
  <c r="Y256" i="5"/>
  <c r="W256" i="5"/>
  <c r="W255" i="5" s="1"/>
  <c r="BK256" i="5"/>
  <c r="N256" i="5"/>
  <c r="BE256" i="5" s="1"/>
  <c r="BI254" i="5"/>
  <c r="BH254" i="5"/>
  <c r="BG254" i="5"/>
  <c r="BF254" i="5"/>
  <c r="AA254" i="5"/>
  <c r="Y254" i="5"/>
  <c r="W254" i="5"/>
  <c r="BK254" i="5"/>
  <c r="N254" i="5"/>
  <c r="BE254" i="5"/>
  <c r="BI253" i="5"/>
  <c r="BH253" i="5"/>
  <c r="BG253" i="5"/>
  <c r="BF253" i="5"/>
  <c r="AA253" i="5"/>
  <c r="Y253" i="5"/>
  <c r="W253" i="5"/>
  <c r="BK253" i="5"/>
  <c r="N253" i="5"/>
  <c r="BE253" i="5" s="1"/>
  <c r="BI252" i="5"/>
  <c r="BH252" i="5"/>
  <c r="BG252" i="5"/>
  <c r="BF252" i="5"/>
  <c r="AA252" i="5"/>
  <c r="Y252" i="5"/>
  <c r="W252" i="5"/>
  <c r="BK252" i="5"/>
  <c r="N252" i="5"/>
  <c r="BE252" i="5" s="1"/>
  <c r="BI251" i="5"/>
  <c r="BH251" i="5"/>
  <c r="BG251" i="5"/>
  <c r="BF251" i="5"/>
  <c r="AA251" i="5"/>
  <c r="Y251" i="5"/>
  <c r="W251" i="5"/>
  <c r="BK251" i="5"/>
  <c r="N251" i="5"/>
  <c r="BE251" i="5" s="1"/>
  <c r="BI250" i="5"/>
  <c r="BH250" i="5"/>
  <c r="BG250" i="5"/>
  <c r="BF250" i="5"/>
  <c r="AA250" i="5"/>
  <c r="Y250" i="5"/>
  <c r="W250" i="5"/>
  <c r="BK250" i="5"/>
  <c r="N250" i="5"/>
  <c r="BE250" i="5" s="1"/>
  <c r="BI249" i="5"/>
  <c r="BH249" i="5"/>
  <c r="BG249" i="5"/>
  <c r="BF249" i="5"/>
  <c r="AA249" i="5"/>
  <c r="Y249" i="5"/>
  <c r="W249" i="5"/>
  <c r="BK249" i="5"/>
  <c r="N249" i="5"/>
  <c r="BE249" i="5" s="1"/>
  <c r="BI248" i="5"/>
  <c r="BH248" i="5"/>
  <c r="BG248" i="5"/>
  <c r="BF248" i="5"/>
  <c r="AA248" i="5"/>
  <c r="Y248" i="5"/>
  <c r="W248" i="5"/>
  <c r="BK248" i="5"/>
  <c r="N248" i="5"/>
  <c r="BE248" i="5"/>
  <c r="BI247" i="5"/>
  <c r="BH247" i="5"/>
  <c r="BG247" i="5"/>
  <c r="BF247" i="5"/>
  <c r="AA247" i="5"/>
  <c r="Y247" i="5"/>
  <c r="W247" i="5"/>
  <c r="BK247" i="5"/>
  <c r="N247" i="5"/>
  <c r="BE247" i="5" s="1"/>
  <c r="BI246" i="5"/>
  <c r="BH246" i="5"/>
  <c r="BG246" i="5"/>
  <c r="BF246" i="5"/>
  <c r="AA246" i="5"/>
  <c r="Y246" i="5"/>
  <c r="W246" i="5"/>
  <c r="BK246" i="5"/>
  <c r="N246" i="5"/>
  <c r="BE246" i="5"/>
  <c r="BI245" i="5"/>
  <c r="BH245" i="5"/>
  <c r="BG245" i="5"/>
  <c r="BF245" i="5"/>
  <c r="AA245" i="5"/>
  <c r="Y245" i="5"/>
  <c r="W245" i="5"/>
  <c r="BK245" i="5"/>
  <c r="N245" i="5"/>
  <c r="BE245" i="5" s="1"/>
  <c r="BI244" i="5"/>
  <c r="BH244" i="5"/>
  <c r="BG244" i="5"/>
  <c r="BF244" i="5"/>
  <c r="AA244" i="5"/>
  <c r="Y244" i="5"/>
  <c r="W244" i="5"/>
  <c r="BK244" i="5"/>
  <c r="N244" i="5"/>
  <c r="BE244" i="5" s="1"/>
  <c r="BI243" i="5"/>
  <c r="BH243" i="5"/>
  <c r="BG243" i="5"/>
  <c r="BF243" i="5"/>
  <c r="AA243" i="5"/>
  <c r="Y243" i="5"/>
  <c r="W243" i="5"/>
  <c r="BK243" i="5"/>
  <c r="N243" i="5"/>
  <c r="BE243" i="5" s="1"/>
  <c r="BI242" i="5"/>
  <c r="BH242" i="5"/>
  <c r="BG242" i="5"/>
  <c r="BF242" i="5"/>
  <c r="AA242" i="5"/>
  <c r="Y242" i="5"/>
  <c r="W242" i="5"/>
  <c r="BK242" i="5"/>
  <c r="N242" i="5"/>
  <c r="BE242" i="5" s="1"/>
  <c r="BI241" i="5"/>
  <c r="BH241" i="5"/>
  <c r="BG241" i="5"/>
  <c r="BF241" i="5"/>
  <c r="AA241" i="5"/>
  <c r="Y241" i="5"/>
  <c r="W241" i="5"/>
  <c r="BK241" i="5"/>
  <c r="N241" i="5"/>
  <c r="BE241" i="5" s="1"/>
  <c r="BI240" i="5"/>
  <c r="BH240" i="5"/>
  <c r="BG240" i="5"/>
  <c r="BF240" i="5"/>
  <c r="AA240" i="5"/>
  <c r="Y240" i="5"/>
  <c r="W240" i="5"/>
  <c r="BK240" i="5"/>
  <c r="N240" i="5"/>
  <c r="BE240" i="5"/>
  <c r="BI239" i="5"/>
  <c r="BH239" i="5"/>
  <c r="BG239" i="5"/>
  <c r="BF239" i="5"/>
  <c r="AA239" i="5"/>
  <c r="Y239" i="5"/>
  <c r="W239" i="5"/>
  <c r="BK239" i="5"/>
  <c r="N239" i="5"/>
  <c r="BE239" i="5"/>
  <c r="BI237" i="5"/>
  <c r="BH237" i="5"/>
  <c r="BG237" i="5"/>
  <c r="BF237" i="5"/>
  <c r="AA237" i="5"/>
  <c r="Y237" i="5"/>
  <c r="W237" i="5"/>
  <c r="BK237" i="5"/>
  <c r="N237" i="5"/>
  <c r="BE237" i="5" s="1"/>
  <c r="BI236" i="5"/>
  <c r="BH236" i="5"/>
  <c r="BG236" i="5"/>
  <c r="BF236" i="5"/>
  <c r="AA236" i="5"/>
  <c r="Y236" i="5"/>
  <c r="W236" i="5"/>
  <c r="BK236" i="5"/>
  <c r="N236" i="5"/>
  <c r="BE236" i="5" s="1"/>
  <c r="BI235" i="5"/>
  <c r="BH235" i="5"/>
  <c r="BG235" i="5"/>
  <c r="BF235" i="5"/>
  <c r="AA235" i="5"/>
  <c r="Y235" i="5"/>
  <c r="W235" i="5"/>
  <c r="BK235" i="5"/>
  <c r="N235" i="5"/>
  <c r="BE235" i="5" s="1"/>
  <c r="BI234" i="5"/>
  <c r="BH234" i="5"/>
  <c r="BG234" i="5"/>
  <c r="BF234" i="5"/>
  <c r="AA234" i="5"/>
  <c r="Y234" i="5"/>
  <c r="W234" i="5"/>
  <c r="BK234" i="5"/>
  <c r="N234" i="5"/>
  <c r="BE234" i="5"/>
  <c r="BI233" i="5"/>
  <c r="BH233" i="5"/>
  <c r="BG233" i="5"/>
  <c r="BF233" i="5"/>
  <c r="AA233" i="5"/>
  <c r="Y233" i="5"/>
  <c r="W233" i="5"/>
  <c r="BK233" i="5"/>
  <c r="N233" i="5"/>
  <c r="BE233" i="5" s="1"/>
  <c r="BI232" i="5"/>
  <c r="BH232" i="5"/>
  <c r="BG232" i="5"/>
  <c r="BF232" i="5"/>
  <c r="AA232" i="5"/>
  <c r="Y232" i="5"/>
  <c r="W232" i="5"/>
  <c r="BK232" i="5"/>
  <c r="N232" i="5"/>
  <c r="BE232" i="5"/>
  <c r="BI231" i="5"/>
  <c r="BH231" i="5"/>
  <c r="BG231" i="5"/>
  <c r="BF231" i="5"/>
  <c r="AA231" i="5"/>
  <c r="Y231" i="5"/>
  <c r="W231" i="5"/>
  <c r="BK231" i="5"/>
  <c r="N231" i="5"/>
  <c r="BE231" i="5" s="1"/>
  <c r="BI230" i="5"/>
  <c r="BH230" i="5"/>
  <c r="BG230" i="5"/>
  <c r="BF230" i="5"/>
  <c r="AA230" i="5"/>
  <c r="Y230" i="5"/>
  <c r="W230" i="5"/>
  <c r="BK230" i="5"/>
  <c r="N230" i="5"/>
  <c r="BE230" i="5" s="1"/>
  <c r="BI229" i="5"/>
  <c r="BH229" i="5"/>
  <c r="BG229" i="5"/>
  <c r="BF229" i="5"/>
  <c r="AA229" i="5"/>
  <c r="Y229" i="5"/>
  <c r="W229" i="5"/>
  <c r="BK229" i="5"/>
  <c r="N229" i="5"/>
  <c r="BE229" i="5" s="1"/>
  <c r="BI228" i="5"/>
  <c r="BH228" i="5"/>
  <c r="BG228" i="5"/>
  <c r="BF228" i="5"/>
  <c r="AA228" i="5"/>
  <c r="Y228" i="5"/>
  <c r="W228" i="5"/>
  <c r="BK228" i="5"/>
  <c r="N228" i="5"/>
  <c r="BE228" i="5" s="1"/>
  <c r="BI227" i="5"/>
  <c r="BH227" i="5"/>
  <c r="BG227" i="5"/>
  <c r="BF227" i="5"/>
  <c r="AA227" i="5"/>
  <c r="Y227" i="5"/>
  <c r="W227" i="5"/>
  <c r="BK227" i="5"/>
  <c r="N227" i="5"/>
  <c r="BE227" i="5" s="1"/>
  <c r="BI226" i="5"/>
  <c r="BH226" i="5"/>
  <c r="BG226" i="5"/>
  <c r="BF226" i="5"/>
  <c r="AA226" i="5"/>
  <c r="Y226" i="5"/>
  <c r="W226" i="5"/>
  <c r="BK226" i="5"/>
  <c r="N226" i="5"/>
  <c r="BE226" i="5"/>
  <c r="BI225" i="5"/>
  <c r="BH225" i="5"/>
  <c r="BG225" i="5"/>
  <c r="BF225" i="5"/>
  <c r="AA225" i="5"/>
  <c r="Y225" i="5"/>
  <c r="W225" i="5"/>
  <c r="BK225" i="5"/>
  <c r="N225" i="5"/>
  <c r="BE225" i="5" s="1"/>
  <c r="BI224" i="5"/>
  <c r="BH224" i="5"/>
  <c r="BG224" i="5"/>
  <c r="BF224" i="5"/>
  <c r="AA224" i="5"/>
  <c r="Y224" i="5"/>
  <c r="W224" i="5"/>
  <c r="BK224" i="5"/>
  <c r="N224" i="5"/>
  <c r="BE224" i="5"/>
  <c r="BI223" i="5"/>
  <c r="BH223" i="5"/>
  <c r="BG223" i="5"/>
  <c r="BF223" i="5"/>
  <c r="AA223" i="5"/>
  <c r="Y223" i="5"/>
  <c r="W223" i="5"/>
  <c r="BK223" i="5"/>
  <c r="N223" i="5"/>
  <c r="BE223" i="5" s="1"/>
  <c r="BI222" i="5"/>
  <c r="BH222" i="5"/>
  <c r="BG222" i="5"/>
  <c r="BF222" i="5"/>
  <c r="AA222" i="5"/>
  <c r="Y222" i="5"/>
  <c r="W222" i="5"/>
  <c r="BK222" i="5"/>
  <c r="N222" i="5"/>
  <c r="BE222" i="5" s="1"/>
  <c r="BI221" i="5"/>
  <c r="BH221" i="5"/>
  <c r="BG221" i="5"/>
  <c r="BF221" i="5"/>
  <c r="AA221" i="5"/>
  <c r="Y221" i="5"/>
  <c r="W221" i="5"/>
  <c r="BK221" i="5"/>
  <c r="BK220" i="5"/>
  <c r="N220" i="5" s="1"/>
  <c r="N221" i="5"/>
  <c r="BE221" i="5"/>
  <c r="N99" i="5"/>
  <c r="BI219" i="5"/>
  <c r="BH219" i="5"/>
  <c r="BG219" i="5"/>
  <c r="BF219" i="5"/>
  <c r="AA219" i="5"/>
  <c r="Y219" i="5"/>
  <c r="W219" i="5"/>
  <c r="BK219" i="5"/>
  <c r="N219" i="5"/>
  <c r="BE219" i="5" s="1"/>
  <c r="BI218" i="5"/>
  <c r="BH218" i="5"/>
  <c r="BG218" i="5"/>
  <c r="BF218" i="5"/>
  <c r="AA218" i="5"/>
  <c r="Y218" i="5"/>
  <c r="W218" i="5"/>
  <c r="BK218" i="5"/>
  <c r="N218" i="5"/>
  <c r="BE218" i="5"/>
  <c r="BI217" i="5"/>
  <c r="BH217" i="5"/>
  <c r="BG217" i="5"/>
  <c r="BF217" i="5"/>
  <c r="AA217" i="5"/>
  <c r="Y217" i="5"/>
  <c r="W217" i="5"/>
  <c r="BK217" i="5"/>
  <c r="N217" i="5"/>
  <c r="BE217" i="5" s="1"/>
  <c r="BI216" i="5"/>
  <c r="BH216" i="5"/>
  <c r="BG216" i="5"/>
  <c r="BF216" i="5"/>
  <c r="AA216" i="5"/>
  <c r="Y216" i="5"/>
  <c r="W216" i="5"/>
  <c r="BK216" i="5"/>
  <c r="N216" i="5"/>
  <c r="BE216" i="5" s="1"/>
  <c r="BI215" i="5"/>
  <c r="BH215" i="5"/>
  <c r="BG215" i="5"/>
  <c r="BF215" i="5"/>
  <c r="AA215" i="5"/>
  <c r="Y215" i="5"/>
  <c r="W215" i="5"/>
  <c r="BK215" i="5"/>
  <c r="N215" i="5"/>
  <c r="BE215" i="5" s="1"/>
  <c r="BI214" i="5"/>
  <c r="BH214" i="5"/>
  <c r="BG214" i="5"/>
  <c r="BF214" i="5"/>
  <c r="AA214" i="5"/>
  <c r="Y214" i="5"/>
  <c r="W214" i="5"/>
  <c r="BK214" i="5"/>
  <c r="N214" i="5"/>
  <c r="BE214" i="5" s="1"/>
  <c r="BI213" i="5"/>
  <c r="BH213" i="5"/>
  <c r="BG213" i="5"/>
  <c r="BF213" i="5"/>
  <c r="AA213" i="5"/>
  <c r="Y213" i="5"/>
  <c r="W213" i="5"/>
  <c r="BK213" i="5"/>
  <c r="N213" i="5"/>
  <c r="BE213" i="5" s="1"/>
  <c r="BI212" i="5"/>
  <c r="BH212" i="5"/>
  <c r="BG212" i="5"/>
  <c r="BF212" i="5"/>
  <c r="AA212" i="5"/>
  <c r="Y212" i="5"/>
  <c r="W212" i="5"/>
  <c r="BK212" i="5"/>
  <c r="N212" i="5"/>
  <c r="BE212" i="5"/>
  <c r="BI211" i="5"/>
  <c r="BH211" i="5"/>
  <c r="BG211" i="5"/>
  <c r="BF211" i="5"/>
  <c r="AA211" i="5"/>
  <c r="Y211" i="5"/>
  <c r="W211" i="5"/>
  <c r="BK211" i="5"/>
  <c r="N211" i="5"/>
  <c r="BE211" i="5" s="1"/>
  <c r="BI210" i="5"/>
  <c r="BH210" i="5"/>
  <c r="BG210" i="5"/>
  <c r="BF210" i="5"/>
  <c r="AA210" i="5"/>
  <c r="Y210" i="5"/>
  <c r="W210" i="5"/>
  <c r="BK210" i="5"/>
  <c r="N210" i="5"/>
  <c r="BE210" i="5"/>
  <c r="BI209" i="5"/>
  <c r="BH209" i="5"/>
  <c r="BG209" i="5"/>
  <c r="BF209" i="5"/>
  <c r="AA209" i="5"/>
  <c r="Y209" i="5"/>
  <c r="W209" i="5"/>
  <c r="BK209" i="5"/>
  <c r="N209" i="5"/>
  <c r="BE209" i="5" s="1"/>
  <c r="BI208" i="5"/>
  <c r="BH208" i="5"/>
  <c r="BG208" i="5"/>
  <c r="BF208" i="5"/>
  <c r="AA208" i="5"/>
  <c r="Y208" i="5"/>
  <c r="W208" i="5"/>
  <c r="BK208" i="5"/>
  <c r="N208" i="5"/>
  <c r="BE208" i="5" s="1"/>
  <c r="BI207" i="5"/>
  <c r="BH207" i="5"/>
  <c r="BG207" i="5"/>
  <c r="BF207" i="5"/>
  <c r="AA207" i="5"/>
  <c r="Y207" i="5"/>
  <c r="W207" i="5"/>
  <c r="BK207" i="5"/>
  <c r="N207" i="5"/>
  <c r="BE207" i="5" s="1"/>
  <c r="BI206" i="5"/>
  <c r="BH206" i="5"/>
  <c r="BG206" i="5"/>
  <c r="BF206" i="5"/>
  <c r="AA206" i="5"/>
  <c r="Y206" i="5"/>
  <c r="W206" i="5"/>
  <c r="BK206" i="5"/>
  <c r="N206" i="5"/>
  <c r="BE206" i="5" s="1"/>
  <c r="BI205" i="5"/>
  <c r="BH205" i="5"/>
  <c r="BG205" i="5"/>
  <c r="BF205" i="5"/>
  <c r="AA205" i="5"/>
  <c r="Y205" i="5"/>
  <c r="W205" i="5"/>
  <c r="BK205" i="5"/>
  <c r="N205" i="5"/>
  <c r="BE205" i="5" s="1"/>
  <c r="BI204" i="5"/>
  <c r="BH204" i="5"/>
  <c r="BG204" i="5"/>
  <c r="BF204" i="5"/>
  <c r="AA204" i="5"/>
  <c r="Y204" i="5"/>
  <c r="W204" i="5"/>
  <c r="BK204" i="5"/>
  <c r="N204" i="5"/>
  <c r="BE204" i="5"/>
  <c r="BI203" i="5"/>
  <c r="BH203" i="5"/>
  <c r="BG203" i="5"/>
  <c r="BF203" i="5"/>
  <c r="AA203" i="5"/>
  <c r="Y203" i="5"/>
  <c r="W203" i="5"/>
  <c r="BK203" i="5"/>
  <c r="N203" i="5"/>
  <c r="BE203" i="5" s="1"/>
  <c r="BI202" i="5"/>
  <c r="BH202" i="5"/>
  <c r="BG202" i="5"/>
  <c r="BF202" i="5"/>
  <c r="AA202" i="5"/>
  <c r="Y202" i="5"/>
  <c r="W202" i="5"/>
  <c r="BK202" i="5"/>
  <c r="N202" i="5"/>
  <c r="BE202" i="5"/>
  <c r="BI201" i="5"/>
  <c r="BH201" i="5"/>
  <c r="BG201" i="5"/>
  <c r="BF201" i="5"/>
  <c r="AA201" i="5"/>
  <c r="Y201" i="5"/>
  <c r="W201" i="5"/>
  <c r="BK201" i="5"/>
  <c r="N201" i="5"/>
  <c r="BE201" i="5" s="1"/>
  <c r="BI200" i="5"/>
  <c r="BH200" i="5"/>
  <c r="BG200" i="5"/>
  <c r="BF200" i="5"/>
  <c r="AA200" i="5"/>
  <c r="Y200" i="5"/>
  <c r="W200" i="5"/>
  <c r="BK200" i="5"/>
  <c r="N200" i="5"/>
  <c r="BE200" i="5" s="1"/>
  <c r="BI199" i="5"/>
  <c r="BH199" i="5"/>
  <c r="BG199" i="5"/>
  <c r="BF199" i="5"/>
  <c r="AA199" i="5"/>
  <c r="Y199" i="5"/>
  <c r="W199" i="5"/>
  <c r="BK199" i="5"/>
  <c r="N199" i="5"/>
  <c r="BE199" i="5" s="1"/>
  <c r="BI198" i="5"/>
  <c r="BH198" i="5"/>
  <c r="BG198" i="5"/>
  <c r="BF198" i="5"/>
  <c r="AA198" i="5"/>
  <c r="Y198" i="5"/>
  <c r="W198" i="5"/>
  <c r="BK198" i="5"/>
  <c r="N198" i="5"/>
  <c r="BE198" i="5" s="1"/>
  <c r="BI197" i="5"/>
  <c r="BH197" i="5"/>
  <c r="BG197" i="5"/>
  <c r="BF197" i="5"/>
  <c r="AA197" i="5"/>
  <c r="Y197" i="5"/>
  <c r="W197" i="5"/>
  <c r="BK197" i="5"/>
  <c r="N197" i="5"/>
  <c r="BE197" i="5" s="1"/>
  <c r="BI196" i="5"/>
  <c r="BH196" i="5"/>
  <c r="BG196" i="5"/>
  <c r="BF196" i="5"/>
  <c r="AA196" i="5"/>
  <c r="Y196" i="5"/>
  <c r="W196" i="5"/>
  <c r="BK196" i="5"/>
  <c r="N196" i="5"/>
  <c r="BE196" i="5"/>
  <c r="BI195" i="5"/>
  <c r="BH195" i="5"/>
  <c r="BG195" i="5"/>
  <c r="BF195" i="5"/>
  <c r="AA195" i="5"/>
  <c r="Y195" i="5"/>
  <c r="W195" i="5"/>
  <c r="BK195" i="5"/>
  <c r="N195" i="5"/>
  <c r="BE195" i="5" s="1"/>
  <c r="BI194" i="5"/>
  <c r="BH194" i="5"/>
  <c r="BG194" i="5"/>
  <c r="BF194" i="5"/>
  <c r="AA194" i="5"/>
  <c r="Y194" i="5"/>
  <c r="W194" i="5"/>
  <c r="BK194" i="5"/>
  <c r="N194" i="5"/>
  <c r="BE194" i="5" s="1"/>
  <c r="BI192" i="5"/>
  <c r="BH192" i="5"/>
  <c r="BG192" i="5"/>
  <c r="BF192" i="5"/>
  <c r="AA192" i="5"/>
  <c r="Y192" i="5"/>
  <c r="W192" i="5"/>
  <c r="BK192" i="5"/>
  <c r="N192" i="5"/>
  <c r="BE192" i="5"/>
  <c r="BI191" i="5"/>
  <c r="BH191" i="5"/>
  <c r="BG191" i="5"/>
  <c r="BF191" i="5"/>
  <c r="AA191" i="5"/>
  <c r="Y191" i="5"/>
  <c r="W191" i="5"/>
  <c r="BK191" i="5"/>
  <c r="N191" i="5"/>
  <c r="BE191" i="5" s="1"/>
  <c r="BI190" i="5"/>
  <c r="BH190" i="5"/>
  <c r="BG190" i="5"/>
  <c r="BF190" i="5"/>
  <c r="AA190" i="5"/>
  <c r="Y190" i="5"/>
  <c r="W190" i="5"/>
  <c r="BK190" i="5"/>
  <c r="N190" i="5"/>
  <c r="BE190" i="5"/>
  <c r="BI189" i="5"/>
  <c r="BH189" i="5"/>
  <c r="BG189" i="5"/>
  <c r="BF189" i="5"/>
  <c r="AA189" i="5"/>
  <c r="Y189" i="5"/>
  <c r="W189" i="5"/>
  <c r="BK189" i="5"/>
  <c r="N189" i="5"/>
  <c r="BE189" i="5" s="1"/>
  <c r="BI188" i="5"/>
  <c r="BH188" i="5"/>
  <c r="BG188" i="5"/>
  <c r="BF188" i="5"/>
  <c r="AA188" i="5"/>
  <c r="Y188" i="5"/>
  <c r="W188" i="5"/>
  <c r="BK188" i="5"/>
  <c r="N188" i="5"/>
  <c r="BE188" i="5" s="1"/>
  <c r="BI187" i="5"/>
  <c r="BH187" i="5"/>
  <c r="BG187" i="5"/>
  <c r="BF187" i="5"/>
  <c r="AA187" i="5"/>
  <c r="Y187" i="5"/>
  <c r="Y186" i="5" s="1"/>
  <c r="W187" i="5"/>
  <c r="BK187" i="5"/>
  <c r="BK186" i="5"/>
  <c r="N186" i="5" s="1"/>
  <c r="N187" i="5"/>
  <c r="BE187" i="5"/>
  <c r="N97" i="5"/>
  <c r="BI185" i="5"/>
  <c r="BH185" i="5"/>
  <c r="BG185" i="5"/>
  <c r="BF185" i="5"/>
  <c r="AA185" i="5"/>
  <c r="Y185" i="5"/>
  <c r="W185" i="5"/>
  <c r="BK185" i="5"/>
  <c r="N185" i="5"/>
  <c r="BE185" i="5" s="1"/>
  <c r="BI184" i="5"/>
  <c r="BH184" i="5"/>
  <c r="BG184" i="5"/>
  <c r="BF184" i="5"/>
  <c r="AA184" i="5"/>
  <c r="Y184" i="5"/>
  <c r="W184" i="5"/>
  <c r="BK184" i="5"/>
  <c r="N184" i="5"/>
  <c r="BE184" i="5"/>
  <c r="BI183" i="5"/>
  <c r="BH183" i="5"/>
  <c r="BG183" i="5"/>
  <c r="BF183" i="5"/>
  <c r="AA183" i="5"/>
  <c r="Y183" i="5"/>
  <c r="W183" i="5"/>
  <c r="BK183" i="5"/>
  <c r="N183" i="5"/>
  <c r="BE183" i="5" s="1"/>
  <c r="BI182" i="5"/>
  <c r="BH182" i="5"/>
  <c r="BG182" i="5"/>
  <c r="BF182" i="5"/>
  <c r="AA182" i="5"/>
  <c r="Y182" i="5"/>
  <c r="W182" i="5"/>
  <c r="BK182" i="5"/>
  <c r="N182" i="5"/>
  <c r="BE182" i="5" s="1"/>
  <c r="BI181" i="5"/>
  <c r="BH181" i="5"/>
  <c r="BG181" i="5"/>
  <c r="BF181" i="5"/>
  <c r="AA181" i="5"/>
  <c r="Y181" i="5"/>
  <c r="W181" i="5"/>
  <c r="BK181" i="5"/>
  <c r="N181" i="5"/>
  <c r="BE181" i="5" s="1"/>
  <c r="BI180" i="5"/>
  <c r="BH180" i="5"/>
  <c r="BG180" i="5"/>
  <c r="BF180" i="5"/>
  <c r="AA180" i="5"/>
  <c r="Y180" i="5"/>
  <c r="W180" i="5"/>
  <c r="BK180" i="5"/>
  <c r="N180" i="5"/>
  <c r="BE180" i="5" s="1"/>
  <c r="BI179" i="5"/>
  <c r="BH179" i="5"/>
  <c r="BG179" i="5"/>
  <c r="BF179" i="5"/>
  <c r="AA179" i="5"/>
  <c r="Y179" i="5"/>
  <c r="W179" i="5"/>
  <c r="BK179" i="5"/>
  <c r="N179" i="5"/>
  <c r="BE179" i="5" s="1"/>
  <c r="BI178" i="5"/>
  <c r="BH178" i="5"/>
  <c r="BG178" i="5"/>
  <c r="BF178" i="5"/>
  <c r="AA178" i="5"/>
  <c r="Y178" i="5"/>
  <c r="Y176" i="5" s="1"/>
  <c r="W178" i="5"/>
  <c r="BK178" i="5"/>
  <c r="N178" i="5"/>
  <c r="BE178" i="5"/>
  <c r="BI177" i="5"/>
  <c r="BH177" i="5"/>
  <c r="BG177" i="5"/>
  <c r="BF177" i="5"/>
  <c r="AA177" i="5"/>
  <c r="Y177" i="5"/>
  <c r="W177" i="5"/>
  <c r="BK177" i="5"/>
  <c r="N177" i="5"/>
  <c r="BE177" i="5"/>
  <c r="BI175" i="5"/>
  <c r="BH175" i="5"/>
  <c r="BG175" i="5"/>
  <c r="BF175" i="5"/>
  <c r="AA175" i="5"/>
  <c r="Y175" i="5"/>
  <c r="W175" i="5"/>
  <c r="BK175" i="5"/>
  <c r="N175" i="5"/>
  <c r="BE175" i="5" s="1"/>
  <c r="BI174" i="5"/>
  <c r="BH174" i="5"/>
  <c r="BG174" i="5"/>
  <c r="BF174" i="5"/>
  <c r="AA174" i="5"/>
  <c r="AA169" i="5" s="1"/>
  <c r="Y174" i="5"/>
  <c r="W174" i="5"/>
  <c r="BK174" i="5"/>
  <c r="N174" i="5"/>
  <c r="BE174" i="5" s="1"/>
  <c r="BI173" i="5"/>
  <c r="BH173" i="5"/>
  <c r="BG173" i="5"/>
  <c r="BF173" i="5"/>
  <c r="AA173" i="5"/>
  <c r="Y173" i="5"/>
  <c r="W173" i="5"/>
  <c r="BK173" i="5"/>
  <c r="N173" i="5"/>
  <c r="BE173" i="5" s="1"/>
  <c r="BI172" i="5"/>
  <c r="BH172" i="5"/>
  <c r="BG172" i="5"/>
  <c r="BF172" i="5"/>
  <c r="AA172" i="5"/>
  <c r="Y172" i="5"/>
  <c r="W172" i="5"/>
  <c r="BK172" i="5"/>
  <c r="N172" i="5"/>
  <c r="BE172" i="5"/>
  <c r="BI171" i="5"/>
  <c r="BH171" i="5"/>
  <c r="BG171" i="5"/>
  <c r="BF171" i="5"/>
  <c r="AA171" i="5"/>
  <c r="Y171" i="5"/>
  <c r="W171" i="5"/>
  <c r="BK171" i="5"/>
  <c r="N171" i="5"/>
  <c r="BE171" i="5" s="1"/>
  <c r="BI170" i="5"/>
  <c r="BH170" i="5"/>
  <c r="BG170" i="5"/>
  <c r="BF170" i="5"/>
  <c r="AA170" i="5"/>
  <c r="Y170" i="5"/>
  <c r="Y169" i="5" s="1"/>
  <c r="W170" i="5"/>
  <c r="W169" i="5" s="1"/>
  <c r="BK170" i="5"/>
  <c r="N170" i="5"/>
  <c r="BE170" i="5" s="1"/>
  <c r="BI168" i="5"/>
  <c r="BH168" i="5"/>
  <c r="BG168" i="5"/>
  <c r="BF168" i="5"/>
  <c r="AA168" i="5"/>
  <c r="Y168" i="5"/>
  <c r="W168" i="5"/>
  <c r="BK168" i="5"/>
  <c r="N168" i="5"/>
  <c r="BE168" i="5"/>
  <c r="BI167" i="5"/>
  <c r="BH167" i="5"/>
  <c r="BG167" i="5"/>
  <c r="BF167" i="5"/>
  <c r="AA167" i="5"/>
  <c r="Y167" i="5"/>
  <c r="W167" i="5"/>
  <c r="BK167" i="5"/>
  <c r="BK160" i="5" s="1"/>
  <c r="N160" i="5" s="1"/>
  <c r="N94" i="5" s="1"/>
  <c r="N167" i="5"/>
  <c r="BE167" i="5" s="1"/>
  <c r="BI166" i="5"/>
  <c r="BH166" i="5"/>
  <c r="BG166" i="5"/>
  <c r="BF166" i="5"/>
  <c r="AA166" i="5"/>
  <c r="Y166" i="5"/>
  <c r="W166" i="5"/>
  <c r="BK166" i="5"/>
  <c r="N166" i="5"/>
  <c r="BE166" i="5"/>
  <c r="BI165" i="5"/>
  <c r="BH165" i="5"/>
  <c r="BG165" i="5"/>
  <c r="BF165" i="5"/>
  <c r="AA165" i="5"/>
  <c r="Y165" i="5"/>
  <c r="W165" i="5"/>
  <c r="BK165" i="5"/>
  <c r="N165" i="5"/>
  <c r="BE165" i="5" s="1"/>
  <c r="BI164" i="5"/>
  <c r="BH164" i="5"/>
  <c r="BG164" i="5"/>
  <c r="BF164" i="5"/>
  <c r="AA164" i="5"/>
  <c r="Y164" i="5"/>
  <c r="W164" i="5"/>
  <c r="BK164" i="5"/>
  <c r="N164" i="5"/>
  <c r="BE164" i="5" s="1"/>
  <c r="BI163" i="5"/>
  <c r="BH163" i="5"/>
  <c r="BG163" i="5"/>
  <c r="BF163" i="5"/>
  <c r="AA163" i="5"/>
  <c r="Y163" i="5"/>
  <c r="W163" i="5"/>
  <c r="BK163" i="5"/>
  <c r="N163" i="5"/>
  <c r="BE163" i="5" s="1"/>
  <c r="BI162" i="5"/>
  <c r="BH162" i="5"/>
  <c r="BG162" i="5"/>
  <c r="BF162" i="5"/>
  <c r="AA162" i="5"/>
  <c r="Y162" i="5"/>
  <c r="W162" i="5"/>
  <c r="BK162" i="5"/>
  <c r="N162" i="5"/>
  <c r="BE162" i="5" s="1"/>
  <c r="BI161" i="5"/>
  <c r="BH161" i="5"/>
  <c r="BG161" i="5"/>
  <c r="BF161" i="5"/>
  <c r="AA161" i="5"/>
  <c r="Y161" i="5"/>
  <c r="Y160" i="5"/>
  <c r="W161" i="5"/>
  <c r="BK161" i="5"/>
  <c r="N161" i="5"/>
  <c r="BE161" i="5"/>
  <c r="BI159" i="5"/>
  <c r="BH159" i="5"/>
  <c r="BG159" i="5"/>
  <c r="BF159" i="5"/>
  <c r="AA159" i="5"/>
  <c r="Y159" i="5"/>
  <c r="W159" i="5"/>
  <c r="BK159" i="5"/>
  <c r="N159" i="5"/>
  <c r="BE159" i="5" s="1"/>
  <c r="BI158" i="5"/>
  <c r="BH158" i="5"/>
  <c r="BG158" i="5"/>
  <c r="BF158" i="5"/>
  <c r="AA158" i="5"/>
  <c r="Y158" i="5"/>
  <c r="W158" i="5"/>
  <c r="BK158" i="5"/>
  <c r="N158" i="5"/>
  <c r="BE158" i="5" s="1"/>
  <c r="BI157" i="5"/>
  <c r="BH157" i="5"/>
  <c r="BG157" i="5"/>
  <c r="BF157" i="5"/>
  <c r="AA157" i="5"/>
  <c r="Y157" i="5"/>
  <c r="W157" i="5"/>
  <c r="BK157" i="5"/>
  <c r="N157" i="5"/>
  <c r="BE157" i="5" s="1"/>
  <c r="BI156" i="5"/>
  <c r="BH156" i="5"/>
  <c r="BG156" i="5"/>
  <c r="BF156" i="5"/>
  <c r="AA156" i="5"/>
  <c r="Y156" i="5"/>
  <c r="W156" i="5"/>
  <c r="BK156" i="5"/>
  <c r="N156" i="5"/>
  <c r="BE156" i="5" s="1"/>
  <c r="BI155" i="5"/>
  <c r="BH155" i="5"/>
  <c r="BG155" i="5"/>
  <c r="BF155" i="5"/>
  <c r="AA155" i="5"/>
  <c r="Y155" i="5"/>
  <c r="W155" i="5"/>
  <c r="BK155" i="5"/>
  <c r="N155" i="5"/>
  <c r="BE155" i="5" s="1"/>
  <c r="BI154" i="5"/>
  <c r="BH154" i="5"/>
  <c r="BG154" i="5"/>
  <c r="BF154" i="5"/>
  <c r="AA154" i="5"/>
  <c r="Y154" i="5"/>
  <c r="W154" i="5"/>
  <c r="BK154" i="5"/>
  <c r="N154" i="5"/>
  <c r="BE154" i="5"/>
  <c r="BI153" i="5"/>
  <c r="BH153" i="5"/>
  <c r="BG153" i="5"/>
  <c r="BF153" i="5"/>
  <c r="AA153" i="5"/>
  <c r="Y153" i="5"/>
  <c r="W153" i="5"/>
  <c r="BK153" i="5"/>
  <c r="N153" i="5"/>
  <c r="BE153" i="5" s="1"/>
  <c r="BI152" i="5"/>
  <c r="BH152" i="5"/>
  <c r="BG152" i="5"/>
  <c r="BF152" i="5"/>
  <c r="AA152" i="5"/>
  <c r="Y152" i="5"/>
  <c r="W152" i="5"/>
  <c r="BK152" i="5"/>
  <c r="N152" i="5"/>
  <c r="BE152" i="5"/>
  <c r="BI151" i="5"/>
  <c r="BH151" i="5"/>
  <c r="BG151" i="5"/>
  <c r="BF151" i="5"/>
  <c r="AA151" i="5"/>
  <c r="AA150" i="5" s="1"/>
  <c r="Y151" i="5"/>
  <c r="W151" i="5"/>
  <c r="BK151" i="5"/>
  <c r="N151" i="5"/>
  <c r="BE151" i="5"/>
  <c r="BI149" i="5"/>
  <c r="BH149" i="5"/>
  <c r="BG149" i="5"/>
  <c r="BF149" i="5"/>
  <c r="AA149" i="5"/>
  <c r="Y149" i="5"/>
  <c r="W149" i="5"/>
  <c r="BK149" i="5"/>
  <c r="N149" i="5"/>
  <c r="BE149" i="5" s="1"/>
  <c r="BI148" i="5"/>
  <c r="BH148" i="5"/>
  <c r="BG148" i="5"/>
  <c r="BF148" i="5"/>
  <c r="AA148" i="5"/>
  <c r="Y148" i="5"/>
  <c r="W148" i="5"/>
  <c r="BK148" i="5"/>
  <c r="N148" i="5"/>
  <c r="BE148" i="5"/>
  <c r="BI147" i="5"/>
  <c r="BH147" i="5"/>
  <c r="BG147" i="5"/>
  <c r="BF147" i="5"/>
  <c r="AA147" i="5"/>
  <c r="Y147" i="5"/>
  <c r="W147" i="5"/>
  <c r="BK147" i="5"/>
  <c r="N147" i="5"/>
  <c r="BE147" i="5" s="1"/>
  <c r="BI146" i="5"/>
  <c r="BH146" i="5"/>
  <c r="BG146" i="5"/>
  <c r="BF146" i="5"/>
  <c r="AA146" i="5"/>
  <c r="Y146" i="5"/>
  <c r="W146" i="5"/>
  <c r="BK146" i="5"/>
  <c r="N146" i="5"/>
  <c r="BE146" i="5"/>
  <c r="BI145" i="5"/>
  <c r="BH145" i="5"/>
  <c r="BG145" i="5"/>
  <c r="BF145" i="5"/>
  <c r="AA145" i="5"/>
  <c r="Y145" i="5"/>
  <c r="W145" i="5"/>
  <c r="BK145" i="5"/>
  <c r="N145" i="5"/>
  <c r="BE145" i="5" s="1"/>
  <c r="BI144" i="5"/>
  <c r="BH144" i="5"/>
  <c r="BG144" i="5"/>
  <c r="BF144" i="5"/>
  <c r="AA144" i="5"/>
  <c r="Y144" i="5"/>
  <c r="W144" i="5"/>
  <c r="BK144" i="5"/>
  <c r="N144" i="5"/>
  <c r="BE144" i="5" s="1"/>
  <c r="BI143" i="5"/>
  <c r="BH143" i="5"/>
  <c r="BG143" i="5"/>
  <c r="BF143" i="5"/>
  <c r="AA143" i="5"/>
  <c r="Y143" i="5"/>
  <c r="W143" i="5"/>
  <c r="BK143" i="5"/>
  <c r="N143" i="5"/>
  <c r="BE143" i="5" s="1"/>
  <c r="BI142" i="5"/>
  <c r="BH142" i="5"/>
  <c r="BG142" i="5"/>
  <c r="BF142" i="5"/>
  <c r="AA142" i="5"/>
  <c r="Y142" i="5"/>
  <c r="W142" i="5"/>
  <c r="BK142" i="5"/>
  <c r="N142" i="5"/>
  <c r="BE142" i="5" s="1"/>
  <c r="BI141" i="5"/>
  <c r="BH141" i="5"/>
  <c r="BG141" i="5"/>
  <c r="BF141" i="5"/>
  <c r="AA141" i="5"/>
  <c r="Y141" i="5"/>
  <c r="W141" i="5"/>
  <c r="BK141" i="5"/>
  <c r="N141" i="5"/>
  <c r="BE141" i="5" s="1"/>
  <c r="BI140" i="5"/>
  <c r="BH140" i="5"/>
  <c r="BG140" i="5"/>
  <c r="BF140" i="5"/>
  <c r="AA140" i="5"/>
  <c r="Y140" i="5"/>
  <c r="W140" i="5"/>
  <c r="BK140" i="5"/>
  <c r="N140" i="5"/>
  <c r="BE140" i="5"/>
  <c r="BI139" i="5"/>
  <c r="BH139" i="5"/>
  <c r="BG139" i="5"/>
  <c r="BF139" i="5"/>
  <c r="AA139" i="5"/>
  <c r="Y139" i="5"/>
  <c r="W139" i="5"/>
  <c r="BK139" i="5"/>
  <c r="N139" i="5"/>
  <c r="BE139" i="5" s="1"/>
  <c r="BI138" i="5"/>
  <c r="BH138" i="5"/>
  <c r="BG138" i="5"/>
  <c r="BF138" i="5"/>
  <c r="AA138" i="5"/>
  <c r="Y138" i="5"/>
  <c r="W138" i="5"/>
  <c r="BK138" i="5"/>
  <c r="N138" i="5"/>
  <c r="BE138" i="5"/>
  <c r="BI137" i="5"/>
  <c r="BH137" i="5"/>
  <c r="BG137" i="5"/>
  <c r="BF137" i="5"/>
  <c r="AA137" i="5"/>
  <c r="Y137" i="5"/>
  <c r="W137" i="5"/>
  <c r="BK137" i="5"/>
  <c r="N137" i="5"/>
  <c r="BE137" i="5" s="1"/>
  <c r="BI136" i="5"/>
  <c r="BH136" i="5"/>
  <c r="BG136" i="5"/>
  <c r="BF136" i="5"/>
  <c r="AA136" i="5"/>
  <c r="Y136" i="5"/>
  <c r="W136" i="5"/>
  <c r="BK136" i="5"/>
  <c r="N136" i="5"/>
  <c r="BE136" i="5" s="1"/>
  <c r="BI135" i="5"/>
  <c r="BH135" i="5"/>
  <c r="BG135" i="5"/>
  <c r="BF135" i="5"/>
  <c r="AA135" i="5"/>
  <c r="Y135" i="5"/>
  <c r="W135" i="5"/>
  <c r="BK135" i="5"/>
  <c r="N135" i="5"/>
  <c r="BE135" i="5" s="1"/>
  <c r="BI134" i="5"/>
  <c r="BH134" i="5"/>
  <c r="BG134" i="5"/>
  <c r="BF134" i="5"/>
  <c r="AA134" i="5"/>
  <c r="Y134" i="5"/>
  <c r="W134" i="5"/>
  <c r="BK134" i="5"/>
  <c r="N134" i="5"/>
  <c r="BE134" i="5" s="1"/>
  <c r="BI133" i="5"/>
  <c r="BH133" i="5"/>
  <c r="BG133" i="5"/>
  <c r="BF133" i="5"/>
  <c r="AA133" i="5"/>
  <c r="Y133" i="5"/>
  <c r="W133" i="5"/>
  <c r="BK133" i="5"/>
  <c r="N133" i="5"/>
  <c r="BE133" i="5"/>
  <c r="M126" i="5"/>
  <c r="M125" i="5"/>
  <c r="F125" i="5"/>
  <c r="F123" i="5"/>
  <c r="F121" i="5"/>
  <c r="BI109" i="5"/>
  <c r="BH109" i="5"/>
  <c r="BG109" i="5"/>
  <c r="BF109" i="5"/>
  <c r="BI108" i="5"/>
  <c r="BH108" i="5"/>
  <c r="BG108" i="5"/>
  <c r="BF108" i="5"/>
  <c r="BI107" i="5"/>
  <c r="BH107" i="5"/>
  <c r="BG107" i="5"/>
  <c r="BF107" i="5"/>
  <c r="BI106" i="5"/>
  <c r="BH106" i="5"/>
  <c r="BG106" i="5"/>
  <c r="BF106" i="5"/>
  <c r="M34" i="5" s="1"/>
  <c r="AW94" i="1" s="1"/>
  <c r="BI105" i="5"/>
  <c r="BH105" i="5"/>
  <c r="BG105" i="5"/>
  <c r="BF105" i="5"/>
  <c r="BI104" i="5"/>
  <c r="BH104" i="5"/>
  <c r="BG104" i="5"/>
  <c r="H35" i="5" s="1"/>
  <c r="BB94" i="1" s="1"/>
  <c r="BF104" i="5"/>
  <c r="M85" i="5"/>
  <c r="M84" i="5"/>
  <c r="F84" i="5"/>
  <c r="F82" i="5"/>
  <c r="F80" i="5"/>
  <c r="O16" i="5"/>
  <c r="E16" i="5"/>
  <c r="F85" i="5" s="1"/>
  <c r="F126" i="5"/>
  <c r="O15" i="5"/>
  <c r="O10" i="5"/>
  <c r="M82" i="5" s="1"/>
  <c r="M123" i="5"/>
  <c r="F6" i="5"/>
  <c r="N148" i="4"/>
  <c r="AY93" i="1"/>
  <c r="AX93" i="1"/>
  <c r="BI147" i="4"/>
  <c r="BH147" i="4"/>
  <c r="BG147" i="4"/>
  <c r="BF147" i="4"/>
  <c r="AA147" i="4"/>
  <c r="AA146" i="4" s="1"/>
  <c r="Y147" i="4"/>
  <c r="Y146" i="4"/>
  <c r="W147" i="4"/>
  <c r="W146" i="4" s="1"/>
  <c r="BK147" i="4"/>
  <c r="BK146" i="4"/>
  <c r="N146" i="4"/>
  <c r="N95" i="4" s="1"/>
  <c r="N147" i="4"/>
  <c r="BE147" i="4" s="1"/>
  <c r="BI145" i="4"/>
  <c r="BH145" i="4"/>
  <c r="BG145" i="4"/>
  <c r="BF145" i="4"/>
  <c r="AA145" i="4"/>
  <c r="Y145" i="4"/>
  <c r="W145" i="4"/>
  <c r="BK145" i="4"/>
  <c r="N145" i="4"/>
  <c r="BE145" i="4" s="1"/>
  <c r="BI144" i="4"/>
  <c r="BH144" i="4"/>
  <c r="BG144" i="4"/>
  <c r="BF144" i="4"/>
  <c r="AA144" i="4"/>
  <c r="Y144" i="4"/>
  <c r="W144" i="4"/>
  <c r="W141" i="4" s="1"/>
  <c r="BK144" i="4"/>
  <c r="N144" i="4"/>
  <c r="BE144" i="4"/>
  <c r="BI143" i="4"/>
  <c r="BH143" i="4"/>
  <c r="BG143" i="4"/>
  <c r="BF143" i="4"/>
  <c r="AA143" i="4"/>
  <c r="AA141" i="4" s="1"/>
  <c r="Y143" i="4"/>
  <c r="W143" i="4"/>
  <c r="BK143" i="4"/>
  <c r="N143" i="4"/>
  <c r="BE143" i="4" s="1"/>
  <c r="BI142" i="4"/>
  <c r="BH142" i="4"/>
  <c r="BG142" i="4"/>
  <c r="BF142" i="4"/>
  <c r="AA142" i="4"/>
  <c r="Y142" i="4"/>
  <c r="Y141" i="4" s="1"/>
  <c r="W142" i="4"/>
  <c r="BK142" i="4"/>
  <c r="BK141" i="4" s="1"/>
  <c r="N141" i="4" s="1"/>
  <c r="N94" i="4" s="1"/>
  <c r="N142" i="4"/>
  <c r="BE142" i="4"/>
  <c r="BI140" i="4"/>
  <c r="BH140" i="4"/>
  <c r="BG140" i="4"/>
  <c r="BF140" i="4"/>
  <c r="AA140" i="4"/>
  <c r="Y140" i="4"/>
  <c r="W140" i="4"/>
  <c r="BK140" i="4"/>
  <c r="N140" i="4"/>
  <c r="BE140" i="4"/>
  <c r="BI139" i="4"/>
  <c r="BH139" i="4"/>
  <c r="BG139" i="4"/>
  <c r="BF139" i="4"/>
  <c r="AA139" i="4"/>
  <c r="Y139" i="4"/>
  <c r="W139" i="4"/>
  <c r="BK139" i="4"/>
  <c r="N139" i="4"/>
  <c r="BE139" i="4" s="1"/>
  <c r="BI138" i="4"/>
  <c r="BH138" i="4"/>
  <c r="BG138" i="4"/>
  <c r="BF138" i="4"/>
  <c r="AA138" i="4"/>
  <c r="Y138" i="4"/>
  <c r="W138" i="4"/>
  <c r="BK138" i="4"/>
  <c r="N138" i="4"/>
  <c r="BE138" i="4"/>
  <c r="BI137" i="4"/>
  <c r="BH137" i="4"/>
  <c r="BG137" i="4"/>
  <c r="BF137" i="4"/>
  <c r="AA137" i="4"/>
  <c r="Y137" i="4"/>
  <c r="W137" i="4"/>
  <c r="BK137" i="4"/>
  <c r="N137" i="4"/>
  <c r="BE137" i="4" s="1"/>
  <c r="BI136" i="4"/>
  <c r="BH136" i="4"/>
  <c r="BG136" i="4"/>
  <c r="BF136" i="4"/>
  <c r="AA136" i="4"/>
  <c r="Y136" i="4"/>
  <c r="W136" i="4"/>
  <c r="BK136" i="4"/>
  <c r="N136" i="4"/>
  <c r="BE136" i="4"/>
  <c r="BI135" i="4"/>
  <c r="BH135" i="4"/>
  <c r="BG135" i="4"/>
  <c r="BF135" i="4"/>
  <c r="AA135" i="4"/>
  <c r="Y135" i="4"/>
  <c r="W135" i="4"/>
  <c r="BK135" i="4"/>
  <c r="N135" i="4"/>
  <c r="BE135" i="4" s="1"/>
  <c r="BI134" i="4"/>
  <c r="BH134" i="4"/>
  <c r="BG134" i="4"/>
  <c r="BF134" i="4"/>
  <c r="AA134" i="4"/>
  <c r="Y134" i="4"/>
  <c r="W134" i="4"/>
  <c r="BK134" i="4"/>
  <c r="N134" i="4"/>
  <c r="BE134" i="4"/>
  <c r="BI133" i="4"/>
  <c r="BH133" i="4"/>
  <c r="BG133" i="4"/>
  <c r="BF133" i="4"/>
  <c r="AA133" i="4"/>
  <c r="Y133" i="4"/>
  <c r="Y132" i="4"/>
  <c r="W133" i="4"/>
  <c r="BK133" i="4"/>
  <c r="BK132" i="4"/>
  <c r="N132" i="4"/>
  <c r="N93" i="4" s="1"/>
  <c r="N133" i="4"/>
  <c r="BE133" i="4" s="1"/>
  <c r="BI131" i="4"/>
  <c r="BH131" i="4"/>
  <c r="BG131" i="4"/>
  <c r="BF131" i="4"/>
  <c r="AA131" i="4"/>
  <c r="Y131" i="4"/>
  <c r="W131" i="4"/>
  <c r="BK131" i="4"/>
  <c r="N131" i="4"/>
  <c r="BE131" i="4" s="1"/>
  <c r="BI130" i="4"/>
  <c r="BH130" i="4"/>
  <c r="BG130" i="4"/>
  <c r="BF130" i="4"/>
  <c r="AA130" i="4"/>
  <c r="Y130" i="4"/>
  <c r="W130" i="4"/>
  <c r="BK130" i="4"/>
  <c r="N130" i="4"/>
  <c r="BE130" i="4"/>
  <c r="BI129" i="4"/>
  <c r="BH129" i="4"/>
  <c r="BG129" i="4"/>
  <c r="BF129" i="4"/>
  <c r="AA129" i="4"/>
  <c r="Y129" i="4"/>
  <c r="W129" i="4"/>
  <c r="BK129" i="4"/>
  <c r="N129" i="4"/>
  <c r="BE129" i="4" s="1"/>
  <c r="BI128" i="4"/>
  <c r="BH128" i="4"/>
  <c r="BG128" i="4"/>
  <c r="BF128" i="4"/>
  <c r="AA128" i="4"/>
  <c r="Y128" i="4"/>
  <c r="W128" i="4"/>
  <c r="BK128" i="4"/>
  <c r="N128" i="4"/>
  <c r="BE128" i="4"/>
  <c r="BI127" i="4"/>
  <c r="BH127" i="4"/>
  <c r="BG127" i="4"/>
  <c r="BF127" i="4"/>
  <c r="AA127" i="4"/>
  <c r="AA126" i="4" s="1"/>
  <c r="Y127" i="4"/>
  <c r="Y126" i="4" s="1"/>
  <c r="Y125" i="4" s="1"/>
  <c r="Y124" i="4" s="1"/>
  <c r="W127" i="4"/>
  <c r="BK127" i="4"/>
  <c r="BK126" i="4" s="1"/>
  <c r="N126" i="4" s="1"/>
  <c r="N92" i="4" s="1"/>
  <c r="N127" i="4"/>
  <c r="BE127" i="4" s="1"/>
  <c r="M121" i="4"/>
  <c r="M120" i="4"/>
  <c r="F120" i="4"/>
  <c r="F118" i="4"/>
  <c r="F116" i="4"/>
  <c r="BI103" i="4"/>
  <c r="BH103" i="4"/>
  <c r="BG103" i="4"/>
  <c r="BF103" i="4"/>
  <c r="BI102" i="4"/>
  <c r="BH102" i="4"/>
  <c r="BG102" i="4"/>
  <c r="BF102" i="4"/>
  <c r="BI101" i="4"/>
  <c r="BH101" i="4"/>
  <c r="BG101" i="4"/>
  <c r="BF101" i="4"/>
  <c r="BI100" i="4"/>
  <c r="BH100" i="4"/>
  <c r="BG100" i="4"/>
  <c r="BF100" i="4"/>
  <c r="BI99" i="4"/>
  <c r="BH99" i="4"/>
  <c r="BG99" i="4"/>
  <c r="BF99" i="4"/>
  <c r="BI98" i="4"/>
  <c r="H38" i="4" s="1"/>
  <c r="BD93" i="1" s="1"/>
  <c r="BH98" i="4"/>
  <c r="H37" i="4"/>
  <c r="BC93" i="1" s="1"/>
  <c r="BG98" i="4"/>
  <c r="BF98" i="4"/>
  <c r="M35" i="4" s="1"/>
  <c r="AW93" i="1" s="1"/>
  <c r="H35" i="4"/>
  <c r="BA93" i="1" s="1"/>
  <c r="M86" i="4"/>
  <c r="M85" i="4"/>
  <c r="F85" i="4"/>
  <c r="F83" i="4"/>
  <c r="F81" i="4"/>
  <c r="O17" i="4"/>
  <c r="E17" i="4"/>
  <c r="F121" i="4"/>
  <c r="F86" i="4"/>
  <c r="O16" i="4"/>
  <c r="O11" i="4"/>
  <c r="M118" i="4"/>
  <c r="M83" i="4"/>
  <c r="F6" i="4"/>
  <c r="F113" i="4" s="1"/>
  <c r="N418" i="3"/>
  <c r="AY92" i="1"/>
  <c r="AX92" i="1"/>
  <c r="BI417" i="3"/>
  <c r="BH417" i="3"/>
  <c r="BG417" i="3"/>
  <c r="BF417" i="3"/>
  <c r="AA417" i="3"/>
  <c r="AA416" i="3"/>
  <c r="AA415" i="3" s="1"/>
  <c r="Y417" i="3"/>
  <c r="Y416" i="3"/>
  <c r="Y415" i="3"/>
  <c r="W417" i="3"/>
  <c r="W416" i="3" s="1"/>
  <c r="W415" i="3" s="1"/>
  <c r="BK417" i="3"/>
  <c r="BK416" i="3" s="1"/>
  <c r="N417" i="3"/>
  <c r="BE417" i="3" s="1"/>
  <c r="BI414" i="3"/>
  <c r="BH414" i="3"/>
  <c r="BG414" i="3"/>
  <c r="BF414" i="3"/>
  <c r="AA414" i="3"/>
  <c r="Y414" i="3"/>
  <c r="W414" i="3"/>
  <c r="BK414" i="3"/>
  <c r="N414" i="3"/>
  <c r="BE414" i="3" s="1"/>
  <c r="BI413" i="3"/>
  <c r="BH413" i="3"/>
  <c r="BG413" i="3"/>
  <c r="BF413" i="3"/>
  <c r="AA413" i="3"/>
  <c r="AA412" i="3"/>
  <c r="Y413" i="3"/>
  <c r="Y412" i="3" s="1"/>
  <c r="W413" i="3"/>
  <c r="W412" i="3"/>
  <c r="BK413" i="3"/>
  <c r="BK412" i="3" s="1"/>
  <c r="N412" i="3" s="1"/>
  <c r="N113" i="3" s="1"/>
  <c r="N413" i="3"/>
  <c r="BE413" i="3" s="1"/>
  <c r="BI411" i="3"/>
  <c r="BH411" i="3"/>
  <c r="BG411" i="3"/>
  <c r="BF411" i="3"/>
  <c r="AA411" i="3"/>
  <c r="AA410" i="3"/>
  <c r="Y411" i="3"/>
  <c r="Y410" i="3" s="1"/>
  <c r="W411" i="3"/>
  <c r="W410" i="3"/>
  <c r="BK411" i="3"/>
  <c r="BK410" i="3" s="1"/>
  <c r="N410" i="3" s="1"/>
  <c r="N112" i="3" s="1"/>
  <c r="N411" i="3"/>
  <c r="BE411" i="3" s="1"/>
  <c r="BI409" i="3"/>
  <c r="BH409" i="3"/>
  <c r="BG409" i="3"/>
  <c r="BF409" i="3"/>
  <c r="AA409" i="3"/>
  <c r="Y409" i="3"/>
  <c r="W409" i="3"/>
  <c r="BK409" i="3"/>
  <c r="N409" i="3"/>
  <c r="BE409" i="3"/>
  <c r="BI408" i="3"/>
  <c r="BH408" i="3"/>
  <c r="BG408" i="3"/>
  <c r="BF408" i="3"/>
  <c r="AA408" i="3"/>
  <c r="Y408" i="3"/>
  <c r="W408" i="3"/>
  <c r="BK408" i="3"/>
  <c r="N408" i="3"/>
  <c r="BE408" i="3" s="1"/>
  <c r="BI407" i="3"/>
  <c r="BH407" i="3"/>
  <c r="BG407" i="3"/>
  <c r="BF407" i="3"/>
  <c r="AA407" i="3"/>
  <c r="Y407" i="3"/>
  <c r="W407" i="3"/>
  <c r="BK407" i="3"/>
  <c r="N407" i="3"/>
  <c r="BE407" i="3"/>
  <c r="BI406" i="3"/>
  <c r="BH406" i="3"/>
  <c r="BG406" i="3"/>
  <c r="BF406" i="3"/>
  <c r="AA406" i="3"/>
  <c r="Y406" i="3"/>
  <c r="W406" i="3"/>
  <c r="BK406" i="3"/>
  <c r="BK403" i="3" s="1"/>
  <c r="N403" i="3" s="1"/>
  <c r="N111" i="3" s="1"/>
  <c r="N406" i="3"/>
  <c r="BE406" i="3" s="1"/>
  <c r="BI405" i="3"/>
  <c r="BH405" i="3"/>
  <c r="BG405" i="3"/>
  <c r="BF405" i="3"/>
  <c r="AA405" i="3"/>
  <c r="Y405" i="3"/>
  <c r="Y403" i="3" s="1"/>
  <c r="W405" i="3"/>
  <c r="BK405" i="3"/>
  <c r="N405" i="3"/>
  <c r="BE405" i="3"/>
  <c r="BI404" i="3"/>
  <c r="BH404" i="3"/>
  <c r="BG404" i="3"/>
  <c r="BF404" i="3"/>
  <c r="AA404" i="3"/>
  <c r="AA403" i="3" s="1"/>
  <c r="Y404" i="3"/>
  <c r="W404" i="3"/>
  <c r="W403" i="3" s="1"/>
  <c r="BK404" i="3"/>
  <c r="N404" i="3"/>
  <c r="BE404" i="3"/>
  <c r="BI402" i="3"/>
  <c r="BH402" i="3"/>
  <c r="BG402" i="3"/>
  <c r="BF402" i="3"/>
  <c r="AA402" i="3"/>
  <c r="Y402" i="3"/>
  <c r="W402" i="3"/>
  <c r="BK402" i="3"/>
  <c r="N402" i="3"/>
  <c r="BE402" i="3" s="1"/>
  <c r="BI401" i="3"/>
  <c r="BH401" i="3"/>
  <c r="BG401" i="3"/>
  <c r="BF401" i="3"/>
  <c r="AA401" i="3"/>
  <c r="Y401" i="3"/>
  <c r="Y397" i="3" s="1"/>
  <c r="W401" i="3"/>
  <c r="BK401" i="3"/>
  <c r="N401" i="3"/>
  <c r="BE401" i="3"/>
  <c r="BI400" i="3"/>
  <c r="BH400" i="3"/>
  <c r="BG400" i="3"/>
  <c r="BF400" i="3"/>
  <c r="AA400" i="3"/>
  <c r="Y400" i="3"/>
  <c r="W400" i="3"/>
  <c r="BK400" i="3"/>
  <c r="BK397" i="3" s="1"/>
  <c r="N397" i="3" s="1"/>
  <c r="N110" i="3" s="1"/>
  <c r="N400" i="3"/>
  <c r="BE400" i="3" s="1"/>
  <c r="BI399" i="3"/>
  <c r="BH399" i="3"/>
  <c r="BG399" i="3"/>
  <c r="BF399" i="3"/>
  <c r="AA399" i="3"/>
  <c r="Y399" i="3"/>
  <c r="W399" i="3"/>
  <c r="BK399" i="3"/>
  <c r="N399" i="3"/>
  <c r="BE399" i="3"/>
  <c r="BI398" i="3"/>
  <c r="BH398" i="3"/>
  <c r="BG398" i="3"/>
  <c r="BF398" i="3"/>
  <c r="AA398" i="3"/>
  <c r="AA397" i="3" s="1"/>
  <c r="Y398" i="3"/>
  <c r="W398" i="3"/>
  <c r="W397" i="3" s="1"/>
  <c r="BK398" i="3"/>
  <c r="N398" i="3"/>
  <c r="BE398" i="3"/>
  <c r="BI396" i="3"/>
  <c r="BH396" i="3"/>
  <c r="BG396" i="3"/>
  <c r="BF396" i="3"/>
  <c r="AA396" i="3"/>
  <c r="Y396" i="3"/>
  <c r="W396" i="3"/>
  <c r="BK396" i="3"/>
  <c r="N396" i="3"/>
  <c r="BE396" i="3" s="1"/>
  <c r="BI395" i="3"/>
  <c r="BH395" i="3"/>
  <c r="BG395" i="3"/>
  <c r="BF395" i="3"/>
  <c r="AA395" i="3"/>
  <c r="AA394" i="3"/>
  <c r="Y395" i="3"/>
  <c r="Y394" i="3" s="1"/>
  <c r="W395" i="3"/>
  <c r="W394" i="3"/>
  <c r="BK395" i="3"/>
  <c r="N395" i="3"/>
  <c r="BE395" i="3" s="1"/>
  <c r="BI393" i="3"/>
  <c r="BH393" i="3"/>
  <c r="BG393" i="3"/>
  <c r="BF393" i="3"/>
  <c r="AA393" i="3"/>
  <c r="Y393" i="3"/>
  <c r="W393" i="3"/>
  <c r="BK393" i="3"/>
  <c r="N393" i="3"/>
  <c r="BE393" i="3"/>
  <c r="BI392" i="3"/>
  <c r="BH392" i="3"/>
  <c r="BG392" i="3"/>
  <c r="BF392" i="3"/>
  <c r="AA392" i="3"/>
  <c r="Y392" i="3"/>
  <c r="W392" i="3"/>
  <c r="BK392" i="3"/>
  <c r="N392" i="3"/>
  <c r="BE392" i="3" s="1"/>
  <c r="BI391" i="3"/>
  <c r="BH391" i="3"/>
  <c r="BG391" i="3"/>
  <c r="BF391" i="3"/>
  <c r="AA391" i="3"/>
  <c r="AA390" i="3"/>
  <c r="Y391" i="3"/>
  <c r="Y390" i="3" s="1"/>
  <c r="W391" i="3"/>
  <c r="W390" i="3"/>
  <c r="BK391" i="3"/>
  <c r="BK390" i="3" s="1"/>
  <c r="N390" i="3" s="1"/>
  <c r="N108" i="3" s="1"/>
  <c r="N391" i="3"/>
  <c r="BE391" i="3" s="1"/>
  <c r="BI389" i="3"/>
  <c r="BH389" i="3"/>
  <c r="BG389" i="3"/>
  <c r="BF389" i="3"/>
  <c r="AA389" i="3"/>
  <c r="Y389" i="3"/>
  <c r="W389" i="3"/>
  <c r="BK389" i="3"/>
  <c r="N389" i="3"/>
  <c r="BE389" i="3"/>
  <c r="BI388" i="3"/>
  <c r="BH388" i="3"/>
  <c r="BG388" i="3"/>
  <c r="BF388" i="3"/>
  <c r="AA388" i="3"/>
  <c r="Y388" i="3"/>
  <c r="W388" i="3"/>
  <c r="BK388" i="3"/>
  <c r="N388" i="3"/>
  <c r="BE388" i="3" s="1"/>
  <c r="BI387" i="3"/>
  <c r="BH387" i="3"/>
  <c r="BG387" i="3"/>
  <c r="BF387" i="3"/>
  <c r="AA387" i="3"/>
  <c r="Y387" i="3"/>
  <c r="W387" i="3"/>
  <c r="BK387" i="3"/>
  <c r="N387" i="3"/>
  <c r="BE387" i="3"/>
  <c r="BI386" i="3"/>
  <c r="BH386" i="3"/>
  <c r="BG386" i="3"/>
  <c r="BF386" i="3"/>
  <c r="AA386" i="3"/>
  <c r="Y386" i="3"/>
  <c r="W386" i="3"/>
  <c r="BK386" i="3"/>
  <c r="N386" i="3"/>
  <c r="BE386" i="3" s="1"/>
  <c r="BI385" i="3"/>
  <c r="BH385" i="3"/>
  <c r="BG385" i="3"/>
  <c r="BF385" i="3"/>
  <c r="AA385" i="3"/>
  <c r="Y385" i="3"/>
  <c r="W385" i="3"/>
  <c r="BK385" i="3"/>
  <c r="N385" i="3"/>
  <c r="BE385" i="3"/>
  <c r="BI384" i="3"/>
  <c r="BH384" i="3"/>
  <c r="BG384" i="3"/>
  <c r="BF384" i="3"/>
  <c r="AA384" i="3"/>
  <c r="Y384" i="3"/>
  <c r="W384" i="3"/>
  <c r="BK384" i="3"/>
  <c r="BK381" i="3" s="1"/>
  <c r="N381" i="3" s="1"/>
  <c r="N107" i="3" s="1"/>
  <c r="N384" i="3"/>
  <c r="BE384" i="3" s="1"/>
  <c r="BI383" i="3"/>
  <c r="BH383" i="3"/>
  <c r="BG383" i="3"/>
  <c r="BF383" i="3"/>
  <c r="AA383" i="3"/>
  <c r="Y383" i="3"/>
  <c r="W383" i="3"/>
  <c r="BK383" i="3"/>
  <c r="N383" i="3"/>
  <c r="BE383" i="3"/>
  <c r="BI382" i="3"/>
  <c r="BH382" i="3"/>
  <c r="BG382" i="3"/>
  <c r="BF382" i="3"/>
  <c r="AA382" i="3"/>
  <c r="AA381" i="3" s="1"/>
  <c r="Y382" i="3"/>
  <c r="Y381" i="3"/>
  <c r="W382" i="3"/>
  <c r="W381" i="3" s="1"/>
  <c r="BK382" i="3"/>
  <c r="N382" i="3"/>
  <c r="BE382" i="3"/>
  <c r="BI380" i="3"/>
  <c r="BH380" i="3"/>
  <c r="BG380" i="3"/>
  <c r="BF380" i="3"/>
  <c r="AA380" i="3"/>
  <c r="Y380" i="3"/>
  <c r="W380" i="3"/>
  <c r="BK380" i="3"/>
  <c r="N380" i="3"/>
  <c r="BE380" i="3" s="1"/>
  <c r="BI379" i="3"/>
  <c r="BH379" i="3"/>
  <c r="BG379" i="3"/>
  <c r="BF379" i="3"/>
  <c r="AA379" i="3"/>
  <c r="Y379" i="3"/>
  <c r="W379" i="3"/>
  <c r="BK379" i="3"/>
  <c r="N379" i="3"/>
  <c r="BE379" i="3"/>
  <c r="BI378" i="3"/>
  <c r="BH378" i="3"/>
  <c r="BG378" i="3"/>
  <c r="BF378" i="3"/>
  <c r="AA378" i="3"/>
  <c r="Y378" i="3"/>
  <c r="W378" i="3"/>
  <c r="BK378" i="3"/>
  <c r="N378" i="3"/>
  <c r="BE378" i="3" s="1"/>
  <c r="BI377" i="3"/>
  <c r="BH377" i="3"/>
  <c r="BG377" i="3"/>
  <c r="BF377" i="3"/>
  <c r="AA377" i="3"/>
  <c r="Y377" i="3"/>
  <c r="W377" i="3"/>
  <c r="BK377" i="3"/>
  <c r="N377" i="3"/>
  <c r="BE377" i="3"/>
  <c r="BI376" i="3"/>
  <c r="BH376" i="3"/>
  <c r="BG376" i="3"/>
  <c r="BF376" i="3"/>
  <c r="AA376" i="3"/>
  <c r="Y376" i="3"/>
  <c r="W376" i="3"/>
  <c r="BK376" i="3"/>
  <c r="N376" i="3"/>
  <c r="BE376" i="3" s="1"/>
  <c r="BI375" i="3"/>
  <c r="BH375" i="3"/>
  <c r="BG375" i="3"/>
  <c r="BF375" i="3"/>
  <c r="AA375" i="3"/>
  <c r="Y375" i="3"/>
  <c r="W375" i="3"/>
  <c r="BK375" i="3"/>
  <c r="N375" i="3"/>
  <c r="BE375" i="3"/>
  <c r="BI374" i="3"/>
  <c r="BH374" i="3"/>
  <c r="BG374" i="3"/>
  <c r="BF374" i="3"/>
  <c r="AA374" i="3"/>
  <c r="Y374" i="3"/>
  <c r="W374" i="3"/>
  <c r="BK374" i="3"/>
  <c r="N374" i="3"/>
  <c r="BE374" i="3" s="1"/>
  <c r="BI373" i="3"/>
  <c r="BH373" i="3"/>
  <c r="BG373" i="3"/>
  <c r="BF373" i="3"/>
  <c r="AA373" i="3"/>
  <c r="Y373" i="3"/>
  <c r="W373" i="3"/>
  <c r="BK373" i="3"/>
  <c r="N373" i="3"/>
  <c r="BE373" i="3"/>
  <c r="BI372" i="3"/>
  <c r="BH372" i="3"/>
  <c r="BG372" i="3"/>
  <c r="BF372" i="3"/>
  <c r="AA372" i="3"/>
  <c r="Y372" i="3"/>
  <c r="W372" i="3"/>
  <c r="BK372" i="3"/>
  <c r="N372" i="3"/>
  <c r="BE372" i="3" s="1"/>
  <c r="BI371" i="3"/>
  <c r="BH371" i="3"/>
  <c r="BG371" i="3"/>
  <c r="BF371" i="3"/>
  <c r="AA371" i="3"/>
  <c r="Y371" i="3"/>
  <c r="W371" i="3"/>
  <c r="BK371" i="3"/>
  <c r="N371" i="3"/>
  <c r="BE371" i="3"/>
  <c r="BI370" i="3"/>
  <c r="BH370" i="3"/>
  <c r="BG370" i="3"/>
  <c r="BF370" i="3"/>
  <c r="AA370" i="3"/>
  <c r="Y370" i="3"/>
  <c r="W370" i="3"/>
  <c r="BK370" i="3"/>
  <c r="N370" i="3"/>
  <c r="BE370" i="3" s="1"/>
  <c r="BI369" i="3"/>
  <c r="BH369" i="3"/>
  <c r="BG369" i="3"/>
  <c r="BF369" i="3"/>
  <c r="AA369" i="3"/>
  <c r="Y369" i="3"/>
  <c r="W369" i="3"/>
  <c r="BK369" i="3"/>
  <c r="N369" i="3"/>
  <c r="BE369" i="3"/>
  <c r="BI368" i="3"/>
  <c r="BH368" i="3"/>
  <c r="BG368" i="3"/>
  <c r="BF368" i="3"/>
  <c r="AA368" i="3"/>
  <c r="Y368" i="3"/>
  <c r="W368" i="3"/>
  <c r="BK368" i="3"/>
  <c r="N368" i="3"/>
  <c r="BE368" i="3" s="1"/>
  <c r="BI367" i="3"/>
  <c r="BH367" i="3"/>
  <c r="BG367" i="3"/>
  <c r="BF367" i="3"/>
  <c r="AA367" i="3"/>
  <c r="Y367" i="3"/>
  <c r="W367" i="3"/>
  <c r="BK367" i="3"/>
  <c r="N367" i="3"/>
  <c r="BE367" i="3"/>
  <c r="BI366" i="3"/>
  <c r="BH366" i="3"/>
  <c r="BG366" i="3"/>
  <c r="BF366" i="3"/>
  <c r="AA366" i="3"/>
  <c r="Y366" i="3"/>
  <c r="W366" i="3"/>
  <c r="BK366" i="3"/>
  <c r="N366" i="3"/>
  <c r="BE366" i="3" s="1"/>
  <c r="BI365" i="3"/>
  <c r="BH365" i="3"/>
  <c r="BG365" i="3"/>
  <c r="BF365" i="3"/>
  <c r="AA365" i="3"/>
  <c r="Y365" i="3"/>
  <c r="W365" i="3"/>
  <c r="BK365" i="3"/>
  <c r="N365" i="3"/>
  <c r="BE365" i="3"/>
  <c r="BI364" i="3"/>
  <c r="BH364" i="3"/>
  <c r="BG364" i="3"/>
  <c r="BF364" i="3"/>
  <c r="AA364" i="3"/>
  <c r="Y364" i="3"/>
  <c r="W364" i="3"/>
  <c r="BK364" i="3"/>
  <c r="N364" i="3"/>
  <c r="BE364" i="3" s="1"/>
  <c r="BI363" i="3"/>
  <c r="BH363" i="3"/>
  <c r="BG363" i="3"/>
  <c r="BF363" i="3"/>
  <c r="AA363" i="3"/>
  <c r="Y363" i="3"/>
  <c r="W363" i="3"/>
  <c r="BK363" i="3"/>
  <c r="N363" i="3"/>
  <c r="BE363" i="3"/>
  <c r="BI362" i="3"/>
  <c r="BH362" i="3"/>
  <c r="BG362" i="3"/>
  <c r="BF362" i="3"/>
  <c r="AA362" i="3"/>
  <c r="Y362" i="3"/>
  <c r="W362" i="3"/>
  <c r="BK362" i="3"/>
  <c r="N362" i="3"/>
  <c r="BE362" i="3" s="1"/>
  <c r="BI361" i="3"/>
  <c r="BH361" i="3"/>
  <c r="BG361" i="3"/>
  <c r="BF361" i="3"/>
  <c r="AA361" i="3"/>
  <c r="Y361" i="3"/>
  <c r="W361" i="3"/>
  <c r="BK361" i="3"/>
  <c r="N361" i="3"/>
  <c r="BE361" i="3"/>
  <c r="BI360" i="3"/>
  <c r="BH360" i="3"/>
  <c r="BG360" i="3"/>
  <c r="BF360" i="3"/>
  <c r="AA360" i="3"/>
  <c r="Y360" i="3"/>
  <c r="W360" i="3"/>
  <c r="BK360" i="3"/>
  <c r="N360" i="3"/>
  <c r="BE360" i="3" s="1"/>
  <c r="BI359" i="3"/>
  <c r="BH359" i="3"/>
  <c r="BG359" i="3"/>
  <c r="BF359" i="3"/>
  <c r="AA359" i="3"/>
  <c r="Y359" i="3"/>
  <c r="W359" i="3"/>
  <c r="BK359" i="3"/>
  <c r="N359" i="3"/>
  <c r="BE359" i="3"/>
  <c r="BI358" i="3"/>
  <c r="BH358" i="3"/>
  <c r="BG358" i="3"/>
  <c r="BF358" i="3"/>
  <c r="AA358" i="3"/>
  <c r="Y358" i="3"/>
  <c r="W358" i="3"/>
  <c r="BK358" i="3"/>
  <c r="N358" i="3"/>
  <c r="BE358" i="3" s="1"/>
  <c r="BI357" i="3"/>
  <c r="BH357" i="3"/>
  <c r="BG357" i="3"/>
  <c r="BF357" i="3"/>
  <c r="AA357" i="3"/>
  <c r="AA356" i="3"/>
  <c r="Y357" i="3"/>
  <c r="W357" i="3"/>
  <c r="W356" i="3"/>
  <c r="BK357" i="3"/>
  <c r="N357" i="3"/>
  <c r="BE357" i="3" s="1"/>
  <c r="BI355" i="3"/>
  <c r="BH355" i="3"/>
  <c r="BG355" i="3"/>
  <c r="BF355" i="3"/>
  <c r="AA355" i="3"/>
  <c r="Y355" i="3"/>
  <c r="W355" i="3"/>
  <c r="BK355" i="3"/>
  <c r="N355" i="3"/>
  <c r="BE355" i="3"/>
  <c r="BI354" i="3"/>
  <c r="BH354" i="3"/>
  <c r="BG354" i="3"/>
  <c r="BF354" i="3"/>
  <c r="AA354" i="3"/>
  <c r="Y354" i="3"/>
  <c r="W354" i="3"/>
  <c r="BK354" i="3"/>
  <c r="N354" i="3"/>
  <c r="BE354" i="3" s="1"/>
  <c r="BI353" i="3"/>
  <c r="BH353" i="3"/>
  <c r="BG353" i="3"/>
  <c r="BF353" i="3"/>
  <c r="AA353" i="3"/>
  <c r="Y353" i="3"/>
  <c r="W353" i="3"/>
  <c r="BK353" i="3"/>
  <c r="N353" i="3"/>
  <c r="BE353" i="3"/>
  <c r="BI352" i="3"/>
  <c r="BH352" i="3"/>
  <c r="BG352" i="3"/>
  <c r="BF352" i="3"/>
  <c r="AA352" i="3"/>
  <c r="Y352" i="3"/>
  <c r="W352" i="3"/>
  <c r="BK352" i="3"/>
  <c r="N352" i="3"/>
  <c r="BE352" i="3" s="1"/>
  <c r="BI351" i="3"/>
  <c r="BH351" i="3"/>
  <c r="BG351" i="3"/>
  <c r="BF351" i="3"/>
  <c r="AA351" i="3"/>
  <c r="Y351" i="3"/>
  <c r="W351" i="3"/>
  <c r="BK351" i="3"/>
  <c r="N351" i="3"/>
  <c r="BE351" i="3"/>
  <c r="BI350" i="3"/>
  <c r="BH350" i="3"/>
  <c r="BG350" i="3"/>
  <c r="BF350" i="3"/>
  <c r="AA350" i="3"/>
  <c r="Y350" i="3"/>
  <c r="W350" i="3"/>
  <c r="BK350" i="3"/>
  <c r="N350" i="3"/>
  <c r="BE350" i="3" s="1"/>
  <c r="BI349" i="3"/>
  <c r="BH349" i="3"/>
  <c r="BG349" i="3"/>
  <c r="BF349" i="3"/>
  <c r="AA349" i="3"/>
  <c r="Y349" i="3"/>
  <c r="W349" i="3"/>
  <c r="BK349" i="3"/>
  <c r="N349" i="3"/>
  <c r="BE349" i="3"/>
  <c r="BI348" i="3"/>
  <c r="BH348" i="3"/>
  <c r="BG348" i="3"/>
  <c r="BF348" i="3"/>
  <c r="AA348" i="3"/>
  <c r="Y348" i="3"/>
  <c r="W348" i="3"/>
  <c r="BK348" i="3"/>
  <c r="N348" i="3"/>
  <c r="BE348" i="3" s="1"/>
  <c r="BI347" i="3"/>
  <c r="BH347" i="3"/>
  <c r="BG347" i="3"/>
  <c r="BF347" i="3"/>
  <c r="AA347" i="3"/>
  <c r="Y347" i="3"/>
  <c r="W347" i="3"/>
  <c r="BK347" i="3"/>
  <c r="N347" i="3"/>
  <c r="BE347" i="3"/>
  <c r="BI346" i="3"/>
  <c r="BH346" i="3"/>
  <c r="BG346" i="3"/>
  <c r="BF346" i="3"/>
  <c r="AA346" i="3"/>
  <c r="Y346" i="3"/>
  <c r="W346" i="3"/>
  <c r="BK346" i="3"/>
  <c r="N346" i="3"/>
  <c r="BE346" i="3" s="1"/>
  <c r="BI345" i="3"/>
  <c r="BH345" i="3"/>
  <c r="BG345" i="3"/>
  <c r="BF345" i="3"/>
  <c r="AA345" i="3"/>
  <c r="Y345" i="3"/>
  <c r="W345" i="3"/>
  <c r="BK345" i="3"/>
  <c r="N345" i="3"/>
  <c r="BE345" i="3"/>
  <c r="BI344" i="3"/>
  <c r="BH344" i="3"/>
  <c r="BG344" i="3"/>
  <c r="BF344" i="3"/>
  <c r="AA344" i="3"/>
  <c r="Y344" i="3"/>
  <c r="W344" i="3"/>
  <c r="BK344" i="3"/>
  <c r="N344" i="3"/>
  <c r="BE344" i="3" s="1"/>
  <c r="BI343" i="3"/>
  <c r="BH343" i="3"/>
  <c r="BG343" i="3"/>
  <c r="BF343" i="3"/>
  <c r="AA343" i="3"/>
  <c r="Y343" i="3"/>
  <c r="W343" i="3"/>
  <c r="BK343" i="3"/>
  <c r="N343" i="3"/>
  <c r="BE343" i="3"/>
  <c r="BI342" i="3"/>
  <c r="BH342" i="3"/>
  <c r="BG342" i="3"/>
  <c r="BF342" i="3"/>
  <c r="AA342" i="3"/>
  <c r="Y342" i="3"/>
  <c r="W342" i="3"/>
  <c r="BK342" i="3"/>
  <c r="N342" i="3"/>
  <c r="BE342" i="3" s="1"/>
  <c r="BI341" i="3"/>
  <c r="BH341" i="3"/>
  <c r="BG341" i="3"/>
  <c r="BF341" i="3"/>
  <c r="AA341" i="3"/>
  <c r="Y341" i="3"/>
  <c r="W341" i="3"/>
  <c r="BK341" i="3"/>
  <c r="N341" i="3"/>
  <c r="BE341" i="3"/>
  <c r="BI340" i="3"/>
  <c r="BH340" i="3"/>
  <c r="BG340" i="3"/>
  <c r="BF340" i="3"/>
  <c r="AA340" i="3"/>
  <c r="Y340" i="3"/>
  <c r="W340" i="3"/>
  <c r="BK340" i="3"/>
  <c r="N340" i="3"/>
  <c r="BE340" i="3" s="1"/>
  <c r="BI339" i="3"/>
  <c r="BH339" i="3"/>
  <c r="BG339" i="3"/>
  <c r="BF339" i="3"/>
  <c r="AA339" i="3"/>
  <c r="Y339" i="3"/>
  <c r="W339" i="3"/>
  <c r="BK339" i="3"/>
  <c r="N339" i="3"/>
  <c r="BE339" i="3"/>
  <c r="BI338" i="3"/>
  <c r="BH338" i="3"/>
  <c r="BG338" i="3"/>
  <c r="BF338" i="3"/>
  <c r="AA338" i="3"/>
  <c r="Y338" i="3"/>
  <c r="W338" i="3"/>
  <c r="BK338" i="3"/>
  <c r="N338" i="3"/>
  <c r="BE338" i="3" s="1"/>
  <c r="BI337" i="3"/>
  <c r="BH337" i="3"/>
  <c r="BG337" i="3"/>
  <c r="BF337" i="3"/>
  <c r="AA337" i="3"/>
  <c r="Y337" i="3"/>
  <c r="Y331" i="3" s="1"/>
  <c r="W337" i="3"/>
  <c r="BK337" i="3"/>
  <c r="N337" i="3"/>
  <c r="BE337" i="3"/>
  <c r="BI336" i="3"/>
  <c r="BH336" i="3"/>
  <c r="BG336" i="3"/>
  <c r="BF336" i="3"/>
  <c r="AA336" i="3"/>
  <c r="Y336" i="3"/>
  <c r="W336" i="3"/>
  <c r="BK336" i="3"/>
  <c r="N336" i="3"/>
  <c r="BE336" i="3" s="1"/>
  <c r="BI335" i="3"/>
  <c r="BH335" i="3"/>
  <c r="BG335" i="3"/>
  <c r="BF335" i="3"/>
  <c r="AA335" i="3"/>
  <c r="Y335" i="3"/>
  <c r="W335" i="3"/>
  <c r="BK335" i="3"/>
  <c r="N335" i="3"/>
  <c r="BE335" i="3"/>
  <c r="BI334" i="3"/>
  <c r="BH334" i="3"/>
  <c r="BG334" i="3"/>
  <c r="BF334" i="3"/>
  <c r="AA334" i="3"/>
  <c r="Y334" i="3"/>
  <c r="W334" i="3"/>
  <c r="BK334" i="3"/>
  <c r="N334" i="3"/>
  <c r="BE334" i="3" s="1"/>
  <c r="BI333" i="3"/>
  <c r="BH333" i="3"/>
  <c r="BG333" i="3"/>
  <c r="BF333" i="3"/>
  <c r="AA333" i="3"/>
  <c r="Y333" i="3"/>
  <c r="W333" i="3"/>
  <c r="BK333" i="3"/>
  <c r="N333" i="3"/>
  <c r="BE333" i="3"/>
  <c r="BI332" i="3"/>
  <c r="BH332" i="3"/>
  <c r="BG332" i="3"/>
  <c r="BF332" i="3"/>
  <c r="AA332" i="3"/>
  <c r="AA331" i="3" s="1"/>
  <c r="Y332" i="3"/>
  <c r="W332" i="3"/>
  <c r="W331" i="3" s="1"/>
  <c r="BK332" i="3"/>
  <c r="BK331" i="3"/>
  <c r="N331" i="3" s="1"/>
  <c r="N105" i="3" s="1"/>
  <c r="N332" i="3"/>
  <c r="BE332" i="3"/>
  <c r="BI330" i="3"/>
  <c r="BH330" i="3"/>
  <c r="BG330" i="3"/>
  <c r="BF330" i="3"/>
  <c r="AA330" i="3"/>
  <c r="Y330" i="3"/>
  <c r="W330" i="3"/>
  <c r="BK330" i="3"/>
  <c r="N330" i="3"/>
  <c r="BE330" i="3" s="1"/>
  <c r="BI329" i="3"/>
  <c r="BH329" i="3"/>
  <c r="BG329" i="3"/>
  <c r="BF329" i="3"/>
  <c r="AA329" i="3"/>
  <c r="Y329" i="3"/>
  <c r="W329" i="3"/>
  <c r="BK329" i="3"/>
  <c r="N329" i="3"/>
  <c r="BE329" i="3"/>
  <c r="BI328" i="3"/>
  <c r="BH328" i="3"/>
  <c r="BG328" i="3"/>
  <c r="BF328" i="3"/>
  <c r="AA328" i="3"/>
  <c r="Y328" i="3"/>
  <c r="W328" i="3"/>
  <c r="BK328" i="3"/>
  <c r="N328" i="3"/>
  <c r="BE328" i="3" s="1"/>
  <c r="BI327" i="3"/>
  <c r="BH327" i="3"/>
  <c r="BG327" i="3"/>
  <c r="BF327" i="3"/>
  <c r="AA327" i="3"/>
  <c r="Y327" i="3"/>
  <c r="W327" i="3"/>
  <c r="BK327" i="3"/>
  <c r="N327" i="3"/>
  <c r="BE327" i="3"/>
  <c r="BI326" i="3"/>
  <c r="BH326" i="3"/>
  <c r="BG326" i="3"/>
  <c r="BF326" i="3"/>
  <c r="AA326" i="3"/>
  <c r="Y326" i="3"/>
  <c r="W326" i="3"/>
  <c r="BK326" i="3"/>
  <c r="N326" i="3"/>
  <c r="BE326" i="3" s="1"/>
  <c r="BI325" i="3"/>
  <c r="BH325" i="3"/>
  <c r="BG325" i="3"/>
  <c r="BF325" i="3"/>
  <c r="AA325" i="3"/>
  <c r="Y325" i="3"/>
  <c r="W325" i="3"/>
  <c r="BK325" i="3"/>
  <c r="N325" i="3"/>
  <c r="BE325" i="3"/>
  <c r="BI324" i="3"/>
  <c r="BH324" i="3"/>
  <c r="BG324" i="3"/>
  <c r="BF324" i="3"/>
  <c r="AA324" i="3"/>
  <c r="Y324" i="3"/>
  <c r="W324" i="3"/>
  <c r="BK324" i="3"/>
  <c r="N324" i="3"/>
  <c r="BE324" i="3" s="1"/>
  <c r="BI323" i="3"/>
  <c r="BH323" i="3"/>
  <c r="BG323" i="3"/>
  <c r="BF323" i="3"/>
  <c r="AA323" i="3"/>
  <c r="Y323" i="3"/>
  <c r="W323" i="3"/>
  <c r="BK323" i="3"/>
  <c r="N323" i="3"/>
  <c r="BE323" i="3"/>
  <c r="BI322" i="3"/>
  <c r="BH322" i="3"/>
  <c r="BG322" i="3"/>
  <c r="BF322" i="3"/>
  <c r="AA322" i="3"/>
  <c r="Y322" i="3"/>
  <c r="W322" i="3"/>
  <c r="BK322" i="3"/>
  <c r="N322" i="3"/>
  <c r="BE322" i="3" s="1"/>
  <c r="BI321" i="3"/>
  <c r="BH321" i="3"/>
  <c r="BG321" i="3"/>
  <c r="BF321" i="3"/>
  <c r="AA321" i="3"/>
  <c r="AA320" i="3"/>
  <c r="Y321" i="3"/>
  <c r="W321" i="3"/>
  <c r="W320" i="3"/>
  <c r="BK321" i="3"/>
  <c r="N321" i="3"/>
  <c r="BE321" i="3" s="1"/>
  <c r="BI319" i="3"/>
  <c r="BH319" i="3"/>
  <c r="BG319" i="3"/>
  <c r="BF319" i="3"/>
  <c r="AA319" i="3"/>
  <c r="Y319" i="3"/>
  <c r="W319" i="3"/>
  <c r="BK319" i="3"/>
  <c r="N319" i="3"/>
  <c r="BE319" i="3"/>
  <c r="BI318" i="3"/>
  <c r="BH318" i="3"/>
  <c r="BG318" i="3"/>
  <c r="BF318" i="3"/>
  <c r="AA318" i="3"/>
  <c r="Y318" i="3"/>
  <c r="W318" i="3"/>
  <c r="BK318" i="3"/>
  <c r="N318" i="3"/>
  <c r="BE318" i="3" s="1"/>
  <c r="BI317" i="3"/>
  <c r="BH317" i="3"/>
  <c r="BG317" i="3"/>
  <c r="BF317" i="3"/>
  <c r="AA317" i="3"/>
  <c r="Y317" i="3"/>
  <c r="W317" i="3"/>
  <c r="BK317" i="3"/>
  <c r="N317" i="3"/>
  <c r="BE317" i="3"/>
  <c r="BI316" i="3"/>
  <c r="BH316" i="3"/>
  <c r="BG316" i="3"/>
  <c r="BF316" i="3"/>
  <c r="AA316" i="3"/>
  <c r="Y316" i="3"/>
  <c r="W316" i="3"/>
  <c r="BK316" i="3"/>
  <c r="N316" i="3"/>
  <c r="BE316" i="3" s="1"/>
  <c r="BI315" i="3"/>
  <c r="BH315" i="3"/>
  <c r="BG315" i="3"/>
  <c r="BF315" i="3"/>
  <c r="AA315" i="3"/>
  <c r="Y315" i="3"/>
  <c r="W315" i="3"/>
  <c r="BK315" i="3"/>
  <c r="N315" i="3"/>
  <c r="BE315" i="3"/>
  <c r="BI314" i="3"/>
  <c r="BH314" i="3"/>
  <c r="BG314" i="3"/>
  <c r="BF314" i="3"/>
  <c r="AA314" i="3"/>
  <c r="Y314" i="3"/>
  <c r="W314" i="3"/>
  <c r="BK314" i="3"/>
  <c r="N314" i="3"/>
  <c r="BE314" i="3" s="1"/>
  <c r="BI313" i="3"/>
  <c r="BH313" i="3"/>
  <c r="BG313" i="3"/>
  <c r="BF313" i="3"/>
  <c r="AA313" i="3"/>
  <c r="Y313" i="3"/>
  <c r="W313" i="3"/>
  <c r="BK313" i="3"/>
  <c r="N313" i="3"/>
  <c r="BE313" i="3"/>
  <c r="BI312" i="3"/>
  <c r="BH312" i="3"/>
  <c r="BG312" i="3"/>
  <c r="BF312" i="3"/>
  <c r="AA312" i="3"/>
  <c r="Y312" i="3"/>
  <c r="W312" i="3"/>
  <c r="BK312" i="3"/>
  <c r="N312" i="3"/>
  <c r="BE312" i="3" s="1"/>
  <c r="BI311" i="3"/>
  <c r="BH311" i="3"/>
  <c r="BG311" i="3"/>
  <c r="BF311" i="3"/>
  <c r="AA311" i="3"/>
  <c r="Y311" i="3"/>
  <c r="W311" i="3"/>
  <c r="BK311" i="3"/>
  <c r="N311" i="3"/>
  <c r="BE311" i="3"/>
  <c r="BI310" i="3"/>
  <c r="BH310" i="3"/>
  <c r="BG310" i="3"/>
  <c r="BF310" i="3"/>
  <c r="AA310" i="3"/>
  <c r="Y310" i="3"/>
  <c r="W310" i="3"/>
  <c r="BK310" i="3"/>
  <c r="N310" i="3"/>
  <c r="BE310" i="3" s="1"/>
  <c r="BI309" i="3"/>
  <c r="BH309" i="3"/>
  <c r="BG309" i="3"/>
  <c r="BF309" i="3"/>
  <c r="AA309" i="3"/>
  <c r="Y309" i="3"/>
  <c r="W309" i="3"/>
  <c r="BK309" i="3"/>
  <c r="N309" i="3"/>
  <c r="BE309" i="3"/>
  <c r="BI308" i="3"/>
  <c r="BH308" i="3"/>
  <c r="BG308" i="3"/>
  <c r="BF308" i="3"/>
  <c r="AA308" i="3"/>
  <c r="Y308" i="3"/>
  <c r="W308" i="3"/>
  <c r="BK308" i="3"/>
  <c r="N308" i="3"/>
  <c r="BE308" i="3" s="1"/>
  <c r="BI307" i="3"/>
  <c r="BH307" i="3"/>
  <c r="BG307" i="3"/>
  <c r="BF307" i="3"/>
  <c r="AA307" i="3"/>
  <c r="Y307" i="3"/>
  <c r="W307" i="3"/>
  <c r="BK307" i="3"/>
  <c r="N307" i="3"/>
  <c r="BE307" i="3"/>
  <c r="BI306" i="3"/>
  <c r="BH306" i="3"/>
  <c r="BG306" i="3"/>
  <c r="BF306" i="3"/>
  <c r="AA306" i="3"/>
  <c r="Y306" i="3"/>
  <c r="W306" i="3"/>
  <c r="BK306" i="3"/>
  <c r="N306" i="3"/>
  <c r="BE306" i="3" s="1"/>
  <c r="BI305" i="3"/>
  <c r="BH305" i="3"/>
  <c r="BG305" i="3"/>
  <c r="BF305" i="3"/>
  <c r="AA305" i="3"/>
  <c r="Y305" i="3"/>
  <c r="W305" i="3"/>
  <c r="BK305" i="3"/>
  <c r="N305" i="3"/>
  <c r="BE305" i="3"/>
  <c r="BI304" i="3"/>
  <c r="BH304" i="3"/>
  <c r="BG304" i="3"/>
  <c r="BF304" i="3"/>
  <c r="AA304" i="3"/>
  <c r="Y304" i="3"/>
  <c r="W304" i="3"/>
  <c r="BK304" i="3"/>
  <c r="N304" i="3"/>
  <c r="BE304" i="3" s="1"/>
  <c r="BI303" i="3"/>
  <c r="BH303" i="3"/>
  <c r="BG303" i="3"/>
  <c r="BF303" i="3"/>
  <c r="AA303" i="3"/>
  <c r="Y303" i="3"/>
  <c r="W303" i="3"/>
  <c r="BK303" i="3"/>
  <c r="N303" i="3"/>
  <c r="BE303" i="3"/>
  <c r="BI302" i="3"/>
  <c r="BH302" i="3"/>
  <c r="BG302" i="3"/>
  <c r="BF302" i="3"/>
  <c r="AA302" i="3"/>
  <c r="Y302" i="3"/>
  <c r="W302" i="3"/>
  <c r="BK302" i="3"/>
  <c r="N302" i="3"/>
  <c r="BE302" i="3" s="1"/>
  <c r="BI301" i="3"/>
  <c r="BH301" i="3"/>
  <c r="BG301" i="3"/>
  <c r="BF301" i="3"/>
  <c r="AA301" i="3"/>
  <c r="Y301" i="3"/>
  <c r="W301" i="3"/>
  <c r="BK301" i="3"/>
  <c r="N301" i="3"/>
  <c r="BE301" i="3"/>
  <c r="BI300" i="3"/>
  <c r="BH300" i="3"/>
  <c r="BG300" i="3"/>
  <c r="BF300" i="3"/>
  <c r="AA300" i="3"/>
  <c r="Y300" i="3"/>
  <c r="W300" i="3"/>
  <c r="BK300" i="3"/>
  <c r="N300" i="3"/>
  <c r="BE300" i="3" s="1"/>
  <c r="BI299" i="3"/>
  <c r="BH299" i="3"/>
  <c r="BG299" i="3"/>
  <c r="BF299" i="3"/>
  <c r="AA299" i="3"/>
  <c r="Y299" i="3"/>
  <c r="W299" i="3"/>
  <c r="BK299" i="3"/>
  <c r="N299" i="3"/>
  <c r="BE299" i="3"/>
  <c r="BI298" i="3"/>
  <c r="BH298" i="3"/>
  <c r="BG298" i="3"/>
  <c r="BF298" i="3"/>
  <c r="AA298" i="3"/>
  <c r="Y298" i="3"/>
  <c r="W298" i="3"/>
  <c r="BK298" i="3"/>
  <c r="N298" i="3"/>
  <c r="BE298" i="3" s="1"/>
  <c r="BI297" i="3"/>
  <c r="BH297" i="3"/>
  <c r="BG297" i="3"/>
  <c r="BF297" i="3"/>
  <c r="AA297" i="3"/>
  <c r="Y297" i="3"/>
  <c r="W297" i="3"/>
  <c r="BK297" i="3"/>
  <c r="N297" i="3"/>
  <c r="BE297" i="3"/>
  <c r="BI296" i="3"/>
  <c r="BH296" i="3"/>
  <c r="BG296" i="3"/>
  <c r="BF296" i="3"/>
  <c r="AA296" i="3"/>
  <c r="Y296" i="3"/>
  <c r="W296" i="3"/>
  <c r="BK296" i="3"/>
  <c r="N296" i="3"/>
  <c r="BE296" i="3" s="1"/>
  <c r="BI295" i="3"/>
  <c r="BH295" i="3"/>
  <c r="BG295" i="3"/>
  <c r="BF295" i="3"/>
  <c r="AA295" i="3"/>
  <c r="Y295" i="3"/>
  <c r="W295" i="3"/>
  <c r="BK295" i="3"/>
  <c r="N295" i="3"/>
  <c r="BE295" i="3"/>
  <c r="BI294" i="3"/>
  <c r="BH294" i="3"/>
  <c r="BG294" i="3"/>
  <c r="BF294" i="3"/>
  <c r="AA294" i="3"/>
  <c r="Y294" i="3"/>
  <c r="W294" i="3"/>
  <c r="BK294" i="3"/>
  <c r="N294" i="3"/>
  <c r="BE294" i="3" s="1"/>
  <c r="BI293" i="3"/>
  <c r="BH293" i="3"/>
  <c r="BG293" i="3"/>
  <c r="BF293" i="3"/>
  <c r="AA293" i="3"/>
  <c r="Y293" i="3"/>
  <c r="W293" i="3"/>
  <c r="BK293" i="3"/>
  <c r="N293" i="3"/>
  <c r="BE293" i="3"/>
  <c r="BI292" i="3"/>
  <c r="BH292" i="3"/>
  <c r="BG292" i="3"/>
  <c r="BF292" i="3"/>
  <c r="AA292" i="3"/>
  <c r="Y292" i="3"/>
  <c r="W292" i="3"/>
  <c r="BK292" i="3"/>
  <c r="N292" i="3"/>
  <c r="BE292" i="3" s="1"/>
  <c r="BI291" i="3"/>
  <c r="BH291" i="3"/>
  <c r="BG291" i="3"/>
  <c r="BF291" i="3"/>
  <c r="AA291" i="3"/>
  <c r="Y291" i="3"/>
  <c r="W291" i="3"/>
  <c r="BK291" i="3"/>
  <c r="N291" i="3"/>
  <c r="BE291" i="3"/>
  <c r="BI290" i="3"/>
  <c r="BH290" i="3"/>
  <c r="BG290" i="3"/>
  <c r="BF290" i="3"/>
  <c r="AA290" i="3"/>
  <c r="Y290" i="3"/>
  <c r="W290" i="3"/>
  <c r="BK290" i="3"/>
  <c r="N290" i="3"/>
  <c r="BE290" i="3" s="1"/>
  <c r="BI289" i="3"/>
  <c r="BH289" i="3"/>
  <c r="BG289" i="3"/>
  <c r="BF289" i="3"/>
  <c r="AA289" i="3"/>
  <c r="Y289" i="3"/>
  <c r="W289" i="3"/>
  <c r="BK289" i="3"/>
  <c r="N289" i="3"/>
  <c r="BE289" i="3"/>
  <c r="BI288" i="3"/>
  <c r="BH288" i="3"/>
  <c r="BG288" i="3"/>
  <c r="BF288" i="3"/>
  <c r="AA288" i="3"/>
  <c r="Y288" i="3"/>
  <c r="W288" i="3"/>
  <c r="BK288" i="3"/>
  <c r="N288" i="3"/>
  <c r="BE288" i="3" s="1"/>
  <c r="BI287" i="3"/>
  <c r="BH287" i="3"/>
  <c r="BG287" i="3"/>
  <c r="BF287" i="3"/>
  <c r="AA287" i="3"/>
  <c r="AA286" i="3"/>
  <c r="Y287" i="3"/>
  <c r="W287" i="3"/>
  <c r="W286" i="3"/>
  <c r="BK287" i="3"/>
  <c r="N287" i="3"/>
  <c r="BE287" i="3" s="1"/>
  <c r="BI285" i="3"/>
  <c r="BH285" i="3"/>
  <c r="BG285" i="3"/>
  <c r="BF285" i="3"/>
  <c r="AA285" i="3"/>
  <c r="Y285" i="3"/>
  <c r="W285" i="3"/>
  <c r="BK285" i="3"/>
  <c r="N285" i="3"/>
  <c r="BE285" i="3"/>
  <c r="BI284" i="3"/>
  <c r="BH284" i="3"/>
  <c r="BG284" i="3"/>
  <c r="BF284" i="3"/>
  <c r="AA284" i="3"/>
  <c r="Y284" i="3"/>
  <c r="W284" i="3"/>
  <c r="BK284" i="3"/>
  <c r="N284" i="3"/>
  <c r="BE284" i="3" s="1"/>
  <c r="BI283" i="3"/>
  <c r="BH283" i="3"/>
  <c r="BG283" i="3"/>
  <c r="BF283" i="3"/>
  <c r="AA283" i="3"/>
  <c r="Y283" i="3"/>
  <c r="W283" i="3"/>
  <c r="BK283" i="3"/>
  <c r="N283" i="3"/>
  <c r="BE283" i="3"/>
  <c r="BI282" i="3"/>
  <c r="BH282" i="3"/>
  <c r="BG282" i="3"/>
  <c r="BF282" i="3"/>
  <c r="AA282" i="3"/>
  <c r="Y282" i="3"/>
  <c r="W282" i="3"/>
  <c r="BK282" i="3"/>
  <c r="N282" i="3"/>
  <c r="BE282" i="3" s="1"/>
  <c r="BI281" i="3"/>
  <c r="BH281" i="3"/>
  <c r="BG281" i="3"/>
  <c r="BF281" i="3"/>
  <c r="AA281" i="3"/>
  <c r="AA280" i="3"/>
  <c r="Y281" i="3"/>
  <c r="W281" i="3"/>
  <c r="W280" i="3"/>
  <c r="BK281" i="3"/>
  <c r="N281" i="3"/>
  <c r="BE281" i="3" s="1"/>
  <c r="BI279" i="3"/>
  <c r="BH279" i="3"/>
  <c r="BG279" i="3"/>
  <c r="BF279" i="3"/>
  <c r="AA279" i="3"/>
  <c r="Y279" i="3"/>
  <c r="W279" i="3"/>
  <c r="BK279" i="3"/>
  <c r="N279" i="3"/>
  <c r="BE279" i="3"/>
  <c r="BI278" i="3"/>
  <c r="BH278" i="3"/>
  <c r="BG278" i="3"/>
  <c r="BF278" i="3"/>
  <c r="AA278" i="3"/>
  <c r="Y278" i="3"/>
  <c r="W278" i="3"/>
  <c r="BK278" i="3"/>
  <c r="N278" i="3"/>
  <c r="BE278" i="3" s="1"/>
  <c r="BI277" i="3"/>
  <c r="BH277" i="3"/>
  <c r="BG277" i="3"/>
  <c r="BF277" i="3"/>
  <c r="AA277" i="3"/>
  <c r="Y277" i="3"/>
  <c r="W277" i="3"/>
  <c r="BK277" i="3"/>
  <c r="N277" i="3"/>
  <c r="BE277" i="3"/>
  <c r="BI276" i="3"/>
  <c r="BH276" i="3"/>
  <c r="BG276" i="3"/>
  <c r="BF276" i="3"/>
  <c r="AA276" i="3"/>
  <c r="Y276" i="3"/>
  <c r="W276" i="3"/>
  <c r="BK276" i="3"/>
  <c r="BK273" i="3" s="1"/>
  <c r="N273" i="3" s="1"/>
  <c r="N101" i="3" s="1"/>
  <c r="N276" i="3"/>
  <c r="BE276" i="3" s="1"/>
  <c r="BI275" i="3"/>
  <c r="BH275" i="3"/>
  <c r="BG275" i="3"/>
  <c r="BF275" i="3"/>
  <c r="AA275" i="3"/>
  <c r="Y275" i="3"/>
  <c r="Y273" i="3" s="1"/>
  <c r="W275" i="3"/>
  <c r="BK275" i="3"/>
  <c r="N275" i="3"/>
  <c r="BE275" i="3"/>
  <c r="BI274" i="3"/>
  <c r="BH274" i="3"/>
  <c r="BG274" i="3"/>
  <c r="BF274" i="3"/>
  <c r="AA274" i="3"/>
  <c r="AA273" i="3" s="1"/>
  <c r="Y274" i="3"/>
  <c r="W274" i="3"/>
  <c r="W273" i="3" s="1"/>
  <c r="BK274" i="3"/>
  <c r="N274" i="3"/>
  <c r="BE274" i="3"/>
  <c r="BI272" i="3"/>
  <c r="BH272" i="3"/>
  <c r="BG272" i="3"/>
  <c r="BF272" i="3"/>
  <c r="AA272" i="3"/>
  <c r="Y272" i="3"/>
  <c r="W272" i="3"/>
  <c r="BK272" i="3"/>
  <c r="N272" i="3"/>
  <c r="BE272" i="3" s="1"/>
  <c r="BI271" i="3"/>
  <c r="BH271" i="3"/>
  <c r="BG271" i="3"/>
  <c r="BF271" i="3"/>
  <c r="AA271" i="3"/>
  <c r="Y271" i="3"/>
  <c r="W271" i="3"/>
  <c r="BK271" i="3"/>
  <c r="N271" i="3"/>
  <c r="BE271" i="3"/>
  <c r="BI270" i="3"/>
  <c r="BH270" i="3"/>
  <c r="BG270" i="3"/>
  <c r="BF270" i="3"/>
  <c r="AA270" i="3"/>
  <c r="Y270" i="3"/>
  <c r="W270" i="3"/>
  <c r="BK270" i="3"/>
  <c r="N270" i="3"/>
  <c r="BE270" i="3" s="1"/>
  <c r="BI269" i="3"/>
  <c r="BH269" i="3"/>
  <c r="BG269" i="3"/>
  <c r="BF269" i="3"/>
  <c r="AA269" i="3"/>
  <c r="Y269" i="3"/>
  <c r="W269" i="3"/>
  <c r="BK269" i="3"/>
  <c r="N269" i="3"/>
  <c r="BE269" i="3"/>
  <c r="BI268" i="3"/>
  <c r="BH268" i="3"/>
  <c r="BG268" i="3"/>
  <c r="BF268" i="3"/>
  <c r="AA268" i="3"/>
  <c r="Y268" i="3"/>
  <c r="W268" i="3"/>
  <c r="BK268" i="3"/>
  <c r="N268" i="3"/>
  <c r="BE268" i="3" s="1"/>
  <c r="BI267" i="3"/>
  <c r="BH267" i="3"/>
  <c r="BG267" i="3"/>
  <c r="BF267" i="3"/>
  <c r="AA267" i="3"/>
  <c r="Y267" i="3"/>
  <c r="W267" i="3"/>
  <c r="BK267" i="3"/>
  <c r="N267" i="3"/>
  <c r="BE267" i="3"/>
  <c r="BI266" i="3"/>
  <c r="BH266" i="3"/>
  <c r="BG266" i="3"/>
  <c r="BF266" i="3"/>
  <c r="AA266" i="3"/>
  <c r="Y266" i="3"/>
  <c r="W266" i="3"/>
  <c r="BK266" i="3"/>
  <c r="BK263" i="3" s="1"/>
  <c r="N263" i="3" s="1"/>
  <c r="N100" i="3" s="1"/>
  <c r="N266" i="3"/>
  <c r="BE266" i="3" s="1"/>
  <c r="BI265" i="3"/>
  <c r="BH265" i="3"/>
  <c r="BG265" i="3"/>
  <c r="BF265" i="3"/>
  <c r="AA265" i="3"/>
  <c r="Y265" i="3"/>
  <c r="Y263" i="3" s="1"/>
  <c r="W265" i="3"/>
  <c r="BK265" i="3"/>
  <c r="N265" i="3"/>
  <c r="BE265" i="3"/>
  <c r="BI264" i="3"/>
  <c r="BH264" i="3"/>
  <c r="BG264" i="3"/>
  <c r="BF264" i="3"/>
  <c r="AA264" i="3"/>
  <c r="AA263" i="3" s="1"/>
  <c r="Y264" i="3"/>
  <c r="W264" i="3"/>
  <c r="W263" i="3" s="1"/>
  <c r="BK264" i="3"/>
  <c r="N264" i="3"/>
  <c r="BE264" i="3"/>
  <c r="BI262" i="3"/>
  <c r="BH262" i="3"/>
  <c r="BG262" i="3"/>
  <c r="BF262" i="3"/>
  <c r="AA262" i="3"/>
  <c r="Y262" i="3"/>
  <c r="W262" i="3"/>
  <c r="BK262" i="3"/>
  <c r="N262" i="3"/>
  <c r="BE262" i="3" s="1"/>
  <c r="BI261" i="3"/>
  <c r="BH261" i="3"/>
  <c r="BG261" i="3"/>
  <c r="BF261" i="3"/>
  <c r="AA261" i="3"/>
  <c r="Y261" i="3"/>
  <c r="W261" i="3"/>
  <c r="BK261" i="3"/>
  <c r="N261" i="3"/>
  <c r="BE261" i="3"/>
  <c r="BI260" i="3"/>
  <c r="BH260" i="3"/>
  <c r="BG260" i="3"/>
  <c r="BF260" i="3"/>
  <c r="AA260" i="3"/>
  <c r="Y260" i="3"/>
  <c r="W260" i="3"/>
  <c r="BK260" i="3"/>
  <c r="N260" i="3"/>
  <c r="BE260" i="3" s="1"/>
  <c r="BI259" i="3"/>
  <c r="BH259" i="3"/>
  <c r="BG259" i="3"/>
  <c r="BF259" i="3"/>
  <c r="AA259" i="3"/>
  <c r="Y259" i="3"/>
  <c r="W259" i="3"/>
  <c r="BK259" i="3"/>
  <c r="N259" i="3"/>
  <c r="BE259" i="3"/>
  <c r="BI258" i="3"/>
  <c r="BH258" i="3"/>
  <c r="BG258" i="3"/>
  <c r="BF258" i="3"/>
  <c r="AA258" i="3"/>
  <c r="Y258" i="3"/>
  <c r="W258" i="3"/>
  <c r="BK258" i="3"/>
  <c r="N258" i="3"/>
  <c r="BE258" i="3" s="1"/>
  <c r="BI257" i="3"/>
  <c r="BH257" i="3"/>
  <c r="BG257" i="3"/>
  <c r="BF257" i="3"/>
  <c r="AA257" i="3"/>
  <c r="Y257" i="3"/>
  <c r="W257" i="3"/>
  <c r="BK257" i="3"/>
  <c r="N257" i="3"/>
  <c r="BE257" i="3"/>
  <c r="BI256" i="3"/>
  <c r="BH256" i="3"/>
  <c r="BG256" i="3"/>
  <c r="BF256" i="3"/>
  <c r="AA256" i="3"/>
  <c r="Y256" i="3"/>
  <c r="W256" i="3"/>
  <c r="BK256" i="3"/>
  <c r="N256" i="3"/>
  <c r="BE256" i="3" s="1"/>
  <c r="BI255" i="3"/>
  <c r="BH255" i="3"/>
  <c r="BG255" i="3"/>
  <c r="BF255" i="3"/>
  <c r="AA255" i="3"/>
  <c r="Y255" i="3"/>
  <c r="W255" i="3"/>
  <c r="BK255" i="3"/>
  <c r="N255" i="3"/>
  <c r="BE255" i="3"/>
  <c r="BI254" i="3"/>
  <c r="BH254" i="3"/>
  <c r="BG254" i="3"/>
  <c r="BF254" i="3"/>
  <c r="AA254" i="3"/>
  <c r="Y254" i="3"/>
  <c r="W254" i="3"/>
  <c r="BK254" i="3"/>
  <c r="N254" i="3"/>
  <c r="BE254" i="3" s="1"/>
  <c r="BI253" i="3"/>
  <c r="BH253" i="3"/>
  <c r="BG253" i="3"/>
  <c r="BF253" i="3"/>
  <c r="AA253" i="3"/>
  <c r="AA252" i="3"/>
  <c r="AA251" i="3" s="1"/>
  <c r="Y253" i="3"/>
  <c r="W253" i="3"/>
  <c r="W252" i="3" s="1"/>
  <c r="BK253" i="3"/>
  <c r="BK252" i="3" s="1"/>
  <c r="N253" i="3"/>
  <c r="BE253" i="3" s="1"/>
  <c r="BI250" i="3"/>
  <c r="BH250" i="3"/>
  <c r="BG250" i="3"/>
  <c r="BF250" i="3"/>
  <c r="AA250" i="3"/>
  <c r="AA249" i="3" s="1"/>
  <c r="Y250" i="3"/>
  <c r="Y249" i="3"/>
  <c r="W250" i="3"/>
  <c r="W249" i="3" s="1"/>
  <c r="BK250" i="3"/>
  <c r="BK249" i="3"/>
  <c r="N249" i="3" s="1"/>
  <c r="N250" i="3"/>
  <c r="BE250" i="3"/>
  <c r="N97" i="3"/>
  <c r="BI248" i="3"/>
  <c r="BH248" i="3"/>
  <c r="BG248" i="3"/>
  <c r="BF248" i="3"/>
  <c r="AA248" i="3"/>
  <c r="Y248" i="3"/>
  <c r="W248" i="3"/>
  <c r="BK248" i="3"/>
  <c r="N248" i="3"/>
  <c r="BE248" i="3" s="1"/>
  <c r="BI247" i="3"/>
  <c r="BH247" i="3"/>
  <c r="BG247" i="3"/>
  <c r="BF247" i="3"/>
  <c r="AA247" i="3"/>
  <c r="Y247" i="3"/>
  <c r="W247" i="3"/>
  <c r="BK247" i="3"/>
  <c r="N247" i="3"/>
  <c r="BE247" i="3"/>
  <c r="BI246" i="3"/>
  <c r="BH246" i="3"/>
  <c r="BG246" i="3"/>
  <c r="BF246" i="3"/>
  <c r="AA246" i="3"/>
  <c r="Y246" i="3"/>
  <c r="W246" i="3"/>
  <c r="BK246" i="3"/>
  <c r="N246" i="3"/>
  <c r="BE246" i="3" s="1"/>
  <c r="BI245" i="3"/>
  <c r="BH245" i="3"/>
  <c r="BG245" i="3"/>
  <c r="BF245" i="3"/>
  <c r="AA245" i="3"/>
  <c r="Y245" i="3"/>
  <c r="W245" i="3"/>
  <c r="BK245" i="3"/>
  <c r="N245" i="3"/>
  <c r="BE245" i="3"/>
  <c r="BI244" i="3"/>
  <c r="BH244" i="3"/>
  <c r="BG244" i="3"/>
  <c r="BF244" i="3"/>
  <c r="AA244" i="3"/>
  <c r="Y244" i="3"/>
  <c r="W244" i="3"/>
  <c r="BK244" i="3"/>
  <c r="N244" i="3"/>
  <c r="BE244" i="3" s="1"/>
  <c r="BI243" i="3"/>
  <c r="BH243" i="3"/>
  <c r="BG243" i="3"/>
  <c r="BF243" i="3"/>
  <c r="AA243" i="3"/>
  <c r="Y243" i="3"/>
  <c r="W243" i="3"/>
  <c r="BK243" i="3"/>
  <c r="N243" i="3"/>
  <c r="BE243" i="3"/>
  <c r="BI242" i="3"/>
  <c r="BH242" i="3"/>
  <c r="BG242" i="3"/>
  <c r="BF242" i="3"/>
  <c r="AA242" i="3"/>
  <c r="Y242" i="3"/>
  <c r="W242" i="3"/>
  <c r="BK242" i="3"/>
  <c r="N242" i="3"/>
  <c r="BE242" i="3" s="1"/>
  <c r="BI241" i="3"/>
  <c r="BH241" i="3"/>
  <c r="BG241" i="3"/>
  <c r="BF241" i="3"/>
  <c r="AA241" i="3"/>
  <c r="Y241" i="3"/>
  <c r="Y235" i="3" s="1"/>
  <c r="W241" i="3"/>
  <c r="BK241" i="3"/>
  <c r="N241" i="3"/>
  <c r="BE241" i="3"/>
  <c r="BI240" i="3"/>
  <c r="BH240" i="3"/>
  <c r="BG240" i="3"/>
  <c r="BF240" i="3"/>
  <c r="AA240" i="3"/>
  <c r="Y240" i="3"/>
  <c r="W240" i="3"/>
  <c r="BK240" i="3"/>
  <c r="N240" i="3"/>
  <c r="BE240" i="3" s="1"/>
  <c r="BI239" i="3"/>
  <c r="BH239" i="3"/>
  <c r="BG239" i="3"/>
  <c r="BF239" i="3"/>
  <c r="AA239" i="3"/>
  <c r="Y239" i="3"/>
  <c r="W239" i="3"/>
  <c r="BK239" i="3"/>
  <c r="N239" i="3"/>
  <c r="BE239" i="3"/>
  <c r="BI238" i="3"/>
  <c r="BH238" i="3"/>
  <c r="BG238" i="3"/>
  <c r="BF238" i="3"/>
  <c r="AA238" i="3"/>
  <c r="Y238" i="3"/>
  <c r="W238" i="3"/>
  <c r="BK238" i="3"/>
  <c r="N238" i="3"/>
  <c r="BE238" i="3" s="1"/>
  <c r="BI237" i="3"/>
  <c r="BH237" i="3"/>
  <c r="BG237" i="3"/>
  <c r="BF237" i="3"/>
  <c r="AA237" i="3"/>
  <c r="Y237" i="3"/>
  <c r="W237" i="3"/>
  <c r="BK237" i="3"/>
  <c r="N237" i="3"/>
  <c r="BE237" i="3"/>
  <c r="BI236" i="3"/>
  <c r="BH236" i="3"/>
  <c r="BG236" i="3"/>
  <c r="BF236" i="3"/>
  <c r="AA236" i="3"/>
  <c r="AA235" i="3" s="1"/>
  <c r="Y236" i="3"/>
  <c r="W236" i="3"/>
  <c r="W235" i="3" s="1"/>
  <c r="BK236" i="3"/>
  <c r="BK235" i="3"/>
  <c r="N235" i="3" s="1"/>
  <c r="N96" i="3" s="1"/>
  <c r="N236" i="3"/>
  <c r="BE236" i="3" s="1"/>
  <c r="BI234" i="3"/>
  <c r="BH234" i="3"/>
  <c r="BG234" i="3"/>
  <c r="BF234" i="3"/>
  <c r="AA234" i="3"/>
  <c r="Y234" i="3"/>
  <c r="W234" i="3"/>
  <c r="BK234" i="3"/>
  <c r="N234" i="3"/>
  <c r="BE234" i="3" s="1"/>
  <c r="BI233" i="3"/>
  <c r="BH233" i="3"/>
  <c r="BG233" i="3"/>
  <c r="BF233" i="3"/>
  <c r="AA233" i="3"/>
  <c r="Y233" i="3"/>
  <c r="W233" i="3"/>
  <c r="BK233" i="3"/>
  <c r="N233" i="3"/>
  <c r="BE233" i="3"/>
  <c r="BI232" i="3"/>
  <c r="BH232" i="3"/>
  <c r="BG232" i="3"/>
  <c r="BF232" i="3"/>
  <c r="AA232" i="3"/>
  <c r="Y232" i="3"/>
  <c r="W232" i="3"/>
  <c r="BK232" i="3"/>
  <c r="N232" i="3"/>
  <c r="BE232" i="3" s="1"/>
  <c r="BI231" i="3"/>
  <c r="BH231" i="3"/>
  <c r="BG231" i="3"/>
  <c r="BF231" i="3"/>
  <c r="AA231" i="3"/>
  <c r="Y231" i="3"/>
  <c r="W231" i="3"/>
  <c r="BK231" i="3"/>
  <c r="N231" i="3"/>
  <c r="BE231" i="3"/>
  <c r="BI230" i="3"/>
  <c r="BH230" i="3"/>
  <c r="BG230" i="3"/>
  <c r="BF230" i="3"/>
  <c r="AA230" i="3"/>
  <c r="Y230" i="3"/>
  <c r="W230" i="3"/>
  <c r="BK230" i="3"/>
  <c r="N230" i="3"/>
  <c r="BE230" i="3" s="1"/>
  <c r="BI229" i="3"/>
  <c r="BH229" i="3"/>
  <c r="BG229" i="3"/>
  <c r="BF229" i="3"/>
  <c r="AA229" i="3"/>
  <c r="Y229" i="3"/>
  <c r="W229" i="3"/>
  <c r="BK229" i="3"/>
  <c r="N229" i="3"/>
  <c r="BE229" i="3"/>
  <c r="BI228" i="3"/>
  <c r="BH228" i="3"/>
  <c r="BG228" i="3"/>
  <c r="BF228" i="3"/>
  <c r="AA228" i="3"/>
  <c r="Y228" i="3"/>
  <c r="W228" i="3"/>
  <c r="BK228" i="3"/>
  <c r="N228" i="3"/>
  <c r="BE228" i="3" s="1"/>
  <c r="BI227" i="3"/>
  <c r="BH227" i="3"/>
  <c r="BG227" i="3"/>
  <c r="BF227" i="3"/>
  <c r="AA227" i="3"/>
  <c r="Y227" i="3"/>
  <c r="W227" i="3"/>
  <c r="BK227" i="3"/>
  <c r="N227" i="3"/>
  <c r="BE227" i="3"/>
  <c r="BI226" i="3"/>
  <c r="BH226" i="3"/>
  <c r="BG226" i="3"/>
  <c r="BF226" i="3"/>
  <c r="AA226" i="3"/>
  <c r="Y226" i="3"/>
  <c r="W226" i="3"/>
  <c r="BK226" i="3"/>
  <c r="N226" i="3"/>
  <c r="BE226" i="3" s="1"/>
  <c r="BI225" i="3"/>
  <c r="BH225" i="3"/>
  <c r="BG225" i="3"/>
  <c r="BF225" i="3"/>
  <c r="AA225" i="3"/>
  <c r="Y225" i="3"/>
  <c r="W225" i="3"/>
  <c r="BK225" i="3"/>
  <c r="N225" i="3"/>
  <c r="BE225" i="3"/>
  <c r="BI224" i="3"/>
  <c r="BH224" i="3"/>
  <c r="BG224" i="3"/>
  <c r="BF224" i="3"/>
  <c r="AA224" i="3"/>
  <c r="Y224" i="3"/>
  <c r="W224" i="3"/>
  <c r="BK224" i="3"/>
  <c r="N224" i="3"/>
  <c r="BE224" i="3" s="1"/>
  <c r="BI223" i="3"/>
  <c r="BH223" i="3"/>
  <c r="BG223" i="3"/>
  <c r="BF223" i="3"/>
  <c r="AA223" i="3"/>
  <c r="Y223" i="3"/>
  <c r="W223" i="3"/>
  <c r="BK223" i="3"/>
  <c r="N223" i="3"/>
  <c r="BE223" i="3"/>
  <c r="BI222" i="3"/>
  <c r="BH222" i="3"/>
  <c r="BG222" i="3"/>
  <c r="BF222" i="3"/>
  <c r="AA222" i="3"/>
  <c r="Y222" i="3"/>
  <c r="W222" i="3"/>
  <c r="BK222" i="3"/>
  <c r="N222" i="3"/>
  <c r="BE222" i="3" s="1"/>
  <c r="BI221" i="3"/>
  <c r="BH221" i="3"/>
  <c r="BG221" i="3"/>
  <c r="BF221" i="3"/>
  <c r="AA221" i="3"/>
  <c r="Y221" i="3"/>
  <c r="W221" i="3"/>
  <c r="BK221" i="3"/>
  <c r="N221" i="3"/>
  <c r="BE221" i="3"/>
  <c r="BI220" i="3"/>
  <c r="BH220" i="3"/>
  <c r="BG220" i="3"/>
  <c r="BF220" i="3"/>
  <c r="AA220" i="3"/>
  <c r="Y220" i="3"/>
  <c r="W220" i="3"/>
  <c r="BK220" i="3"/>
  <c r="N220" i="3"/>
  <c r="BE220" i="3" s="1"/>
  <c r="BI219" i="3"/>
  <c r="BH219" i="3"/>
  <c r="BG219" i="3"/>
  <c r="BF219" i="3"/>
  <c r="AA219" i="3"/>
  <c r="Y219" i="3"/>
  <c r="W219" i="3"/>
  <c r="BK219" i="3"/>
  <c r="N219" i="3"/>
  <c r="BE219" i="3"/>
  <c r="BI218" i="3"/>
  <c r="BH218" i="3"/>
  <c r="BG218" i="3"/>
  <c r="BF218" i="3"/>
  <c r="AA218" i="3"/>
  <c r="Y218" i="3"/>
  <c r="W218" i="3"/>
  <c r="BK218" i="3"/>
  <c r="N218" i="3"/>
  <c r="BE218" i="3" s="1"/>
  <c r="BI217" i="3"/>
  <c r="BH217" i="3"/>
  <c r="BG217" i="3"/>
  <c r="BF217" i="3"/>
  <c r="AA217" i="3"/>
  <c r="Y217" i="3"/>
  <c r="W217" i="3"/>
  <c r="BK217" i="3"/>
  <c r="N217" i="3"/>
  <c r="BE217" i="3"/>
  <c r="BI216" i="3"/>
  <c r="BH216" i="3"/>
  <c r="BG216" i="3"/>
  <c r="BF216" i="3"/>
  <c r="AA216" i="3"/>
  <c r="Y216" i="3"/>
  <c r="W216" i="3"/>
  <c r="BK216" i="3"/>
  <c r="N216" i="3"/>
  <c r="BE216" i="3" s="1"/>
  <c r="BI215" i="3"/>
  <c r="BH215" i="3"/>
  <c r="BG215" i="3"/>
  <c r="BF215" i="3"/>
  <c r="AA215" i="3"/>
  <c r="Y215" i="3"/>
  <c r="W215" i="3"/>
  <c r="BK215" i="3"/>
  <c r="N215" i="3"/>
  <c r="BE215" i="3"/>
  <c r="BI214" i="3"/>
  <c r="BH214" i="3"/>
  <c r="BG214" i="3"/>
  <c r="BF214" i="3"/>
  <c r="AA214" i="3"/>
  <c r="Y214" i="3"/>
  <c r="W214" i="3"/>
  <c r="BK214" i="3"/>
  <c r="N214" i="3"/>
  <c r="BE214" i="3" s="1"/>
  <c r="BI213" i="3"/>
  <c r="BH213" i="3"/>
  <c r="BG213" i="3"/>
  <c r="BF213" i="3"/>
  <c r="AA213" i="3"/>
  <c r="Y213" i="3"/>
  <c r="W213" i="3"/>
  <c r="BK213" i="3"/>
  <c r="N213" i="3"/>
  <c r="BE213" i="3"/>
  <c r="BI212" i="3"/>
  <c r="BH212" i="3"/>
  <c r="BG212" i="3"/>
  <c r="BF212" i="3"/>
  <c r="AA212" i="3"/>
  <c r="Y212" i="3"/>
  <c r="W212" i="3"/>
  <c r="BK212" i="3"/>
  <c r="N212" i="3"/>
  <c r="BE212" i="3" s="1"/>
  <c r="BI211" i="3"/>
  <c r="BH211" i="3"/>
  <c r="BG211" i="3"/>
  <c r="BF211" i="3"/>
  <c r="AA211" i="3"/>
  <c r="Y211" i="3"/>
  <c r="W211" i="3"/>
  <c r="BK211" i="3"/>
  <c r="N211" i="3"/>
  <c r="BE211" i="3"/>
  <c r="BI210" i="3"/>
  <c r="BH210" i="3"/>
  <c r="BG210" i="3"/>
  <c r="BF210" i="3"/>
  <c r="AA210" i="3"/>
  <c r="Y210" i="3"/>
  <c r="W210" i="3"/>
  <c r="BK210" i="3"/>
  <c r="N210" i="3"/>
  <c r="BE210" i="3" s="1"/>
  <c r="BI209" i="3"/>
  <c r="BH209" i="3"/>
  <c r="BG209" i="3"/>
  <c r="BF209" i="3"/>
  <c r="AA209" i="3"/>
  <c r="Y209" i="3"/>
  <c r="W209" i="3"/>
  <c r="BK209" i="3"/>
  <c r="N209" i="3"/>
  <c r="BE209" i="3"/>
  <c r="BI208" i="3"/>
  <c r="BH208" i="3"/>
  <c r="BG208" i="3"/>
  <c r="BF208" i="3"/>
  <c r="AA208" i="3"/>
  <c r="Y208" i="3"/>
  <c r="W208" i="3"/>
  <c r="BK208" i="3"/>
  <c r="N208" i="3"/>
  <c r="BE208" i="3" s="1"/>
  <c r="BI207" i="3"/>
  <c r="BH207" i="3"/>
  <c r="BG207" i="3"/>
  <c r="BF207" i="3"/>
  <c r="AA207" i="3"/>
  <c r="Y207" i="3"/>
  <c r="W207" i="3"/>
  <c r="BK207" i="3"/>
  <c r="N207" i="3"/>
  <c r="BE207" i="3"/>
  <c r="BI206" i="3"/>
  <c r="BH206" i="3"/>
  <c r="BG206" i="3"/>
  <c r="BF206" i="3"/>
  <c r="AA206" i="3"/>
  <c r="Y206" i="3"/>
  <c r="W206" i="3"/>
  <c r="BK206" i="3"/>
  <c r="BK199" i="3" s="1"/>
  <c r="N199" i="3" s="1"/>
  <c r="N95" i="3" s="1"/>
  <c r="N206" i="3"/>
  <c r="BE206" i="3" s="1"/>
  <c r="BI205" i="3"/>
  <c r="BH205" i="3"/>
  <c r="BG205" i="3"/>
  <c r="BF205" i="3"/>
  <c r="AA205" i="3"/>
  <c r="Y205" i="3"/>
  <c r="W205" i="3"/>
  <c r="BK205" i="3"/>
  <c r="N205" i="3"/>
  <c r="BE205" i="3"/>
  <c r="BI204" i="3"/>
  <c r="BH204" i="3"/>
  <c r="BG204" i="3"/>
  <c r="BF204" i="3"/>
  <c r="AA204" i="3"/>
  <c r="Y204" i="3"/>
  <c r="W204" i="3"/>
  <c r="BK204" i="3"/>
  <c r="N204" i="3"/>
  <c r="BE204" i="3" s="1"/>
  <c r="BI203" i="3"/>
  <c r="BH203" i="3"/>
  <c r="BG203" i="3"/>
  <c r="BF203" i="3"/>
  <c r="AA203" i="3"/>
  <c r="Y203" i="3"/>
  <c r="W203" i="3"/>
  <c r="BK203" i="3"/>
  <c r="N203" i="3"/>
  <c r="BE203" i="3"/>
  <c r="BI202" i="3"/>
  <c r="BH202" i="3"/>
  <c r="BG202" i="3"/>
  <c r="BF202" i="3"/>
  <c r="AA202" i="3"/>
  <c r="Y202" i="3"/>
  <c r="W202" i="3"/>
  <c r="BK202" i="3"/>
  <c r="N202" i="3"/>
  <c r="BE202" i="3" s="1"/>
  <c r="BI201" i="3"/>
  <c r="BH201" i="3"/>
  <c r="BG201" i="3"/>
  <c r="BF201" i="3"/>
  <c r="AA201" i="3"/>
  <c r="Y201" i="3"/>
  <c r="W201" i="3"/>
  <c r="BK201" i="3"/>
  <c r="N201" i="3"/>
  <c r="BE201" i="3"/>
  <c r="BI200" i="3"/>
  <c r="BH200" i="3"/>
  <c r="BG200" i="3"/>
  <c r="BF200" i="3"/>
  <c r="AA200" i="3"/>
  <c r="AA199" i="3" s="1"/>
  <c r="Y200" i="3"/>
  <c r="Y199" i="3"/>
  <c r="W200" i="3"/>
  <c r="W199" i="3" s="1"/>
  <c r="BK200" i="3"/>
  <c r="N200" i="3"/>
  <c r="BE200" i="3" s="1"/>
  <c r="BI198" i="3"/>
  <c r="BH198" i="3"/>
  <c r="BG198" i="3"/>
  <c r="BF198" i="3"/>
  <c r="AA198" i="3"/>
  <c r="Y198" i="3"/>
  <c r="W198" i="3"/>
  <c r="BK198" i="3"/>
  <c r="N198" i="3"/>
  <c r="BE198" i="3" s="1"/>
  <c r="BI197" i="3"/>
  <c r="BH197" i="3"/>
  <c r="BG197" i="3"/>
  <c r="BF197" i="3"/>
  <c r="AA197" i="3"/>
  <c r="Y197" i="3"/>
  <c r="W197" i="3"/>
  <c r="BK197" i="3"/>
  <c r="N197" i="3"/>
  <c r="BE197" i="3"/>
  <c r="BI196" i="3"/>
  <c r="BH196" i="3"/>
  <c r="BG196" i="3"/>
  <c r="BF196" i="3"/>
  <c r="AA196" i="3"/>
  <c r="Y196" i="3"/>
  <c r="W196" i="3"/>
  <c r="BK196" i="3"/>
  <c r="N196" i="3"/>
  <c r="BE196" i="3" s="1"/>
  <c r="BI195" i="3"/>
  <c r="BH195" i="3"/>
  <c r="BG195" i="3"/>
  <c r="BF195" i="3"/>
  <c r="AA195" i="3"/>
  <c r="Y195" i="3"/>
  <c r="W195" i="3"/>
  <c r="BK195" i="3"/>
  <c r="N195" i="3"/>
  <c r="BE195" i="3"/>
  <c r="BI194" i="3"/>
  <c r="BH194" i="3"/>
  <c r="BG194" i="3"/>
  <c r="BF194" i="3"/>
  <c r="AA194" i="3"/>
  <c r="Y194" i="3"/>
  <c r="W194" i="3"/>
  <c r="BK194" i="3"/>
  <c r="N194" i="3"/>
  <c r="BE194" i="3" s="1"/>
  <c r="BI193" i="3"/>
  <c r="BH193" i="3"/>
  <c r="BG193" i="3"/>
  <c r="BF193" i="3"/>
  <c r="AA193" i="3"/>
  <c r="Y193" i="3"/>
  <c r="W193" i="3"/>
  <c r="W186" i="3" s="1"/>
  <c r="BK193" i="3"/>
  <c r="N193" i="3"/>
  <c r="BE193" i="3"/>
  <c r="BI192" i="3"/>
  <c r="BH192" i="3"/>
  <c r="BG192" i="3"/>
  <c r="BF192" i="3"/>
  <c r="AA192" i="3"/>
  <c r="Y192" i="3"/>
  <c r="W192" i="3"/>
  <c r="BK192" i="3"/>
  <c r="N192" i="3"/>
  <c r="BE192" i="3" s="1"/>
  <c r="BI191" i="3"/>
  <c r="BH191" i="3"/>
  <c r="BG191" i="3"/>
  <c r="BF191" i="3"/>
  <c r="AA191" i="3"/>
  <c r="Y191" i="3"/>
  <c r="W191" i="3"/>
  <c r="BK191" i="3"/>
  <c r="N191" i="3"/>
  <c r="BE191" i="3"/>
  <c r="BI190" i="3"/>
  <c r="BH190" i="3"/>
  <c r="BG190" i="3"/>
  <c r="BF190" i="3"/>
  <c r="AA190" i="3"/>
  <c r="Y190" i="3"/>
  <c r="W190" i="3"/>
  <c r="BK190" i="3"/>
  <c r="N190" i="3"/>
  <c r="BE190" i="3" s="1"/>
  <c r="BI189" i="3"/>
  <c r="BH189" i="3"/>
  <c r="BG189" i="3"/>
  <c r="BF189" i="3"/>
  <c r="AA189" i="3"/>
  <c r="Y189" i="3"/>
  <c r="W189" i="3"/>
  <c r="BK189" i="3"/>
  <c r="N189" i="3"/>
  <c r="BE189" i="3"/>
  <c r="BI188" i="3"/>
  <c r="BH188" i="3"/>
  <c r="BG188" i="3"/>
  <c r="BF188" i="3"/>
  <c r="AA188" i="3"/>
  <c r="Y188" i="3"/>
  <c r="W188" i="3"/>
  <c r="BK188" i="3"/>
  <c r="N188" i="3"/>
  <c r="BE188" i="3" s="1"/>
  <c r="BI187" i="3"/>
  <c r="BH187" i="3"/>
  <c r="BG187" i="3"/>
  <c r="BF187" i="3"/>
  <c r="AA187" i="3"/>
  <c r="AA186" i="3"/>
  <c r="Y187" i="3"/>
  <c r="W187" i="3"/>
  <c r="BK187" i="3"/>
  <c r="BK186" i="3" s="1"/>
  <c r="N186" i="3" s="1"/>
  <c r="N94" i="3" s="1"/>
  <c r="N187" i="3"/>
  <c r="BE187" i="3" s="1"/>
  <c r="BI185" i="3"/>
  <c r="BH185" i="3"/>
  <c r="BG185" i="3"/>
  <c r="BF185" i="3"/>
  <c r="AA185" i="3"/>
  <c r="Y185" i="3"/>
  <c r="W185" i="3"/>
  <c r="BK185" i="3"/>
  <c r="N185" i="3"/>
  <c r="BE185" i="3"/>
  <c r="BI184" i="3"/>
  <c r="BH184" i="3"/>
  <c r="BG184" i="3"/>
  <c r="BF184" i="3"/>
  <c r="AA184" i="3"/>
  <c r="Y184" i="3"/>
  <c r="W184" i="3"/>
  <c r="BK184" i="3"/>
  <c r="N184" i="3"/>
  <c r="BE184" i="3" s="1"/>
  <c r="BI183" i="3"/>
  <c r="BH183" i="3"/>
  <c r="BG183" i="3"/>
  <c r="BF183" i="3"/>
  <c r="AA183" i="3"/>
  <c r="Y183" i="3"/>
  <c r="W183" i="3"/>
  <c r="BK183" i="3"/>
  <c r="N183" i="3"/>
  <c r="BE183" i="3"/>
  <c r="BI182" i="3"/>
  <c r="BH182" i="3"/>
  <c r="BG182" i="3"/>
  <c r="BF182" i="3"/>
  <c r="AA182" i="3"/>
  <c r="Y182" i="3"/>
  <c r="W182" i="3"/>
  <c r="BK182" i="3"/>
  <c r="N182" i="3"/>
  <c r="BE182" i="3" s="1"/>
  <c r="BI181" i="3"/>
  <c r="BH181" i="3"/>
  <c r="BG181" i="3"/>
  <c r="BF181" i="3"/>
  <c r="AA181" i="3"/>
  <c r="Y181" i="3"/>
  <c r="W181" i="3"/>
  <c r="BK181" i="3"/>
  <c r="N181" i="3"/>
  <c r="BE181" i="3"/>
  <c r="BI180" i="3"/>
  <c r="BH180" i="3"/>
  <c r="BG180" i="3"/>
  <c r="BF180" i="3"/>
  <c r="AA180" i="3"/>
  <c r="Y180" i="3"/>
  <c r="W180" i="3"/>
  <c r="BK180" i="3"/>
  <c r="N180" i="3"/>
  <c r="BE180" i="3" s="1"/>
  <c r="BI179" i="3"/>
  <c r="BH179" i="3"/>
  <c r="BG179" i="3"/>
  <c r="BF179" i="3"/>
  <c r="AA179" i="3"/>
  <c r="Y179" i="3"/>
  <c r="W179" i="3"/>
  <c r="BK179" i="3"/>
  <c r="N179" i="3"/>
  <c r="BE179" i="3"/>
  <c r="BI178" i="3"/>
  <c r="BH178" i="3"/>
  <c r="BG178" i="3"/>
  <c r="BF178" i="3"/>
  <c r="AA178" i="3"/>
  <c r="Y178" i="3"/>
  <c r="W178" i="3"/>
  <c r="BK178" i="3"/>
  <c r="N178" i="3"/>
  <c r="BE178" i="3" s="1"/>
  <c r="BI177" i="3"/>
  <c r="BH177" i="3"/>
  <c r="BG177" i="3"/>
  <c r="BF177" i="3"/>
  <c r="AA177" i="3"/>
  <c r="Y177" i="3"/>
  <c r="W177" i="3"/>
  <c r="BK177" i="3"/>
  <c r="N177" i="3"/>
  <c r="BE177" i="3"/>
  <c r="BI176" i="3"/>
  <c r="BH176" i="3"/>
  <c r="BG176" i="3"/>
  <c r="BF176" i="3"/>
  <c r="AA176" i="3"/>
  <c r="Y176" i="3"/>
  <c r="W176" i="3"/>
  <c r="BK176" i="3"/>
  <c r="N176" i="3"/>
  <c r="BE176" i="3" s="1"/>
  <c r="BI175" i="3"/>
  <c r="BH175" i="3"/>
  <c r="BG175" i="3"/>
  <c r="BF175" i="3"/>
  <c r="AA175" i="3"/>
  <c r="Y175" i="3"/>
  <c r="W175" i="3"/>
  <c r="BK175" i="3"/>
  <c r="N175" i="3"/>
  <c r="BE175" i="3"/>
  <c r="BI174" i="3"/>
  <c r="BH174" i="3"/>
  <c r="BG174" i="3"/>
  <c r="BF174" i="3"/>
  <c r="AA174" i="3"/>
  <c r="Y174" i="3"/>
  <c r="W174" i="3"/>
  <c r="BK174" i="3"/>
  <c r="N174" i="3"/>
  <c r="BE174" i="3" s="1"/>
  <c r="BI173" i="3"/>
  <c r="BH173" i="3"/>
  <c r="BG173" i="3"/>
  <c r="BF173" i="3"/>
  <c r="AA173" i="3"/>
  <c r="Y173" i="3"/>
  <c r="W173" i="3"/>
  <c r="BK173" i="3"/>
  <c r="N173" i="3"/>
  <c r="BE173" i="3"/>
  <c r="BI172" i="3"/>
  <c r="BH172" i="3"/>
  <c r="BG172" i="3"/>
  <c r="BF172" i="3"/>
  <c r="AA172" i="3"/>
  <c r="Y172" i="3"/>
  <c r="W172" i="3"/>
  <c r="BK172" i="3"/>
  <c r="N172" i="3"/>
  <c r="BE172" i="3" s="1"/>
  <c r="BI171" i="3"/>
  <c r="BH171" i="3"/>
  <c r="BG171" i="3"/>
  <c r="BF171" i="3"/>
  <c r="AA171" i="3"/>
  <c r="Y171" i="3"/>
  <c r="W171" i="3"/>
  <c r="BK171" i="3"/>
  <c r="N171" i="3"/>
  <c r="BE171" i="3"/>
  <c r="BI170" i="3"/>
  <c r="BH170" i="3"/>
  <c r="BG170" i="3"/>
  <c r="BF170" i="3"/>
  <c r="AA170" i="3"/>
  <c r="Y170" i="3"/>
  <c r="W170" i="3"/>
  <c r="BK170" i="3"/>
  <c r="N170" i="3"/>
  <c r="BE170" i="3" s="1"/>
  <c r="BI169" i="3"/>
  <c r="BH169" i="3"/>
  <c r="BG169" i="3"/>
  <c r="BF169" i="3"/>
  <c r="AA169" i="3"/>
  <c r="Y169" i="3"/>
  <c r="Y163" i="3" s="1"/>
  <c r="W169" i="3"/>
  <c r="BK169" i="3"/>
  <c r="N169" i="3"/>
  <c r="BE169" i="3"/>
  <c r="BI168" i="3"/>
  <c r="BH168" i="3"/>
  <c r="BG168" i="3"/>
  <c r="BF168" i="3"/>
  <c r="AA168" i="3"/>
  <c r="Y168" i="3"/>
  <c r="W168" i="3"/>
  <c r="BK168" i="3"/>
  <c r="N168" i="3"/>
  <c r="BE168" i="3" s="1"/>
  <c r="BI167" i="3"/>
  <c r="BH167" i="3"/>
  <c r="BG167" i="3"/>
  <c r="BF167" i="3"/>
  <c r="AA167" i="3"/>
  <c r="Y167" i="3"/>
  <c r="W167" i="3"/>
  <c r="BK167" i="3"/>
  <c r="N167" i="3"/>
  <c r="BE167" i="3"/>
  <c r="BI166" i="3"/>
  <c r="BH166" i="3"/>
  <c r="BG166" i="3"/>
  <c r="BF166" i="3"/>
  <c r="AA166" i="3"/>
  <c r="Y166" i="3"/>
  <c r="W166" i="3"/>
  <c r="BK166" i="3"/>
  <c r="N166" i="3"/>
  <c r="BE166" i="3" s="1"/>
  <c r="BI165" i="3"/>
  <c r="BH165" i="3"/>
  <c r="BG165" i="3"/>
  <c r="BF165" i="3"/>
  <c r="AA165" i="3"/>
  <c r="Y165" i="3"/>
  <c r="W165" i="3"/>
  <c r="BK165" i="3"/>
  <c r="N165" i="3"/>
  <c r="BE165" i="3"/>
  <c r="BI164" i="3"/>
  <c r="BH164" i="3"/>
  <c r="BG164" i="3"/>
  <c r="BF164" i="3"/>
  <c r="AA164" i="3"/>
  <c r="Y164" i="3"/>
  <c r="W164" i="3"/>
  <c r="BK164" i="3"/>
  <c r="BK163" i="3"/>
  <c r="N163" i="3" s="1"/>
  <c r="N93" i="3" s="1"/>
  <c r="N164" i="3"/>
  <c r="BE164" i="3" s="1"/>
  <c r="BI162" i="3"/>
  <c r="BH162" i="3"/>
  <c r="BG162" i="3"/>
  <c r="BF162" i="3"/>
  <c r="AA162" i="3"/>
  <c r="Y162" i="3"/>
  <c r="W162" i="3"/>
  <c r="BK162" i="3"/>
  <c r="N162" i="3"/>
  <c r="BE162" i="3" s="1"/>
  <c r="BI161" i="3"/>
  <c r="BH161" i="3"/>
  <c r="BG161" i="3"/>
  <c r="BF161" i="3"/>
  <c r="AA161" i="3"/>
  <c r="Y161" i="3"/>
  <c r="W161" i="3"/>
  <c r="BK161" i="3"/>
  <c r="N161" i="3"/>
  <c r="BE161" i="3"/>
  <c r="BI160" i="3"/>
  <c r="BH160" i="3"/>
  <c r="BG160" i="3"/>
  <c r="BF160" i="3"/>
  <c r="AA160" i="3"/>
  <c r="Y160" i="3"/>
  <c r="W160" i="3"/>
  <c r="BK160" i="3"/>
  <c r="N160" i="3"/>
  <c r="BE160" i="3" s="1"/>
  <c r="BI159" i="3"/>
  <c r="BH159" i="3"/>
  <c r="BG159" i="3"/>
  <c r="BF159" i="3"/>
  <c r="AA159" i="3"/>
  <c r="Y159" i="3"/>
  <c r="W159" i="3"/>
  <c r="BK159" i="3"/>
  <c r="N159" i="3"/>
  <c r="BE159" i="3"/>
  <c r="BI158" i="3"/>
  <c r="BH158" i="3"/>
  <c r="BG158" i="3"/>
  <c r="BF158" i="3"/>
  <c r="AA158" i="3"/>
  <c r="Y158" i="3"/>
  <c r="W158" i="3"/>
  <c r="BK158" i="3"/>
  <c r="N158" i="3"/>
  <c r="BE158" i="3" s="1"/>
  <c r="BI157" i="3"/>
  <c r="BH157" i="3"/>
  <c r="BG157" i="3"/>
  <c r="BF157" i="3"/>
  <c r="AA157" i="3"/>
  <c r="AA156" i="3"/>
  <c r="Y157" i="3"/>
  <c r="Y156" i="3" s="1"/>
  <c r="W157" i="3"/>
  <c r="W156" i="3"/>
  <c r="BK157" i="3"/>
  <c r="BK156" i="3" s="1"/>
  <c r="N156" i="3" s="1"/>
  <c r="N92" i="3" s="1"/>
  <c r="N157" i="3"/>
  <c r="BE157" i="3" s="1"/>
  <c r="BI155" i="3"/>
  <c r="BH155" i="3"/>
  <c r="BG155" i="3"/>
  <c r="BF155" i="3"/>
  <c r="AA155" i="3"/>
  <c r="Y155" i="3"/>
  <c r="W155" i="3"/>
  <c r="BK155" i="3"/>
  <c r="N155" i="3"/>
  <c r="BE155" i="3"/>
  <c r="BI154" i="3"/>
  <c r="BH154" i="3"/>
  <c r="BG154" i="3"/>
  <c r="BF154" i="3"/>
  <c r="AA154" i="3"/>
  <c r="Y154" i="3"/>
  <c r="W154" i="3"/>
  <c r="BK154" i="3"/>
  <c r="N154" i="3"/>
  <c r="BE154" i="3" s="1"/>
  <c r="BI153" i="3"/>
  <c r="BH153" i="3"/>
  <c r="BG153" i="3"/>
  <c r="BF153" i="3"/>
  <c r="AA153" i="3"/>
  <c r="Y153" i="3"/>
  <c r="W153" i="3"/>
  <c r="BK153" i="3"/>
  <c r="N153" i="3"/>
  <c r="BE153" i="3"/>
  <c r="BI152" i="3"/>
  <c r="BH152" i="3"/>
  <c r="BG152" i="3"/>
  <c r="BF152" i="3"/>
  <c r="AA152" i="3"/>
  <c r="Y152" i="3"/>
  <c r="W152" i="3"/>
  <c r="BK152" i="3"/>
  <c r="N152" i="3"/>
  <c r="BE152" i="3" s="1"/>
  <c r="BI151" i="3"/>
  <c r="BH151" i="3"/>
  <c r="BG151" i="3"/>
  <c r="BF151" i="3"/>
  <c r="AA151" i="3"/>
  <c r="Y151" i="3"/>
  <c r="W151" i="3"/>
  <c r="BK151" i="3"/>
  <c r="N151" i="3"/>
  <c r="BE151" i="3"/>
  <c r="BI150" i="3"/>
  <c r="BH150" i="3"/>
  <c r="BG150" i="3"/>
  <c r="BF150" i="3"/>
  <c r="AA150" i="3"/>
  <c r="Y150" i="3"/>
  <c r="W150" i="3"/>
  <c r="BK150" i="3"/>
  <c r="N150" i="3"/>
  <c r="BE150" i="3" s="1"/>
  <c r="BI149" i="3"/>
  <c r="BH149" i="3"/>
  <c r="BG149" i="3"/>
  <c r="BF149" i="3"/>
  <c r="AA149" i="3"/>
  <c r="Y149" i="3"/>
  <c r="W149" i="3"/>
  <c r="BK149" i="3"/>
  <c r="N149" i="3"/>
  <c r="BE149" i="3"/>
  <c r="BI148" i="3"/>
  <c r="BH148" i="3"/>
  <c r="BG148" i="3"/>
  <c r="BF148" i="3"/>
  <c r="AA148" i="3"/>
  <c r="Y148" i="3"/>
  <c r="W148" i="3"/>
  <c r="BK148" i="3"/>
  <c r="N148" i="3"/>
  <c r="BE148" i="3" s="1"/>
  <c r="BI147" i="3"/>
  <c r="BH147" i="3"/>
  <c r="BG147" i="3"/>
  <c r="BF147" i="3"/>
  <c r="AA147" i="3"/>
  <c r="Y147" i="3"/>
  <c r="W147" i="3"/>
  <c r="BK147" i="3"/>
  <c r="N147" i="3"/>
  <c r="BE147" i="3"/>
  <c r="BI146" i="3"/>
  <c r="BH146" i="3"/>
  <c r="BG146" i="3"/>
  <c r="BF146" i="3"/>
  <c r="AA146" i="3"/>
  <c r="Y146" i="3"/>
  <c r="W146" i="3"/>
  <c r="BK146" i="3"/>
  <c r="BK145" i="3" s="1"/>
  <c r="N145" i="3" s="1"/>
  <c r="N91" i="3" s="1"/>
  <c r="N146" i="3"/>
  <c r="BE146" i="3" s="1"/>
  <c r="M140" i="3"/>
  <c r="M139" i="3"/>
  <c r="F139" i="3"/>
  <c r="F137" i="3"/>
  <c r="F135" i="3"/>
  <c r="BI123" i="3"/>
  <c r="BH123" i="3"/>
  <c r="BG123" i="3"/>
  <c r="BF123" i="3"/>
  <c r="BI122" i="3"/>
  <c r="BH122" i="3"/>
  <c r="BG122" i="3"/>
  <c r="BF122" i="3"/>
  <c r="BI121" i="3"/>
  <c r="BH121" i="3"/>
  <c r="BG121" i="3"/>
  <c r="BF121" i="3"/>
  <c r="BI120" i="3"/>
  <c r="BH120" i="3"/>
  <c r="BG120" i="3"/>
  <c r="BF120" i="3"/>
  <c r="H34" i="3" s="1"/>
  <c r="BA92" i="1" s="1"/>
  <c r="BA91" i="1" s="1"/>
  <c r="BI119" i="3"/>
  <c r="BH119" i="3"/>
  <c r="BG119" i="3"/>
  <c r="H35" i="3" s="1"/>
  <c r="BB92" i="1" s="1"/>
  <c r="BF119" i="3"/>
  <c r="BI118" i="3"/>
  <c r="BH118" i="3"/>
  <c r="H36" i="3"/>
  <c r="BC92" i="1" s="1"/>
  <c r="BC91" i="1" s="1"/>
  <c r="BG118" i="3"/>
  <c r="BF118" i="3"/>
  <c r="M34" i="3" s="1"/>
  <c r="AW92" i="1" s="1"/>
  <c r="M85" i="3"/>
  <c r="M84" i="3"/>
  <c r="F84" i="3"/>
  <c r="F82" i="3"/>
  <c r="F80" i="3"/>
  <c r="O16" i="3"/>
  <c r="E16" i="3"/>
  <c r="F140" i="3"/>
  <c r="F85" i="3"/>
  <c r="O15" i="3"/>
  <c r="O10" i="3"/>
  <c r="M137" i="3"/>
  <c r="M82" i="3"/>
  <c r="F6" i="3"/>
  <c r="F133" i="3" s="1"/>
  <c r="F78" i="3"/>
  <c r="N147" i="2"/>
  <c r="AY89" i="1"/>
  <c r="AX89" i="1"/>
  <c r="BI146" i="2"/>
  <c r="BH146" i="2"/>
  <c r="BG146" i="2"/>
  <c r="BF146" i="2"/>
  <c r="AA146" i="2"/>
  <c r="Y146" i="2"/>
  <c r="W146" i="2"/>
  <c r="BK146" i="2"/>
  <c r="N146" i="2"/>
  <c r="BE146" i="2" s="1"/>
  <c r="BI145" i="2"/>
  <c r="BH145" i="2"/>
  <c r="BG145" i="2"/>
  <c r="BF145" i="2"/>
  <c r="AA145" i="2"/>
  <c r="Y145" i="2"/>
  <c r="Y144" i="2" s="1"/>
  <c r="W145" i="2"/>
  <c r="W144" i="2" s="1"/>
  <c r="BK145" i="2"/>
  <c r="BK144" i="2"/>
  <c r="N144" i="2" s="1"/>
  <c r="N96" i="2" s="1"/>
  <c r="N145" i="2"/>
  <c r="BE145" i="2"/>
  <c r="BI143" i="2"/>
  <c r="BH143" i="2"/>
  <c r="BG143" i="2"/>
  <c r="BF143" i="2"/>
  <c r="AA143" i="2"/>
  <c r="Y143" i="2"/>
  <c r="W143" i="2"/>
  <c r="BK143" i="2"/>
  <c r="N143" i="2"/>
  <c r="BE143" i="2" s="1"/>
  <c r="BI142" i="2"/>
  <c r="BH142" i="2"/>
  <c r="BG142" i="2"/>
  <c r="BF142" i="2"/>
  <c r="AA142" i="2"/>
  <c r="AA141" i="2" s="1"/>
  <c r="Y142" i="2"/>
  <c r="Y141" i="2"/>
  <c r="Y140" i="2" s="1"/>
  <c r="W142" i="2"/>
  <c r="W141" i="2" s="1"/>
  <c r="W140" i="2"/>
  <c r="BK142" i="2"/>
  <c r="BK141" i="2" s="1"/>
  <c r="N141" i="2" s="1"/>
  <c r="N142" i="2"/>
  <c r="BE142" i="2" s="1"/>
  <c r="N95" i="2"/>
  <c r="BI139" i="2"/>
  <c r="BH139" i="2"/>
  <c r="BG139" i="2"/>
  <c r="BF139" i="2"/>
  <c r="AA139" i="2"/>
  <c r="Y139" i="2"/>
  <c r="W139" i="2"/>
  <c r="BK139" i="2"/>
  <c r="N139" i="2"/>
  <c r="BE139" i="2" s="1"/>
  <c r="BI138" i="2"/>
  <c r="BH138" i="2"/>
  <c r="BG138" i="2"/>
  <c r="BF138" i="2"/>
  <c r="AA138" i="2"/>
  <c r="Y138" i="2"/>
  <c r="W138" i="2"/>
  <c r="BK138" i="2"/>
  <c r="N138" i="2"/>
  <c r="BE138" i="2"/>
  <c r="BI137" i="2"/>
  <c r="BH137" i="2"/>
  <c r="BG137" i="2"/>
  <c r="BF137" i="2"/>
  <c r="AA137" i="2"/>
  <c r="Y137" i="2"/>
  <c r="W137" i="2"/>
  <c r="BK137" i="2"/>
  <c r="N137" i="2"/>
  <c r="BE137" i="2" s="1"/>
  <c r="BI136" i="2"/>
  <c r="BH136" i="2"/>
  <c r="BG136" i="2"/>
  <c r="BF136" i="2"/>
  <c r="AA136" i="2"/>
  <c r="Y136" i="2"/>
  <c r="W136" i="2"/>
  <c r="BK136" i="2"/>
  <c r="N136" i="2"/>
  <c r="BE136" i="2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AA134" i="2"/>
  <c r="Y134" i="2"/>
  <c r="W134" i="2"/>
  <c r="BK134" i="2"/>
  <c r="N134" i="2"/>
  <c r="BE134" i="2" s="1"/>
  <c r="BI133" i="2"/>
  <c r="BH133" i="2"/>
  <c r="BG133" i="2"/>
  <c r="BF133" i="2"/>
  <c r="AA133" i="2"/>
  <c r="Y133" i="2"/>
  <c r="Y132" i="2" s="1"/>
  <c r="Y125" i="2" s="1"/>
  <c r="W133" i="2"/>
  <c r="BK133" i="2"/>
  <c r="BK132" i="2"/>
  <c r="N132" i="2" s="1"/>
  <c r="N93" i="2" s="1"/>
  <c r="N133" i="2"/>
  <c r="BE133" i="2"/>
  <c r="BI131" i="2"/>
  <c r="BH131" i="2"/>
  <c r="BG131" i="2"/>
  <c r="BF131" i="2"/>
  <c r="AA131" i="2"/>
  <c r="Y131" i="2"/>
  <c r="W131" i="2"/>
  <c r="BK131" i="2"/>
  <c r="N131" i="2"/>
  <c r="BE131" i="2" s="1"/>
  <c r="BI130" i="2"/>
  <c r="BH130" i="2"/>
  <c r="BG130" i="2"/>
  <c r="BF130" i="2"/>
  <c r="AA130" i="2"/>
  <c r="AA129" i="2" s="1"/>
  <c r="Y130" i="2"/>
  <c r="Y129" i="2" s="1"/>
  <c r="W130" i="2"/>
  <c r="W129" i="2" s="1"/>
  <c r="BK130" i="2"/>
  <c r="N130" i="2"/>
  <c r="BE130" i="2" s="1"/>
  <c r="BI128" i="2"/>
  <c r="BH128" i="2"/>
  <c r="BG128" i="2"/>
  <c r="BF128" i="2"/>
  <c r="AA128" i="2"/>
  <c r="Y128" i="2"/>
  <c r="W128" i="2"/>
  <c r="BK128" i="2"/>
  <c r="N128" i="2"/>
  <c r="BE128" i="2" s="1"/>
  <c r="BI127" i="2"/>
  <c r="BH127" i="2"/>
  <c r="BG127" i="2"/>
  <c r="BF127" i="2"/>
  <c r="AA127" i="2"/>
  <c r="Y127" i="2"/>
  <c r="Y126" i="2" s="1"/>
  <c r="W127" i="2"/>
  <c r="W126" i="2" s="1"/>
  <c r="BK127" i="2"/>
  <c r="BK126" i="2"/>
  <c r="N126" i="2" s="1"/>
  <c r="N91" i="2" s="1"/>
  <c r="N127" i="2"/>
  <c r="BE127" i="2"/>
  <c r="M121" i="2"/>
  <c r="M120" i="2"/>
  <c r="F120" i="2"/>
  <c r="F118" i="2"/>
  <c r="F116" i="2"/>
  <c r="BI104" i="2"/>
  <c r="BH104" i="2"/>
  <c r="BG104" i="2"/>
  <c r="BF104" i="2"/>
  <c r="BI103" i="2"/>
  <c r="BH103" i="2"/>
  <c r="BG103" i="2"/>
  <c r="BF103" i="2"/>
  <c r="BI102" i="2"/>
  <c r="BH102" i="2"/>
  <c r="BG102" i="2"/>
  <c r="BF102" i="2"/>
  <c r="BI101" i="2"/>
  <c r="BH101" i="2"/>
  <c r="BG101" i="2"/>
  <c r="BF101" i="2"/>
  <c r="BI100" i="2"/>
  <c r="BH100" i="2"/>
  <c r="BG100" i="2"/>
  <c r="BF100" i="2"/>
  <c r="BI99" i="2"/>
  <c r="BH99" i="2"/>
  <c r="BG99" i="2"/>
  <c r="BF99" i="2"/>
  <c r="M85" i="2"/>
  <c r="M84" i="2"/>
  <c r="F84" i="2"/>
  <c r="F82" i="2"/>
  <c r="F80" i="2"/>
  <c r="O16" i="2"/>
  <c r="E16" i="2"/>
  <c r="F85" i="2" s="1"/>
  <c r="O15" i="2"/>
  <c r="O10" i="2"/>
  <c r="M82" i="2" s="1"/>
  <c r="F6" i="2"/>
  <c r="F114" i="2"/>
  <c r="F78" i="2"/>
  <c r="CK125" i="1"/>
  <c r="CJ125" i="1"/>
  <c r="CI125" i="1"/>
  <c r="CC125" i="1"/>
  <c r="CH125" i="1"/>
  <c r="CB125" i="1"/>
  <c r="CG125" i="1"/>
  <c r="CA125" i="1"/>
  <c r="CF125" i="1"/>
  <c r="BZ125" i="1"/>
  <c r="CE125" i="1"/>
  <c r="CK124" i="1"/>
  <c r="CJ124" i="1"/>
  <c r="CI124" i="1"/>
  <c r="CC124" i="1"/>
  <c r="CH124" i="1"/>
  <c r="CB124" i="1"/>
  <c r="CG124" i="1"/>
  <c r="CA124" i="1"/>
  <c r="CF124" i="1"/>
  <c r="BZ124" i="1"/>
  <c r="CE124" i="1"/>
  <c r="CK123" i="1"/>
  <c r="CJ123" i="1"/>
  <c r="CI123" i="1"/>
  <c r="CC123" i="1"/>
  <c r="CH123" i="1"/>
  <c r="CB123" i="1"/>
  <c r="CG123" i="1"/>
  <c r="CA123" i="1"/>
  <c r="CF123" i="1"/>
  <c r="BZ123" i="1"/>
  <c r="CE123" i="1"/>
  <c r="CK122" i="1"/>
  <c r="CJ122" i="1"/>
  <c r="CI122" i="1"/>
  <c r="CH122" i="1"/>
  <c r="CG122" i="1"/>
  <c r="CF122" i="1"/>
  <c r="BZ122" i="1"/>
  <c r="CE122" i="1"/>
  <c r="BD118" i="1"/>
  <c r="BB116" i="1"/>
  <c r="AX116" i="1"/>
  <c r="BB107" i="1"/>
  <c r="AX107" i="1" s="1"/>
  <c r="BB105" i="1"/>
  <c r="BA105" i="1"/>
  <c r="AX105" i="1"/>
  <c r="AW105" i="1"/>
  <c r="AM83" i="1"/>
  <c r="L83" i="1"/>
  <c r="AM82" i="1"/>
  <c r="L82" i="1"/>
  <c r="AM80" i="1"/>
  <c r="L80" i="1"/>
  <c r="L78" i="1"/>
  <c r="L77" i="1"/>
  <c r="H35" i="2" l="1"/>
  <c r="BB89" i="1" s="1"/>
  <c r="BB88" i="1" s="1"/>
  <c r="AX88" i="1" s="1"/>
  <c r="H34" i="2"/>
  <c r="BA89" i="1" s="1"/>
  <c r="BA88" i="1" s="1"/>
  <c r="AY91" i="1"/>
  <c r="AW91" i="1"/>
  <c r="AW88" i="1"/>
  <c r="Y124" i="2"/>
  <c r="N252" i="3"/>
  <c r="N99" i="3" s="1"/>
  <c r="N127" i="7"/>
  <c r="N91" i="7" s="1"/>
  <c r="BK126" i="7"/>
  <c r="H37" i="2"/>
  <c r="BD89" i="1" s="1"/>
  <c r="BD88" i="1" s="1"/>
  <c r="AA126" i="2"/>
  <c r="AA132" i="2"/>
  <c r="Y145" i="3"/>
  <c r="W251" i="3"/>
  <c r="Y280" i="3"/>
  <c r="Y320" i="3"/>
  <c r="Y356" i="3"/>
  <c r="BK394" i="3"/>
  <c r="N394" i="3" s="1"/>
  <c r="N109" i="3" s="1"/>
  <c r="H37" i="5"/>
  <c r="BD94" i="1" s="1"/>
  <c r="BK150" i="5"/>
  <c r="N150" i="5" s="1"/>
  <c r="N93" i="5" s="1"/>
  <c r="AA193" i="5"/>
  <c r="AA255" i="5"/>
  <c r="H35" i="6"/>
  <c r="BB95" i="1" s="1"/>
  <c r="M34" i="6"/>
  <c r="AW95" i="1" s="1"/>
  <c r="W130" i="6"/>
  <c r="BK149" i="6"/>
  <c r="N149" i="6" s="1"/>
  <c r="N92" i="6" s="1"/>
  <c r="AA156" i="6"/>
  <c r="AA129" i="6" s="1"/>
  <c r="AA128" i="6" s="1"/>
  <c r="BK203" i="6"/>
  <c r="N203" i="6" s="1"/>
  <c r="N96" i="6" s="1"/>
  <c r="Y203" i="6"/>
  <c r="W225" i="6"/>
  <c r="AA258" i="6"/>
  <c r="H34" i="7"/>
  <c r="BA96" i="1" s="1"/>
  <c r="M34" i="7"/>
  <c r="AW96" i="1" s="1"/>
  <c r="Y127" i="7"/>
  <c r="Y126" i="7" s="1"/>
  <c r="BK141" i="7"/>
  <c r="H37" i="8"/>
  <c r="BD97" i="1" s="1"/>
  <c r="Y126" i="8"/>
  <c r="Y125" i="8" s="1"/>
  <c r="Y136" i="8"/>
  <c r="BK149" i="8"/>
  <c r="N126" i="9"/>
  <c r="N91" i="9" s="1"/>
  <c r="N145" i="18"/>
  <c r="N97" i="18" s="1"/>
  <c r="BK144" i="18"/>
  <c r="N144" i="18" s="1"/>
  <c r="N96" i="18" s="1"/>
  <c r="AA144" i="2"/>
  <c r="AA140" i="2" s="1"/>
  <c r="AA163" i="3"/>
  <c r="F121" i="2"/>
  <c r="BK129" i="2"/>
  <c r="N129" i="2" s="1"/>
  <c r="N92" i="2" s="1"/>
  <c r="W132" i="2"/>
  <c r="W125" i="2" s="1"/>
  <c r="W124" i="2" s="1"/>
  <c r="AU89" i="1" s="1"/>
  <c r="AU88" i="1" s="1"/>
  <c r="H37" i="3"/>
  <c r="BD92" i="1" s="1"/>
  <c r="BD91" i="1" s="1"/>
  <c r="BK144" i="3"/>
  <c r="W163" i="3"/>
  <c r="BK280" i="3"/>
  <c r="N280" i="3" s="1"/>
  <c r="N102" i="3" s="1"/>
  <c r="Y286" i="3"/>
  <c r="BK320" i="3"/>
  <c r="N320" i="3" s="1"/>
  <c r="N104" i="3" s="1"/>
  <c r="BK356" i="3"/>
  <c r="N356" i="3" s="1"/>
  <c r="N106" i="3" s="1"/>
  <c r="N416" i="3"/>
  <c r="N115" i="3" s="1"/>
  <c r="BK415" i="3"/>
  <c r="N415" i="3" s="1"/>
  <c r="N114" i="3" s="1"/>
  <c r="H36" i="4"/>
  <c r="BB93" i="1" s="1"/>
  <c r="BB91" i="1" s="1"/>
  <c r="W126" i="4"/>
  <c r="W125" i="4" s="1"/>
  <c r="W124" i="4" s="1"/>
  <c r="AU93" i="1" s="1"/>
  <c r="AA132" i="4"/>
  <c r="AA125" i="4" s="1"/>
  <c r="AA124" i="4" s="1"/>
  <c r="BK132" i="5"/>
  <c r="BK176" i="5"/>
  <c r="N176" i="5" s="1"/>
  <c r="N96" i="5" s="1"/>
  <c r="W193" i="5"/>
  <c r="Y220" i="5"/>
  <c r="H37" i="6"/>
  <c r="BD95" i="1" s="1"/>
  <c r="Y130" i="6"/>
  <c r="W203" i="6"/>
  <c r="W258" i="6"/>
  <c r="W141" i="7"/>
  <c r="W140" i="7" s="1"/>
  <c r="W125" i="7" s="1"/>
  <c r="AU96" i="1" s="1"/>
  <c r="W265" i="9"/>
  <c r="M118" i="2"/>
  <c r="M34" i="2"/>
  <c r="AW89" i="1" s="1"/>
  <c r="H36" i="2"/>
  <c r="BC89" i="1" s="1"/>
  <c r="BC88" i="1" s="1"/>
  <c r="BK140" i="2"/>
  <c r="N140" i="2" s="1"/>
  <c r="N94" i="2" s="1"/>
  <c r="W145" i="3"/>
  <c r="W144" i="3" s="1"/>
  <c r="W143" i="3" s="1"/>
  <c r="AU92" i="1" s="1"/>
  <c r="AU91" i="1" s="1"/>
  <c r="AA145" i="3"/>
  <c r="AA144" i="3" s="1"/>
  <c r="AA143" i="3" s="1"/>
  <c r="Y186" i="3"/>
  <c r="Y252" i="3"/>
  <c r="Y251" i="3" s="1"/>
  <c r="BK286" i="3"/>
  <c r="N286" i="3" s="1"/>
  <c r="N103" i="3" s="1"/>
  <c r="BK125" i="4"/>
  <c r="W132" i="4"/>
  <c r="F119" i="5"/>
  <c r="F78" i="5"/>
  <c r="W132" i="5"/>
  <c r="Y150" i="5"/>
  <c r="W176" i="5"/>
  <c r="Y193" i="5"/>
  <c r="W238" i="5"/>
  <c r="BK130" i="6"/>
  <c r="Y149" i="6"/>
  <c r="W156" i="6"/>
  <c r="Y258" i="6"/>
  <c r="F78" i="4"/>
  <c r="H34" i="5"/>
  <c r="BA94" i="1" s="1"/>
  <c r="BA90" i="1" s="1"/>
  <c r="H36" i="5"/>
  <c r="BC94" i="1" s="1"/>
  <c r="BC90" i="1" s="1"/>
  <c r="AY90" i="1" s="1"/>
  <c r="W150" i="5"/>
  <c r="BK169" i="5"/>
  <c r="N169" i="5" s="1"/>
  <c r="N95" i="5" s="1"/>
  <c r="AA186" i="5"/>
  <c r="BK193" i="5"/>
  <c r="N193" i="5" s="1"/>
  <c r="N98" i="5" s="1"/>
  <c r="AA220" i="5"/>
  <c r="Y255" i="5"/>
  <c r="Y238" i="5" s="1"/>
  <c r="W149" i="6"/>
  <c r="Y156" i="6"/>
  <c r="BK258" i="6"/>
  <c r="N258" i="6" s="1"/>
  <c r="N98" i="6" s="1"/>
  <c r="BK284" i="6"/>
  <c r="N284" i="6" s="1"/>
  <c r="N99" i="6" s="1"/>
  <c r="F122" i="7"/>
  <c r="F85" i="7"/>
  <c r="H35" i="7"/>
  <c r="BB96" i="1" s="1"/>
  <c r="F114" i="8"/>
  <c r="F78" i="8"/>
  <c r="M34" i="8"/>
  <c r="AW97" i="1" s="1"/>
  <c r="BK136" i="8"/>
  <c r="N136" i="8" s="1"/>
  <c r="N92" i="8" s="1"/>
  <c r="AA149" i="8"/>
  <c r="AA148" i="8" s="1"/>
  <c r="Y126" i="9"/>
  <c r="AA143" i="9"/>
  <c r="W143" i="9"/>
  <c r="H36" i="13"/>
  <c r="BC102" i="1" s="1"/>
  <c r="AA132" i="5"/>
  <c r="AA160" i="5"/>
  <c r="W186" i="5"/>
  <c r="W220" i="5"/>
  <c r="BK255" i="5"/>
  <c r="N255" i="5" s="1"/>
  <c r="N101" i="5" s="1"/>
  <c r="M82" i="6"/>
  <c r="BK156" i="6"/>
  <c r="N156" i="6" s="1"/>
  <c r="N94" i="6" s="1"/>
  <c r="AA183" i="6"/>
  <c r="Y141" i="7"/>
  <c r="Y140" i="7" s="1"/>
  <c r="AA143" i="8"/>
  <c r="AA125" i="8" s="1"/>
  <c r="AA124" i="8" s="1"/>
  <c r="AA159" i="8"/>
  <c r="H37" i="9"/>
  <c r="BD98" i="1" s="1"/>
  <c r="AA265" i="9"/>
  <c r="Y132" i="12"/>
  <c r="W125" i="14"/>
  <c r="W124" i="14" s="1"/>
  <c r="AU103" i="1" s="1"/>
  <c r="Y132" i="5"/>
  <c r="W160" i="5"/>
  <c r="AA176" i="5"/>
  <c r="AA238" i="5"/>
  <c r="W183" i="6"/>
  <c r="AA203" i="6"/>
  <c r="AA225" i="6"/>
  <c r="M119" i="7"/>
  <c r="M82" i="7"/>
  <c r="H36" i="7"/>
  <c r="BC96" i="1" s="1"/>
  <c r="H35" i="8"/>
  <c r="BB97" i="1" s="1"/>
  <c r="BK126" i="8"/>
  <c r="Y149" i="8"/>
  <c r="Y148" i="8" s="1"/>
  <c r="W126" i="9"/>
  <c r="W125" i="9" s="1"/>
  <c r="W124" i="9" s="1"/>
  <c r="AU98" i="1" s="1"/>
  <c r="AA126" i="9"/>
  <c r="AA179" i="9"/>
  <c r="AA241" i="9"/>
  <c r="H36" i="10"/>
  <c r="BC99" i="1" s="1"/>
  <c r="N133" i="12"/>
  <c r="N90" i="12" s="1"/>
  <c r="BK132" i="12"/>
  <c r="N132" i="12" s="1"/>
  <c r="N89" i="12" s="1"/>
  <c r="H35" i="14"/>
  <c r="BB103" i="1" s="1"/>
  <c r="F109" i="15"/>
  <c r="F78" i="15"/>
  <c r="W123" i="10"/>
  <c r="AA123" i="10"/>
  <c r="AA148" i="10"/>
  <c r="H34" i="11"/>
  <c r="BA100" i="1" s="1"/>
  <c r="M34" i="11"/>
  <c r="AW100" i="1" s="1"/>
  <c r="BK121" i="11"/>
  <c r="H37" i="12"/>
  <c r="BD101" i="1" s="1"/>
  <c r="AA134" i="12"/>
  <c r="AA133" i="12" s="1"/>
  <c r="AA161" i="12"/>
  <c r="W161" i="12"/>
  <c r="W198" i="12"/>
  <c r="AA251" i="12"/>
  <c r="W251" i="12"/>
  <c r="W298" i="12"/>
  <c r="W324" i="12"/>
  <c r="Y123" i="13"/>
  <c r="Y122" i="13" s="1"/>
  <c r="BK167" i="14"/>
  <c r="M34" i="15"/>
  <c r="AW104" i="1" s="1"/>
  <c r="H34" i="15"/>
  <c r="BA104" i="1" s="1"/>
  <c r="H36" i="16"/>
  <c r="BC106" i="1" s="1"/>
  <c r="BC105" i="1" s="1"/>
  <c r="AY105" i="1" s="1"/>
  <c r="N230" i="16"/>
  <c r="N99" i="16" s="1"/>
  <c r="BK229" i="16"/>
  <c r="N229" i="16" s="1"/>
  <c r="N98" i="16" s="1"/>
  <c r="H37" i="17"/>
  <c r="BD108" i="1" s="1"/>
  <c r="BD107" i="1" s="1"/>
  <c r="AA124" i="17"/>
  <c r="BK123" i="17"/>
  <c r="N124" i="17"/>
  <c r="N91" i="17" s="1"/>
  <c r="BK123" i="23"/>
  <c r="N124" i="23"/>
  <c r="N91" i="23" s="1"/>
  <c r="M34" i="10"/>
  <c r="AW99" i="1" s="1"/>
  <c r="BK123" i="10"/>
  <c r="AA141" i="10"/>
  <c r="H36" i="11"/>
  <c r="BC100" i="1" s="1"/>
  <c r="Y122" i="11"/>
  <c r="AA146" i="12"/>
  <c r="W146" i="12"/>
  <c r="AA313" i="12"/>
  <c r="W313" i="12"/>
  <c r="F112" i="13"/>
  <c r="F78" i="13"/>
  <c r="BK124" i="13"/>
  <c r="F114" i="14"/>
  <c r="F78" i="14"/>
  <c r="H34" i="14"/>
  <c r="BA103" i="1" s="1"/>
  <c r="N99" i="15"/>
  <c r="BE99" i="15" s="1"/>
  <c r="N97" i="15"/>
  <c r="BE97" i="15" s="1"/>
  <c r="N95" i="15"/>
  <c r="BE95" i="15" s="1"/>
  <c r="N94" i="15"/>
  <c r="N98" i="15"/>
  <c r="BE98" i="15" s="1"/>
  <c r="N96" i="15"/>
  <c r="BE96" i="15" s="1"/>
  <c r="M28" i="15"/>
  <c r="H37" i="16"/>
  <c r="BD106" i="1" s="1"/>
  <c r="BD105" i="1" s="1"/>
  <c r="AA230" i="16"/>
  <c r="AA229" i="16" s="1"/>
  <c r="H38" i="18"/>
  <c r="BD111" i="1" s="1"/>
  <c r="BK265" i="9"/>
  <c r="N265" i="9" s="1"/>
  <c r="N95" i="9" s="1"/>
  <c r="Y265" i="9"/>
  <c r="AA292" i="9"/>
  <c r="Y123" i="10"/>
  <c r="Y122" i="10" s="1"/>
  <c r="Y121" i="10" s="1"/>
  <c r="W141" i="10"/>
  <c r="Y125" i="11"/>
  <c r="H35" i="12"/>
  <c r="BB101" i="1" s="1"/>
  <c r="W134" i="12"/>
  <c r="W133" i="12" s="1"/>
  <c r="AA305" i="12"/>
  <c r="W305" i="12"/>
  <c r="M34" i="13"/>
  <c r="AW102" i="1" s="1"/>
  <c r="H34" i="13"/>
  <c r="BA102" i="1" s="1"/>
  <c r="W123" i="13"/>
  <c r="W122" i="13" s="1"/>
  <c r="AU102" i="1" s="1"/>
  <c r="AA123" i="13"/>
  <c r="AA122" i="13" s="1"/>
  <c r="N126" i="14"/>
  <c r="N91" i="14" s="1"/>
  <c r="BK125" i="14"/>
  <c r="Y125" i="14"/>
  <c r="M34" i="17"/>
  <c r="AW108" i="1" s="1"/>
  <c r="H35" i="22"/>
  <c r="BA115" i="1" s="1"/>
  <c r="M35" i="22"/>
  <c r="AW115" i="1" s="1"/>
  <c r="AA125" i="14"/>
  <c r="AA124" i="14" s="1"/>
  <c r="W129" i="16"/>
  <c r="AA129" i="16"/>
  <c r="Y156" i="16"/>
  <c r="AA223" i="16"/>
  <c r="Y124" i="17"/>
  <c r="Y123" i="17" s="1"/>
  <c r="Y122" i="17" s="1"/>
  <c r="H37" i="18"/>
  <c r="BC111" i="1" s="1"/>
  <c r="BK139" i="18"/>
  <c r="N139" i="18" s="1"/>
  <c r="N94" i="18" s="1"/>
  <c r="F110" i="19"/>
  <c r="F78" i="19"/>
  <c r="F78" i="20"/>
  <c r="F112" i="20"/>
  <c r="H38" i="20"/>
  <c r="BD113" i="1" s="1"/>
  <c r="N125" i="20"/>
  <c r="N92" i="20" s="1"/>
  <c r="Y124" i="20"/>
  <c r="Y123" i="20" s="1"/>
  <c r="H35" i="21"/>
  <c r="BA114" i="1" s="1"/>
  <c r="M35" i="21"/>
  <c r="AW114" i="1" s="1"/>
  <c r="H38" i="21"/>
  <c r="BD114" i="1" s="1"/>
  <c r="W124" i="22"/>
  <c r="W123" i="22" s="1"/>
  <c r="AU115" i="1" s="1"/>
  <c r="H35" i="15"/>
  <c r="BB104" i="1" s="1"/>
  <c r="M34" i="16"/>
  <c r="AW106" i="1" s="1"/>
  <c r="BK129" i="16"/>
  <c r="BK148" i="16"/>
  <c r="N148" i="16" s="1"/>
  <c r="N92" i="16" s="1"/>
  <c r="W151" i="16"/>
  <c r="BK156" i="16"/>
  <c r="N156" i="16" s="1"/>
  <c r="N95" i="16" s="1"/>
  <c r="W223" i="16"/>
  <c r="H36" i="17"/>
  <c r="BC108" i="1" s="1"/>
  <c r="BC107" i="1" s="1"/>
  <c r="AY107" i="1" s="1"/>
  <c r="W124" i="17"/>
  <c r="W134" i="17"/>
  <c r="H38" i="19"/>
  <c r="BD112" i="1" s="1"/>
  <c r="BK128" i="21"/>
  <c r="Y128" i="21"/>
  <c r="Y127" i="21" s="1"/>
  <c r="AA145" i="21"/>
  <c r="AA128" i="21" s="1"/>
  <c r="AA127" i="21" s="1"/>
  <c r="W145" i="21"/>
  <c r="W128" i="21" s="1"/>
  <c r="W127" i="21" s="1"/>
  <c r="AU114" i="1" s="1"/>
  <c r="M117" i="24"/>
  <c r="M82" i="24"/>
  <c r="M34" i="14"/>
  <c r="AW103" i="1" s="1"/>
  <c r="Y167" i="14"/>
  <c r="Y166" i="14" s="1"/>
  <c r="Y129" i="16"/>
  <c r="Y128" i="16" s="1"/>
  <c r="Y127" i="16" s="1"/>
  <c r="W230" i="16"/>
  <c r="W229" i="16" s="1"/>
  <c r="H34" i="17"/>
  <c r="BA108" i="1" s="1"/>
  <c r="BA107" i="1" s="1"/>
  <c r="AW107" i="1" s="1"/>
  <c r="AA142" i="17"/>
  <c r="BK131" i="18"/>
  <c r="AA131" i="18"/>
  <c r="W136" i="18"/>
  <c r="W131" i="18" s="1"/>
  <c r="AA148" i="18"/>
  <c r="AA144" i="18" s="1"/>
  <c r="Y148" i="18"/>
  <c r="Y144" i="18" s="1"/>
  <c r="W124" i="24"/>
  <c r="W123" i="24" s="1"/>
  <c r="AU119" i="1" s="1"/>
  <c r="AU118" i="1" s="1"/>
  <c r="M35" i="18"/>
  <c r="AW111" i="1" s="1"/>
  <c r="Y132" i="18"/>
  <c r="Y131" i="18" s="1"/>
  <c r="W148" i="18"/>
  <c r="W144" i="18" s="1"/>
  <c r="H35" i="20"/>
  <c r="BA113" i="1" s="1"/>
  <c r="BA110" i="1" s="1"/>
  <c r="AA131" i="20"/>
  <c r="AA136" i="20"/>
  <c r="F116" i="21"/>
  <c r="F78" i="21"/>
  <c r="F124" i="21"/>
  <c r="Y125" i="22"/>
  <c r="M34" i="23"/>
  <c r="AW117" i="1" s="1"/>
  <c r="N125" i="24"/>
  <c r="N91" i="24" s="1"/>
  <c r="BK124" i="24"/>
  <c r="H36" i="19"/>
  <c r="BB112" i="1" s="1"/>
  <c r="BK123" i="19"/>
  <c r="AA125" i="20"/>
  <c r="AA124" i="20" s="1"/>
  <c r="AA123" i="20" s="1"/>
  <c r="H37" i="21"/>
  <c r="BC114" i="1" s="1"/>
  <c r="H36" i="21"/>
  <c r="BB114" i="1" s="1"/>
  <c r="BK156" i="21"/>
  <c r="N156" i="21" s="1"/>
  <c r="N96" i="21" s="1"/>
  <c r="N157" i="21"/>
  <c r="N97" i="21" s="1"/>
  <c r="F120" i="22"/>
  <c r="F86" i="22"/>
  <c r="H38" i="22"/>
  <c r="BD115" i="1" s="1"/>
  <c r="BK125" i="22"/>
  <c r="BK131" i="20"/>
  <c r="N131" i="20" s="1"/>
  <c r="N93" i="20" s="1"/>
  <c r="W136" i="20"/>
  <c r="W124" i="20" s="1"/>
  <c r="W123" i="20" s="1"/>
  <c r="AU113" i="1" s="1"/>
  <c r="H36" i="22"/>
  <c r="BB115" i="1" s="1"/>
  <c r="H37" i="23"/>
  <c r="BD117" i="1" s="1"/>
  <c r="BD116" i="1" s="1"/>
  <c r="AA123" i="23"/>
  <c r="AA122" i="23" s="1"/>
  <c r="W159" i="23"/>
  <c r="W123" i="23" s="1"/>
  <c r="W122" i="23" s="1"/>
  <c r="AU117" i="1" s="1"/>
  <c r="AU116" i="1" s="1"/>
  <c r="H36" i="24"/>
  <c r="BC119" i="1" s="1"/>
  <c r="BC118" i="1" s="1"/>
  <c r="AY118" i="1" s="1"/>
  <c r="H36" i="20"/>
  <c r="BB113" i="1" s="1"/>
  <c r="Y139" i="22"/>
  <c r="H36" i="23"/>
  <c r="BC117" i="1" s="1"/>
  <c r="BC116" i="1" s="1"/>
  <c r="AY116" i="1" s="1"/>
  <c r="Y140" i="23"/>
  <c r="Y123" i="23" s="1"/>
  <c r="Y122" i="23" s="1"/>
  <c r="F78" i="24"/>
  <c r="F113" i="24"/>
  <c r="H34" i="24"/>
  <c r="BA119" i="1" s="1"/>
  <c r="BA118" i="1" s="1"/>
  <c r="AW118" i="1" s="1"/>
  <c r="M117" i="22"/>
  <c r="M83" i="22"/>
  <c r="H37" i="22"/>
  <c r="BC115" i="1" s="1"/>
  <c r="Y131" i="22"/>
  <c r="H34" i="23"/>
  <c r="BA117" i="1" s="1"/>
  <c r="BA116" i="1" s="1"/>
  <c r="AW116" i="1" s="1"/>
  <c r="F120" i="24"/>
  <c r="F85" i="24"/>
  <c r="H35" i="24"/>
  <c r="BB119" i="1" s="1"/>
  <c r="BB118" i="1" s="1"/>
  <c r="AX118" i="1" s="1"/>
  <c r="BK125" i="2" l="1"/>
  <c r="AX91" i="1"/>
  <c r="BB90" i="1"/>
  <c r="W130" i="18"/>
  <c r="AU111" i="1" s="1"/>
  <c r="AU110" i="1" s="1"/>
  <c r="AU109" i="1" s="1"/>
  <c r="AW90" i="1"/>
  <c r="BA87" i="1"/>
  <c r="N123" i="19"/>
  <c r="N92" i="19" s="1"/>
  <c r="BK122" i="19"/>
  <c r="BA109" i="1"/>
  <c r="AW109" i="1" s="1"/>
  <c r="AW110" i="1"/>
  <c r="N129" i="16"/>
  <c r="N91" i="16" s="1"/>
  <c r="BK128" i="16"/>
  <c r="BK124" i="20"/>
  <c r="BD110" i="1"/>
  <c r="BD109" i="1" s="1"/>
  <c r="AA145" i="12"/>
  <c r="N123" i="10"/>
  <c r="N91" i="10" s="1"/>
  <c r="BK122" i="10"/>
  <c r="AA131" i="5"/>
  <c r="AA129" i="5" s="1"/>
  <c r="Y125" i="9"/>
  <c r="Y124" i="9" s="1"/>
  <c r="N144" i="3"/>
  <c r="N90" i="3" s="1"/>
  <c r="BB110" i="1"/>
  <c r="BC110" i="1"/>
  <c r="AA128" i="16"/>
  <c r="AA127" i="16" s="1"/>
  <c r="Y124" i="14"/>
  <c r="Y121" i="11"/>
  <c r="Y120" i="11" s="1"/>
  <c r="N121" i="11"/>
  <c r="N90" i="11" s="1"/>
  <c r="BK120" i="11"/>
  <c r="N120" i="11" s="1"/>
  <c r="N89" i="11" s="1"/>
  <c r="AA122" i="10"/>
  <c r="AA121" i="10" s="1"/>
  <c r="Y131" i="5"/>
  <c r="Y129" i="5" s="1"/>
  <c r="BK238" i="5"/>
  <c r="N238" i="5" s="1"/>
  <c r="N100" i="5" s="1"/>
  <c r="N132" i="5"/>
  <c r="N92" i="5" s="1"/>
  <c r="BK131" i="5"/>
  <c r="BD90" i="1"/>
  <c r="BK148" i="8"/>
  <c r="N148" i="8" s="1"/>
  <c r="N94" i="8" s="1"/>
  <c r="N149" i="8"/>
  <c r="N95" i="8" s="1"/>
  <c r="N141" i="7"/>
  <c r="N95" i="7" s="1"/>
  <c r="BK140" i="7"/>
  <c r="N140" i="7" s="1"/>
  <c r="N94" i="7" s="1"/>
  <c r="AA125" i="2"/>
  <c r="AA124" i="2" s="1"/>
  <c r="BK123" i="24"/>
  <c r="N123" i="24" s="1"/>
  <c r="N89" i="24" s="1"/>
  <c r="N124" i="24"/>
  <c r="N90" i="24" s="1"/>
  <c r="Y124" i="22"/>
  <c r="Y123" i="22" s="1"/>
  <c r="AA130" i="18"/>
  <c r="W123" i="17"/>
  <c r="W122" i="17" s="1"/>
  <c r="AU108" i="1" s="1"/>
  <c r="AU107" i="1" s="1"/>
  <c r="W128" i="16"/>
  <c r="W127" i="16" s="1"/>
  <c r="AU106" i="1" s="1"/>
  <c r="AU105" i="1" s="1"/>
  <c r="N125" i="14"/>
  <c r="N90" i="14" s="1"/>
  <c r="N124" i="13"/>
  <c r="N91" i="13" s="1"/>
  <c r="BK123" i="13"/>
  <c r="N123" i="17"/>
  <c r="N90" i="17" s="1"/>
  <c r="BK122" i="17"/>
  <c r="N122" i="17" s="1"/>
  <c r="N89" i="17" s="1"/>
  <c r="N167" i="14"/>
  <c r="N96" i="14" s="1"/>
  <c r="BK166" i="14"/>
  <c r="N166" i="14" s="1"/>
  <c r="N95" i="14" s="1"/>
  <c r="W122" i="10"/>
  <c r="W121" i="10" s="1"/>
  <c r="AU99" i="1" s="1"/>
  <c r="N112" i="12"/>
  <c r="BE112" i="12" s="1"/>
  <c r="N110" i="12"/>
  <c r="BE110" i="12" s="1"/>
  <c r="N108" i="12"/>
  <c r="BE108" i="12" s="1"/>
  <c r="N107" i="12"/>
  <c r="N111" i="12"/>
  <c r="BE111" i="12" s="1"/>
  <c r="N109" i="12"/>
  <c r="BE109" i="12" s="1"/>
  <c r="M28" i="12"/>
  <c r="N126" i="8"/>
  <c r="N91" i="8" s="1"/>
  <c r="BK125" i="8"/>
  <c r="N130" i="6"/>
  <c r="N91" i="6" s="1"/>
  <c r="BK129" i="6"/>
  <c r="N125" i="2"/>
  <c r="N90" i="2" s="1"/>
  <c r="BK124" i="2"/>
  <c r="N124" i="2" s="1"/>
  <c r="N89" i="2" s="1"/>
  <c r="Y129" i="6"/>
  <c r="Y128" i="6" s="1"/>
  <c r="Y125" i="7"/>
  <c r="BD87" i="1"/>
  <c r="W35" i="1" s="1"/>
  <c r="BK251" i="3"/>
  <c r="N251" i="3" s="1"/>
  <c r="N98" i="3" s="1"/>
  <c r="N125" i="22"/>
  <c r="N92" i="22" s="1"/>
  <c r="BK124" i="22"/>
  <c r="Y130" i="18"/>
  <c r="N131" i="18"/>
  <c r="N91" i="18" s="1"/>
  <c r="BK130" i="18"/>
  <c r="N130" i="18" s="1"/>
  <c r="N90" i="18" s="1"/>
  <c r="N128" i="21"/>
  <c r="N91" i="21" s="1"/>
  <c r="BK127" i="21"/>
  <c r="N127" i="21" s="1"/>
  <c r="N90" i="21" s="1"/>
  <c r="N93" i="15"/>
  <c r="BE94" i="15"/>
  <c r="W145" i="12"/>
  <c r="W132" i="12" s="1"/>
  <c r="AU101" i="1" s="1"/>
  <c r="N123" i="23"/>
  <c r="N90" i="23" s="1"/>
  <c r="BK122" i="23"/>
  <c r="N122" i="23" s="1"/>
  <c r="N89" i="23" s="1"/>
  <c r="AA123" i="17"/>
  <c r="AA122" i="17" s="1"/>
  <c r="AA132" i="12"/>
  <c r="AA125" i="9"/>
  <c r="AA124" i="9" s="1"/>
  <c r="W131" i="5"/>
  <c r="W129" i="5" s="1"/>
  <c r="AU94" i="1" s="1"/>
  <c r="N125" i="4"/>
  <c r="N91" i="4" s="1"/>
  <c r="BK124" i="4"/>
  <c r="N124" i="4" s="1"/>
  <c r="N90" i="4" s="1"/>
  <c r="AY88" i="1"/>
  <c r="BK125" i="9"/>
  <c r="Y124" i="8"/>
  <c r="W129" i="6"/>
  <c r="W128" i="6" s="1"/>
  <c r="AU95" i="1" s="1"/>
  <c r="Y144" i="3"/>
  <c r="Y143" i="3" s="1"/>
  <c r="BK125" i="7"/>
  <c r="N125" i="7" s="1"/>
  <c r="N89" i="7" s="1"/>
  <c r="N126" i="7"/>
  <c r="N90" i="7" s="1"/>
  <c r="AU90" i="1" l="1"/>
  <c r="AU87" i="1" s="1"/>
  <c r="N103" i="4"/>
  <c r="BE103" i="4" s="1"/>
  <c r="N101" i="4"/>
  <c r="BE101" i="4" s="1"/>
  <c r="N99" i="4"/>
  <c r="BE99" i="4" s="1"/>
  <c r="N98" i="4"/>
  <c r="M29" i="4"/>
  <c r="N102" i="4"/>
  <c r="BE102" i="4" s="1"/>
  <c r="N100" i="4"/>
  <c r="BE100" i="4" s="1"/>
  <c r="N104" i="7"/>
  <c r="BE104" i="7" s="1"/>
  <c r="N102" i="7"/>
  <c r="BE102" i="7" s="1"/>
  <c r="M28" i="7"/>
  <c r="N105" i="7"/>
  <c r="BE105" i="7" s="1"/>
  <c r="N101" i="7"/>
  <c r="BE101" i="7" s="1"/>
  <c r="N103" i="7"/>
  <c r="BE103" i="7" s="1"/>
  <c r="N100" i="7"/>
  <c r="N125" i="9"/>
  <c r="N90" i="9" s="1"/>
  <c r="BK124" i="9"/>
  <c r="N124" i="9" s="1"/>
  <c r="N89" i="9" s="1"/>
  <c r="M33" i="15"/>
  <c r="AV104" i="1" s="1"/>
  <c r="AT104" i="1" s="1"/>
  <c r="H33" i="15"/>
  <c r="AZ104" i="1" s="1"/>
  <c r="BK123" i="22"/>
  <c r="N123" i="22" s="1"/>
  <c r="N90" i="22" s="1"/>
  <c r="N124" i="22"/>
  <c r="N91" i="22" s="1"/>
  <c r="BK128" i="6"/>
  <c r="N128" i="6" s="1"/>
  <c r="N89" i="6" s="1"/>
  <c r="N129" i="6"/>
  <c r="N90" i="6" s="1"/>
  <c r="BE107" i="12"/>
  <c r="N106" i="12"/>
  <c r="AY110" i="1"/>
  <c r="BC109" i="1"/>
  <c r="N128" i="16"/>
  <c r="N90" i="16" s="1"/>
  <c r="BK127" i="16"/>
  <c r="N127" i="16" s="1"/>
  <c r="N89" i="16" s="1"/>
  <c r="BK121" i="19"/>
  <c r="N121" i="19" s="1"/>
  <c r="N90" i="19" s="1"/>
  <c r="N122" i="19"/>
  <c r="N91" i="19" s="1"/>
  <c r="N101" i="23"/>
  <c r="BE101" i="23" s="1"/>
  <c r="N99" i="23"/>
  <c r="BE99" i="23" s="1"/>
  <c r="M28" i="23"/>
  <c r="N100" i="23"/>
  <c r="BE100" i="23" s="1"/>
  <c r="N98" i="23"/>
  <c r="BE98" i="23" s="1"/>
  <c r="N102" i="23"/>
  <c r="BE102" i="23" s="1"/>
  <c r="N97" i="23"/>
  <c r="M29" i="15"/>
  <c r="L101" i="15"/>
  <c r="N109" i="18"/>
  <c r="BE109" i="18" s="1"/>
  <c r="N107" i="18"/>
  <c r="BE107" i="18" s="1"/>
  <c r="N105" i="18"/>
  <c r="BE105" i="18" s="1"/>
  <c r="N108" i="18"/>
  <c r="BE108" i="18" s="1"/>
  <c r="N104" i="18"/>
  <c r="M29" i="18"/>
  <c r="N106" i="18"/>
  <c r="BE106" i="18" s="1"/>
  <c r="BK122" i="13"/>
  <c r="N122" i="13" s="1"/>
  <c r="N89" i="13" s="1"/>
  <c r="N123" i="13"/>
  <c r="N90" i="13" s="1"/>
  <c r="BK124" i="14"/>
  <c r="N124" i="14" s="1"/>
  <c r="N89" i="14" s="1"/>
  <c r="AX110" i="1"/>
  <c r="BB109" i="1"/>
  <c r="AX109" i="1" s="1"/>
  <c r="N103" i="2"/>
  <c r="BE103" i="2" s="1"/>
  <c r="N101" i="2"/>
  <c r="BE101" i="2" s="1"/>
  <c r="M28" i="2"/>
  <c r="N104" i="2"/>
  <c r="BE104" i="2" s="1"/>
  <c r="N100" i="2"/>
  <c r="BE100" i="2" s="1"/>
  <c r="N102" i="2"/>
  <c r="BE102" i="2" s="1"/>
  <c r="N99" i="2"/>
  <c r="BK124" i="8"/>
  <c r="N124" i="8" s="1"/>
  <c r="N89" i="8" s="1"/>
  <c r="N125" i="8"/>
  <c r="N90" i="8" s="1"/>
  <c r="N131" i="5"/>
  <c r="N91" i="5" s="1"/>
  <c r="BK129" i="5"/>
  <c r="N129" i="5" s="1"/>
  <c r="N89" i="5" s="1"/>
  <c r="BK143" i="3"/>
  <c r="N143" i="3" s="1"/>
  <c r="N89" i="3" s="1"/>
  <c r="W32" i="1"/>
  <c r="AW87" i="1"/>
  <c r="AK32" i="1" s="1"/>
  <c r="AX90" i="1"/>
  <c r="BB87" i="1"/>
  <c r="N105" i="21"/>
  <c r="BE105" i="21" s="1"/>
  <c r="N103" i="21"/>
  <c r="BE103" i="21" s="1"/>
  <c r="M29" i="21"/>
  <c r="N102" i="21"/>
  <c r="BE102" i="21" s="1"/>
  <c r="N104" i="21"/>
  <c r="BE104" i="21" s="1"/>
  <c r="N101" i="21"/>
  <c r="N106" i="21"/>
  <c r="BE106" i="21" s="1"/>
  <c r="N101" i="17"/>
  <c r="BE101" i="17" s="1"/>
  <c r="N99" i="17"/>
  <c r="BE99" i="17" s="1"/>
  <c r="M28" i="17"/>
  <c r="N102" i="17"/>
  <c r="BE102" i="17" s="1"/>
  <c r="N98" i="17"/>
  <c r="BE98" i="17" s="1"/>
  <c r="N100" i="17"/>
  <c r="BE100" i="17" s="1"/>
  <c r="N97" i="17"/>
  <c r="N102" i="24"/>
  <c r="BE102" i="24" s="1"/>
  <c r="N100" i="24"/>
  <c r="BE100" i="24" s="1"/>
  <c r="M28" i="24"/>
  <c r="N101" i="24"/>
  <c r="BE101" i="24" s="1"/>
  <c r="N98" i="24"/>
  <c r="N103" i="24"/>
  <c r="BE103" i="24" s="1"/>
  <c r="N99" i="24"/>
  <c r="BE99" i="24" s="1"/>
  <c r="N99" i="11"/>
  <c r="BE99" i="11" s="1"/>
  <c r="N97" i="11"/>
  <c r="BE97" i="11" s="1"/>
  <c r="M28" i="11"/>
  <c r="N100" i="11"/>
  <c r="BE100" i="11" s="1"/>
  <c r="N98" i="11"/>
  <c r="BE98" i="11" s="1"/>
  <c r="N96" i="11"/>
  <c r="BE96" i="11" s="1"/>
  <c r="N95" i="11"/>
  <c r="N122" i="10"/>
  <c r="N90" i="10" s="1"/>
  <c r="BK121" i="10"/>
  <c r="N121" i="10" s="1"/>
  <c r="N89" i="10" s="1"/>
  <c r="N124" i="20"/>
  <c r="N91" i="20" s="1"/>
  <c r="BK123" i="20"/>
  <c r="N123" i="20" s="1"/>
  <c r="N90" i="20" s="1"/>
  <c r="N107" i="16" l="1"/>
  <c r="BE107" i="16" s="1"/>
  <c r="N105" i="16"/>
  <c r="BE105" i="16" s="1"/>
  <c r="N103" i="16"/>
  <c r="BE103" i="16" s="1"/>
  <c r="N102" i="16"/>
  <c r="N104" i="16"/>
  <c r="BE104" i="16" s="1"/>
  <c r="M28" i="16"/>
  <c r="N106" i="16"/>
  <c r="BE106" i="16" s="1"/>
  <c r="M29" i="12"/>
  <c r="L114" i="12"/>
  <c r="N104" i="6"/>
  <c r="BE104" i="6" s="1"/>
  <c r="M28" i="6"/>
  <c r="N106" i="6"/>
  <c r="BE106" i="6" s="1"/>
  <c r="N103" i="6"/>
  <c r="N108" i="6"/>
  <c r="BE108" i="6" s="1"/>
  <c r="N105" i="6"/>
  <c r="BE105" i="6" s="1"/>
  <c r="N107" i="6"/>
  <c r="BE107" i="6" s="1"/>
  <c r="N97" i="24"/>
  <c r="BE98" i="24"/>
  <c r="N104" i="14"/>
  <c r="BE104" i="14" s="1"/>
  <c r="N102" i="14"/>
  <c r="BE102" i="14" s="1"/>
  <c r="N100" i="14"/>
  <c r="BE100" i="14" s="1"/>
  <c r="N99" i="14"/>
  <c r="N101" i="14"/>
  <c r="BE101" i="14" s="1"/>
  <c r="N103" i="14"/>
  <c r="BE103" i="14" s="1"/>
  <c r="M28" i="14"/>
  <c r="AS104" i="1"/>
  <c r="M31" i="15"/>
  <c r="M33" i="12"/>
  <c r="AV101" i="1" s="1"/>
  <c r="AT101" i="1" s="1"/>
  <c r="H33" i="12"/>
  <c r="AZ101" i="1" s="1"/>
  <c r="N104" i="9"/>
  <c r="BE104" i="9" s="1"/>
  <c r="N102" i="9"/>
  <c r="BE102" i="9" s="1"/>
  <c r="N100" i="9"/>
  <c r="BE100" i="9" s="1"/>
  <c r="N99" i="9"/>
  <c r="N103" i="9"/>
  <c r="BE103" i="9" s="1"/>
  <c r="M28" i="9"/>
  <c r="N101" i="9"/>
  <c r="BE101" i="9" s="1"/>
  <c r="N101" i="20"/>
  <c r="BE101" i="20" s="1"/>
  <c r="N98" i="20"/>
  <c r="BE98" i="20" s="1"/>
  <c r="M29" i="20"/>
  <c r="N102" i="20"/>
  <c r="BE102" i="20" s="1"/>
  <c r="N100" i="20"/>
  <c r="BE100" i="20" s="1"/>
  <c r="N99" i="20"/>
  <c r="BE99" i="20" s="1"/>
  <c r="N97" i="20"/>
  <c r="BE97" i="17"/>
  <c r="N96" i="17"/>
  <c r="AX87" i="1"/>
  <c r="W33" i="1"/>
  <c r="N123" i="3"/>
  <c r="BE123" i="3" s="1"/>
  <c r="N121" i="3"/>
  <c r="BE121" i="3" s="1"/>
  <c r="N119" i="3"/>
  <c r="BE119" i="3" s="1"/>
  <c r="N118" i="3"/>
  <c r="N122" i="3"/>
  <c r="BE122" i="3" s="1"/>
  <c r="N120" i="3"/>
  <c r="BE120" i="3" s="1"/>
  <c r="M28" i="3"/>
  <c r="N104" i="8"/>
  <c r="BE104" i="8" s="1"/>
  <c r="N102" i="8"/>
  <c r="BE102" i="8" s="1"/>
  <c r="N100" i="8"/>
  <c r="BE100" i="8" s="1"/>
  <c r="N99" i="8"/>
  <c r="N101" i="8"/>
  <c r="BE101" i="8" s="1"/>
  <c r="M28" i="8"/>
  <c r="N103" i="8"/>
  <c r="BE103" i="8" s="1"/>
  <c r="BE97" i="23"/>
  <c r="N96" i="23"/>
  <c r="AY109" i="1"/>
  <c r="BC87" i="1"/>
  <c r="N101" i="22"/>
  <c r="BE101" i="22" s="1"/>
  <c r="N99" i="22"/>
  <c r="BE99" i="22" s="1"/>
  <c r="M29" i="22"/>
  <c r="N102" i="22"/>
  <c r="BE102" i="22" s="1"/>
  <c r="N98" i="22"/>
  <c r="BE98" i="22" s="1"/>
  <c r="N97" i="22"/>
  <c r="N100" i="22"/>
  <c r="BE100" i="22" s="1"/>
  <c r="N101" i="10"/>
  <c r="BE101" i="10" s="1"/>
  <c r="N99" i="10"/>
  <c r="BE99" i="10" s="1"/>
  <c r="N97" i="10"/>
  <c r="BE97" i="10" s="1"/>
  <c r="N96" i="10"/>
  <c r="N98" i="10"/>
  <c r="BE98" i="10" s="1"/>
  <c r="M28" i="10"/>
  <c r="N100" i="10"/>
  <c r="BE100" i="10" s="1"/>
  <c r="BE95" i="11"/>
  <c r="N94" i="11"/>
  <c r="BE101" i="21"/>
  <c r="N100" i="21"/>
  <c r="N108" i="5"/>
  <c r="BE108" i="5" s="1"/>
  <c r="N106" i="5"/>
  <c r="BE106" i="5" s="1"/>
  <c r="M28" i="5"/>
  <c r="N105" i="5"/>
  <c r="BE105" i="5" s="1"/>
  <c r="N107" i="5"/>
  <c r="BE107" i="5" s="1"/>
  <c r="N104" i="5"/>
  <c r="N109" i="5"/>
  <c r="BE109" i="5" s="1"/>
  <c r="BE99" i="2"/>
  <c r="N98" i="2"/>
  <c r="N102" i="13"/>
  <c r="BE102" i="13" s="1"/>
  <c r="N100" i="13"/>
  <c r="BE100" i="13" s="1"/>
  <c r="N98" i="13"/>
  <c r="BE98" i="13" s="1"/>
  <c r="N97" i="13"/>
  <c r="N101" i="13"/>
  <c r="BE101" i="13" s="1"/>
  <c r="N99" i="13"/>
  <c r="BE99" i="13" s="1"/>
  <c r="M28" i="13"/>
  <c r="BE104" i="18"/>
  <c r="N103" i="18"/>
  <c r="N100" i="19"/>
  <c r="BE100" i="19" s="1"/>
  <c r="N98" i="19"/>
  <c r="BE98" i="19" s="1"/>
  <c r="N96" i="19"/>
  <c r="BE96" i="19" s="1"/>
  <c r="N95" i="19"/>
  <c r="N97" i="19"/>
  <c r="BE97" i="19" s="1"/>
  <c r="M29" i="19"/>
  <c r="N99" i="19"/>
  <c r="BE99" i="19" s="1"/>
  <c r="N99" i="7"/>
  <c r="BE100" i="7"/>
  <c r="BE98" i="4"/>
  <c r="N97" i="4"/>
  <c r="M34" i="4" l="1"/>
  <c r="AV93" i="1" s="1"/>
  <c r="AT93" i="1" s="1"/>
  <c r="H34" i="4"/>
  <c r="AZ93" i="1" s="1"/>
  <c r="N94" i="19"/>
  <c r="BE95" i="19"/>
  <c r="H33" i="17"/>
  <c r="AZ108" i="1" s="1"/>
  <c r="AZ107" i="1" s="1"/>
  <c r="AV107" i="1" s="1"/>
  <c r="AT107" i="1" s="1"/>
  <c r="M33" i="17"/>
  <c r="AV108" i="1" s="1"/>
  <c r="AT108" i="1" s="1"/>
  <c r="N98" i="14"/>
  <c r="BE99" i="14"/>
  <c r="H33" i="24"/>
  <c r="AZ119" i="1" s="1"/>
  <c r="AZ118" i="1" s="1"/>
  <c r="AV118" i="1" s="1"/>
  <c r="AT118" i="1" s="1"/>
  <c r="M33" i="24"/>
  <c r="AV119" i="1" s="1"/>
  <c r="AT119" i="1" s="1"/>
  <c r="BE102" i="16"/>
  <c r="N101" i="16"/>
  <c r="M30" i="4"/>
  <c r="L105" i="4"/>
  <c r="M30" i="18"/>
  <c r="L111" i="18"/>
  <c r="H33" i="2"/>
  <c r="AZ89" i="1" s="1"/>
  <c r="AZ88" i="1" s="1"/>
  <c r="M33" i="2"/>
  <c r="AV89" i="1" s="1"/>
  <c r="AT89" i="1" s="1"/>
  <c r="H33" i="11"/>
  <c r="AZ100" i="1" s="1"/>
  <c r="M33" i="11"/>
  <c r="AV100" i="1" s="1"/>
  <c r="AT100" i="1" s="1"/>
  <c r="M34" i="18"/>
  <c r="AV111" i="1" s="1"/>
  <c r="AT111" i="1" s="1"/>
  <c r="H34" i="18"/>
  <c r="AZ111" i="1" s="1"/>
  <c r="M30" i="21"/>
  <c r="L108" i="21"/>
  <c r="BE96" i="10"/>
  <c r="N95" i="10"/>
  <c r="M29" i="23"/>
  <c r="L104" i="23"/>
  <c r="AG104" i="1"/>
  <c r="AN104" i="1" s="1"/>
  <c r="L39" i="15"/>
  <c r="M29" i="24"/>
  <c r="L105" i="24"/>
  <c r="H33" i="7"/>
  <c r="AZ96" i="1" s="1"/>
  <c r="M33" i="7"/>
  <c r="AV96" i="1" s="1"/>
  <c r="AT96" i="1" s="1"/>
  <c r="N96" i="13"/>
  <c r="BE97" i="13"/>
  <c r="BE104" i="5"/>
  <c r="N103" i="5"/>
  <c r="H34" i="21"/>
  <c r="AZ114" i="1" s="1"/>
  <c r="M34" i="21"/>
  <c r="AV114" i="1" s="1"/>
  <c r="AT114" i="1" s="1"/>
  <c r="W34" i="1"/>
  <c r="AY87" i="1"/>
  <c r="H33" i="23"/>
  <c r="AZ117" i="1" s="1"/>
  <c r="AZ116" i="1" s="1"/>
  <c r="AV116" i="1" s="1"/>
  <c r="AT116" i="1" s="1"/>
  <c r="M33" i="23"/>
  <c r="AV117" i="1" s="1"/>
  <c r="AT117" i="1" s="1"/>
  <c r="N102" i="6"/>
  <c r="BE103" i="6"/>
  <c r="M29" i="7"/>
  <c r="L107" i="7"/>
  <c r="M29" i="2"/>
  <c r="L106" i="2"/>
  <c r="M29" i="11"/>
  <c r="L102" i="11"/>
  <c r="N96" i="22"/>
  <c r="BE97" i="22"/>
  <c r="N98" i="8"/>
  <c r="BE99" i="8"/>
  <c r="BE118" i="3"/>
  <c r="N117" i="3"/>
  <c r="M29" i="17"/>
  <c r="L104" i="17"/>
  <c r="N96" i="20"/>
  <c r="BE97" i="20"/>
  <c r="BE99" i="9"/>
  <c r="N98" i="9"/>
  <c r="AS101" i="1"/>
  <c r="M31" i="12"/>
  <c r="AS108" i="1" l="1"/>
  <c r="AS107" i="1" s="1"/>
  <c r="M31" i="17"/>
  <c r="M34" i="20"/>
  <c r="AV113" i="1" s="1"/>
  <c r="AT113" i="1" s="1"/>
  <c r="H34" i="20"/>
  <c r="AZ113" i="1" s="1"/>
  <c r="AS100" i="1"/>
  <c r="M31" i="11"/>
  <c r="M30" i="20"/>
  <c r="L104" i="20"/>
  <c r="H34" i="22"/>
  <c r="AZ115" i="1" s="1"/>
  <c r="M34" i="22"/>
  <c r="AV115" i="1" s="1"/>
  <c r="AT115" i="1" s="1"/>
  <c r="M33" i="6"/>
  <c r="AV95" i="1" s="1"/>
  <c r="AT95" i="1" s="1"/>
  <c r="H33" i="6"/>
  <c r="AZ95" i="1" s="1"/>
  <c r="M29" i="9"/>
  <c r="L106" i="9"/>
  <c r="M30" i="22"/>
  <c r="L104" i="22"/>
  <c r="AS89" i="1"/>
  <c r="AS88" i="1" s="1"/>
  <c r="M31" i="2"/>
  <c r="M29" i="6"/>
  <c r="L110" i="6"/>
  <c r="M29" i="13"/>
  <c r="L104" i="13"/>
  <c r="M29" i="10"/>
  <c r="L103" i="10"/>
  <c r="AS111" i="1"/>
  <c r="M32" i="18"/>
  <c r="M33" i="16"/>
  <c r="AV106" i="1" s="1"/>
  <c r="AT106" i="1" s="1"/>
  <c r="H33" i="16"/>
  <c r="AZ106" i="1" s="1"/>
  <c r="AZ105" i="1" s="1"/>
  <c r="AV105" i="1" s="1"/>
  <c r="AT105" i="1" s="1"/>
  <c r="M33" i="14"/>
  <c r="AV103" i="1" s="1"/>
  <c r="AT103" i="1" s="1"/>
  <c r="H33" i="14"/>
  <c r="AZ103" i="1" s="1"/>
  <c r="M34" i="19"/>
  <c r="AV112" i="1" s="1"/>
  <c r="AT112" i="1" s="1"/>
  <c r="H34" i="19"/>
  <c r="AZ112" i="1" s="1"/>
  <c r="M33" i="8"/>
  <c r="AV97" i="1" s="1"/>
  <c r="AT97" i="1" s="1"/>
  <c r="H33" i="8"/>
  <c r="AZ97" i="1" s="1"/>
  <c r="M29" i="5"/>
  <c r="L111" i="5"/>
  <c r="M33" i="10"/>
  <c r="AV99" i="1" s="1"/>
  <c r="AT99" i="1" s="1"/>
  <c r="H33" i="10"/>
  <c r="AZ99" i="1" s="1"/>
  <c r="AZ110" i="1"/>
  <c r="M29" i="14"/>
  <c r="L106" i="14"/>
  <c r="M30" i="19"/>
  <c r="L102" i="19"/>
  <c r="M33" i="9"/>
  <c r="AV98" i="1" s="1"/>
  <c r="AT98" i="1" s="1"/>
  <c r="H33" i="9"/>
  <c r="AZ98" i="1" s="1"/>
  <c r="M29" i="8"/>
  <c r="L106" i="8"/>
  <c r="H33" i="5"/>
  <c r="AZ94" i="1" s="1"/>
  <c r="M33" i="5"/>
  <c r="AV94" i="1" s="1"/>
  <c r="AT94" i="1" s="1"/>
  <c r="AV88" i="1"/>
  <c r="AT88" i="1" s="1"/>
  <c r="AS93" i="1"/>
  <c r="M32" i="4"/>
  <c r="AG101" i="1"/>
  <c r="AN101" i="1" s="1"/>
  <c r="L39" i="12"/>
  <c r="M29" i="3"/>
  <c r="L125" i="3"/>
  <c r="AS96" i="1"/>
  <c r="M31" i="7"/>
  <c r="M33" i="3"/>
  <c r="AV92" i="1" s="1"/>
  <c r="AT92" i="1" s="1"/>
  <c r="H33" i="3"/>
  <c r="AZ92" i="1" s="1"/>
  <c r="AZ91" i="1" s="1"/>
  <c r="M33" i="13"/>
  <c r="AV102" i="1" s="1"/>
  <c r="AT102" i="1" s="1"/>
  <c r="H33" i="13"/>
  <c r="AZ102" i="1" s="1"/>
  <c r="AS119" i="1"/>
  <c r="AS118" i="1" s="1"/>
  <c r="M31" i="24"/>
  <c r="AS117" i="1"/>
  <c r="AS116" i="1" s="1"/>
  <c r="M31" i="23"/>
  <c r="AS114" i="1"/>
  <c r="M32" i="21"/>
  <c r="M29" i="16"/>
  <c r="L109" i="16"/>
  <c r="AS103" i="1" l="1"/>
  <c r="M31" i="14"/>
  <c r="L40" i="21"/>
  <c r="AG114" i="1"/>
  <c r="AN114" i="1" s="1"/>
  <c r="AS94" i="1"/>
  <c r="M31" i="5"/>
  <c r="AS99" i="1"/>
  <c r="M31" i="10"/>
  <c r="AS95" i="1"/>
  <c r="M31" i="6"/>
  <c r="AS115" i="1"/>
  <c r="M32" i="22"/>
  <c r="AS113" i="1"/>
  <c r="M32" i="20"/>
  <c r="AZ90" i="1"/>
  <c r="AV91" i="1"/>
  <c r="AT91" i="1" s="1"/>
  <c r="AG93" i="1"/>
  <c r="AN93" i="1" s="1"/>
  <c r="L40" i="4"/>
  <c r="AS92" i="1"/>
  <c r="AS91" i="1" s="1"/>
  <c r="M31" i="3"/>
  <c r="L39" i="23"/>
  <c r="AG117" i="1"/>
  <c r="AG96" i="1"/>
  <c r="AN96" i="1" s="1"/>
  <c r="L39" i="7"/>
  <c r="AZ109" i="1"/>
  <c r="AV109" i="1" s="1"/>
  <c r="AT109" i="1" s="1"/>
  <c r="AV110" i="1"/>
  <c r="AT110" i="1" s="1"/>
  <c r="AS106" i="1"/>
  <c r="AS105" i="1" s="1"/>
  <c r="M31" i="16"/>
  <c r="AS97" i="1"/>
  <c r="M31" i="8"/>
  <c r="AS112" i="1"/>
  <c r="M32" i="19"/>
  <c r="L40" i="18"/>
  <c r="AG111" i="1"/>
  <c r="L39" i="2"/>
  <c r="AG89" i="1"/>
  <c r="L39" i="11"/>
  <c r="AG100" i="1"/>
  <c r="AN100" i="1" s="1"/>
  <c r="L39" i="17"/>
  <c r="AG108" i="1"/>
  <c r="AG119" i="1"/>
  <c r="L39" i="24"/>
  <c r="AS110" i="1"/>
  <c r="AS109" i="1" s="1"/>
  <c r="AS102" i="1"/>
  <c r="M31" i="13"/>
  <c r="AS98" i="1"/>
  <c r="M31" i="9"/>
  <c r="AG92" i="1" l="1"/>
  <c r="L39" i="3"/>
  <c r="AG115" i="1"/>
  <c r="AN115" i="1" s="1"/>
  <c r="L40" i="22"/>
  <c r="L39" i="10"/>
  <c r="AG99" i="1"/>
  <c r="AN99" i="1" s="1"/>
  <c r="AG107" i="1"/>
  <c r="AN107" i="1" s="1"/>
  <c r="AN108" i="1"/>
  <c r="AS90" i="1"/>
  <c r="AS87" i="1" s="1"/>
  <c r="AV90" i="1"/>
  <c r="AT90" i="1" s="1"/>
  <c r="AZ87" i="1"/>
  <c r="AN89" i="1"/>
  <c r="AG88" i="1"/>
  <c r="L39" i="16"/>
  <c r="AG106" i="1"/>
  <c r="AN111" i="1"/>
  <c r="AG97" i="1"/>
  <c r="AN97" i="1" s="1"/>
  <c r="L39" i="8"/>
  <c r="AN117" i="1"/>
  <c r="AG116" i="1"/>
  <c r="AN116" i="1" s="1"/>
  <c r="AG113" i="1"/>
  <c r="AN113" i="1" s="1"/>
  <c r="L40" i="20"/>
  <c r="AG95" i="1"/>
  <c r="AN95" i="1" s="1"/>
  <c r="L39" i="6"/>
  <c r="L39" i="5"/>
  <c r="AG94" i="1"/>
  <c r="AN94" i="1" s="1"/>
  <c r="AG103" i="1"/>
  <c r="AN103" i="1" s="1"/>
  <c r="L39" i="14"/>
  <c r="AG98" i="1"/>
  <c r="AN98" i="1" s="1"/>
  <c r="L39" i="9"/>
  <c r="AG112" i="1"/>
  <c r="AN112" i="1" s="1"/>
  <c r="L40" i="19"/>
  <c r="AG102" i="1"/>
  <c r="AN102" i="1" s="1"/>
  <c r="L39" i="13"/>
  <c r="AN119" i="1"/>
  <c r="AG118" i="1"/>
  <c r="AN118" i="1" s="1"/>
  <c r="AN106" i="1" l="1"/>
  <c r="AG105" i="1"/>
  <c r="AN105" i="1" s="1"/>
  <c r="AV87" i="1"/>
  <c r="AG110" i="1"/>
  <c r="AN88" i="1"/>
  <c r="AN92" i="1"/>
  <c r="AG91" i="1"/>
  <c r="AT87" i="1" l="1"/>
  <c r="AG90" i="1"/>
  <c r="AN91" i="1"/>
  <c r="AG109" i="1"/>
  <c r="AN109" i="1" s="1"/>
  <c r="AN110" i="1"/>
  <c r="AN90" i="1" l="1"/>
  <c r="AG87" i="1"/>
  <c r="AK26" i="1" l="1"/>
  <c r="AG122" i="1"/>
  <c r="AG125" i="1"/>
  <c r="AG123" i="1"/>
  <c r="AG124" i="1"/>
  <c r="AN87" i="1"/>
  <c r="CD123" i="1" l="1"/>
  <c r="AV123" i="1"/>
  <c r="BY123" i="1" s="1"/>
  <c r="CD125" i="1"/>
  <c r="AV125" i="1"/>
  <c r="BY125" i="1" s="1"/>
  <c r="AV124" i="1"/>
  <c r="BY124" i="1" s="1"/>
  <c r="CD124" i="1"/>
  <c r="CD122" i="1"/>
  <c r="AG121" i="1"/>
  <c r="AV122" i="1"/>
  <c r="BY122" i="1" s="1"/>
  <c r="W31" i="1" l="1"/>
  <c r="AK31" i="1"/>
  <c r="AK27" i="1"/>
  <c r="AK29" i="1" s="1"/>
  <c r="AG127" i="1"/>
  <c r="AN125" i="1"/>
  <c r="AN123" i="1"/>
  <c r="AN122" i="1"/>
  <c r="AN124" i="1"/>
  <c r="AK37" i="1" l="1"/>
  <c r="AN121" i="1"/>
  <c r="AN127" i="1" s="1"/>
</calcChain>
</file>

<file path=xl/sharedStrings.xml><?xml version="1.0" encoding="utf-8"?>
<sst xmlns="http://schemas.openxmlformats.org/spreadsheetml/2006/main" count="35004" uniqueCount="4289">
  <si>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</si>
  <si>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</si>
  <si>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</si>
  <si>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</si>
  <si>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</si>
  <si>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</si>
  <si>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</si>
  <si>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</si>
  <si>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</si>
  <si>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</si>
  <si>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</si>
  <si>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</si>
  <si>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</si>
  <si>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</si>
  <si>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</si>
  <si>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</si>
  <si>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</si>
  <si>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150201707BCD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</si>
  <si>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</si>
  <si>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</si>
  <si>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Dobruška - objekt výuky</t>
  </si>
  <si>
    <t>JKSO:</t>
  </si>
  <si>
    <t/>
  </si>
  <si>
    <t>CC-CZ:</t>
  </si>
  <si>
    <t>Místo:</t>
  </si>
  <si>
    <t>Dobruška</t>
  </si>
  <si>
    <t>Datum:</t>
  </si>
  <si>
    <t>5. 3. 2018</t>
  </si>
  <si>
    <t>Objednatel:</t>
  </si>
  <si>
    <t>IČ:</t>
  </si>
  <si>
    <t>71340726</t>
  </si>
  <si>
    <t>SŠ - Podorlické vzdělávací centrum Dobruška</t>
  </si>
  <si>
    <t>DIČ:</t>
  </si>
  <si>
    <t>Zhotovitel:</t>
  </si>
  <si>
    <t>Vyplň údaj</t>
  </si>
  <si>
    <t>Projektant:</t>
  </si>
  <si>
    <t>64255727</t>
  </si>
  <si>
    <t>ApA Architektonicko-projekt.ateliér Vamberk s.r.o.</t>
  </si>
  <si>
    <t>CZ64255727</t>
  </si>
  <si>
    <t>True</t>
  </si>
  <si>
    <t>1</t>
  </si>
  <si>
    <t>Zpracovatel:</t>
  </si>
  <si>
    <t>0,1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</si>
  <si>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</si>
  <si>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</si>
  <si>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</si>
  <si>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</si>
  <si>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</si>
  <si>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</si>
  <si>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</si>
  <si>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</si>
  <si>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</si>
  <si>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</si>
  <si>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</si>
  <si>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</si>
  <si>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</si>
  <si>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</si>
  <si>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</si>
  <si>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</si>
  <si>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</si>
  <si>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</si>
  <si>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</si>
  <si>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</si>
  <si>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</si>
  <si>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</si>
  <si>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</si>
  <si>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</si>
  <si>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</si>
  <si>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</si>
  <si>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</si>
  <si>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</si>
  <si>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</si>
  <si>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</si>
  <si>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</si>
  <si>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</si>
  <si>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</si>
  <si>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</si>
  <si>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</si>
  <si>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</si>
  <si>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</si>
  <si>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</si>
  <si>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</si>
  <si>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</si>
  <si>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</si>
  <si>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</si>
  <si>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</si>
  <si>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</si>
  <si>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{f0ab3cf0-3b7e-47c3-940a-01dc0b0f6a1f}</t>
  </si>
  <si>
    <t>{00000000-0000-0000-0000-000000000000}</t>
  </si>
  <si>
    <t>OD</t>
  </si>
  <si>
    <t>Odstranění stavby</t>
  </si>
  <si>
    <t>{45c5d703-1a47-46dd-a25c-5ca29e81e1b3}</t>
  </si>
  <si>
    <t>/</t>
  </si>
  <si>
    <t>2</t>
  </si>
  <si>
    <t>{110015f3-d605-4374-a3d0-223378ad496b}</t>
  </si>
  <si>
    <t>SO 01</t>
  </si>
  <si>
    <t>Objekt výuky</t>
  </si>
  <si>
    <t>{ad473d1d-a0ee-4a15-ac67-f679bf255941}</t>
  </si>
  <si>
    <t>001</t>
  </si>
  <si>
    <t>Stavební část</t>
  </si>
  <si>
    <t>{9b55480b-020e-42a6-a95f-77b1c559e1ba}</t>
  </si>
  <si>
    <t>3</t>
  </si>
  <si>
    <t>###NOINSERT###</t>
  </si>
  <si>
    <t>001A</t>
  </si>
  <si>
    <t>Pilotové založení objektu</t>
  </si>
  <si>
    <t>{f7ef9505-305a-414d-8be2-cff62f2dabc2}</t>
  </si>
  <si>
    <t>002</t>
  </si>
  <si>
    <t>Vzduchotechnika</t>
  </si>
  <si>
    <t>{0ba1bf6a-0b63-4fa1-b355-024958a2e55a}</t>
  </si>
  <si>
    <t>003</t>
  </si>
  <si>
    <t>Zařízení pro vytápění staveb</t>
  </si>
  <si>
    <t>{f093b1aa-76c3-4de8-b821-069f4360d3e6}</t>
  </si>
  <si>
    <t>004</t>
  </si>
  <si>
    <t>Areálový plynovod</t>
  </si>
  <si>
    <t>{b21d0719-2929-4cb0-a5b6-226216b7660a}</t>
  </si>
  <si>
    <t>005</t>
  </si>
  <si>
    <t>Kabelová přípojka NN</t>
  </si>
  <si>
    <t>{23008478-c72d-4f16-811c-80b5a7c6cd90}</t>
  </si>
  <si>
    <t>006</t>
  </si>
  <si>
    <t>Elektroinstalace - silnoproud</t>
  </si>
  <si>
    <t>{75dd55ed-b262-4541-b3fe-26a63a73a6f9}</t>
  </si>
  <si>
    <t>007</t>
  </si>
  <si>
    <t>Elektroinstalace - slaboproud</t>
  </si>
  <si>
    <t>{e3a71f18-8fd3-458b-90cd-3b228fa80fe6}</t>
  </si>
  <si>
    <t>008</t>
  </si>
  <si>
    <t>Ochrana před bleskem</t>
  </si>
  <si>
    <t>{5c2f2590-8d2a-4916-8064-f1cf4c6439d2}</t>
  </si>
  <si>
    <t>009</t>
  </si>
  <si>
    <t>Zdravotně technické instalace</t>
  </si>
  <si>
    <t>{0a9e5b3f-e624-4f12-8acb-2e6a0eb9cf0f}</t>
  </si>
  <si>
    <t>010</t>
  </si>
  <si>
    <t>Splašková kanalizační přípojka</t>
  </si>
  <si>
    <t>{14e176ea-f9af-446a-ac8b-3381c02085d8}</t>
  </si>
  <si>
    <t>011</t>
  </si>
  <si>
    <t>Přípojka vody</t>
  </si>
  <si>
    <t>{e70379c6-26ed-40a2-9e74-81ac889e0859}</t>
  </si>
  <si>
    <t>012</t>
  </si>
  <si>
    <t>Sadové úpravy, zeleň</t>
  </si>
  <si>
    <t>{f11add18-f6be-4077-ad52-d29dd5d2ba4a}</t>
  </si>
  <si>
    <t>SO 02</t>
  </si>
  <si>
    <t>Dešťová kanalizační přípojka</t>
  </si>
  <si>
    <t>{20b3d2f8-ea48-4150-acfc-1a341d5f16eb}</t>
  </si>
  <si>
    <t>{eb97608a-b28c-4e77-9f9e-10b333ef277d}</t>
  </si>
  <si>
    <t>SO 03</t>
  </si>
  <si>
    <t>Zpevněná plocha, komunikace</t>
  </si>
  <si>
    <t>{c74c876c-f56e-4b91-85e6-82ea56fa8ad0}</t>
  </si>
  <si>
    <t>{c6cd7771-a456-4c20-9053-0dde180b4429}</t>
  </si>
  <si>
    <t>NN</t>
  </si>
  <si>
    <t>Neuznatelné náklady</t>
  </si>
  <si>
    <t>{f388c623-e2d8-4c13-8922-585c7e166684}</t>
  </si>
  <si>
    <t>{23ff5be0-04c1-4ace-84d3-f3ed6f24967f}</t>
  </si>
  <si>
    <t>{b68f9baf-f522-4dd1-abe5-ddf69ad11768}</t>
  </si>
  <si>
    <t>{a0affc8a-4588-4b18-9958-7f36b2500a06}</t>
  </si>
  <si>
    <t>{42e5501c-b672-454d-bde3-437abe310cf6}</t>
  </si>
  <si>
    <t>{85a78c49-f610-4792-85fe-1c62c07d9e6f}</t>
  </si>
  <si>
    <t>{813b5052-e89d-41d2-839a-649cdbd8ad36}</t>
  </si>
  <si>
    <t>SO 04</t>
  </si>
  <si>
    <t>Přeložka stávající jednotné kanalizace</t>
  </si>
  <si>
    <t>{4b533d19-c33b-4f91-bdde-8a084ffcbd7b}</t>
  </si>
  <si>
    <t>01</t>
  </si>
  <si>
    <t>Přeložka sávající jenotné kanalizace</t>
  </si>
  <si>
    <t>{7862bed4-e086-4186-8c50-7f9c1ec5df5f}</t>
  </si>
  <si>
    <t>VRN</t>
  </si>
  <si>
    <t>Vedlejší rozpočtové náklady</t>
  </si>
  <si>
    <t>{2fe66774-b3bd-4994-9ef7-f38aef2e650d}</t>
  </si>
  <si>
    <t>{05020764-9beb-41f2-a0c1-a2b256907da4}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</si>
  <si>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</si>
  <si>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</si>
  <si>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</si>
  <si>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</si>
  <si>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</si>
  <si>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</si>
  <si>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</si>
  <si>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</si>
  <si>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</si>
  <si>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</si>
  <si>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</si>
  <si>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</si>
  <si>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</si>
  <si>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</si>
  <si>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</si>
  <si>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</si>
  <si>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OD - Odstranění stavby</t>
  </si>
  <si>
    <t>Část: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</si>
  <si>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</si>
  <si>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</si>
  <si>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</si>
  <si>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</si>
  <si>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</si>
  <si>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</si>
  <si>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</si>
  <si>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</si>
  <si>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</si>
  <si>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</si>
  <si>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</si>
  <si>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</si>
  <si>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765 - Krytina skládaná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</si>
  <si>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</si>
  <si>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</si>
  <si>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</si>
  <si>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</si>
  <si>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</si>
  <si>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</si>
  <si>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</si>
  <si>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</si>
  <si>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</si>
  <si>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</si>
  <si>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</si>
  <si>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</si>
  <si>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</si>
  <si>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</si>
  <si>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</si>
  <si>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</si>
  <si>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</si>
  <si>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</si>
  <si>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</si>
  <si>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</si>
  <si>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</si>
  <si>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</si>
  <si>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</si>
  <si>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</si>
  <si>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113107162</t>
  </si>
  <si>
    <t>Odstranění podkladu pl přes 50 do 200 m2 z kameniva drceného tl 200 mm</t>
  </si>
  <si>
    <t>m2</t>
  </si>
  <si>
    <t>4</t>
  </si>
  <si>
    <t>1409174263</t>
  </si>
  <si>
    <t>113107171</t>
  </si>
  <si>
    <t>Odstranění podkladu pl přes 50 do 200 m2 z betonu prostého tl 150 mm</t>
  </si>
  <si>
    <t>1303197409</t>
  </si>
  <si>
    <t>961021311</t>
  </si>
  <si>
    <t>Bourání základů ze zdiva kamenného</t>
  </si>
  <si>
    <t>m3</t>
  </si>
  <si>
    <t>1200098520</t>
  </si>
  <si>
    <t>981013414</t>
  </si>
  <si>
    <t>Demolice budov zděných na MC nebo z betonu podíl konstrukcí do 25 % těžkou mechanizací</t>
  </si>
  <si>
    <t>1296553959</t>
  </si>
  <si>
    <t>5</t>
  </si>
  <si>
    <t>997006512</t>
  </si>
  <si>
    <t>Vodorovné doprava suti s naložením a složením na skládku do 1 km</t>
  </si>
  <si>
    <t>t</t>
  </si>
  <si>
    <t>1233565288</t>
  </si>
  <si>
    <t>6</t>
  </si>
  <si>
    <t>997006519R1</t>
  </si>
  <si>
    <t>Příplatek k vodorovnému přemístění suti na skládku ZKD 1 km přes 1 km - suť a kamenivo</t>
  </si>
  <si>
    <t>1883296684</t>
  </si>
  <si>
    <t>7</t>
  </si>
  <si>
    <t>997006519R2</t>
  </si>
  <si>
    <t>Příplatek k vodorovnému přemístění suti na skládku ZKD 1 km přes 1 km - ostatní odpad</t>
  </si>
  <si>
    <t>-1657438494</t>
  </si>
  <si>
    <t>8</t>
  </si>
  <si>
    <t>997013803R</t>
  </si>
  <si>
    <t>Poplatek za uložení netříděné suti na skládce (skládkovné)</t>
  </si>
  <si>
    <t>-2020625841</t>
  </si>
  <si>
    <t>9</t>
  </si>
  <si>
    <t>997013814</t>
  </si>
  <si>
    <t>Poplatek za uložení stavebního odpadu z izolačních hmot na skládce (skládkovné)</t>
  </si>
  <si>
    <t>13025163</t>
  </si>
  <si>
    <t>10</t>
  </si>
  <si>
    <t>997013821</t>
  </si>
  <si>
    <t>Poplatek za uložení stavebního odpadu s azbestem na skládce (skládkovné)</t>
  </si>
  <si>
    <t>1778022083</t>
  </si>
  <si>
    <t>11</t>
  </si>
  <si>
    <t>997221855</t>
  </si>
  <si>
    <t>Poplatek za uložení odpadu z kameniva na skládce (skládkovné)</t>
  </si>
  <si>
    <t>491392711</t>
  </si>
  <si>
    <t>12</t>
  </si>
  <si>
    <t>711131811</t>
  </si>
  <si>
    <t>Odstranění izolace proti zemní vlhkosti vodorovné</t>
  </si>
  <si>
    <t>16</t>
  </si>
  <si>
    <t>1672536479</t>
  </si>
  <si>
    <t>13</t>
  </si>
  <si>
    <t>998711201</t>
  </si>
  <si>
    <t>Přesun hmot procentní pro izolace proti vodě, vlhkosti a plynům v objektech v do 6 m</t>
  </si>
  <si>
    <t>%</t>
  </si>
  <si>
    <t>-1838874269</t>
  </si>
  <si>
    <t>14</t>
  </si>
  <si>
    <t>765131851</t>
  </si>
  <si>
    <t>Demontáž vlnité vláknocementové krytiny sklonu do 30° do suti</t>
  </si>
  <si>
    <t>-107088479</t>
  </si>
  <si>
    <t>998765201</t>
  </si>
  <si>
    <t>Přesun hmot procentní pro krytiny skládané v objektech v do 6 m</t>
  </si>
  <si>
    <t>-1069166590</t>
  </si>
  <si>
    <t>VP - Vícepráce</t>
  </si>
  <si>
    <t>PN</t>
  </si>
  <si>
    <t>SO 01 - Objekt výuky</t>
  </si>
  <si>
    <t>001 - Stavební část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</si>
  <si>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</si>
  <si>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</si>
  <si>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</si>
  <si>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</si>
  <si>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</si>
  <si>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</si>
  <si>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</si>
  <si>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</si>
  <si>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</si>
  <si>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</si>
  <si>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</si>
  <si>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</si>
  <si>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</si>
  <si>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</si>
  <si>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</si>
  <si>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</si>
  <si>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</si>
  <si>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</si>
  <si>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</si>
  <si>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33-M - Montáže dopr.zaříz.,sklad. zař. a váh</t>
  </si>
  <si>
    <t>121101102</t>
  </si>
  <si>
    <t>Sejmutí ornice s přemístěním na vzdálenost do 100 m</t>
  </si>
  <si>
    <t>629880543</t>
  </si>
  <si>
    <t>122201102</t>
  </si>
  <si>
    <t>Odkopávky a prokopávky nezapažené v hornině tř. 3 objem do 1000 m3</t>
  </si>
  <si>
    <t>-1305430722</t>
  </si>
  <si>
    <t>131201101</t>
  </si>
  <si>
    <t>Hloubení jam nezapažených v hornině tř. 3 objemu do 100 m3</t>
  </si>
  <si>
    <t>466334913</t>
  </si>
  <si>
    <t>132201202</t>
  </si>
  <si>
    <t>Hloubení rýh š do 2000 mm v hornině tř. 3 objemu do 1000 m3</t>
  </si>
  <si>
    <t>-450823315</t>
  </si>
  <si>
    <t>162701101</t>
  </si>
  <si>
    <t>Vodorovné přemístění do 6000 m výkopku/sypaniny z horniny tř. 1 až 4</t>
  </si>
  <si>
    <t>1531061122</t>
  </si>
  <si>
    <t>167101102</t>
  </si>
  <si>
    <t>Nakládání výkopku z hornin tř. 1 až 4 přes 100 m3</t>
  </si>
  <si>
    <t>-651639979</t>
  </si>
  <si>
    <t>171201201</t>
  </si>
  <si>
    <t>Uložení sypaniny na skládky</t>
  </si>
  <si>
    <t>446329562</t>
  </si>
  <si>
    <t>171201211</t>
  </si>
  <si>
    <t>Poplatek za uložení odpadu ze sypaniny na skládce (skládkovné)</t>
  </si>
  <si>
    <t>972455569</t>
  </si>
  <si>
    <t>174101101</t>
  </si>
  <si>
    <t>Zásyp jam, šachet rýh nebo kolem objektů sypaninou se zhutněním</t>
  </si>
  <si>
    <t>277219952</t>
  </si>
  <si>
    <t>181301113</t>
  </si>
  <si>
    <t>Rozprostření ornice tl vrstvy do 200 mm pl přes 500 m2 v rovině nebo ve svahu do 1:5</t>
  </si>
  <si>
    <t>-1494866171</t>
  </si>
  <si>
    <t>270A2101</t>
  </si>
  <si>
    <t>Základy ze ŽB tř. C 16/20 pro konstrukce a budovy včetně výztuže</t>
  </si>
  <si>
    <t>1344773329</t>
  </si>
  <si>
    <t>271532213</t>
  </si>
  <si>
    <t>Podsyp pod základové konstrukce se zhutněním z hrubého kameniva frakce 8 až 16 mm</t>
  </si>
  <si>
    <t>516531457</t>
  </si>
  <si>
    <t>273321311</t>
  </si>
  <si>
    <t>Základové desky ze ŽB bez zvýšených nároků na prostředí tř. C 16/20</t>
  </si>
  <si>
    <t>2129458066</t>
  </si>
  <si>
    <t>273351215</t>
  </si>
  <si>
    <t>Zřízení bednění stěn základových desek</t>
  </si>
  <si>
    <t>-2100833319</t>
  </si>
  <si>
    <t>273351216</t>
  </si>
  <si>
    <t>Odstranění bednění stěn základových desek</t>
  </si>
  <si>
    <t>-1473298547</t>
  </si>
  <si>
    <t>273362021</t>
  </si>
  <si>
    <t>Výztuž základových desek svařovanými sítěmi Kari</t>
  </si>
  <si>
    <t>144431642</t>
  </si>
  <si>
    <t>17</t>
  </si>
  <si>
    <t>311238126</t>
  </si>
  <si>
    <t>Zdivo nosné zvukově izolační tl 190 mm P20 z broušených cihel na tenkovrstvou maltu</t>
  </si>
  <si>
    <t>206663905</t>
  </si>
  <si>
    <t>18</t>
  </si>
  <si>
    <t>311238143</t>
  </si>
  <si>
    <t>Zdivo nosné vnitřní z cihel broušených tl 240 mm pevnosti P10 lepených tenkovrstvou maltou</t>
  </si>
  <si>
    <t>716563117</t>
  </si>
  <si>
    <t>19</t>
  </si>
  <si>
    <t>311238144</t>
  </si>
  <si>
    <t>Zdivo nosné vnitřní z cihel broušených tl 300 mm pevnosti P10 lepených tenkovrstvou maltou</t>
  </si>
  <si>
    <t>1003970937</t>
  </si>
  <si>
    <t>20</t>
  </si>
  <si>
    <t>311238245</t>
  </si>
  <si>
    <t>Zdivo nosné vnější z cihel broušených tl 440 mm pevnosti P15 lepených tenkovrstvou maltou</t>
  </si>
  <si>
    <t>64821828</t>
  </si>
  <si>
    <t>317168111</t>
  </si>
  <si>
    <t>Překlad keramický plochý š 11,5 cm dl 100 cm</t>
  </si>
  <si>
    <t>kus</t>
  </si>
  <si>
    <t>-92779347</t>
  </si>
  <si>
    <t>22</t>
  </si>
  <si>
    <t>317168112</t>
  </si>
  <si>
    <t>Překlad keramický plochý š 11,5 cm dl 125 cm</t>
  </si>
  <si>
    <t>-970787613</t>
  </si>
  <si>
    <t>23</t>
  </si>
  <si>
    <t>317168116</t>
  </si>
  <si>
    <t>Překlad keramický plochý š 11,5 cm dl 225 cm</t>
  </si>
  <si>
    <t>1004193918</t>
  </si>
  <si>
    <t>24</t>
  </si>
  <si>
    <t>317168122</t>
  </si>
  <si>
    <t>Překlad keramický plochý š 14,5 cm dl 125 cm</t>
  </si>
  <si>
    <t>-1111062636</t>
  </si>
  <si>
    <t>25</t>
  </si>
  <si>
    <t>317168131</t>
  </si>
  <si>
    <t>Překlad keramický vysoký v 23,8 cm dl 125 cm</t>
  </si>
  <si>
    <t>246443287</t>
  </si>
  <si>
    <t>26</t>
  </si>
  <si>
    <t>317168133</t>
  </si>
  <si>
    <t>Překlad keramický vysoký v 23,8 cm dl 175 cm</t>
  </si>
  <si>
    <t>-1796635074</t>
  </si>
  <si>
    <t>27</t>
  </si>
  <si>
    <t>317168134</t>
  </si>
  <si>
    <t>Překlad keramický vysoký v 23,8 cm dl 200 cm</t>
  </si>
  <si>
    <t>1215638136</t>
  </si>
  <si>
    <t>28</t>
  </si>
  <si>
    <t>317168135</t>
  </si>
  <si>
    <t>Překlad keramický vysoký v 23,8 cm dl 225 cm</t>
  </si>
  <si>
    <t>-1151966246</t>
  </si>
  <si>
    <t>29</t>
  </si>
  <si>
    <t>317168136</t>
  </si>
  <si>
    <t>Překlad keramický vysoký v 23,8 cm dl 250 cm</t>
  </si>
  <si>
    <t>-573826444</t>
  </si>
  <si>
    <t>30</t>
  </si>
  <si>
    <t>317168138</t>
  </si>
  <si>
    <t>Překlad keramický vysoký v 23,8 cm dl 300 cm</t>
  </si>
  <si>
    <t>-289549205</t>
  </si>
  <si>
    <t>31</t>
  </si>
  <si>
    <t>317168139</t>
  </si>
  <si>
    <t>Překlad keramický vysoký v 23,8 cm dl 325 cm</t>
  </si>
  <si>
    <t>-1047869880</t>
  </si>
  <si>
    <t>32</t>
  </si>
  <si>
    <t>317168441</t>
  </si>
  <si>
    <t>Překlad keramobetonový vysoký spřažený v 23,8 cm š 30 cm dl 375 cm</t>
  </si>
  <si>
    <t>764391454</t>
  </si>
  <si>
    <t>33</t>
  </si>
  <si>
    <t>317168442</t>
  </si>
  <si>
    <t>Překlad keramobetonový vysoký spřažený v 23,8 cm š 30 cm dl  400 cm</t>
  </si>
  <si>
    <t>2140673456</t>
  </si>
  <si>
    <t>34</t>
  </si>
  <si>
    <t>317168448</t>
  </si>
  <si>
    <t>Překlad keramobetonový vysoký spřažený v 23,8 cm š 30 cm dl  550 cm</t>
  </si>
  <si>
    <t>-975221691</t>
  </si>
  <si>
    <t>35</t>
  </si>
  <si>
    <t>317998112</t>
  </si>
  <si>
    <t>Tepelná izolace mezi překlady v 24 cm z polystyrénu tl 70 mm</t>
  </si>
  <si>
    <t>m</t>
  </si>
  <si>
    <t>392699714</t>
  </si>
  <si>
    <t>36</t>
  </si>
  <si>
    <t>342248140</t>
  </si>
  <si>
    <t>Příčky z cihel broušených tl 80 mm pevnosti P10 s lepenými žebry</t>
  </si>
  <si>
    <t>-1794156728</t>
  </si>
  <si>
    <t>37</t>
  </si>
  <si>
    <t>342248141</t>
  </si>
  <si>
    <t>Příčky z cihel broušených tl 115 mm pevnosti P10 s lepenými žebry</t>
  </si>
  <si>
    <t>1996488734</t>
  </si>
  <si>
    <t>38</t>
  </si>
  <si>
    <t>342248142</t>
  </si>
  <si>
    <t>Příčky z cihel broušených tl 140 mm pevnosti P10 s lepenými žebry</t>
  </si>
  <si>
    <t>1483658959</t>
  </si>
  <si>
    <t>39</t>
  </si>
  <si>
    <t>411121145R1</t>
  </si>
  <si>
    <t>D+M prefabrikovaných ŽB stropů ze stropních panelů - strop nad 1.NP, vč. jeřábu, zálivkové hmoty a výztuže</t>
  </si>
  <si>
    <t>-1331106579</t>
  </si>
  <si>
    <t>40</t>
  </si>
  <si>
    <t>411121145R2</t>
  </si>
  <si>
    <t>D+M prefabrikovaných ŽB stropů ze stropních panelů - strop nad 2.NP, vč. jeřábu, zálivkové hmoty a výztuže</t>
  </si>
  <si>
    <t>582536178</t>
  </si>
  <si>
    <t>41</t>
  </si>
  <si>
    <t>417351115</t>
  </si>
  <si>
    <t>Zřízení bednění ztužujících věnců</t>
  </si>
  <si>
    <t>1965416268</t>
  </si>
  <si>
    <t>42</t>
  </si>
  <si>
    <t>417351116</t>
  </si>
  <si>
    <t>Odstranění bednění ztužujících věnců</t>
  </si>
  <si>
    <t>-1021206730</t>
  </si>
  <si>
    <t>43</t>
  </si>
  <si>
    <t>420A0002</t>
  </si>
  <si>
    <t>Ztužující pásy a věnce ze ŽB tř. C 20/25 včetně výztuže 70 kg/m3</t>
  </si>
  <si>
    <t>1932624495</t>
  </si>
  <si>
    <t>44</t>
  </si>
  <si>
    <t>430321313</t>
  </si>
  <si>
    <t>Schodišťová konstrukce a rampa ze ŽB tř. C 16/20</t>
  </si>
  <si>
    <t>-1056016114</t>
  </si>
  <si>
    <t>45</t>
  </si>
  <si>
    <t>430362021</t>
  </si>
  <si>
    <t>Výztuž schodišťové konstrukce a rampy svařovanými sítěmi Kari</t>
  </si>
  <si>
    <t>19461673</t>
  </si>
  <si>
    <t>46</t>
  </si>
  <si>
    <t>431351121</t>
  </si>
  <si>
    <t>Zřízení bednění podest schodišť a ramp přímočarých v do 4 m</t>
  </si>
  <si>
    <t>-1895929502</t>
  </si>
  <si>
    <t>47</t>
  </si>
  <si>
    <t>431351122</t>
  </si>
  <si>
    <t>Odstranění bednění podest schodišť a ramp přímočarých v do 4 m</t>
  </si>
  <si>
    <t>-1106941545</t>
  </si>
  <si>
    <t>48</t>
  </si>
  <si>
    <t>433351131</t>
  </si>
  <si>
    <t>Zřízení bednění schodnic přímočarých schodišť v do 4 m</t>
  </si>
  <si>
    <t>569187852</t>
  </si>
  <si>
    <t>49</t>
  </si>
  <si>
    <t>433351132</t>
  </si>
  <si>
    <t>Odstranění bednění schodnic přímočarých schodišť v do 4 m</t>
  </si>
  <si>
    <t>-1550600419</t>
  </si>
  <si>
    <t>50</t>
  </si>
  <si>
    <t>435123912R</t>
  </si>
  <si>
    <t>D+M prefabrikovaných ŽB schodišťových dílců, vč. jeřábu</t>
  </si>
  <si>
    <t>-1162346489</t>
  </si>
  <si>
    <t>51</t>
  </si>
  <si>
    <t>611111212</t>
  </si>
  <si>
    <t>Vyspravení povrchu stropů z prefabrikovaných dílců š do 1800 mm maltou cementovou se zahlazením</t>
  </si>
  <si>
    <t>-1999758446</t>
  </si>
  <si>
    <t>52</t>
  </si>
  <si>
    <t>611131121</t>
  </si>
  <si>
    <t>Penetrace akrylát-silikonová vnitřních stropů nanášená ručně</t>
  </si>
  <si>
    <t>1288719812</t>
  </si>
  <si>
    <t>53</t>
  </si>
  <si>
    <t>611135011</t>
  </si>
  <si>
    <t>Vyrovnání podkladu vnitřních stropů tmelem tl do 2 mm</t>
  </si>
  <si>
    <t>-847173582</t>
  </si>
  <si>
    <t>54</t>
  </si>
  <si>
    <t>611142001</t>
  </si>
  <si>
    <t>Potažení vnitřních stropů sklovláknitým pletivem vtlačeným do tenkovrstvé hmoty</t>
  </si>
  <si>
    <t>-865074594</t>
  </si>
  <si>
    <t>55</t>
  </si>
  <si>
    <t>611311131</t>
  </si>
  <si>
    <t>Potažení vnitřních rovných stropů vápenným štukem tloušťky do 3 mm</t>
  </si>
  <si>
    <t>-565855964</t>
  </si>
  <si>
    <t>56</t>
  </si>
  <si>
    <t>612321121</t>
  </si>
  <si>
    <t>Vápenocementová omítka hladká jednovrstvá vnitřních stěn nanášená ručně</t>
  </si>
  <si>
    <t>-2130391620</t>
  </si>
  <si>
    <t>57</t>
  </si>
  <si>
    <t>612321141</t>
  </si>
  <si>
    <t>Vápenocementová omítka štuková dvouvrstvá vnitřních stěn nanášená ručně</t>
  </si>
  <si>
    <t>-1794484848</t>
  </si>
  <si>
    <t>58</t>
  </si>
  <si>
    <t>612325302</t>
  </si>
  <si>
    <t>Vápenocementová štuková omítka ostění nebo nadpraží</t>
  </si>
  <si>
    <t>253961721</t>
  </si>
  <si>
    <t>59</t>
  </si>
  <si>
    <t>622135011</t>
  </si>
  <si>
    <t>Vyrovnání podkladu vnějších stěn tmelem tl do 2 mm</t>
  </si>
  <si>
    <t>2139921339</t>
  </si>
  <si>
    <t>60</t>
  </si>
  <si>
    <t>622142001</t>
  </si>
  <si>
    <t>Potažení vnějších stěn sklovláknitým pletivem vtlačeným do tenkovrstvé hmoty</t>
  </si>
  <si>
    <t>1942132979</t>
  </si>
  <si>
    <t>61</t>
  </si>
  <si>
    <t>622143002</t>
  </si>
  <si>
    <t>Montáž omítkových plastových nebo pozinkovaných dilatačních profilů</t>
  </si>
  <si>
    <t>-1709772921</t>
  </si>
  <si>
    <t>62</t>
  </si>
  <si>
    <t>M</t>
  </si>
  <si>
    <t>590515000</t>
  </si>
  <si>
    <t>profil dilatační stěnový , dl. 2,5 m</t>
  </si>
  <si>
    <t>438813145</t>
  </si>
  <si>
    <t>63</t>
  </si>
  <si>
    <t>622143003</t>
  </si>
  <si>
    <t>Montáž omítkových plastových nebo pozinkovaných rohových profilů s tkaninou</t>
  </si>
  <si>
    <t>-98225334</t>
  </si>
  <si>
    <t>64</t>
  </si>
  <si>
    <t>590514800</t>
  </si>
  <si>
    <t>lišta rohová Al 10/10 cm s tkaninou bal. 2,5 m</t>
  </si>
  <si>
    <t>-1924852434</t>
  </si>
  <si>
    <t>65</t>
  </si>
  <si>
    <t>622531061</t>
  </si>
  <si>
    <t>Tenkovrstvá silikonová rýhovaná omítka tl. 3,0 mm včetně penetrace vnějších stěn</t>
  </si>
  <si>
    <t>914046562</t>
  </si>
  <si>
    <t>66</t>
  </si>
  <si>
    <t>622811001</t>
  </si>
  <si>
    <t>Tepelně izolační jednovrstvá omítka vnějších stěn tloušťky do 20 mm</t>
  </si>
  <si>
    <t>1452435404</t>
  </si>
  <si>
    <t>67</t>
  </si>
  <si>
    <t>629991011</t>
  </si>
  <si>
    <t>Zakrytí výplní otvorů a svislých ploch fólií přilepenou lepící páskou</t>
  </si>
  <si>
    <t>1308899203</t>
  </si>
  <si>
    <t>68</t>
  </si>
  <si>
    <t>631311114</t>
  </si>
  <si>
    <t>Mazanina tl do 80 mm z betonu prostého bez zvýšených nároků na prostředí tř. C 16/20</t>
  </si>
  <si>
    <t>-501558514</t>
  </si>
  <si>
    <t>69</t>
  </si>
  <si>
    <t>631311134</t>
  </si>
  <si>
    <t>Mazanina tl do 240 mm z betonu prostého bez zvýšených nároků na prostředí tř. C 16/20</t>
  </si>
  <si>
    <t>-1647763933</t>
  </si>
  <si>
    <t>70</t>
  </si>
  <si>
    <t>631319171</t>
  </si>
  <si>
    <t>Příplatek k mazanině tl do 80 mm za stržení povrchu spodní vrstvy před vložením výztuže</t>
  </si>
  <si>
    <t>1546019201</t>
  </si>
  <si>
    <t>71</t>
  </si>
  <si>
    <t>631319175</t>
  </si>
  <si>
    <t>Příplatek k mazanině tl do 240 mm za stržení povrchu spodní vrstvy před vložením výztuže</t>
  </si>
  <si>
    <t>495309274</t>
  </si>
  <si>
    <t>72</t>
  </si>
  <si>
    <t>631362021</t>
  </si>
  <si>
    <t>Výztuž mazanin svařovanými sítěmi Kari</t>
  </si>
  <si>
    <t>1848983052</t>
  </si>
  <si>
    <t>73</t>
  </si>
  <si>
    <t>632441213</t>
  </si>
  <si>
    <t>Potěr anhydritový samonivelační tl do 40 mm C20 litý</t>
  </si>
  <si>
    <t>527559767</t>
  </si>
  <si>
    <t>74</t>
  </si>
  <si>
    <t>632451022</t>
  </si>
  <si>
    <t>Vyrovnávací potěr tl do 30 mm z MC 15 provedený v pásu</t>
  </si>
  <si>
    <t>-871001498</t>
  </si>
  <si>
    <t>75</t>
  </si>
  <si>
    <t>632481213</t>
  </si>
  <si>
    <t>Separační vrstva z PE fólie</t>
  </si>
  <si>
    <t>1218460897</t>
  </si>
  <si>
    <t>76</t>
  </si>
  <si>
    <t>635111242R</t>
  </si>
  <si>
    <t>Násyp pod podlahy z kameniva fr. 0-63 se zhutněním</t>
  </si>
  <si>
    <t>1722365002</t>
  </si>
  <si>
    <t>77</t>
  </si>
  <si>
    <t>637111111R</t>
  </si>
  <si>
    <t>Okapový chodník ze štěrkopísku tl 100 mm s udusáním - podklad</t>
  </si>
  <si>
    <t>651690254</t>
  </si>
  <si>
    <t>78</t>
  </si>
  <si>
    <t>637121111</t>
  </si>
  <si>
    <t>Okapový chodník z kačírku tl 100 mm s udusáním</t>
  </si>
  <si>
    <t>464343078</t>
  </si>
  <si>
    <t>79</t>
  </si>
  <si>
    <t>637211121</t>
  </si>
  <si>
    <t>Okapový chodník z betonových dlaždic tl 40 mm kladených do písku se zalitím spár MC</t>
  </si>
  <si>
    <t>-85658662</t>
  </si>
  <si>
    <t>80</t>
  </si>
  <si>
    <t>637211311</t>
  </si>
  <si>
    <t>Dlažba z betonových vymývaných dlaždic tl 50 mm na MC 10</t>
  </si>
  <si>
    <t>862585419</t>
  </si>
  <si>
    <t>81</t>
  </si>
  <si>
    <t>637211911</t>
  </si>
  <si>
    <t>Příplatek k okapovém chodníku za zalévání spár asfaltem podél budovy</t>
  </si>
  <si>
    <t>1613782985</t>
  </si>
  <si>
    <t>82</t>
  </si>
  <si>
    <t>642944121</t>
  </si>
  <si>
    <t>Osazování ocelových zárubní dodatečné pl do 2,5 m2</t>
  </si>
  <si>
    <t>-1758831995</t>
  </si>
  <si>
    <t>83</t>
  </si>
  <si>
    <t>553311580</t>
  </si>
  <si>
    <t>zárubeň ocelová pro běžné zdění H 160 900 L/P</t>
  </si>
  <si>
    <t>1145408177</t>
  </si>
  <si>
    <t>84</t>
  </si>
  <si>
    <t>642944221</t>
  </si>
  <si>
    <t>Osazování ocelových zárubní dodatečné pl přes 2,5 m2</t>
  </si>
  <si>
    <t>-818649160</t>
  </si>
  <si>
    <t>85</t>
  </si>
  <si>
    <t>553311640</t>
  </si>
  <si>
    <t>zárubeň ocelová pro běžné zdění H 160 1600 dvoukřídlá</t>
  </si>
  <si>
    <t>-658240529</t>
  </si>
  <si>
    <t>86</t>
  </si>
  <si>
    <t>916331112</t>
  </si>
  <si>
    <t>Osazení zahradního obrubníku betonového do lože z betonu s boční opěrou</t>
  </si>
  <si>
    <t>1323907601</t>
  </si>
  <si>
    <t>87</t>
  </si>
  <si>
    <t>592172100</t>
  </si>
  <si>
    <t>obrubník betonový zahradní ABO 014-19 šedý 100 x 5 x 25 cm</t>
  </si>
  <si>
    <t>-997244495</t>
  </si>
  <si>
    <t>88</t>
  </si>
  <si>
    <t>919111114</t>
  </si>
  <si>
    <t>Řezání dilatačních spár š 4 mm hl do 100 mm příčných nebo podélných v čerstvém CB krytu</t>
  </si>
  <si>
    <t>-651440737</t>
  </si>
  <si>
    <t>89</t>
  </si>
  <si>
    <t>941221111</t>
  </si>
  <si>
    <t>Montáž lešení řadového rámového těžkého zatížení do 300 kg/m2 š do 1,2 m v do 10 m</t>
  </si>
  <si>
    <t>505693359</t>
  </si>
  <si>
    <t>90</t>
  </si>
  <si>
    <t>941221211</t>
  </si>
  <si>
    <t>Příplatek k lešení řadovému rámovému těžkému š 1,2 m v do 25 m za první a ZKD den použití</t>
  </si>
  <si>
    <t>-2051843358</t>
  </si>
  <si>
    <t>91</t>
  </si>
  <si>
    <t>941221811</t>
  </si>
  <si>
    <t>Demontáž lešení řadového rámového těžkého zatížení do 300 kg/m2 š do 1,2 m v do 10 m</t>
  </si>
  <si>
    <t>-1083607789</t>
  </si>
  <si>
    <t>92</t>
  </si>
  <si>
    <t>944511111</t>
  </si>
  <si>
    <t>Montáž ochranné sítě z textilie z umělých vláken</t>
  </si>
  <si>
    <t>-118088721</t>
  </si>
  <si>
    <t>93</t>
  </si>
  <si>
    <t>944511211</t>
  </si>
  <si>
    <t>Příplatek k ochranné síti za první a ZKD den použití</t>
  </si>
  <si>
    <t>598513534</t>
  </si>
  <si>
    <t>94</t>
  </si>
  <si>
    <t>944511811</t>
  </si>
  <si>
    <t>Demontáž ochranné sítě z textilie z umělých vláken</t>
  </si>
  <si>
    <t>-57524113</t>
  </si>
  <si>
    <t>95</t>
  </si>
  <si>
    <t>949101112</t>
  </si>
  <si>
    <t>Lešení pomocné pro objekty pozemních staveb s lešeňovou podlahou v do 3,5 m zatížení do 150 kg/m2</t>
  </si>
  <si>
    <t>893885727</t>
  </si>
  <si>
    <t>96</t>
  </si>
  <si>
    <t>952901111</t>
  </si>
  <si>
    <t>Vyčištění budov bytové a občanské výstavby při výšce podlaží do 4 m</t>
  </si>
  <si>
    <t>-1932810243</t>
  </si>
  <si>
    <t>97</t>
  </si>
  <si>
    <t>953312112</t>
  </si>
  <si>
    <t>Vložky do svislých dilatačních spár z fasádních polystyrénových desek tl 20 mm</t>
  </si>
  <si>
    <t>-556252076</t>
  </si>
  <si>
    <t>98</t>
  </si>
  <si>
    <t>953312123</t>
  </si>
  <si>
    <t>Vložky do svislých dilatačních spár z extrudovaných polystyrénových desek tl 30 mm</t>
  </si>
  <si>
    <t>-669125893</t>
  </si>
  <si>
    <t>99</t>
  </si>
  <si>
    <t>998011003</t>
  </si>
  <si>
    <t>Přesun hmot pro budovy zděné v do 24 m</t>
  </si>
  <si>
    <t>425969918</t>
  </si>
  <si>
    <t>100</t>
  </si>
  <si>
    <t>711111001</t>
  </si>
  <si>
    <t>Provedení izolace proti zemní vlhkosti vodorovné za studena nátěrem penetračním</t>
  </si>
  <si>
    <t>-1661457004</t>
  </si>
  <si>
    <t>101</t>
  </si>
  <si>
    <t>711112001</t>
  </si>
  <si>
    <t>Provedení izolace proti zemní vlhkosti svislé za studena nátěrem penetračním</t>
  </si>
  <si>
    <t>-1337106690</t>
  </si>
  <si>
    <t>102</t>
  </si>
  <si>
    <t>111631500</t>
  </si>
  <si>
    <t>lak asfaltový ALP/9 (MJ t) bal 9 kg</t>
  </si>
  <si>
    <t>681948516</t>
  </si>
  <si>
    <t>103</t>
  </si>
  <si>
    <t>711141559</t>
  </si>
  <si>
    <t>Provedení izolace proti zemní vlhkosti pásy přitavením vodorovné NAIP</t>
  </si>
  <si>
    <t>102963494</t>
  </si>
  <si>
    <t>104</t>
  </si>
  <si>
    <t>711142559</t>
  </si>
  <si>
    <t>Provedení izolace proti zemní vlhkosti pásy přitavením svislé NAIP</t>
  </si>
  <si>
    <t>1239219135</t>
  </si>
  <si>
    <t>105</t>
  </si>
  <si>
    <t>1010151880</t>
  </si>
  <si>
    <t>Hydroizolační asfaltový pás 40 SPECIAL MINERAL</t>
  </si>
  <si>
    <t>2130629560</t>
  </si>
  <si>
    <t>106</t>
  </si>
  <si>
    <t>1010151220</t>
  </si>
  <si>
    <t>1855527178</t>
  </si>
  <si>
    <t>107</t>
  </si>
  <si>
    <t>711193121</t>
  </si>
  <si>
    <t>Izolace proti zemní vlhkosti na vodorovné ploše těsnicí kaší 2K</t>
  </si>
  <si>
    <t>-253617419</t>
  </si>
  <si>
    <t>108</t>
  </si>
  <si>
    <t>711193131</t>
  </si>
  <si>
    <t>Izolace proti zemní vlhkosti na svislé ploše těsnicí kaší 2K</t>
  </si>
  <si>
    <t>-465312919</t>
  </si>
  <si>
    <t>109</t>
  </si>
  <si>
    <t>998711203</t>
  </si>
  <si>
    <t>Přesun hmot procentní pro izolace proti vodě, vlhkosti a plynům v objektech v do 60 m</t>
  </si>
  <si>
    <t>20164913</t>
  </si>
  <si>
    <t>110</t>
  </si>
  <si>
    <t>713111111</t>
  </si>
  <si>
    <t>Montáž izolace tepelné vrchem stropů volně kladenými rohožemi, pásy, dílci, deskami</t>
  </si>
  <si>
    <t>-159506495</t>
  </si>
  <si>
    <t>111</t>
  </si>
  <si>
    <t>631507910</t>
  </si>
  <si>
    <t>pás tepelně izolační  200 mm 3500x1200 mm</t>
  </si>
  <si>
    <t>253654063</t>
  </si>
  <si>
    <t>112</t>
  </si>
  <si>
    <t>713121111</t>
  </si>
  <si>
    <t>Montáž izolace tepelné podlah volně kladenými rohožemi, pásy, dílci, deskami 1 vrstva</t>
  </si>
  <si>
    <t>1077100410</t>
  </si>
  <si>
    <t>113</t>
  </si>
  <si>
    <t>283723210R</t>
  </si>
  <si>
    <t>deska z pěnového polystyrenu EPS 100 1000 x 500 x 200 mm</t>
  </si>
  <si>
    <t>2023268997</t>
  </si>
  <si>
    <t>114</t>
  </si>
  <si>
    <t>283759150R</t>
  </si>
  <si>
    <t>deska z pěnového polystyrenu EPS 150 1000 x 500 x 120 mm</t>
  </si>
  <si>
    <t>948478109</t>
  </si>
  <si>
    <t>115</t>
  </si>
  <si>
    <t>283756750R</t>
  </si>
  <si>
    <t>deska pro kročejový útlum 1000x500x50 mm</t>
  </si>
  <si>
    <t>-1658300342</t>
  </si>
  <si>
    <t>116</t>
  </si>
  <si>
    <t>713131141</t>
  </si>
  <si>
    <t>Montáž izolace tepelné stěn a základů lepením celoplošně rohoží, pásů, dílců, desek</t>
  </si>
  <si>
    <t>-1853654920</t>
  </si>
  <si>
    <t>117</t>
  </si>
  <si>
    <t>283764220</t>
  </si>
  <si>
    <t>deska z extrudovaného polystyrénu XPS 300 SF 100 mm</t>
  </si>
  <si>
    <t>-641684178</t>
  </si>
  <si>
    <t>118</t>
  </si>
  <si>
    <t>998713203</t>
  </si>
  <si>
    <t>Přesun hmot procentní pro izolace tepelné v objektech v do 24 m</t>
  </si>
  <si>
    <t>813817894</t>
  </si>
  <si>
    <t>119</t>
  </si>
  <si>
    <t>762083122</t>
  </si>
  <si>
    <t>Impregnace řeziva proti dřevokaznému hmyzu, houbám a plísním máčením třída ohrožení 3 a 4</t>
  </si>
  <si>
    <t>-756307831</t>
  </si>
  <si>
    <t>120</t>
  </si>
  <si>
    <t>762342216</t>
  </si>
  <si>
    <t>Montáž laťování na střechách jednoduchých sklonu do 60° osové vzdálenosti do 600 mm</t>
  </si>
  <si>
    <t>-1568512496</t>
  </si>
  <si>
    <t>121</t>
  </si>
  <si>
    <t>762342441</t>
  </si>
  <si>
    <t>Montáž lišt trojúhelníkových nebo kontralatí na střechách sklonu do 60°</t>
  </si>
  <si>
    <t>324409838</t>
  </si>
  <si>
    <t>122</t>
  </si>
  <si>
    <t>605141140</t>
  </si>
  <si>
    <t>řezivo jehličnaté, střešní latě impregnované dl 4 m</t>
  </si>
  <si>
    <t>736525176</t>
  </si>
  <si>
    <t>123</t>
  </si>
  <si>
    <t>762395000</t>
  </si>
  <si>
    <t>Spojovací prostředky pro montáž krovu, bednění, laťování, světlíky, klíny</t>
  </si>
  <si>
    <t>-838531607</t>
  </si>
  <si>
    <t>124</t>
  </si>
  <si>
    <t>998762203</t>
  </si>
  <si>
    <t>Přesun hmot procentní pro kce tesařské v objektech v do 24 m</t>
  </si>
  <si>
    <t>-1757393246</t>
  </si>
  <si>
    <t>125</t>
  </si>
  <si>
    <t>763135101R1</t>
  </si>
  <si>
    <t>D+M kazetového akustického podhledu 600x600x20 mm, hrana A15/24, vč. nosného roštu (chodby, šatny, kabinety)</t>
  </si>
  <si>
    <t>-980860639</t>
  </si>
  <si>
    <t>126</t>
  </si>
  <si>
    <t>763135101R2</t>
  </si>
  <si>
    <t>D+M kazetového akustického podhledu A T24, NE, 600x600x15 mm, vč. nosného roštu (učebny)</t>
  </si>
  <si>
    <t>-490286622</t>
  </si>
  <si>
    <t>127</t>
  </si>
  <si>
    <t>763135101R3</t>
  </si>
  <si>
    <t>D+M kazetového podhledu do vlhka 600x600 mm, hrana A, vč. nosného roštu (soc. zařízení)</t>
  </si>
  <si>
    <t>-1111466305</t>
  </si>
  <si>
    <t>128</t>
  </si>
  <si>
    <t>763732117R</t>
  </si>
  <si>
    <t>D+M dřevěné vazníkové konstrukce (dělené vertikálně i horizontálně), vč. volných zavětrovacích, kotvících a spojovacích prvků, vč. jeřábu, projektu a statiky</t>
  </si>
  <si>
    <t>-1835562661</t>
  </si>
  <si>
    <t>129</t>
  </si>
  <si>
    <t>998763202</t>
  </si>
  <si>
    <t>Přesun hmot procentní pro dřevostavby v objektech v do 24 m</t>
  </si>
  <si>
    <t>-2111170289</t>
  </si>
  <si>
    <t>130</t>
  </si>
  <si>
    <t>764101141</t>
  </si>
  <si>
    <t>Montáž krytiny střechy rovné z taškových tabulí sklonu do 30°</t>
  </si>
  <si>
    <t>-52771516</t>
  </si>
  <si>
    <t>131</t>
  </si>
  <si>
    <t>553501830R</t>
  </si>
  <si>
    <t>tašková tabule, šíře 1000 mm, ocel. plech tl. 0,6 mm, výška vlny 42 mm, hmotnost 5kg/m2, pojistná vodní drážka, p.ú. polyester tl. 25 micr.</t>
  </si>
  <si>
    <t>313494734</t>
  </si>
  <si>
    <t>132</t>
  </si>
  <si>
    <t>764201117R</t>
  </si>
  <si>
    <t>Montáž oplechování hřebene z hřebenáčů</t>
  </si>
  <si>
    <t>-664027604</t>
  </si>
  <si>
    <t>133</t>
  </si>
  <si>
    <t>764201147R</t>
  </si>
  <si>
    <t>Montáž oplechování nároží z hřebenáčů</t>
  </si>
  <si>
    <t>9391113</t>
  </si>
  <si>
    <t>134</t>
  </si>
  <si>
    <t>553501870R</t>
  </si>
  <si>
    <t>hřebenáč taškový - délka 1900 mm</t>
  </si>
  <si>
    <t>-373257428</t>
  </si>
  <si>
    <t>135</t>
  </si>
  <si>
    <t>553501890R1</t>
  </si>
  <si>
    <t>koncový hřebenáč plastový</t>
  </si>
  <si>
    <t>-232550710</t>
  </si>
  <si>
    <t>136</t>
  </si>
  <si>
    <t>553501890R2</t>
  </si>
  <si>
    <t>rozdělovací hřebenáč plastový</t>
  </si>
  <si>
    <t>-2142108360</t>
  </si>
  <si>
    <t>137</t>
  </si>
  <si>
    <t>764202134</t>
  </si>
  <si>
    <t>Montáž oplechování rovné okapové hrany</t>
  </si>
  <si>
    <t>339375947</t>
  </si>
  <si>
    <t>138</t>
  </si>
  <si>
    <t>138801030</t>
  </si>
  <si>
    <t>plech tabule tl. 0,5 mm šířka 1250 mm povrch 25 µm Polyester mat</t>
  </si>
  <si>
    <t>-1082162580</t>
  </si>
  <si>
    <t>139</t>
  </si>
  <si>
    <t>553509080R</t>
  </si>
  <si>
    <t>krytina střešní šrouby (balení po 250 ks) 48 20/250</t>
  </si>
  <si>
    <t>bal</t>
  </si>
  <si>
    <t>1247024241</t>
  </si>
  <si>
    <t>140</t>
  </si>
  <si>
    <t>553503110R</t>
  </si>
  <si>
    <t>šroub do dřeva SWT (balení po 250 ks) 48 35/250</t>
  </si>
  <si>
    <t>-660671834</t>
  </si>
  <si>
    <t>141</t>
  </si>
  <si>
    <t>553501790</t>
  </si>
  <si>
    <t>správková barva BF LINDAB 250 ml</t>
  </si>
  <si>
    <t>1149911717</t>
  </si>
  <si>
    <t>142</t>
  </si>
  <si>
    <t>764203156</t>
  </si>
  <si>
    <t>Montáž sněhového zachytávače pro krytiny průběžného dvoutrubkového</t>
  </si>
  <si>
    <t>577521680</t>
  </si>
  <si>
    <t>143</t>
  </si>
  <si>
    <t>553446420</t>
  </si>
  <si>
    <t>zachytávač sněhový pro profilované střešní krytiny</t>
  </si>
  <si>
    <t>-612454721</t>
  </si>
  <si>
    <t>144</t>
  </si>
  <si>
    <t>764501103</t>
  </si>
  <si>
    <t>Montáž žlabu podokapního půlkulatého</t>
  </si>
  <si>
    <t>1527886016</t>
  </si>
  <si>
    <t>145</t>
  </si>
  <si>
    <t>553501040</t>
  </si>
  <si>
    <t>žlab podokapní půlkruhový R 190 mm</t>
  </si>
  <si>
    <t>-750428621</t>
  </si>
  <si>
    <t>146</t>
  </si>
  <si>
    <t>764501105</t>
  </si>
  <si>
    <t>Montáž háku pro podokapní půlkulatý žlab</t>
  </si>
  <si>
    <t>-413132644</t>
  </si>
  <si>
    <t>147</t>
  </si>
  <si>
    <t>553501320</t>
  </si>
  <si>
    <t>hák žlabový s příchytným jazýčkem L330 mm 190 mm K33</t>
  </si>
  <si>
    <t>779533015</t>
  </si>
  <si>
    <t>148</t>
  </si>
  <si>
    <t>764501107</t>
  </si>
  <si>
    <t>Montáž rohu nebo koutu pro podokapní půlkulatý žlab</t>
  </si>
  <si>
    <t>-2052684412</t>
  </si>
  <si>
    <t>149</t>
  </si>
  <si>
    <t>553501690</t>
  </si>
  <si>
    <t>kout/roh žlabový RVI/RVY úhel 90° 190 mm</t>
  </si>
  <si>
    <t>-37286283</t>
  </si>
  <si>
    <t>150</t>
  </si>
  <si>
    <t>764501108</t>
  </si>
  <si>
    <t>Montáž kotlíku oválného (trychtýřového) pro podokapní žlab</t>
  </si>
  <si>
    <t>2140513801</t>
  </si>
  <si>
    <t>151</t>
  </si>
  <si>
    <t>553501570</t>
  </si>
  <si>
    <t>kotlík žlabový OMV (SOK) 190 mm</t>
  </si>
  <si>
    <t>280084054</t>
  </si>
  <si>
    <t>152</t>
  </si>
  <si>
    <t>764508131</t>
  </si>
  <si>
    <t>Montáž kruhového svodu</t>
  </si>
  <si>
    <t>-1964025893</t>
  </si>
  <si>
    <t>153</t>
  </si>
  <si>
    <t>553501100</t>
  </si>
  <si>
    <t>roura okapová odtoková SROR D120 mm SROR</t>
  </si>
  <si>
    <t>-482228603</t>
  </si>
  <si>
    <t>154</t>
  </si>
  <si>
    <t>764508132</t>
  </si>
  <si>
    <t>Montáž objímky kruhového svodu</t>
  </si>
  <si>
    <t>-470593370</t>
  </si>
  <si>
    <t>155</t>
  </si>
  <si>
    <t>553501940R</t>
  </si>
  <si>
    <t>objímka roury SV, vč trnu SST průměr 120 mm</t>
  </si>
  <si>
    <t>-370166636</t>
  </si>
  <si>
    <t>156</t>
  </si>
  <si>
    <t>764508134</t>
  </si>
  <si>
    <t>Montáž horního dvojitého kolena kruhového svodu</t>
  </si>
  <si>
    <t>-1731027090</t>
  </si>
  <si>
    <t>157</t>
  </si>
  <si>
    <t>553501600R</t>
  </si>
  <si>
    <t>koleno odpadové BK úhel 70°, 120 mm</t>
  </si>
  <si>
    <t>1234106409</t>
  </si>
  <si>
    <t>158</t>
  </si>
  <si>
    <t>764508136</t>
  </si>
  <si>
    <t>Montáž odskoku kruhového svodu</t>
  </si>
  <si>
    <t>1781107364</t>
  </si>
  <si>
    <t>159</t>
  </si>
  <si>
    <t>553501520</t>
  </si>
  <si>
    <t>mezikus odpad.odskoku MST 120 mm</t>
  </si>
  <si>
    <t>-187171532</t>
  </si>
  <si>
    <t>160</t>
  </si>
  <si>
    <t>553503160R</t>
  </si>
  <si>
    <t>lakovaný nýt POP 4047/250</t>
  </si>
  <si>
    <t>-1736159087</t>
  </si>
  <si>
    <t>161</t>
  </si>
  <si>
    <t>553501810</t>
  </si>
  <si>
    <t>tmel těsnící</t>
  </si>
  <si>
    <t>-1837972273</t>
  </si>
  <si>
    <t>162</t>
  </si>
  <si>
    <t>998764203</t>
  </si>
  <si>
    <t>Přesun hmot procentní pro konstrukce klempířské v objektech v do 24 m</t>
  </si>
  <si>
    <t>41820836</t>
  </si>
  <si>
    <t>163</t>
  </si>
  <si>
    <t>765111203R</t>
  </si>
  <si>
    <t>Montáž okapní větrací mřížky a pásu proti ptákům</t>
  </si>
  <si>
    <t>-643918346</t>
  </si>
  <si>
    <t>164</t>
  </si>
  <si>
    <t>592442570</t>
  </si>
  <si>
    <t>pás ochranný proti ptákům - š. 10 cm</t>
  </si>
  <si>
    <t>-471190371</t>
  </si>
  <si>
    <t>165</t>
  </si>
  <si>
    <t>592442560R</t>
  </si>
  <si>
    <t>mřížka ochranná větrací</t>
  </si>
  <si>
    <t>-987990528</t>
  </si>
  <si>
    <t>166</t>
  </si>
  <si>
    <t>765191021R</t>
  </si>
  <si>
    <t>Montáž pojistné hydroizolační fólie kladené ve sklonu 20° s lepenými spoji</t>
  </si>
  <si>
    <t>627558571</t>
  </si>
  <si>
    <t>167</t>
  </si>
  <si>
    <t>283292950</t>
  </si>
  <si>
    <t>membrána podstřešní 150 g/m2 s aplikovanou spojovací páskou</t>
  </si>
  <si>
    <t>-1708323452</t>
  </si>
  <si>
    <t>168</t>
  </si>
  <si>
    <t>765191031</t>
  </si>
  <si>
    <t>Montáž pojistné hydroizolační fólie lepení těsnících pásků pod kontralatě</t>
  </si>
  <si>
    <t>1583005991</t>
  </si>
  <si>
    <t>169</t>
  </si>
  <si>
    <t>283291020</t>
  </si>
  <si>
    <t>páska těsnící teflonová  CR 49 C 0,2 x 19 mm - 15 m</t>
  </si>
  <si>
    <t>-758179213</t>
  </si>
  <si>
    <t>170</t>
  </si>
  <si>
    <t>765191051R</t>
  </si>
  <si>
    <t>Montáž pásu hřebene větrané střechy</t>
  </si>
  <si>
    <t>-1326581835</t>
  </si>
  <si>
    <t>171</t>
  </si>
  <si>
    <t>592443200R</t>
  </si>
  <si>
    <t>pás univerzální TOP-ROLL hliníkový</t>
  </si>
  <si>
    <t>-706814815</t>
  </si>
  <si>
    <t>172</t>
  </si>
  <si>
    <t>998765203</t>
  </si>
  <si>
    <t>Přesun hmot procentní pro krytiny skládané v objektech v do 24 m</t>
  </si>
  <si>
    <t>130832091</t>
  </si>
  <si>
    <t>173</t>
  </si>
  <si>
    <t>766421214</t>
  </si>
  <si>
    <t>Montáž obložení podhledů jednoduchých palubkami z měkkého dřeva š přes 100 mm</t>
  </si>
  <si>
    <t>2015439401</t>
  </si>
  <si>
    <t>174</t>
  </si>
  <si>
    <t>611911550</t>
  </si>
  <si>
    <t>palubky obkladové SM profil klasický 19 x 116 mm A/B</t>
  </si>
  <si>
    <t>1283283810</t>
  </si>
  <si>
    <t>175</t>
  </si>
  <si>
    <t>766622132R</t>
  </si>
  <si>
    <t>Montáž plastových výplní s rámem do zdiva</t>
  </si>
  <si>
    <t>-451490397</t>
  </si>
  <si>
    <t>176</t>
  </si>
  <si>
    <t>611400190R1</t>
  </si>
  <si>
    <t>okno plastové 150 x 200 cm, zvenku barevné, zevnitř bílé, vč. vnitřního plast. a venkovního hliník. parapetu, pákový otvírač nadsvětlíku - č. poz. O1</t>
  </si>
  <si>
    <t>1567233556</t>
  </si>
  <si>
    <t>177</t>
  </si>
  <si>
    <t>611400190R2</t>
  </si>
  <si>
    <t>okno plastové 150 x 125 cm, zvenku barevné, zevnitř bílé, vč. vnitřního plast. a venkovního hliník. parapetu - č. poz. O2</t>
  </si>
  <si>
    <t>1763847931</t>
  </si>
  <si>
    <t>178</t>
  </si>
  <si>
    <t>611400190R3</t>
  </si>
  <si>
    <t>okno plastové 150 x 280 cm, zvenku barevné, zevnitř bílé, vč. venkovního hliník. parapetu, pákový otvírač nadsvětlíku - č. poz. O3</t>
  </si>
  <si>
    <t>968100865</t>
  </si>
  <si>
    <t>179</t>
  </si>
  <si>
    <t>611400190R4</t>
  </si>
  <si>
    <t>okno plastové 200 x 280 cm, zvenku barevné, zevnitř bílé, vč. venkovního hliník. parapetu, pákový otvírač nadsvětlíku - č. poz. O4</t>
  </si>
  <si>
    <t>-777480595</t>
  </si>
  <si>
    <t>180</t>
  </si>
  <si>
    <t>611400190R5</t>
  </si>
  <si>
    <t>stěna plastová 265 x 280 cm s vloženými dveřmi 180 x 200 cm, zvenku barevná, zevnitř bílá, vč. samozavírače - č. poz. D01</t>
  </si>
  <si>
    <t>1562024837</t>
  </si>
  <si>
    <t>181</t>
  </si>
  <si>
    <t>611400190R7</t>
  </si>
  <si>
    <t>dveře plastové 130 x 202 cm, zvenku barevné, zevnitř bílé - č. poz. D04</t>
  </si>
  <si>
    <t>-1931221124</t>
  </si>
  <si>
    <t>182</t>
  </si>
  <si>
    <t>611400190R8</t>
  </si>
  <si>
    <t>dveře plastové 190 x 202 cm, zvenku barevné, zevnitř bílé - č. poz. D05</t>
  </si>
  <si>
    <t>1699273785</t>
  </si>
  <si>
    <t>183</t>
  </si>
  <si>
    <t>766660171</t>
  </si>
  <si>
    <t>Montáž dveřních křídel otvíravých 1křídlových š do 0,8 m do obložkové zárubně</t>
  </si>
  <si>
    <t>-1920610011</t>
  </si>
  <si>
    <t>184</t>
  </si>
  <si>
    <t>611629320R1</t>
  </si>
  <si>
    <t>dveře vnitřní dřevěné plné hladké, CPL laminát, 1křídlé 70x197 cm, vč. kování, zámku a větrací mřížky</t>
  </si>
  <si>
    <t>-773534798</t>
  </si>
  <si>
    <t>185</t>
  </si>
  <si>
    <t>611629340R1</t>
  </si>
  <si>
    <t>dveře vnitřní dřevěné plné hladké, CPL laminát, 1křídlé 80x197 cm, vč. kování a zámku</t>
  </si>
  <si>
    <t>1381888462</t>
  </si>
  <si>
    <t>186</t>
  </si>
  <si>
    <t>611629340R2</t>
  </si>
  <si>
    <t>dveře vnitřní dřevěné plné hladké, CPL laminát, 1křídlé 80x197 cm, vč. kování, zámku a větrací mřížky</t>
  </si>
  <si>
    <t>106587831</t>
  </si>
  <si>
    <t>187</t>
  </si>
  <si>
    <t>766660172</t>
  </si>
  <si>
    <t>Montáž dveřních křídel otvíravých 1křídlových š přes 0,8 m do obložkové zárubně</t>
  </si>
  <si>
    <t>-1618413218</t>
  </si>
  <si>
    <t>188</t>
  </si>
  <si>
    <t>611629360R1</t>
  </si>
  <si>
    <t>dveře vnitřní dřevěné plné hladké, CPL laminát, 1křídlé 90x197 cm, vč. kování, zámku a větrací mřížky</t>
  </si>
  <si>
    <t>-1967823102</t>
  </si>
  <si>
    <t>189</t>
  </si>
  <si>
    <t>766660182</t>
  </si>
  <si>
    <t>Montáž dveřních křídel otvíravých 1křídlových š přes 0,8 m požárních do obložkové zárubně</t>
  </si>
  <si>
    <t>-1744205764</t>
  </si>
  <si>
    <t>190</t>
  </si>
  <si>
    <t>611656110R1</t>
  </si>
  <si>
    <t>dveře vnitřní dřevěné požárně odolné, plné hladké, CPL laminát, odolnost EI-C 30 DP3, 1křídlové 90 x 197 cm, vč. kování, samozavírače a panikového zámku, Rw=39dB</t>
  </si>
  <si>
    <t>221207904</t>
  </si>
  <si>
    <t>191</t>
  </si>
  <si>
    <t>611656110R2</t>
  </si>
  <si>
    <t>dveře vnitřní dřevěné požárně odolné, plné hladké, CPL laminát, odolnost EI-C 30 DP3, 1křídlové 90 x 197 cm, vč. kování, samozavírače a panikového zámku</t>
  </si>
  <si>
    <t>1242641415</t>
  </si>
  <si>
    <t>192</t>
  </si>
  <si>
    <t>766682111</t>
  </si>
  <si>
    <t>Montáž zárubní obložkových pro dveře jednokřídlové tl stěny do 170 mm</t>
  </si>
  <si>
    <t>1648152955</t>
  </si>
  <si>
    <t>193</t>
  </si>
  <si>
    <t>611822580R</t>
  </si>
  <si>
    <t>zárubeň obložková pro dveře 1křídlové 70,80,90x197 cm, tl. 6 - 17 cm</t>
  </si>
  <si>
    <t>1928664938</t>
  </si>
  <si>
    <t>194</t>
  </si>
  <si>
    <t>766682211</t>
  </si>
  <si>
    <t>Montáž zárubní obložkových protipožárních pro dveře jednokřídlové tl stěny do 170 mm</t>
  </si>
  <si>
    <t>-1379640027</t>
  </si>
  <si>
    <t>195</t>
  </si>
  <si>
    <t>611822590R</t>
  </si>
  <si>
    <t>zárubeň obložková protipožární pro dveře 1křídlové 90x197 cm, tl. 6 - 17 cm</t>
  </si>
  <si>
    <t>-555970472</t>
  </si>
  <si>
    <t>196</t>
  </si>
  <si>
    <t>998766203</t>
  </si>
  <si>
    <t>Přesun hmot procentní pro konstrukce truhlářské v objektech v do 24 m</t>
  </si>
  <si>
    <t>-347955577</t>
  </si>
  <si>
    <t>197</t>
  </si>
  <si>
    <t>76700001Z</t>
  </si>
  <si>
    <t>Výroba, dodávka, montáž  podpory IPE 400</t>
  </si>
  <si>
    <t>kg</t>
  </si>
  <si>
    <t>2051124811</t>
  </si>
  <si>
    <t>198</t>
  </si>
  <si>
    <t>76700002Z</t>
  </si>
  <si>
    <t>Výroba, dodávka, montáž  podpory L 200x200x22</t>
  </si>
  <si>
    <t>-693773109</t>
  </si>
  <si>
    <t>199</t>
  </si>
  <si>
    <t>76700003Z</t>
  </si>
  <si>
    <t>Výroba, dodávka, montáž  podpory UPE 160</t>
  </si>
  <si>
    <t>1984775737</t>
  </si>
  <si>
    <t>200</t>
  </si>
  <si>
    <t>76700004Z</t>
  </si>
  <si>
    <t>Výroba, dodávka, montáž  podpory UPE 360</t>
  </si>
  <si>
    <t>-638581520</t>
  </si>
  <si>
    <t>201</t>
  </si>
  <si>
    <t>76700005Z</t>
  </si>
  <si>
    <t>Výroba, dodávka, montáž  podpory HEA 220</t>
  </si>
  <si>
    <t>129145164</t>
  </si>
  <si>
    <t>202</t>
  </si>
  <si>
    <t>76700006Z</t>
  </si>
  <si>
    <t>Montáž, dodávka vchodový přístřešek s model K 2,6 atyp zesílený, materiál nerez, bezpečnostní sklo</t>
  </si>
  <si>
    <t>951160142</t>
  </si>
  <si>
    <t>203</t>
  </si>
  <si>
    <t>767220110R</t>
  </si>
  <si>
    <t>D+M zábradlí schodišťového trubkového nerezového (madlo + sloupky, držáky skla) skleněná tabulová výplň (bezp. sklo)</t>
  </si>
  <si>
    <t>-1124642252</t>
  </si>
  <si>
    <t>204</t>
  </si>
  <si>
    <t>767220191R</t>
  </si>
  <si>
    <t>Mtz, dod nerezové zábradlí rampy</t>
  </si>
  <si>
    <t>kpla</t>
  </si>
  <si>
    <t>-1082928055</t>
  </si>
  <si>
    <t>205</t>
  </si>
  <si>
    <t>767531111</t>
  </si>
  <si>
    <t>Montáž vstupních kovových nebo plastových rohoží čistících zón</t>
  </si>
  <si>
    <t>1658712666</t>
  </si>
  <si>
    <t>206</t>
  </si>
  <si>
    <t>697520020</t>
  </si>
  <si>
    <t>rohož vstupní provedení hliník, guma extra 22 mm</t>
  </si>
  <si>
    <t>673521712</t>
  </si>
  <si>
    <t>207</t>
  </si>
  <si>
    <t>767531121</t>
  </si>
  <si>
    <t>Osazení zapuštěného rámu z L profilů k čistícím rohožím</t>
  </si>
  <si>
    <t>-1395972906</t>
  </si>
  <si>
    <t>208</t>
  </si>
  <si>
    <t>697521600</t>
  </si>
  <si>
    <t>rám pro zapuštění, profil L - 30/30, 25/25, 20/30, 15/30 - Al</t>
  </si>
  <si>
    <t>1499817150</t>
  </si>
  <si>
    <t>209</t>
  </si>
  <si>
    <t>767610118R</t>
  </si>
  <si>
    <t>Montáž oken hliníkových pevných do zdiva</t>
  </si>
  <si>
    <t>-437148172</t>
  </si>
  <si>
    <t>210</t>
  </si>
  <si>
    <t>553415630R</t>
  </si>
  <si>
    <t>okno hliníkové požární s fixním zasklením 200 x 150 cm, odolnost EI 30 DP3 - č. poz. O5</t>
  </si>
  <si>
    <t>-98124461</t>
  </si>
  <si>
    <t>211</t>
  </si>
  <si>
    <t>767620128R</t>
  </si>
  <si>
    <t>Montáž vnitřních hliníkových výplní s rámem do zdiva</t>
  </si>
  <si>
    <t>1660910007</t>
  </si>
  <si>
    <t>212</t>
  </si>
  <si>
    <t>553413110R1</t>
  </si>
  <si>
    <t>stěna vnitřní prosklená s hliníkovým rámem 1370 x 396 cm, s vloženými dveřmi 190 x 202 cm (č. poz. D02)</t>
  </si>
  <si>
    <t>-1788265194</t>
  </si>
  <si>
    <t>213</t>
  </si>
  <si>
    <t>553413110R2</t>
  </si>
  <si>
    <t>stěna vnitřní prosklená s hliníkovým rámem 1000 x 396 cm, s vloženými dveřmi 100 x 202 cm (č. poz. D06)</t>
  </si>
  <si>
    <t>-1705748225</t>
  </si>
  <si>
    <t>214</t>
  </si>
  <si>
    <t>553413110R3</t>
  </si>
  <si>
    <t>stěna vnitřní prosklená s hliníkovým rámem 305 x 396 cm, s vloženými dveřmi 190 x 202 cm (č. poz. D02)</t>
  </si>
  <si>
    <t>-520003209</t>
  </si>
  <si>
    <t>215</t>
  </si>
  <si>
    <t>553413110R4</t>
  </si>
  <si>
    <t>dveře venkovní prosklené s hliníkovým rámem 250 x 245 cm - č. poz. D03</t>
  </si>
  <si>
    <t>-649644244</t>
  </si>
  <si>
    <t>216</t>
  </si>
  <si>
    <t>767640311</t>
  </si>
  <si>
    <t>Montáž dveří ocelových vnitřních jednokřídlových</t>
  </si>
  <si>
    <t>1858439952</t>
  </si>
  <si>
    <t>217</t>
  </si>
  <si>
    <t>553409090R</t>
  </si>
  <si>
    <t>dveře ocelové interiérové plné hladké jednokřídlé 90 x 197 cm, p.ú. nástřik, vč. zámku a kování</t>
  </si>
  <si>
    <t>-814784896</t>
  </si>
  <si>
    <t>218</t>
  </si>
  <si>
    <t>767640322</t>
  </si>
  <si>
    <t>Montáž dveří ocelových vnitřních dvoukřídlových</t>
  </si>
  <si>
    <t>-527631177</t>
  </si>
  <si>
    <t>219</t>
  </si>
  <si>
    <t>553409170R</t>
  </si>
  <si>
    <t>dveře ocelové interiérové plné hladké dvoukřídlé 160 x 197 cm, p.ú. nástřik, vč. zámku a kování</t>
  </si>
  <si>
    <t>-1796686540</t>
  </si>
  <si>
    <t>220</t>
  </si>
  <si>
    <t>998767203</t>
  </si>
  <si>
    <t>Přesun hmot procentní pro zámečnické konstrukce v objektech v do 24 m</t>
  </si>
  <si>
    <t>587673699</t>
  </si>
  <si>
    <t>221</t>
  </si>
  <si>
    <t>771591111</t>
  </si>
  <si>
    <t>Podlahy penetrace podkladu</t>
  </si>
  <si>
    <t>-622403215</t>
  </si>
  <si>
    <t>222</t>
  </si>
  <si>
    <t>771990111</t>
  </si>
  <si>
    <t>Vyrovnání podkladu samonivelační stěrkou tl 4 mm pevnosti 15 Mpa</t>
  </si>
  <si>
    <t>450467131</t>
  </si>
  <si>
    <t>223</t>
  </si>
  <si>
    <t>771990112</t>
  </si>
  <si>
    <t>Vyrovnání podkladu samonivelační stěrkou tl 4 mm pevnosti 30 Mpa</t>
  </si>
  <si>
    <t>-781669006</t>
  </si>
  <si>
    <t>224</t>
  </si>
  <si>
    <t>771990191</t>
  </si>
  <si>
    <t>Příplatek k vyrovnání podkladu dlažby samonivelační stěrkou pevnosti 15 Mpa ZKD 1 mm tloušťky</t>
  </si>
  <si>
    <t>795447433</t>
  </si>
  <si>
    <t>225</t>
  </si>
  <si>
    <t>771990192R</t>
  </si>
  <si>
    <t>Příplatek k vyrovnání podkladu samonivelační stěrkou pevnosti 30 Mpa ZKD 1 mm tloušťky</t>
  </si>
  <si>
    <t>360060922</t>
  </si>
  <si>
    <t>226</t>
  </si>
  <si>
    <t>771A0003</t>
  </si>
  <si>
    <t>Podlaha z dlaždic keramických lepených flexibilním lepidlem</t>
  </si>
  <si>
    <t>-1894723910</t>
  </si>
  <si>
    <t>227</t>
  </si>
  <si>
    <t>771A0103</t>
  </si>
  <si>
    <t>Obklad schodišťových stupňů z dlaždic keramických lepených flexibilním lepidlem</t>
  </si>
  <si>
    <t>-176179091</t>
  </si>
  <si>
    <t>228</t>
  </si>
  <si>
    <t>998771203</t>
  </si>
  <si>
    <t>Přesun hmot procentní pro podlahy z dlaždic v objektech v do 24 m</t>
  </si>
  <si>
    <t>381605924</t>
  </si>
  <si>
    <t>229</t>
  </si>
  <si>
    <t>776141113</t>
  </si>
  <si>
    <t>Vyrovnání podkladu povlakových podlah stěrkou pevnosti 20 MPa tl 8 mm</t>
  </si>
  <si>
    <t>1413105732</t>
  </si>
  <si>
    <t>230</t>
  </si>
  <si>
    <t>776A0002R</t>
  </si>
  <si>
    <t>D+M podlaha z PVC tl. 2,5 mm, vč. soklíku, přípravy (vyčištění a vysátí) a penetrace podkladu</t>
  </si>
  <si>
    <t>-1812766068</t>
  </si>
  <si>
    <t>231</t>
  </si>
  <si>
    <t>998776203</t>
  </si>
  <si>
    <t>Přesun hmot procentní pro podlahy povlakové v objektech v do 24 m</t>
  </si>
  <si>
    <t>1988658342</t>
  </si>
  <si>
    <t>232</t>
  </si>
  <si>
    <t>777511125R</t>
  </si>
  <si>
    <t>Krycí epoxidová plastbetonová stěrka tloušťky 5 mm, protiskluzný povrch, vč. ofrézování nebo otryskání, vysátí a penetrace podkladu</t>
  </si>
  <si>
    <t>-2054584559</t>
  </si>
  <si>
    <t>233</t>
  </si>
  <si>
    <t>998777203</t>
  </si>
  <si>
    <t>Přesun hmot procentní pro podlahy lité v objektech v do 24 m</t>
  </si>
  <si>
    <t>-1731962</t>
  </si>
  <si>
    <t>234</t>
  </si>
  <si>
    <t>781494111</t>
  </si>
  <si>
    <t>Plastové profily rohové lepené flexibilním lepidlem</t>
  </si>
  <si>
    <t>892730587</t>
  </si>
  <si>
    <t>235</t>
  </si>
  <si>
    <t>781494511</t>
  </si>
  <si>
    <t>Plastové profily ukončovací lepené flexibilním lepidlem</t>
  </si>
  <si>
    <t>872269282</t>
  </si>
  <si>
    <t>236</t>
  </si>
  <si>
    <t>781495111</t>
  </si>
  <si>
    <t>Penetrace podkladu vnitřních obkladů</t>
  </si>
  <si>
    <t>1495826533</t>
  </si>
  <si>
    <t>237</t>
  </si>
  <si>
    <t>781A1003</t>
  </si>
  <si>
    <t>Obklad vnitřní z obkladaček keramických lepených flexibilním lepidlem</t>
  </si>
  <si>
    <t>-322343126</t>
  </si>
  <si>
    <t>238</t>
  </si>
  <si>
    <t>998781203</t>
  </si>
  <si>
    <t>Přesun hmot procentní pro obklady keramické v objektech v do 24 m</t>
  </si>
  <si>
    <t>-443280024</t>
  </si>
  <si>
    <t>239</t>
  </si>
  <si>
    <t>783123111</t>
  </si>
  <si>
    <t>Jednonásobný napouštěcí fungicidní akrylátový nátěr truhlářských konstrukcí</t>
  </si>
  <si>
    <t>669471077</t>
  </si>
  <si>
    <t>240</t>
  </si>
  <si>
    <t>783124101</t>
  </si>
  <si>
    <t>Základní jednonásobný akrylátový nátěr truhlářských konstrukcí</t>
  </si>
  <si>
    <t>1405857284</t>
  </si>
  <si>
    <t>241</t>
  </si>
  <si>
    <t>783128211</t>
  </si>
  <si>
    <t>Lakovací dvojnásobný akrylátový nátěr truhlářských konstrukcí s mezibroušením</t>
  </si>
  <si>
    <t>-991829006</t>
  </si>
  <si>
    <t>242</t>
  </si>
  <si>
    <t>783317101R</t>
  </si>
  <si>
    <t>Krycí dvojnásobný syntetický standardní nátěr zámečnických konstrukcí</t>
  </si>
  <si>
    <t>1283769882</t>
  </si>
  <si>
    <t>243</t>
  </si>
  <si>
    <t>783933161</t>
  </si>
  <si>
    <t>Penetrační epoxidový nátěr pórovitých betonových podlah</t>
  </si>
  <si>
    <t>-1640896297</t>
  </si>
  <si>
    <t>244</t>
  </si>
  <si>
    <t>783937163</t>
  </si>
  <si>
    <t>Krycí dvojnásobný epoxidový rozpouštědlový nátěr betonové podlahy</t>
  </si>
  <si>
    <t>868627756</t>
  </si>
  <si>
    <t>245</t>
  </si>
  <si>
    <t>784211123</t>
  </si>
  <si>
    <t>Dvojnásobné bílé malby ze směsí za mokra středně otěruvzdorných v místnostech výšky do 5,00 m</t>
  </si>
  <si>
    <t>1925193429</t>
  </si>
  <si>
    <t>246</t>
  </si>
  <si>
    <t>786624111R</t>
  </si>
  <si>
    <t>D+M vnitřní horizontální žaluzie do plast. oken</t>
  </si>
  <si>
    <t>1459469980</t>
  </si>
  <si>
    <t>247</t>
  </si>
  <si>
    <t>998786203</t>
  </si>
  <si>
    <t>Přesun hmot procentní pro čalounické úpravy v objektech v do 24 m</t>
  </si>
  <si>
    <t>1203108502</t>
  </si>
  <si>
    <t>248</t>
  </si>
  <si>
    <t>330030100R</t>
  </si>
  <si>
    <t>D+M osobní výtah, nosnost 1000 kg, el. pohon, dopravní zdvih 4460 mm, 2 stanice, výtahová šachta - ocel. konstrukce opláštěná bezp. sklem</t>
  </si>
  <si>
    <t>-1978048417</t>
  </si>
  <si>
    <t>Úroveň 3:</t>
  </si>
  <si>
    <t>001A - Pilotové založení objektu</t>
  </si>
  <si>
    <t>162701105</t>
  </si>
  <si>
    <t>Vodorovné přemístění do 10000 m výkopku/sypaniny z horniny tř. 1 až 4</t>
  </si>
  <si>
    <t>1276854677</t>
  </si>
  <si>
    <t>162701109</t>
  </si>
  <si>
    <t>Příplatek k vodorovnému přemístění výkopku/sypaniny z horniny tř. 1 až 4 ZKD 1000 m přes 10000 m</t>
  </si>
  <si>
    <t>-611741828</t>
  </si>
  <si>
    <t>-1571824655</t>
  </si>
  <si>
    <t>-1164872802</t>
  </si>
  <si>
    <t>1959183178</t>
  </si>
  <si>
    <t>226212211</t>
  </si>
  <si>
    <t>Vrty velkoprofilové svislé zapažené D do 650 mm hl do 10 m hor. I</t>
  </si>
  <si>
    <t>2024728615</t>
  </si>
  <si>
    <t>226212212</t>
  </si>
  <si>
    <t>Vrty velkoprofilové svislé zapažené D do 650 mm hl do 10 m hor. II</t>
  </si>
  <si>
    <t>1721348946</t>
  </si>
  <si>
    <t>227211113</t>
  </si>
  <si>
    <t>Odpažení velkoprofilových vrtů průměru do 650 mm</t>
  </si>
  <si>
    <t>-323990180</t>
  </si>
  <si>
    <t>231212112</t>
  </si>
  <si>
    <t>Zřízení pilot svislých zapažených D do 650 mm hl do 10 m s vytažením pažnic z betonu železového</t>
  </si>
  <si>
    <t>398787965</t>
  </si>
  <si>
    <t>589329350</t>
  </si>
  <si>
    <t>směs pro beton třída C25-30 XC30, XA2</t>
  </si>
  <si>
    <t>1394952898</t>
  </si>
  <si>
    <t>231611114</t>
  </si>
  <si>
    <t>Výztuž pilot betonovaných do země ocel z betonářské oceli 10 505</t>
  </si>
  <si>
    <t>-527095342</t>
  </si>
  <si>
    <t>239111112</t>
  </si>
  <si>
    <t>Odbourání vrchní části znehodnocené výplně pilot D piloty do 650 mm</t>
  </si>
  <si>
    <t>705231600</t>
  </si>
  <si>
    <t>291111114</t>
  </si>
  <si>
    <t>Podklad pro zpevněné plochy z betonového recyklátu</t>
  </si>
  <si>
    <t>-129713636</t>
  </si>
  <si>
    <t>997002511</t>
  </si>
  <si>
    <t>Vodorovné přemístění suti a vybouraných hmot bez naložení ale se složením a urovnáním do 1 km</t>
  </si>
  <si>
    <t>2053655300</t>
  </si>
  <si>
    <t>997002519</t>
  </si>
  <si>
    <t>Příplatek ZKD 1 km přemístění suti a vybouraných hmot</t>
  </si>
  <si>
    <t>-1168130468</t>
  </si>
  <si>
    <t>997002611</t>
  </si>
  <si>
    <t>Nakládání suti a vybouraných hmot</t>
  </si>
  <si>
    <t>-1208656313</t>
  </si>
  <si>
    <t>997013801</t>
  </si>
  <si>
    <t>Poplatek za uložení stavebního betonového odpadu na skládce (skládkovné)</t>
  </si>
  <si>
    <t>1502415026</t>
  </si>
  <si>
    <t>998001011</t>
  </si>
  <si>
    <t>Přesun hmot pro piloty nebo podzemní stěny betonované na místě</t>
  </si>
  <si>
    <t>1710604067</t>
  </si>
  <si>
    <t>002 - Vzduchotechnika</t>
  </si>
  <si>
    <t>HSV - HSV</t>
  </si>
  <si>
    <t xml:space="preserve">    D1 - Zařízení č.1: Část sociálního zázemí</t>
  </si>
  <si>
    <t xml:space="preserve">    D2 - Zařízení č.2: Větrání učeben 1.NP</t>
  </si>
  <si>
    <t xml:space="preserve">    D3 - Zařízení č.3: Větrání energo pro roboty a kompresor 1.NP</t>
  </si>
  <si>
    <t xml:space="preserve">    D4 - Zařízení č.4: Klimatizace energo pro roboty a kompresor 1.NP</t>
  </si>
  <si>
    <t xml:space="preserve">    D5 - Zařízení č.5: Klimatizace serveru</t>
  </si>
  <si>
    <t xml:space="preserve">    D6 - Zařízení č.6: Letní větrání prostor praktické výuky</t>
  </si>
  <si>
    <t xml:space="preserve">    D7 - Zařízení č.7: Větrání šaten</t>
  </si>
  <si>
    <t xml:space="preserve">    D8 - Zařízení č.8: Větrání svařovny</t>
  </si>
  <si>
    <t xml:space="preserve">    D9 - Zařízení č.9: Větrání zařízení učeben 2.NP</t>
  </si>
  <si>
    <t xml:space="preserve">      10 - Zařízení č.10: Část ostatní položky</t>
  </si>
  <si>
    <t>MTZD1</t>
  </si>
  <si>
    <t>Montáž zařízení č.1</t>
  </si>
  <si>
    <t>kpl</t>
  </si>
  <si>
    <t>825419904</t>
  </si>
  <si>
    <t>Pol1</t>
  </si>
  <si>
    <t>Potrubní ventilátor pr.125, Vo 150-300 m3/h,Pext 150 Pa, nastavitelný doněhový spínač chodu</t>
  </si>
  <si>
    <t>sada</t>
  </si>
  <si>
    <t>977236667</t>
  </si>
  <si>
    <t>Pol2</t>
  </si>
  <si>
    <t>Pružná manžeta (objímka) pr.125</t>
  </si>
  <si>
    <t>ks</t>
  </si>
  <si>
    <t>835207990</t>
  </si>
  <si>
    <t>Pol3</t>
  </si>
  <si>
    <t>Zpětná klapka těsná pr.125</t>
  </si>
  <si>
    <t>-2009656506</t>
  </si>
  <si>
    <t>Pol4</t>
  </si>
  <si>
    <t>Výfukový nástavec (hlavice) nad střecu, pr.315, oplechování</t>
  </si>
  <si>
    <t>1171607303</t>
  </si>
  <si>
    <t>Pol5</t>
  </si>
  <si>
    <t>Talířový ventil bílý pr.125 s regulací, instalace do spiro rozvodu, nátrubek  přes pohled</t>
  </si>
  <si>
    <t>1208738830</t>
  </si>
  <si>
    <t>Pol6</t>
  </si>
  <si>
    <t>Spiro potrubí včetně tvarovek pr. 125 (a průchodek stěnou)</t>
  </si>
  <si>
    <t>1548110987</t>
  </si>
  <si>
    <t>Pol7</t>
  </si>
  <si>
    <t>Spiro potrubí včetně tvarovek pr. 160 (a průchodek stěnou)</t>
  </si>
  <si>
    <t>335416858</t>
  </si>
  <si>
    <t>Pol8</t>
  </si>
  <si>
    <t>Spiro potrubí včetně tvarovek pr. 200 (a průchodek stěnou)</t>
  </si>
  <si>
    <t>-1274367101</t>
  </si>
  <si>
    <t>Pol9</t>
  </si>
  <si>
    <t>Spiro potrubí včetně tvarovek pr. 250 (a průchodek stěnou)</t>
  </si>
  <si>
    <t>-252295207</t>
  </si>
  <si>
    <t>Pol10</t>
  </si>
  <si>
    <t>Spiro potrubí včetně tvarovek pr. 315 (a průchodek stěnou)</t>
  </si>
  <si>
    <t>-567296933</t>
  </si>
  <si>
    <t>Pol11</t>
  </si>
  <si>
    <t>Flexo potrubí s ocelovou pružinou pr.127</t>
  </si>
  <si>
    <t>-1604973422</t>
  </si>
  <si>
    <t>Pol12</t>
  </si>
  <si>
    <t>Flexo potrubí s ocelovou pružinou pr.160</t>
  </si>
  <si>
    <t>1881088489</t>
  </si>
  <si>
    <t>Pol13</t>
  </si>
  <si>
    <t>Flexo potrubí s ocelovou pružinou pr.200</t>
  </si>
  <si>
    <t>-856108353</t>
  </si>
  <si>
    <t>Pol14</t>
  </si>
  <si>
    <t>Flexo potrubí s ocelovou pružinou pr.250</t>
  </si>
  <si>
    <t>-1880014671</t>
  </si>
  <si>
    <t>Pol15</t>
  </si>
  <si>
    <t>Tepelná (hluková) izolace vnitřní s parozábranou tl.40 mm (izolace ventilátorů, zaizolování potubí na výtlaku za ventilátorem, stoupačky)</t>
  </si>
  <si>
    <t>1243317832</t>
  </si>
  <si>
    <t>Pol16</t>
  </si>
  <si>
    <t>Drobná kabeláž pro dopojení doběhových čidel</t>
  </si>
  <si>
    <t>112635108</t>
  </si>
  <si>
    <t>MTZD2</t>
  </si>
  <si>
    <t>Montáž zařízení č.2</t>
  </si>
  <si>
    <t>-1873343766</t>
  </si>
  <si>
    <t>Pol17</t>
  </si>
  <si>
    <t>VZT jednotka s rekuperací, filtrací,  výkon max.700 přívod/odvod vzduchu, integrovaný ohřívač 4,6 kW/400V, systém MaR + prokabelování (viz.parametry, popis, výkres dokumentace)</t>
  </si>
  <si>
    <t>1977308574</t>
  </si>
  <si>
    <t>Pol17a</t>
  </si>
  <si>
    <t>Fasádní žaluzie v barvě RAL fasády 315x315 (přívod vzduchu)</t>
  </si>
  <si>
    <t>222531317</t>
  </si>
  <si>
    <t>Pol17b</t>
  </si>
  <si>
    <t>Fasádní žaluzie v barvě RAL fasády 315x315 (odvod vzduchu) samotížná</t>
  </si>
  <si>
    <t>-383553590</t>
  </si>
  <si>
    <t>Pol18</t>
  </si>
  <si>
    <t>Spiro potrubí včetně tvarovek pr. 315 a průchodek stěnou</t>
  </si>
  <si>
    <t>-227605361</t>
  </si>
  <si>
    <t>Pol20</t>
  </si>
  <si>
    <t>Tepelná (hluková) izolace vnitřní s parozábranou tl.40 mm (kaučuková izolace VZT na sání a výtlaku před a za VZT jednotkou v interéru)</t>
  </si>
  <si>
    <t>1298389068</t>
  </si>
  <si>
    <t>Pol21</t>
  </si>
  <si>
    <t>Požární čidlo+prokabelování, blokace chodu VZT jednotky 1.NP</t>
  </si>
  <si>
    <t>838954156</t>
  </si>
  <si>
    <t>Pol21a</t>
  </si>
  <si>
    <t>Pružná manžeta pr.315</t>
  </si>
  <si>
    <t>677446254</t>
  </si>
  <si>
    <t>Pol21b</t>
  </si>
  <si>
    <t>Čerpadlo kondenzátu od rekuperátoru VZT jednotky + propojení</t>
  </si>
  <si>
    <t>-712196654</t>
  </si>
  <si>
    <t>MTZD3</t>
  </si>
  <si>
    <t>Montáž zařízení č.3</t>
  </si>
  <si>
    <t>-1122766011</t>
  </si>
  <si>
    <t>Pol22</t>
  </si>
  <si>
    <t>Žaluzie na fasádě 710x500, síto, barva RAL dle fasády, nátrubek na napojení hranatého pozink potrubí</t>
  </si>
  <si>
    <t>173398620</t>
  </si>
  <si>
    <t>Pol23</t>
  </si>
  <si>
    <t>Regulační klapka 710x500 + servopohon se zpětnou pružinou</t>
  </si>
  <si>
    <t>1239628352</t>
  </si>
  <si>
    <t>Pol24</t>
  </si>
  <si>
    <t>Průchodky zdí</t>
  </si>
  <si>
    <t>-856450030</t>
  </si>
  <si>
    <t>Pol25</t>
  </si>
  <si>
    <t>Žaluzie na fasádě samotížná 560x560, síto, barva RAL dle fasády, nátrubek na napojení  pozink potrubí</t>
  </si>
  <si>
    <t>1626011018</t>
  </si>
  <si>
    <t>Pol26</t>
  </si>
  <si>
    <t>Axiální ventilátor 5000 m3/hod, Pext 50 Pa, ochranné síto, pružné připojení</t>
  </si>
  <si>
    <t>1846091637</t>
  </si>
  <si>
    <t>Pol27</t>
  </si>
  <si>
    <t>Regulace otáček ventilátoru min. 3 stupně otáček, prostorový termostat</t>
  </si>
  <si>
    <t>1921224885</t>
  </si>
  <si>
    <t>Pol28</t>
  </si>
  <si>
    <t>Drobná propojovací kabeláž (dle mon. návodu dodavatele sestavy ventilátoru a reg. otáček, napojení serva klapky)</t>
  </si>
  <si>
    <t>1805986743</t>
  </si>
  <si>
    <t>MTZD4</t>
  </si>
  <si>
    <t>Montáž zařízení č.4</t>
  </si>
  <si>
    <t>-1793295272</t>
  </si>
  <si>
    <t>Pol29</t>
  </si>
  <si>
    <t>Sestava klimatizační  jednotky , výkon 5 kW, kabel.ovladač, parametry a popis výkresová dokumentace</t>
  </si>
  <si>
    <t>44071846</t>
  </si>
  <si>
    <t>Pol30</t>
  </si>
  <si>
    <t>Pomocné komponenty potrubních rozvodů chlaiva (provedeno dle návrhu filálního dodavatele klim. jednotek)</t>
  </si>
  <si>
    <t>1598401177</t>
  </si>
  <si>
    <t>Pol31</t>
  </si>
  <si>
    <t>Rozvody chlazení, vč. tepelné izolace, komunikační kabeláž, dálkové infra ovládání jednotek</t>
  </si>
  <si>
    <t>2023345553</t>
  </si>
  <si>
    <t>Pol32</t>
  </si>
  <si>
    <t>Zalištování venkovních rozvodů na fasádě (nebo instalace do chráničky)</t>
  </si>
  <si>
    <t>1810116620</t>
  </si>
  <si>
    <t>Pol33</t>
  </si>
  <si>
    <t>Průchodky stavební konstrukcí, utěsnění a oplechování, konzole na fasádu</t>
  </si>
  <si>
    <t>-308954516</t>
  </si>
  <si>
    <t>MTZD5</t>
  </si>
  <si>
    <t>Montáž zařízení č.5</t>
  </si>
  <si>
    <t>1458135749</t>
  </si>
  <si>
    <t>Pol34</t>
  </si>
  <si>
    <t>1273450608</t>
  </si>
  <si>
    <t>Pol35</t>
  </si>
  <si>
    <t>-167572869</t>
  </si>
  <si>
    <t>Pol36</t>
  </si>
  <si>
    <t>1425736562</t>
  </si>
  <si>
    <t>Pol37</t>
  </si>
  <si>
    <t>-857823909</t>
  </si>
  <si>
    <t>Pol38</t>
  </si>
  <si>
    <t>1681578807</t>
  </si>
  <si>
    <t>Pol38a</t>
  </si>
  <si>
    <t>Fasádní žaluzie v barvě RAL fasády 160x160</t>
  </si>
  <si>
    <t>-1360697268</t>
  </si>
  <si>
    <t>Pol38b</t>
  </si>
  <si>
    <t>Spiro potrubí včetně tvarovek pr. 160 a průchodek stěnou</t>
  </si>
  <si>
    <t>-1353455614</t>
  </si>
  <si>
    <t>Pol38c</t>
  </si>
  <si>
    <t>Stěnová mřížka do interiéru 160x160</t>
  </si>
  <si>
    <t>-1893725483</t>
  </si>
  <si>
    <t>MTZD6</t>
  </si>
  <si>
    <t>Montáž zařízení č.6</t>
  </si>
  <si>
    <t>-440566127</t>
  </si>
  <si>
    <t>Pol40</t>
  </si>
  <si>
    <t>Žaluzie na fasádě 560x560, síto, barva RAL dle fasády, nátrubek na napojení  pozink potrubí</t>
  </si>
  <si>
    <t>2092716037</t>
  </si>
  <si>
    <t>Pol41</t>
  </si>
  <si>
    <t>476343900</t>
  </si>
  <si>
    <t>Pol42</t>
  </si>
  <si>
    <t>-777914824</t>
  </si>
  <si>
    <t>Pol39</t>
  </si>
  <si>
    <t>1727279228</t>
  </si>
  <si>
    <t>Pol43</t>
  </si>
  <si>
    <t>Drobná propojovací kabeláž (dle mon. návodu dodavatele sestavy ventilátoru a reg. otáček)</t>
  </si>
  <si>
    <t>-168403272</t>
  </si>
  <si>
    <t>MTZD7</t>
  </si>
  <si>
    <t>Montáž zařízení č.7</t>
  </si>
  <si>
    <t>-730235745</t>
  </si>
  <si>
    <t>Pol45</t>
  </si>
  <si>
    <t>-662871301</t>
  </si>
  <si>
    <t>Pol46</t>
  </si>
  <si>
    <t>VZT jednotka s rekuperací, filtrací, elektro ohřev, manžety, letní by-pass, výkon 1200 m3/hod přívod/odvod vzduchu, externí rozvaděč el.,</t>
  </si>
  <si>
    <t>2049679928</t>
  </si>
  <si>
    <t>Pol47</t>
  </si>
  <si>
    <t>VZT jednotka s rekuperací, filtrací, elektro ohřev, manžety, letní by-pass, výkon 240 m3/hod přívod/odvod vzduchu, externí rozvaděč el.,</t>
  </si>
  <si>
    <t>-1124280725</t>
  </si>
  <si>
    <t>Pol48</t>
  </si>
  <si>
    <t>Požární čidlo+prokabelování, blokace chodu VZT jednotky</t>
  </si>
  <si>
    <t>1834326336</t>
  </si>
  <si>
    <t>Pol49</t>
  </si>
  <si>
    <t>Tlumič hluku pr.200, L=1 m</t>
  </si>
  <si>
    <t>50401393</t>
  </si>
  <si>
    <t>Pol50</t>
  </si>
  <si>
    <t>Tlumič hluku pr.355, L=1 m</t>
  </si>
  <si>
    <t>950607367</t>
  </si>
  <si>
    <t>Pol51</t>
  </si>
  <si>
    <t>Talířový ventil bílý pr.200 s regulací, instalace do spiro rozvodu, nátrubek  přes podhled</t>
  </si>
  <si>
    <t>-1513210047</t>
  </si>
  <si>
    <t>Pol52</t>
  </si>
  <si>
    <t>Talířový ventil bílý pr.150 s regulací, instalace do spiro rozvodu, nátrubek  přes pohled</t>
  </si>
  <si>
    <t>309782805</t>
  </si>
  <si>
    <t>Pol54a</t>
  </si>
  <si>
    <t>-1327163489</t>
  </si>
  <si>
    <t>Pol66</t>
  </si>
  <si>
    <t>-1957820060</t>
  </si>
  <si>
    <t>Pol53</t>
  </si>
  <si>
    <t>-582237131</t>
  </si>
  <si>
    <t>Pol54</t>
  </si>
  <si>
    <t>1850687198</t>
  </si>
  <si>
    <t>Pol55</t>
  </si>
  <si>
    <t>Spiro potrubí včetně tvarovek pr. 355 (a průchodek stěnou)</t>
  </si>
  <si>
    <t>-809798474</t>
  </si>
  <si>
    <t>Pol56</t>
  </si>
  <si>
    <t>Flexo potrubí pr.160 s akustickým útlumem</t>
  </si>
  <si>
    <t>1986875812</t>
  </si>
  <si>
    <t>Pol57</t>
  </si>
  <si>
    <t>Flexo potrubí pr.200 s akustickým útlumem</t>
  </si>
  <si>
    <t>1818108830</t>
  </si>
  <si>
    <t>Pol58</t>
  </si>
  <si>
    <t>Flexo potrubí pr.250 s akustickým útlumem</t>
  </si>
  <si>
    <t>-563582439</t>
  </si>
  <si>
    <t>Pol59</t>
  </si>
  <si>
    <t>Flexo potrubí pr.315 s akustickým útlumem</t>
  </si>
  <si>
    <t>-614790834</t>
  </si>
  <si>
    <t>Pol60</t>
  </si>
  <si>
    <t>Flexo potrubí pr.355 s akustickým útlumem</t>
  </si>
  <si>
    <t>-1515826904</t>
  </si>
  <si>
    <t>Pol61</t>
  </si>
  <si>
    <t>Oplechování a utěsnění stavebního prostupu</t>
  </si>
  <si>
    <t>1031086628</t>
  </si>
  <si>
    <t>Pol62</t>
  </si>
  <si>
    <t>Žaluzie na fasádě 250x250, barva RAL dle fasády, nátrubek na napojení spiro potrubí</t>
  </si>
  <si>
    <t>1942114843</t>
  </si>
  <si>
    <t>Pol63</t>
  </si>
  <si>
    <t>Žaluzie na fasádě 400x400, barva RAL dle fasády, nátrubek na napojení spiro potrubí</t>
  </si>
  <si>
    <t>-1933339061</t>
  </si>
  <si>
    <t>Pol64</t>
  </si>
  <si>
    <t>Drobná propojovací kabeláž (dle mon. návodu dodavatele sestavy )</t>
  </si>
  <si>
    <t>172942595</t>
  </si>
  <si>
    <t>Pol65</t>
  </si>
  <si>
    <t>Hranaté pozink potrubí a tvarovky</t>
  </si>
  <si>
    <t>-957573733</t>
  </si>
  <si>
    <t>Pol65a</t>
  </si>
  <si>
    <t>Čerpadlo kondenzátu od rekuperátoru VZT jednotky + propojení (volitelná položka dle tipu a požadavku VZT jednotky vč. umístění)</t>
  </si>
  <si>
    <t>-343322525</t>
  </si>
  <si>
    <t>Pol65b</t>
  </si>
  <si>
    <t>Stěnová mřížka 600x300</t>
  </si>
  <si>
    <t>971842987</t>
  </si>
  <si>
    <t>MTZD8</t>
  </si>
  <si>
    <t>Montáž zařízení č.8</t>
  </si>
  <si>
    <t>319792381</t>
  </si>
  <si>
    <t>Pol67</t>
  </si>
  <si>
    <t>Tepelná (hluková) izolace vnitřní s parozábranou tl.60 mm (kaučuková izolace VZT na sání a výtlaku před a za VZT jednotkou v interéru)</t>
  </si>
  <si>
    <t>1961429881</t>
  </si>
  <si>
    <t>Pol68</t>
  </si>
  <si>
    <t>497856058</t>
  </si>
  <si>
    <t>Pol69</t>
  </si>
  <si>
    <t>-1127222736</t>
  </si>
  <si>
    <t>Pol70</t>
  </si>
  <si>
    <t>VZT jednotka s rekuperací, filtrací, elektro ohřev, manžety, letní by-pass, výkon 10000 m3/hod přívod/odvod vzduchu, externí rozvaděč el.,</t>
  </si>
  <si>
    <t>-365216786</t>
  </si>
  <si>
    <t>Pol71</t>
  </si>
  <si>
    <t>Tlumič hluku včetně kulis 1250x800</t>
  </si>
  <si>
    <t>-1126376896</t>
  </si>
  <si>
    <t>Pol72</t>
  </si>
  <si>
    <t>Vyústka přívodní s regulací směru a průtoku vzduchu 825x325</t>
  </si>
  <si>
    <t>-543964667</t>
  </si>
  <si>
    <t>Pol72a</t>
  </si>
  <si>
    <t>Vyústka přívodní s regulací směru a průtoku vzduchu 425x75</t>
  </si>
  <si>
    <t>1246541884</t>
  </si>
  <si>
    <t>Pol73</t>
  </si>
  <si>
    <t>Vyústka odvodní s regulací směru a průtoku vzduchu 425x75</t>
  </si>
  <si>
    <t>-498227746</t>
  </si>
  <si>
    <t>Pol74</t>
  </si>
  <si>
    <t>Ruční regulační klapka pr.200</t>
  </si>
  <si>
    <t>570337188</t>
  </si>
  <si>
    <t>Pol75</t>
  </si>
  <si>
    <t>Tlakově odolné flexo potrubí, vnitřní povrch hladký pr.160-200 (pro dopojení technologie)</t>
  </si>
  <si>
    <t>1795234658</t>
  </si>
  <si>
    <t>Pol76</t>
  </si>
  <si>
    <t>Spiro potrubí včetně tvarovek pr. 400 (spoje opatřeny těsněním)</t>
  </si>
  <si>
    <t>2062108261</t>
  </si>
  <si>
    <t>Pol77</t>
  </si>
  <si>
    <t>Spiro potrubí včetně tvarovek pr. 200 , rezerva pro dopojení technologie (spoje opatřeny těsněním)</t>
  </si>
  <si>
    <t>-709346926</t>
  </si>
  <si>
    <t>Pol78a</t>
  </si>
  <si>
    <t>Tepelná (hluková) izolace venkovní s patozábranou tl.40 mm (kaučuková izolace VZT na sání a výtlaku před a za VZT jednotkou v interéru)</t>
  </si>
  <si>
    <t>-658511410</t>
  </si>
  <si>
    <t>Pol79</t>
  </si>
  <si>
    <t>Drobná propojovací kabeláž (dle mon. návodu dodavatele sestavy)</t>
  </si>
  <si>
    <t>-2099559534</t>
  </si>
  <si>
    <t>Pol80</t>
  </si>
  <si>
    <t>Potrubí a tepelná izolace odvodu kondenzátu od rekuperátoru do vsakovací drenáže</t>
  </si>
  <si>
    <t>542589309</t>
  </si>
  <si>
    <t>Pol80a</t>
  </si>
  <si>
    <t>Revizní a čistící tvarovka + záslepka (od VZT rozvodu odvod vzduchu)</t>
  </si>
  <si>
    <t>-773541611</t>
  </si>
  <si>
    <t>MTZD9</t>
  </si>
  <si>
    <t>Montáž zařízení č.9</t>
  </si>
  <si>
    <t>-929064085</t>
  </si>
  <si>
    <t>81a</t>
  </si>
  <si>
    <t>VZT jednotka s rekuperací , filtrací, elektro ohřev, manžetx, letní by-pass, výkon 630 m3/h, přívod/odvod vzduchu, externí rozvaděč, systém M a R (viz.plný popis proj.dok.)</t>
  </si>
  <si>
    <t>-390978480</t>
  </si>
  <si>
    <t>82a</t>
  </si>
  <si>
    <t>Požární čidlo kouřové na přívodu vzduchu+prokabelování, blokace chodu VZT jednotky 2.NP (napojit na MaR VZT jednotky)</t>
  </si>
  <si>
    <t>2045221192</t>
  </si>
  <si>
    <t>83a</t>
  </si>
  <si>
    <t>Tlumič hluku pr. 250, L= 1 m</t>
  </si>
  <si>
    <t>-334530423</t>
  </si>
  <si>
    <t>84a</t>
  </si>
  <si>
    <t>Talířový ventil bílý pr. 200 s regulací, přívodní instalace do spiro rozvodu, nátrubek přes podhled</t>
  </si>
  <si>
    <t>-314142347</t>
  </si>
  <si>
    <t>85a</t>
  </si>
  <si>
    <t>652130659</t>
  </si>
  <si>
    <t>86a</t>
  </si>
  <si>
    <t>407220398</t>
  </si>
  <si>
    <t>87a</t>
  </si>
  <si>
    <t>533224636</t>
  </si>
  <si>
    <t>88a</t>
  </si>
  <si>
    <t>Flexo potrubí pr. 200 s akustickým útlumem</t>
  </si>
  <si>
    <t>-1951927796</t>
  </si>
  <si>
    <t>89a</t>
  </si>
  <si>
    <t>Flexo potrubí pr. 250 s akustickým útlumem, izolované</t>
  </si>
  <si>
    <t>-671198619</t>
  </si>
  <si>
    <t>90a</t>
  </si>
  <si>
    <t>Zpětná klapka pr.250</t>
  </si>
  <si>
    <t>1706718596</t>
  </si>
  <si>
    <t>91a</t>
  </si>
  <si>
    <t>1018408471</t>
  </si>
  <si>
    <t>92a</t>
  </si>
  <si>
    <t>Žluzie na fasádě 250x250, barva RAL dle fasády, nátrubek na napojení spiro potrubí</t>
  </si>
  <si>
    <t>1905829686</t>
  </si>
  <si>
    <t>93a</t>
  </si>
  <si>
    <t>Tepelně hluková izolace vnitřní s parozábranou tl. 40 mm</t>
  </si>
  <si>
    <t>417895597</t>
  </si>
  <si>
    <t>94a</t>
  </si>
  <si>
    <t>241468615</t>
  </si>
  <si>
    <t>95a</t>
  </si>
  <si>
    <t>Drobná propojovací kabeláž</t>
  </si>
  <si>
    <t>1555458845</t>
  </si>
  <si>
    <t>P1</t>
  </si>
  <si>
    <t>Pomocné konstrukce, objímky, konzole, chráničky potrubí, hydroizolační zatmelení</t>
  </si>
  <si>
    <t>sou</t>
  </si>
  <si>
    <t>-198390973</t>
  </si>
  <si>
    <t>P2</t>
  </si>
  <si>
    <t>Drobný a pomocný materiál</t>
  </si>
  <si>
    <t>1923951135</t>
  </si>
  <si>
    <t>P3</t>
  </si>
  <si>
    <t>Přesun hmot</t>
  </si>
  <si>
    <t>-1896582685</t>
  </si>
  <si>
    <t>P4</t>
  </si>
  <si>
    <t>Vyregulování a uvedení do provozu</t>
  </si>
  <si>
    <t>-2143718745</t>
  </si>
  <si>
    <t>P5</t>
  </si>
  <si>
    <t>Provozní zkoušky</t>
  </si>
  <si>
    <t>1150199944</t>
  </si>
  <si>
    <t>P6</t>
  </si>
  <si>
    <t>Revize</t>
  </si>
  <si>
    <t>-788982923</t>
  </si>
  <si>
    <t>P7</t>
  </si>
  <si>
    <t>Úklid pracoviště</t>
  </si>
  <si>
    <t>-1604083803</t>
  </si>
  <si>
    <t>P8</t>
  </si>
  <si>
    <t>Zaměření stavby, technická příprava, dokumentace skutečného provedení</t>
  </si>
  <si>
    <t>1489018994</t>
  </si>
  <si>
    <t>P9</t>
  </si>
  <si>
    <t>Lešení a pomocné plošiny</t>
  </si>
  <si>
    <t>-319161030</t>
  </si>
  <si>
    <t>003 - Zařízení pro vytápění staveb</t>
  </si>
  <si>
    <t>PSV - PSV</t>
  </si>
  <si>
    <t xml:space="preserve">    721 - Zdravotechnika - vnitřní kanalizace</t>
  </si>
  <si>
    <t xml:space="preserve">    727 - Zdravotechnika - požární ochrana</t>
  </si>
  <si>
    <t xml:space="preserve">    731 - Ústřední topení, kotelny</t>
  </si>
  <si>
    <t xml:space="preserve">    732 - Ústřední vytápění - strojovny</t>
  </si>
  <si>
    <t xml:space="preserve">    733 - Ústřední vytápění, trubní rozvod</t>
  </si>
  <si>
    <t xml:space="preserve">    734 - Ústřední vytápění - armatury</t>
  </si>
  <si>
    <t xml:space="preserve">    735 - Ústřední vytápění - otopná tělesa</t>
  </si>
  <si>
    <t>HZS - Hodinové zúčtovací sazby</t>
  </si>
  <si>
    <t>713311221</t>
  </si>
  <si>
    <t>Montáž izolace tepelné těles plocha tvarová 1x pásy s Al fólií</t>
  </si>
  <si>
    <t>-1002069025</t>
  </si>
  <si>
    <t>631417840</t>
  </si>
  <si>
    <t>pás izolační minerální s AL folí tl.50 mm</t>
  </si>
  <si>
    <t>1357737964</t>
  </si>
  <si>
    <t>713463211</t>
  </si>
  <si>
    <t>Montáž izolace tepelné potrubí potrubními pouzdry s Al fólií staženými Al páskou 1x D do 50 mm</t>
  </si>
  <si>
    <t>588334863</t>
  </si>
  <si>
    <t>631546050</t>
  </si>
  <si>
    <t>pouzdro potrubní izolační minerální s AL folí  60/50 mm</t>
  </si>
  <si>
    <t>1480833007</t>
  </si>
  <si>
    <t>631545740</t>
  </si>
  <si>
    <t>pouzdro potrubní izolační minerální s AL folí 48/30 mm</t>
  </si>
  <si>
    <t>1837383209</t>
  </si>
  <si>
    <t>631546200</t>
  </si>
  <si>
    <t>páska samolepící ALS šířka 50 mm, délka 50 m</t>
  </si>
  <si>
    <t>786529521</t>
  </si>
  <si>
    <t>631545330i</t>
  </si>
  <si>
    <t>pouzdro potrubní izolační minerální s AL folí 42/30 mm</t>
  </si>
  <si>
    <t>2116744688</t>
  </si>
  <si>
    <t>631546070</t>
  </si>
  <si>
    <t>pouzdro potrubní izolační minerální s AL folií 76/50 mm</t>
  </si>
  <si>
    <t>1141747826</t>
  </si>
  <si>
    <t>631546080</t>
  </si>
  <si>
    <t>pouzdro potrubní izolační ALS 89/50 mm</t>
  </si>
  <si>
    <t>1510156958</t>
  </si>
  <si>
    <t>713463411</t>
  </si>
  <si>
    <t>Montáž izolace tepelné potrubí a ohybů návlekovými izolačními pouzdry</t>
  </si>
  <si>
    <t>641918552</t>
  </si>
  <si>
    <t>283771050</t>
  </si>
  <si>
    <t>izolace potrubí PE návleková 18 x 13 mm</t>
  </si>
  <si>
    <t>-370168142</t>
  </si>
  <si>
    <t>283770450</t>
  </si>
  <si>
    <t>izolace potrubí PE návleková 22 x 20 mm</t>
  </si>
  <si>
    <t>1148681218</t>
  </si>
  <si>
    <t>283770480</t>
  </si>
  <si>
    <t>izolace potrubí PE návleková 28 x 20 mm</t>
  </si>
  <si>
    <t>93871866</t>
  </si>
  <si>
    <t>283770530</t>
  </si>
  <si>
    <t>izolace potrubí PE návleková 32 x 20 mm</t>
  </si>
  <si>
    <t>1968589112</t>
  </si>
  <si>
    <t>283771300</t>
  </si>
  <si>
    <t>spona na PE izolaci</t>
  </si>
  <si>
    <t>1481162907</t>
  </si>
  <si>
    <t>283771350</t>
  </si>
  <si>
    <t>páska samolepící na PE izolaci 20 m</t>
  </si>
  <si>
    <t>-824087336</t>
  </si>
  <si>
    <t>998713101</t>
  </si>
  <si>
    <t>Přesun hmot tonážní pro izolace tepelné v objektech v do 6 m</t>
  </si>
  <si>
    <t>-697330763</t>
  </si>
  <si>
    <t>998713192</t>
  </si>
  <si>
    <t>Příplatek k přesunu hmot tonážní 713 za zvětšený přesun do 100 m</t>
  </si>
  <si>
    <t>192608149</t>
  </si>
  <si>
    <t>721174004</t>
  </si>
  <si>
    <t>Potrubí kanalizační z PP svodné systém HT DN 70</t>
  </si>
  <si>
    <t>228660614</t>
  </si>
  <si>
    <t>721290111</t>
  </si>
  <si>
    <t>Zkouška těsnosti potrubí kanalizace vodou do DN 125</t>
  </si>
  <si>
    <t>-2046641937</t>
  </si>
  <si>
    <t>998721101</t>
  </si>
  <si>
    <t>Přesun hmot tonážní pro vnitřní kanalizace v objektech v do 6 m</t>
  </si>
  <si>
    <t>672084491</t>
  </si>
  <si>
    <t>998721192</t>
  </si>
  <si>
    <t>Příplatek k přesunu hmot tonážní 721 za zvětšený přesun do 100 m</t>
  </si>
  <si>
    <t>-499571678</t>
  </si>
  <si>
    <t>727111147</t>
  </si>
  <si>
    <t>Prostup požární potrubí do D 76 mm stěnou tl 15-30 cm odolnost dle PBR</t>
  </si>
  <si>
    <t>-1061417462</t>
  </si>
  <si>
    <t>731244494</t>
  </si>
  <si>
    <t>Montáž kotle ocelového závěsného na plyn kondenzačního o výkonu do 100 kW</t>
  </si>
  <si>
    <t>97151037</t>
  </si>
  <si>
    <t>731249111R</t>
  </si>
  <si>
    <t>Montáž čidel automatiky a připojení na ovládací sběrnice</t>
  </si>
  <si>
    <t>h</t>
  </si>
  <si>
    <t>499161711</t>
  </si>
  <si>
    <t>731249113R</t>
  </si>
  <si>
    <t>Osazení montážního rámu pro sestavu kotLů</t>
  </si>
  <si>
    <t>953337658</t>
  </si>
  <si>
    <t>304304009R</t>
  </si>
  <si>
    <t>Plynový kondenzační kotel nástěnný výkon 70kW 80/60°C - 62,6kW</t>
  </si>
  <si>
    <t>-1856680041</t>
  </si>
  <si>
    <t>303303004R1</t>
  </si>
  <si>
    <t>Sada připojení kotle kaskádová jednotka pro dva kotle</t>
  </si>
  <si>
    <t>231610836</t>
  </si>
  <si>
    <t>303303004R2</t>
  </si>
  <si>
    <t>Sada připojení kotle neutralizační zařízení pro kondenzát vč granulátu do 800kw</t>
  </si>
  <si>
    <t>2143807914</t>
  </si>
  <si>
    <t>303303009R1</t>
  </si>
  <si>
    <t>Sada připojení kotle čerpadlová skupina pro nastěnný kondenzační kotel 70kW</t>
  </si>
  <si>
    <t>-2094834741</t>
  </si>
  <si>
    <t>303303009R2</t>
  </si>
  <si>
    <t>Sada připojení kotle sada zabezpečení kotle</t>
  </si>
  <si>
    <t>336397052</t>
  </si>
  <si>
    <t>303303009R3</t>
  </si>
  <si>
    <t>Systém odtahu spalin kaskádová sada připojení dvou kotlů 80/160</t>
  </si>
  <si>
    <t>-1068161718</t>
  </si>
  <si>
    <t>303303009R4</t>
  </si>
  <si>
    <t>Systém odtahu spalin trubka vedení spalin plastová 160/500</t>
  </si>
  <si>
    <t>-270070064</t>
  </si>
  <si>
    <t>303303009R5</t>
  </si>
  <si>
    <t>Systém odtahu spalin trubka vedení spalin plastová 160/1000</t>
  </si>
  <si>
    <t>-475328543</t>
  </si>
  <si>
    <t>303200004R4</t>
  </si>
  <si>
    <t>Zavěšený třísložkový komínový průduch DN200 nerez/minerál/nerez délka 15m</t>
  </si>
  <si>
    <t>1320234861</t>
  </si>
  <si>
    <t>303200004R5</t>
  </si>
  <si>
    <t>Nosná konstrukce pro sadu dvou kotlů</t>
  </si>
  <si>
    <t>-643771136</t>
  </si>
  <si>
    <t>731249114</t>
  </si>
  <si>
    <t>Montáž pospojovací sady kaskády + přípojovací sada kotle</t>
  </si>
  <si>
    <t>soubor</t>
  </si>
  <si>
    <t>1209255567</t>
  </si>
  <si>
    <t>731249114a</t>
  </si>
  <si>
    <t>Montáž odkouření</t>
  </si>
  <si>
    <t>204461579</t>
  </si>
  <si>
    <t>731249114R</t>
  </si>
  <si>
    <t>Regulace kotelny základní automatika, řízení nástěnného kotle s UBA, řízení topného okruhu bez směšovače a topného okruhu se s měšovačem</t>
  </si>
  <si>
    <t>1620164441</t>
  </si>
  <si>
    <t>731249115R</t>
  </si>
  <si>
    <t>Regulace kotelny rozšiřovací modul dva topné okruhy se s měšovačem vč čidel</t>
  </si>
  <si>
    <t>-629473691</t>
  </si>
  <si>
    <t>731249116a</t>
  </si>
  <si>
    <t>Uvedení do provozu nástěnného kotle do 150 kW</t>
  </si>
  <si>
    <t>-1147639601</t>
  </si>
  <si>
    <t>731249116R</t>
  </si>
  <si>
    <t>Regulace kotelny rozšiřovací modul kaskáda dvou kotlů</t>
  </si>
  <si>
    <t>-1226178299</t>
  </si>
  <si>
    <t>731249116RR</t>
  </si>
  <si>
    <t>Hadic napouštěcí pryžové D20/28</t>
  </si>
  <si>
    <t>1882742110</t>
  </si>
  <si>
    <t>731249116RR1</t>
  </si>
  <si>
    <t>Vybavení kotelny dle vyhl 91/93</t>
  </si>
  <si>
    <t>-1986851761</t>
  </si>
  <si>
    <t>731249116RR2</t>
  </si>
  <si>
    <t>Systém havarijního zabezpečení kotelny</t>
  </si>
  <si>
    <t>940179488</t>
  </si>
  <si>
    <t>731249116RR8</t>
  </si>
  <si>
    <t>Revizní kniha kotelny</t>
  </si>
  <si>
    <t>673279806</t>
  </si>
  <si>
    <t>731341140</t>
  </si>
  <si>
    <t>Regulace kotelny propojovací kabeláž</t>
  </si>
  <si>
    <t>238076410</t>
  </si>
  <si>
    <t>998731101</t>
  </si>
  <si>
    <t>Přesun hmot pro kotelny v objektech v do 6 m</t>
  </si>
  <si>
    <t>391050095</t>
  </si>
  <si>
    <t>998731193</t>
  </si>
  <si>
    <t>Příplatek k přesunu hmot 731 za zvětšený přesun do 500 m</t>
  </si>
  <si>
    <t>-510834076</t>
  </si>
  <si>
    <t>100003R</t>
  </si>
  <si>
    <t>Doplňovací zařízení otopné spoustavy s regulační automatikou DN 15</t>
  </si>
  <si>
    <t>-2022523730</t>
  </si>
  <si>
    <t>100004R</t>
  </si>
  <si>
    <t>Doplňovací zařízení odlučovač nečistot</t>
  </si>
  <si>
    <t>-1607112514</t>
  </si>
  <si>
    <t>100005R</t>
  </si>
  <si>
    <t>Doplňovací zařízení  odlučovač bublin T 1/2</t>
  </si>
  <si>
    <t>-974083042</t>
  </si>
  <si>
    <t>100006R</t>
  </si>
  <si>
    <t>Doplňovací zařízení tepelná izolace</t>
  </si>
  <si>
    <t>1194988309</t>
  </si>
  <si>
    <t>100007R</t>
  </si>
  <si>
    <t>Doplňovací zařízení oddělovací člen s vodoměrem kontaktním</t>
  </si>
  <si>
    <t>1859945522</t>
  </si>
  <si>
    <t>732111314</t>
  </si>
  <si>
    <t>Trubková hrdla rozdělovačů a sběračů bez přírub DN 25</t>
  </si>
  <si>
    <t>-999889177</t>
  </si>
  <si>
    <t>732111316</t>
  </si>
  <si>
    <t>Trubková hrdla rozdělovačů a sběračů bez přírub DN 40</t>
  </si>
  <si>
    <t>-1197186071</t>
  </si>
  <si>
    <t>732111325</t>
  </si>
  <si>
    <t>Trubková hrdla rozdělovačů a sběračů bez přírub DN 80</t>
  </si>
  <si>
    <t>-356320009</t>
  </si>
  <si>
    <t>732112135</t>
  </si>
  <si>
    <t>Rozdělovač sdružený hydraulický DN 100 přírubový</t>
  </si>
  <si>
    <t>1395275529</t>
  </si>
  <si>
    <t>732199100R</t>
  </si>
  <si>
    <t>Montáž a dodávka orientačních štítků</t>
  </si>
  <si>
    <t>1328852788</t>
  </si>
  <si>
    <t>732211124R</t>
  </si>
  <si>
    <t>Ohřívač stacionární zásobníkový s jedním výměníkem 500L</t>
  </si>
  <si>
    <t>-584690117</t>
  </si>
  <si>
    <t>732219315</t>
  </si>
  <si>
    <t>Montáž ohříváku vody stojatého PN 0,6/0,6,PN 1,6/0,6 o obsahu 1000 litrů</t>
  </si>
  <si>
    <t>-676178913</t>
  </si>
  <si>
    <t>732331619</t>
  </si>
  <si>
    <t>Nádoba tlaková expanzní s membránou závitové připojení PN 0,6 o objemu 140 litrů</t>
  </si>
  <si>
    <t>-2132985750</t>
  </si>
  <si>
    <t>732331778</t>
  </si>
  <si>
    <t>Příslušenství k expanzním nádobám bezpečnostní uzávěr G 1 k měření tlaku</t>
  </si>
  <si>
    <t>-1448021232</t>
  </si>
  <si>
    <t>732421444</t>
  </si>
  <si>
    <t>Čerpadlo teplovodní mokroběžné závitové oběhové DN 32 výtlak do 4,0 m průtok 6,9 m3/h pro vytápění</t>
  </si>
  <si>
    <t>-1082485284</t>
  </si>
  <si>
    <t>732421474</t>
  </si>
  <si>
    <t>Čerpadlo teplovodní mokroběžné závitové oběhové DN 32 výtlak do 10,0 m průtok 4,5 m3/h pro vytápění</t>
  </si>
  <si>
    <t>-1749186814</t>
  </si>
  <si>
    <t>732429215</t>
  </si>
  <si>
    <t>Montáž čerpadla oběhového mokroběžného závitového DN 32</t>
  </si>
  <si>
    <t>-1662508907</t>
  </si>
  <si>
    <t>998732101</t>
  </si>
  <si>
    <t>Přesun hmot tonážní pro strojovny v objektech v do 6 m</t>
  </si>
  <si>
    <t>-110992380</t>
  </si>
  <si>
    <t>998732193</t>
  </si>
  <si>
    <t>Příplatek k přesunu hmot tonážní 732 za zvětšený přesun do 500 m</t>
  </si>
  <si>
    <t>540076555</t>
  </si>
  <si>
    <t>733111103</t>
  </si>
  <si>
    <t>Potrubí ocelové závitové bezešvé běžné nízkotlaké DN 15</t>
  </si>
  <si>
    <t>-2033940362</t>
  </si>
  <si>
    <t>733111104</t>
  </si>
  <si>
    <t>Potrubí ocelové závitové bezešvé běžné nízkotlaké DN 20</t>
  </si>
  <si>
    <t>-817262347</t>
  </si>
  <si>
    <t>733111105</t>
  </si>
  <si>
    <t>Potrubí ocelové závitové bezešvé běžné nízkotlaké DN 25</t>
  </si>
  <si>
    <t>-882524682</t>
  </si>
  <si>
    <t>733111106</t>
  </si>
  <si>
    <t>Potrubí ocelové závitové bezešvé běžné nízkotlaké DN 32</t>
  </si>
  <si>
    <t>45150513</t>
  </si>
  <si>
    <t>733111107</t>
  </si>
  <si>
    <t>Potrubí ocelové závitové bezešvé běžné nízkotlaké DN 40</t>
  </si>
  <si>
    <t>-803238305</t>
  </si>
  <si>
    <t>733111108</t>
  </si>
  <si>
    <t>Potrubí ocelové závitové bezešvé běžné nízkotlaké DN 50</t>
  </si>
  <si>
    <t>-609083287</t>
  </si>
  <si>
    <t>733113113</t>
  </si>
  <si>
    <t>Příplatek k porubí z trubek ocelových závitových za zhotovení závitové ocelové přípojky DN 15</t>
  </si>
  <si>
    <t>-100235775</t>
  </si>
  <si>
    <t>733113115</t>
  </si>
  <si>
    <t>Příplatek k porubí z trubek ocelových závitových za zhotovení závitové ocelové přípojky DN 25</t>
  </si>
  <si>
    <t>-592917065</t>
  </si>
  <si>
    <t>733113118</t>
  </si>
  <si>
    <t>Příplatek k porubí z trubek ocelových závitových za zhotovení závitové ocelové přípojky DN 40</t>
  </si>
  <si>
    <t>1064901973</t>
  </si>
  <si>
    <t>733121125</t>
  </si>
  <si>
    <t>Potrubí ocelové hladké bezešvé běžné nízkotlaké D 89x3,6</t>
  </si>
  <si>
    <t>1757635133</t>
  </si>
  <si>
    <t>733141102</t>
  </si>
  <si>
    <t>Odvzdušňovací nádoba z trubek ocelových do DN 50</t>
  </si>
  <si>
    <t>-803959863</t>
  </si>
  <si>
    <t>733190107</t>
  </si>
  <si>
    <t>Zkouška těsnosti potrubí ocelové závitové do DN 40</t>
  </si>
  <si>
    <t>-1489990479</t>
  </si>
  <si>
    <t>733190108</t>
  </si>
  <si>
    <t>Zkouška těsnosti potrubí ocelové závitové do DN 50</t>
  </si>
  <si>
    <t>-371243098</t>
  </si>
  <si>
    <t>733190225</t>
  </si>
  <si>
    <t>Zkouška těsnosti potrubí ocelové hladké přes D 60,3x2,9 do D 89x5,0</t>
  </si>
  <si>
    <t>2110827540</t>
  </si>
  <si>
    <t>733322102</t>
  </si>
  <si>
    <t>Potrubí plastové z PE-X AL spojované násuvnou plastovou objímkou D 16x2</t>
  </si>
  <si>
    <t>-304745493</t>
  </si>
  <si>
    <t>733322103</t>
  </si>
  <si>
    <t>Potrubí plastové z PE-X AL spojované násuvnou plastovou objímkou D 18x2</t>
  </si>
  <si>
    <t>-154104099</t>
  </si>
  <si>
    <t>733322104</t>
  </si>
  <si>
    <t>Potrubí plastové z PE-X AL spojované násuvnou plastovou objímkou D 20x2</t>
  </si>
  <si>
    <t>1590476214</t>
  </si>
  <si>
    <t>733322105</t>
  </si>
  <si>
    <t>Potrubí plastové z PE-X AL spojované násuvnou plastovou objímkou D 26x3</t>
  </si>
  <si>
    <t>-1660287243</t>
  </si>
  <si>
    <t>733391101</t>
  </si>
  <si>
    <t>Zkouška těsnosti potrubí plastové do D 32x3,0</t>
  </si>
  <si>
    <t>-2120023256</t>
  </si>
  <si>
    <t>998733101</t>
  </si>
  <si>
    <t>Přesun hmot tonážní pro rozvody potrubí v objektech v do 6 m</t>
  </si>
  <si>
    <t>-1989459059</t>
  </si>
  <si>
    <t>998733193</t>
  </si>
  <si>
    <t>Příplatek k přesunu hmot tonážní 733 za zvětšený přesun do 500 m</t>
  </si>
  <si>
    <t>-1971646311</t>
  </si>
  <si>
    <t>734109215</t>
  </si>
  <si>
    <t>Montáž armatury přírubové se dvěma přírubami PN 16 DN 65</t>
  </si>
  <si>
    <t>357633039</t>
  </si>
  <si>
    <t>734173416</t>
  </si>
  <si>
    <t>Spoj přírubový PN 16/I do 200°C DN 80</t>
  </si>
  <si>
    <t>484803276</t>
  </si>
  <si>
    <t>734193215</t>
  </si>
  <si>
    <t>Klapka mezipřírubová uzavírací DN 65 PN 16 do 120°C disk nerezová ocel</t>
  </si>
  <si>
    <t>-326042131</t>
  </si>
  <si>
    <t>734209103</t>
  </si>
  <si>
    <t>Montáž armatury závitové s jedním závitem G 1/2</t>
  </si>
  <si>
    <t>-580954977</t>
  </si>
  <si>
    <t>734209113</t>
  </si>
  <si>
    <t>Montáž armatury závitové s dvěma závity G 1/2</t>
  </si>
  <si>
    <t>-767843689</t>
  </si>
  <si>
    <t>734209114</t>
  </si>
  <si>
    <t>Montáž armatury závitové s dvěma závity G 3/4</t>
  </si>
  <si>
    <t>1930289437</t>
  </si>
  <si>
    <t>734209115</t>
  </si>
  <si>
    <t>Montáž armatury závitové s dvěma závity G 1</t>
  </si>
  <si>
    <t>-1300408308</t>
  </si>
  <si>
    <t>734209116</t>
  </si>
  <si>
    <t>Montáž armatury závitové s dvěma závity G 5/4</t>
  </si>
  <si>
    <t>-37100737</t>
  </si>
  <si>
    <t>734209118</t>
  </si>
  <si>
    <t>Montáž armatury závitové s dvěma závity G 6/4</t>
  </si>
  <si>
    <t>1403928978</t>
  </si>
  <si>
    <t>734209125</t>
  </si>
  <si>
    <t>Montáž armatury závitové s třemi závity G 1</t>
  </si>
  <si>
    <t>-2007711514</t>
  </si>
  <si>
    <t>734211115</t>
  </si>
  <si>
    <t>Ventil závitový odvzdušňovací G 1/2 PN 10 do 120°C otopných těles</t>
  </si>
  <si>
    <t>-660141935</t>
  </si>
  <si>
    <t>734211120</t>
  </si>
  <si>
    <t>Ventil závitový odvzdušňovací G 1/2 PN 14 do 110°C automatický</t>
  </si>
  <si>
    <t>328096108</t>
  </si>
  <si>
    <t>734221682</t>
  </si>
  <si>
    <t>Termostatická hlavice kapalinová PN 10 do 110°C otopných těles VK</t>
  </si>
  <si>
    <t>1861591038</t>
  </si>
  <si>
    <t>734242414</t>
  </si>
  <si>
    <t>Ventil závitový zpětný přímý G 1 PN 16 do 110°C</t>
  </si>
  <si>
    <t>-153218420</t>
  </si>
  <si>
    <t>734242416</t>
  </si>
  <si>
    <t>Ventil závitový zpětný přímý G 6/4 PN 16 do 110°C</t>
  </si>
  <si>
    <t>490153567</t>
  </si>
  <si>
    <t>734261233</t>
  </si>
  <si>
    <t>Šroubení topenářské přímé G 1/2 PN 16 do 120°C</t>
  </si>
  <si>
    <t>-453955428</t>
  </si>
  <si>
    <t>734261234</t>
  </si>
  <si>
    <t>Šroubení topenářské přímé G 3/4 PN 16 do 120°C</t>
  </si>
  <si>
    <t>-808394870</t>
  </si>
  <si>
    <t>734261235</t>
  </si>
  <si>
    <t>Šroubení topenářské přímé G 1 PN 16 do 120°C</t>
  </si>
  <si>
    <t>-1262263540</t>
  </si>
  <si>
    <t>734261403</t>
  </si>
  <si>
    <t>Armatura připojovací rohová G 3/4x18 PN 10 do 110°C radiátorů typu VK</t>
  </si>
  <si>
    <t>849418032</t>
  </si>
  <si>
    <t>734291123</t>
  </si>
  <si>
    <t>Kohout plnící a vypouštěcí G 1/2 PN 10 do 110°C závitový</t>
  </si>
  <si>
    <t>567984864</t>
  </si>
  <si>
    <t>734291245</t>
  </si>
  <si>
    <t>Filtr závitový přímý G 1 1/4 PN 16 do 130°C s vnitřními závity</t>
  </si>
  <si>
    <t>1168747320</t>
  </si>
  <si>
    <t>734291246</t>
  </si>
  <si>
    <t>Filtr závitový přímý G 1 1/2 PN 16 do 130°C s vnitřními závity</t>
  </si>
  <si>
    <t>-1845749995</t>
  </si>
  <si>
    <t>734292714</t>
  </si>
  <si>
    <t>Kohout kulový přímý G 3/4 PN 42 do 185°C vnitřní závit</t>
  </si>
  <si>
    <t>273351967</t>
  </si>
  <si>
    <t>734292716</t>
  </si>
  <si>
    <t>Kohout kulový přímý G 1 1/4 PN 42 do 185°C vnitřní závit</t>
  </si>
  <si>
    <t>-1778244399</t>
  </si>
  <si>
    <t>734292717</t>
  </si>
  <si>
    <t>Kohout kulový přímý G 1 1/2 PN 42 do 185°C vnitřní závit</t>
  </si>
  <si>
    <t>67154951</t>
  </si>
  <si>
    <t>734295023</t>
  </si>
  <si>
    <t>Směšovací armatura závitová trojcestná DN 25 kv 10 se servomotorem</t>
  </si>
  <si>
    <t>-2084762622</t>
  </si>
  <si>
    <t>734295023R</t>
  </si>
  <si>
    <t>Zajišťovací ventil MK 25</t>
  </si>
  <si>
    <t>113710979</t>
  </si>
  <si>
    <t>734411103</t>
  </si>
  <si>
    <t>Teploměr technický s pevným stonkem a jímkou zadní připojení průměr 63 mm délky 100 mm</t>
  </si>
  <si>
    <t>-2082931064</t>
  </si>
  <si>
    <t>734421102</t>
  </si>
  <si>
    <t>Tlakoměr s pevným stonkem a zpětnou klapkou tlak 0-16 bar průměr 63 mm spodní připojení</t>
  </si>
  <si>
    <t>17904204</t>
  </si>
  <si>
    <t>734424101</t>
  </si>
  <si>
    <t>Kondenzační smyčka k přivaření zahnutá PN 250 do 300°C</t>
  </si>
  <si>
    <t>-819264755</t>
  </si>
  <si>
    <t>998734101</t>
  </si>
  <si>
    <t>Přesun hmot tonážní pro armatury v objektech v do 6 m</t>
  </si>
  <si>
    <t>-1314782590</t>
  </si>
  <si>
    <t>998734193</t>
  </si>
  <si>
    <t>Příplatek k přesunu hmot tonážní 734 za zvětšený přesun do 500 m</t>
  </si>
  <si>
    <t>-1807355857</t>
  </si>
  <si>
    <t>735000911</t>
  </si>
  <si>
    <t>Vyregulování ventilu nebo kohoutu dvojregulačního s ručním ovládáním</t>
  </si>
  <si>
    <t>1916696486</t>
  </si>
  <si>
    <t>735152471</t>
  </si>
  <si>
    <t>Otopné těleso panelové VK dvoudeskové 1 přídavná přestupní plocha výška/délka 600/400mm výkon 515 W</t>
  </si>
  <si>
    <t>367593639</t>
  </si>
  <si>
    <t>735152473</t>
  </si>
  <si>
    <t>Otopné těleso panelové VK dvoudeskové 1 přídavná přestupní plocha výška/délka 600/600 mm výkon 773 W</t>
  </si>
  <si>
    <t>-258601038</t>
  </si>
  <si>
    <t>735152474</t>
  </si>
  <si>
    <t>Otopné těleso panelové VK dvoudeskové 1 přídavná přestupní plocha výška/délka 600/700 mm výkon 902 W</t>
  </si>
  <si>
    <t>281499027</t>
  </si>
  <si>
    <t>735152475</t>
  </si>
  <si>
    <t>Otopné těleso panelové VK dvoudeskové 1 přídavná přestupní plocha výška/délka 600/800mm výkon 1030 W</t>
  </si>
  <si>
    <t>-1015553942</t>
  </si>
  <si>
    <t>735152477</t>
  </si>
  <si>
    <t>Otopné těleso panelové VK dvoudeskové 1 přídavná přestupní plocha výška/délka 600/1000mm výkon 1288W</t>
  </si>
  <si>
    <t>266438815</t>
  </si>
  <si>
    <t>735152575</t>
  </si>
  <si>
    <t>Otopné těleso panelové VK dvoudeskové 2 přídavné přestupní plochy výška/délka 600/800mm výkon 1343 W</t>
  </si>
  <si>
    <t>-952654824</t>
  </si>
  <si>
    <t>735152579</t>
  </si>
  <si>
    <t>Otopné těleso panelové VK dvoudeskové 2 přídavné přestupní plochy výška/délka 600/1200mm výkon 2015W</t>
  </si>
  <si>
    <t>1521903163</t>
  </si>
  <si>
    <t>735152580</t>
  </si>
  <si>
    <t>Otopné těleso panelové VK dvoudeskové 2 přídavné přestupní plochy výška/délka 600/1400mm výkon 2351W</t>
  </si>
  <si>
    <t>-22426685</t>
  </si>
  <si>
    <t>735152581</t>
  </si>
  <si>
    <t>Otopné těleso panelové VK dvoudeskové 2 přídavné přestupní plochy výška/délka 600/1600mm výkon 2686W</t>
  </si>
  <si>
    <t>-457519639</t>
  </si>
  <si>
    <t>735152675</t>
  </si>
  <si>
    <t>Otopné těleso panelové VK třídeskové 3 přídavné přestupní plochy výška/délka 600/800 mm výkon 1925 W</t>
  </si>
  <si>
    <t>-1525621440</t>
  </si>
  <si>
    <t>735152676</t>
  </si>
  <si>
    <t>Otopné těleso panelové VK třídeskové 3 přídavné přestupní plochy výška/délka 600/900 mm výkon 2165 W</t>
  </si>
  <si>
    <t>1330008013</t>
  </si>
  <si>
    <t>735152679</t>
  </si>
  <si>
    <t>Otopné těleso panelové VK třídeskové 3 přídavné přestupní plochy výška/délka 600/1200mm výkon 2887 W</t>
  </si>
  <si>
    <t>1275167748</t>
  </si>
  <si>
    <t>735152680</t>
  </si>
  <si>
    <t>Otopné těleso panelové VK třídeskové 3 přídavné přestupní plochy výška/délka 600/1400mm výkon 3368 W</t>
  </si>
  <si>
    <t>-1139227311</t>
  </si>
  <si>
    <t>735152695</t>
  </si>
  <si>
    <t>Otopné těleso panelové VK třídeskové 3 přídavné přestupní plochy výška/délka 900/800 mm výkon 2662 W</t>
  </si>
  <si>
    <t>-175432092</t>
  </si>
  <si>
    <t>735152697</t>
  </si>
  <si>
    <t>Otopné těleso panelové VK třídeskové 3 přídavné přestupní plochy výška/délka 900/1000mm výkon 3228 W</t>
  </si>
  <si>
    <t>620184672</t>
  </si>
  <si>
    <t>735152699</t>
  </si>
  <si>
    <t>Otopné těleso panelové VK třídeskové 3 přídavné přestupní plochy výška/délka 900/1200mm výkon 3994 W</t>
  </si>
  <si>
    <t>2085167199</t>
  </si>
  <si>
    <t>735159210</t>
  </si>
  <si>
    <t>Montáž otopných těles panelových dvouřadých délky do 1140 mm</t>
  </si>
  <si>
    <t>385548068</t>
  </si>
  <si>
    <t>735159220</t>
  </si>
  <si>
    <t>Montáž otopných těles panelových dvouřadých délky do 1500 mm</t>
  </si>
  <si>
    <t>1661219402</t>
  </si>
  <si>
    <t>735159220R</t>
  </si>
  <si>
    <t>Montáž otopných těles panelových třířadých mimo těles Korado Radik délky do 1140 mm</t>
  </si>
  <si>
    <t>1031214743</t>
  </si>
  <si>
    <t>735159320</t>
  </si>
  <si>
    <t>Montáž otopných těles panelových třířadých mimo těles Korado Radik délky do 1500 mm</t>
  </si>
  <si>
    <t>-790836750</t>
  </si>
  <si>
    <t>735191905</t>
  </si>
  <si>
    <t>Odvzdušnění otopných těles</t>
  </si>
  <si>
    <t>1299765628</t>
  </si>
  <si>
    <t>735191910</t>
  </si>
  <si>
    <t>Napuštění vody do otopných těles</t>
  </si>
  <si>
    <t>1320906737</t>
  </si>
  <si>
    <t>998735101</t>
  </si>
  <si>
    <t>Přesun hmot tonážní pro otopná tělesa v objektech v do 6 m</t>
  </si>
  <si>
    <t>-645071029</t>
  </si>
  <si>
    <t>998735193</t>
  </si>
  <si>
    <t>Příplatek k přesunu hmot tonážní 735 za zvětšený přesun do 500 m</t>
  </si>
  <si>
    <t>1723958013</t>
  </si>
  <si>
    <t>783221112R</t>
  </si>
  <si>
    <t>Nátěry syntetické KDK barva dražší lesklý povrch 1x antikorozní, 1x základní, 2x email</t>
  </si>
  <si>
    <t>-169276071</t>
  </si>
  <si>
    <t>783425411R</t>
  </si>
  <si>
    <t>Nátěry syntetické potrubí do DN 50 barva dražší lesklý povrch 1x antikorozní, 1x základní, 1x email</t>
  </si>
  <si>
    <t>-491345856</t>
  </si>
  <si>
    <t>783425428R</t>
  </si>
  <si>
    <t>Nátěry syntetické potrubí do DN 50 barva dražší základní antikorozní</t>
  </si>
  <si>
    <t>186282831</t>
  </si>
  <si>
    <t>HZS1301</t>
  </si>
  <si>
    <t>Hodinová zúčtovací sazba zedník</t>
  </si>
  <si>
    <t>hod</t>
  </si>
  <si>
    <t>512</t>
  </si>
  <si>
    <t>1684847147</t>
  </si>
  <si>
    <t>HZS3112</t>
  </si>
  <si>
    <t>Hodinová zúčtovací sazba montér potrubí odborný topná zkouška</t>
  </si>
  <si>
    <t>-526806803</t>
  </si>
  <si>
    <t>HZS3231</t>
  </si>
  <si>
    <t>Hodinová zúčtovací sazba montér měřících a regulačních zařízení</t>
  </si>
  <si>
    <t>-1292139490</t>
  </si>
  <si>
    <t>HZS4212</t>
  </si>
  <si>
    <t>Hodinová zúčtovací sazba revizní technik specialista</t>
  </si>
  <si>
    <t>1922111571</t>
  </si>
  <si>
    <t>004 - Areálový plynovod</t>
  </si>
  <si>
    <t xml:space="preserve">    8 - Trubní vedení</t>
  </si>
  <si>
    <t xml:space="preserve">    723 - Zdravotechnika - vnitřní plynovod</t>
  </si>
  <si>
    <t>331471901</t>
  </si>
  <si>
    <t>131201102</t>
  </si>
  <si>
    <t>Hloubení jam nezapažených v hornině tř. 3 objemu do 1000 m3</t>
  </si>
  <si>
    <t>-1714791401</t>
  </si>
  <si>
    <t>161101101</t>
  </si>
  <si>
    <t>Svislé přemístění výkopku z horniny tř. 1 až 4 hl výkopu do 2,5 m</t>
  </si>
  <si>
    <t>-873717548</t>
  </si>
  <si>
    <t>162301101</t>
  </si>
  <si>
    <t>Vodorovné přemístění do 500 m výkopku/sypaniny z horniny tř. 1 až 4</t>
  </si>
  <si>
    <t>1190292248</t>
  </si>
  <si>
    <t>191412341</t>
  </si>
  <si>
    <t>181301103</t>
  </si>
  <si>
    <t>Rozprostření ornice tl vrstvy do 200 mm pl do 500 m2 v rovině nebo ve svahu do 1:5</t>
  </si>
  <si>
    <t>-1844632479</t>
  </si>
  <si>
    <t>899721111</t>
  </si>
  <si>
    <t>Signalizační vodič DN do 150 mm na potrubí PVC</t>
  </si>
  <si>
    <t>-532773077</t>
  </si>
  <si>
    <t>899722113</t>
  </si>
  <si>
    <t>Krytí potrubí z plastů výstražnou fólií z PVC 34cm</t>
  </si>
  <si>
    <t>-779767850</t>
  </si>
  <si>
    <t>175151101</t>
  </si>
  <si>
    <t>Obsypání potrubí strojně sypaninou bez prohození, uloženou do 3 m</t>
  </si>
  <si>
    <t>-1498979701</t>
  </si>
  <si>
    <t>583312000</t>
  </si>
  <si>
    <t>štěrkopísek (Bratčice) netříděný zásypový materiál</t>
  </si>
  <si>
    <t>1291202509</t>
  </si>
  <si>
    <t>500500028R1</t>
  </si>
  <si>
    <t>manometr komplet vč, smyčky a uzávěru 0-6 kPa</t>
  </si>
  <si>
    <t>264679271</t>
  </si>
  <si>
    <t>500500028R2</t>
  </si>
  <si>
    <t>návarek 20/1,5 + zátka</t>
  </si>
  <si>
    <t>2071446780</t>
  </si>
  <si>
    <t>10000001R</t>
  </si>
  <si>
    <t>Pilíř pro HUP</t>
  </si>
  <si>
    <t>-1308779235</t>
  </si>
  <si>
    <t>723111202</t>
  </si>
  <si>
    <t>Potrubí ocelové závitové černé bezešvé svařované běžné DN 15</t>
  </si>
  <si>
    <t>-1524104847</t>
  </si>
  <si>
    <t>723111203</t>
  </si>
  <si>
    <t>Potrubí ocelové závitové černé bezešvé svařované běžné DN 20</t>
  </si>
  <si>
    <t>-749274788</t>
  </si>
  <si>
    <t>723111206</t>
  </si>
  <si>
    <t>Potrubí ocelové závitové černé bezešvé svařované běžné DN 40</t>
  </si>
  <si>
    <t>-1832772506</t>
  </si>
  <si>
    <t>723150312</t>
  </si>
  <si>
    <t>Potrubí ocelové hladké černé bezešvé spojované svařováním tvářené za tepla D 57x3,2 mm</t>
  </si>
  <si>
    <t>-359953578</t>
  </si>
  <si>
    <t>723150312R</t>
  </si>
  <si>
    <t>Potrubí ocelové hladké černé bezešvé spojované svařováním tvářené za tepla D 57x3,2 mm s tovární izolací Bralen</t>
  </si>
  <si>
    <t>-271294334</t>
  </si>
  <si>
    <t>723150368</t>
  </si>
  <si>
    <t>Chránička D 76x3,2 mm</t>
  </si>
  <si>
    <t>543720087</t>
  </si>
  <si>
    <t>723150369</t>
  </si>
  <si>
    <t>Chránička D 89x3,6 mm</t>
  </si>
  <si>
    <t>-2029946681</t>
  </si>
  <si>
    <t>723160206</t>
  </si>
  <si>
    <t>Přípojka k plynoměru spojované na závit bez ochozu G 6/4</t>
  </si>
  <si>
    <t>-1874005931</t>
  </si>
  <si>
    <t>723160336</t>
  </si>
  <si>
    <t>Rozpěrka přípojek plynoměru G 6/4</t>
  </si>
  <si>
    <t>-1552481494</t>
  </si>
  <si>
    <t>723170116</t>
  </si>
  <si>
    <t>Potrubí plynové plastové Pe 100, PN 0,4 MPa, D 50 x 4,6 mm spojované elektrotvarovkami</t>
  </si>
  <si>
    <t>1243533227</t>
  </si>
  <si>
    <t>723170117</t>
  </si>
  <si>
    <t>Potrubí plynové plastové Pe 100, PN 0,4 MPa, D 63 x 5,8 mm spojované elektrotvarovkami</t>
  </si>
  <si>
    <t>-18200383</t>
  </si>
  <si>
    <t>723170128</t>
  </si>
  <si>
    <t>Potrubí plynové plastové Pe 100, PN 0,1 MPa, D 90 chránička</t>
  </si>
  <si>
    <t>1970525136</t>
  </si>
  <si>
    <t>723190203</t>
  </si>
  <si>
    <t>Přípojka plynovodní ocelová závitová černá bezešvá spojovaná na závit běžná DN 20</t>
  </si>
  <si>
    <t>-1257908304</t>
  </si>
  <si>
    <t>723190901</t>
  </si>
  <si>
    <t>Uzavření,otevření plynovodního potrubí při opravě</t>
  </si>
  <si>
    <t>-775143342</t>
  </si>
  <si>
    <t>723190907</t>
  </si>
  <si>
    <t>Odvzdušnění nebo napuštění plynovodního potrubí</t>
  </si>
  <si>
    <t>60284707</t>
  </si>
  <si>
    <t>723190909R</t>
  </si>
  <si>
    <t>Zkouška těsnosti potrubí plynovodního</t>
  </si>
  <si>
    <t>1524120895</t>
  </si>
  <si>
    <t>723221302</t>
  </si>
  <si>
    <t>Ventil vzorkovací rohový G 1/2 PN 5 s vnějším závitem</t>
  </si>
  <si>
    <t>-224328361</t>
  </si>
  <si>
    <t>723229102</t>
  </si>
  <si>
    <t>Montáž armatur plynovodních s jedním závitem G 1/2 ostatní typ</t>
  </si>
  <si>
    <t>2092258149</t>
  </si>
  <si>
    <t>723231162</t>
  </si>
  <si>
    <t>Kohout kulový přímý G 1/2 PN 42 do 185°C plnoprůtokový s koulí  vnitřní závit těžká řada</t>
  </si>
  <si>
    <t>-10347187</t>
  </si>
  <si>
    <t>723231163</t>
  </si>
  <si>
    <t>Kohout kulový přímý G 3/4 PN 42 do 185°C plnoprůtokový s koulí, vnitřní závit těžká řada</t>
  </si>
  <si>
    <t>152532419</t>
  </si>
  <si>
    <t>723231166</t>
  </si>
  <si>
    <t>Kohout kulový přímý G 1 1/2 PN 42 do 185°C plnoprůtokový s koulí, vnitřní závit těžká řada</t>
  </si>
  <si>
    <t>644617256</t>
  </si>
  <si>
    <t>723231167</t>
  </si>
  <si>
    <t>Kohout kulový přímý G 2 PN 42 do 185°C plnoprůtokový s koulí ,vnitřní závit těžká řada</t>
  </si>
  <si>
    <t>-1437176521</t>
  </si>
  <si>
    <t>723233158R</t>
  </si>
  <si>
    <t>Membránový havarijní uzávěr DN 50 s ochozem NTL závitový</t>
  </si>
  <si>
    <t>281287162</t>
  </si>
  <si>
    <t>723234312</t>
  </si>
  <si>
    <t>Regulátor tlaku plynu středotlaký jednostupňový výkon do 25 m3/hod pro zemní plyn s přírubami</t>
  </si>
  <si>
    <t>1026694565</t>
  </si>
  <si>
    <t>723239101</t>
  </si>
  <si>
    <t>Montáž armatur plynovodních se dvěma závity G 1/2 ostatní typ</t>
  </si>
  <si>
    <t>-392459079</t>
  </si>
  <si>
    <t>723239102</t>
  </si>
  <si>
    <t>Montáž armatur plynovodních se dvěma závity G 3/4 ostatní typ</t>
  </si>
  <si>
    <t>-707942122</t>
  </si>
  <si>
    <t>723239105</t>
  </si>
  <si>
    <t>Montáž armatur plynovodních se dvěma závity G 1 1/2 ostatní typ</t>
  </si>
  <si>
    <t>-145741723</t>
  </si>
  <si>
    <t>723239106</t>
  </si>
  <si>
    <t>Montáž armatur plynovodních se dvěma závity G 2 ostatní typ</t>
  </si>
  <si>
    <t>383181002</t>
  </si>
  <si>
    <t>998723101</t>
  </si>
  <si>
    <t>Přesun hmot tonážní pro vnitřní plynovod v objektech v do 6 m</t>
  </si>
  <si>
    <t>930572269</t>
  </si>
  <si>
    <t>998723192</t>
  </si>
  <si>
    <t>Příplatek k přesunu hmot tonážní 723 za zvětšený přesun do 100 m</t>
  </si>
  <si>
    <t>-1850350879</t>
  </si>
  <si>
    <t>Nátěry syntetické KDK barva s dlouhou životností lesklý povrch 1x antikorozní, 1x základní, 2x email</t>
  </si>
  <si>
    <t>62083251</t>
  </si>
  <si>
    <t>-652738630</t>
  </si>
  <si>
    <t>-2001217280</t>
  </si>
  <si>
    <t>HZS4232</t>
  </si>
  <si>
    <t>Hodinová zúčtovací sazba technik odborný</t>
  </si>
  <si>
    <t>-1662549069</t>
  </si>
  <si>
    <t>005 - Kabelová přípojka NN</t>
  </si>
  <si>
    <t xml:space="preserve">    740 - Elektromontáže</t>
  </si>
  <si>
    <t xml:space="preserve">    741 - Elektroinstalace - silnoproud</t>
  </si>
  <si>
    <t xml:space="preserve">    743 - Elektromontáže - hrubá montáž</t>
  </si>
  <si>
    <t>M - M</t>
  </si>
  <si>
    <t xml:space="preserve">    46-M - Zemní práce při extr.mont.pracích</t>
  </si>
  <si>
    <t>OST - Ostatní</t>
  </si>
  <si>
    <t>210120102</t>
  </si>
  <si>
    <t>Montáž pojistkových patron nožových</t>
  </si>
  <si>
    <t>-1636803735</t>
  </si>
  <si>
    <t>358252760</t>
  </si>
  <si>
    <t>pojistka nízkoztrátová PHNA2 315A provedení normální, charakteristika  gG</t>
  </si>
  <si>
    <t>256</t>
  </si>
  <si>
    <t>812075956</t>
  </si>
  <si>
    <t>210191517</t>
  </si>
  <si>
    <t>Montáž skříní pojistkových tenkocementových rozpojovacích v pilíři SR 4.1, 8.1</t>
  </si>
  <si>
    <t>-29214443</t>
  </si>
  <si>
    <t>47800442R</t>
  </si>
  <si>
    <t>POJ.SKRIN SR402/KVW4</t>
  </si>
  <si>
    <t>-1636942975</t>
  </si>
  <si>
    <t>741110443</t>
  </si>
  <si>
    <t>Montáž hadice ochranná pryžová s nasunutím do krabic D přes 63 do 100 mm uložená volně</t>
  </si>
  <si>
    <t>-1407535618</t>
  </si>
  <si>
    <t>345713550</t>
  </si>
  <si>
    <t>trubka elektroinstalační ohebná Kopoflex, HDPE+LDPE KF 09110</t>
  </si>
  <si>
    <t>414260670</t>
  </si>
  <si>
    <t>741810002</t>
  </si>
  <si>
    <t>Celková prohlídka elektrického rozvodu a zařízení do 500 000,- Kč</t>
  </si>
  <si>
    <t>-1466455796</t>
  </si>
  <si>
    <t>345671300</t>
  </si>
  <si>
    <t>oko kabelové Cu 1 - 36 kV lisovací 70 x 8 KU</t>
  </si>
  <si>
    <t>74352785</t>
  </si>
  <si>
    <t>345671380</t>
  </si>
  <si>
    <t>oko kabelové Cu 1 - 36 kV lisovací 150 x 10 KU</t>
  </si>
  <si>
    <t>92881413</t>
  </si>
  <si>
    <t>741122227</t>
  </si>
  <si>
    <t>Montáž kabel Cu plný kulatý žíla 3x120+50 až 150+70 mm2 uložený volně (CYKY)</t>
  </si>
  <si>
    <t>89736904</t>
  </si>
  <si>
    <t>341116610</t>
  </si>
  <si>
    <t>kabel silový s Cu jádrem 1-CYKY 3x150+70 mm2</t>
  </si>
  <si>
    <t>-969456289</t>
  </si>
  <si>
    <t>741122237</t>
  </si>
  <si>
    <t>Montáž kabel Cu plný kulatý žíla 7x1,5 až 2,5 mm2 uložený volně (CYKY)</t>
  </si>
  <si>
    <t>518340800</t>
  </si>
  <si>
    <t>341111140</t>
  </si>
  <si>
    <t>kabel silový s Cu jádrem CYKY 7x2,5 mm2</t>
  </si>
  <si>
    <t>-424404135</t>
  </si>
  <si>
    <t>741132125</t>
  </si>
  <si>
    <t>Ukončení kabelů 3x150+70 mm2 smršťovací záklopkou nebo páskem bez letování</t>
  </si>
  <si>
    <t>-534633140</t>
  </si>
  <si>
    <t>741132151</t>
  </si>
  <si>
    <t>Ukončení kabelů 7x1,5 až 4 mm2 smršťovací záklopkou nebo páskem bez letování</t>
  </si>
  <si>
    <t>-1894054601</t>
  </si>
  <si>
    <t>741410021</t>
  </si>
  <si>
    <t>Montáž vodič uzemňovací pásek průřezu do 120 mm2 v městské zástavbě v zemi</t>
  </si>
  <si>
    <t>1854423914</t>
  </si>
  <si>
    <t>354420620</t>
  </si>
  <si>
    <t>pás zemnící 30 x 4 mm FeZn</t>
  </si>
  <si>
    <t>1089932999</t>
  </si>
  <si>
    <t>741420022</t>
  </si>
  <si>
    <t>Montáž svorka hromosvodná se 3 šrouby</t>
  </si>
  <si>
    <t>-2086506152</t>
  </si>
  <si>
    <t>354419960</t>
  </si>
  <si>
    <t>svorka odbočovací a spojovací SR 3a pro spojování kruhových a páskových vodičů    FeZn</t>
  </si>
  <si>
    <t>2029707508</t>
  </si>
  <si>
    <t>460010024</t>
  </si>
  <si>
    <t>Vytyčení trasy vedení kabelového podzemního v zastavěném prostoru</t>
  </si>
  <si>
    <t>km</t>
  </si>
  <si>
    <t>1938725186</t>
  </si>
  <si>
    <t>460202253</t>
  </si>
  <si>
    <t>Hloubení kabelových nezapažených rýh strojně š 50 cm, hl 70 cm, v hornině tř 3</t>
  </si>
  <si>
    <t>-510259443</t>
  </si>
  <si>
    <t>460202303</t>
  </si>
  <si>
    <t>Hloubení kabelových nezapažených rýh strojně š 50 cm, hl 120 cm, v hornině tř 3</t>
  </si>
  <si>
    <t>-1041619582</t>
  </si>
  <si>
    <t>460270197</t>
  </si>
  <si>
    <t>Zazdění skříní nn s koncovým dílem hloubky do 30 cm, výšky 60 cm a šířky do 120 cm</t>
  </si>
  <si>
    <t>1763028186</t>
  </si>
  <si>
    <t>460421001</t>
  </si>
  <si>
    <t>Lože kabelů z písku nebo štěrkopísku tl 5 cm nad kabel, bez zakrytí, šířky lože do 65 cm</t>
  </si>
  <si>
    <t>-2081948441</t>
  </si>
  <si>
    <t>460490013</t>
  </si>
  <si>
    <t>Krytí kabelů výstražnou fólií šířky 34 cm</t>
  </si>
  <si>
    <t>-1205852241</t>
  </si>
  <si>
    <t>460561801</t>
  </si>
  <si>
    <t>Zásyp rýh nebo jam strojně bez zhutnění ve volném terénu</t>
  </si>
  <si>
    <t>1067927361</t>
  </si>
  <si>
    <t>460620013</t>
  </si>
  <si>
    <t>Provizorní úprava terénu se zhutněním, v hornině tř 3</t>
  </si>
  <si>
    <t>-861210391</t>
  </si>
  <si>
    <t>971042241</t>
  </si>
  <si>
    <t>Vybourání otvorů v betonových příčkách a zdech pl do 0,0225 m2 tl do 300 mm</t>
  </si>
  <si>
    <t>-918629246</t>
  </si>
  <si>
    <t>R1</t>
  </si>
  <si>
    <t>Podružný materiál</t>
  </si>
  <si>
    <t>262144</t>
  </si>
  <si>
    <t>-81790955</t>
  </si>
  <si>
    <t>R2</t>
  </si>
  <si>
    <t>Prořezový materiál</t>
  </si>
  <si>
    <t>-1725209153</t>
  </si>
  <si>
    <t>R3</t>
  </si>
  <si>
    <t>Úprava rozvodnice hl.rozvodny</t>
  </si>
  <si>
    <t>-1270587546</t>
  </si>
  <si>
    <t>R4</t>
  </si>
  <si>
    <t>Zednická výpomoc</t>
  </si>
  <si>
    <t>-598897929</t>
  </si>
  <si>
    <t>006 - Elektroinstalace - silnoproud</t>
  </si>
  <si>
    <t xml:space="preserve">    744 - Elektromontáže</t>
  </si>
  <si>
    <t xml:space="preserve">    747 - Elektromontáže - kompletace rozvodů</t>
  </si>
  <si>
    <t xml:space="preserve">    748 - Elektromontáže - osvětlovací zařízení a svítidla</t>
  </si>
  <si>
    <t>741210002</t>
  </si>
  <si>
    <t>Montáž rozvodnice oceloplechová nebo plastová běžná do 50 kg</t>
  </si>
  <si>
    <t>650990858</t>
  </si>
  <si>
    <t>Rozvodnice zapuštěná RK3</t>
  </si>
  <si>
    <t>-1133560293</t>
  </si>
  <si>
    <t>R5</t>
  </si>
  <si>
    <t>Rozvodnice zapuštěná RK225</t>
  </si>
  <si>
    <t>-1991983103</t>
  </si>
  <si>
    <t>R6</t>
  </si>
  <si>
    <t>Rozvodnice zapuštěná RK228</t>
  </si>
  <si>
    <t>227333544</t>
  </si>
  <si>
    <t>741210003</t>
  </si>
  <si>
    <t>Montáž rozvodnice oceloplechová nebo plastová běžná do 100 kg</t>
  </si>
  <si>
    <t>-525397159</t>
  </si>
  <si>
    <t>Rozvodnice zapuštěná RK4</t>
  </si>
  <si>
    <t>-761793955</t>
  </si>
  <si>
    <t>741210211</t>
  </si>
  <si>
    <t>Montáž rozváděč skříňový nebo panelový nedělitelný do 500 kg</t>
  </si>
  <si>
    <t>1211165949</t>
  </si>
  <si>
    <t>r2</t>
  </si>
  <si>
    <t>Rozvodnice RK2</t>
  </si>
  <si>
    <t>1947757607</t>
  </si>
  <si>
    <t>741210212</t>
  </si>
  <si>
    <t>Montáž rozváděč skříňový nebo panelový nedělitelný do 700 kg</t>
  </si>
  <si>
    <t>1635114259</t>
  </si>
  <si>
    <t>Rozvodnice RH</t>
  </si>
  <si>
    <t>1710686699</t>
  </si>
  <si>
    <t>741310413</t>
  </si>
  <si>
    <t>Montáž spínač tří/čtyřpólový nástěnný do 63 A venkovní nebo mokré</t>
  </si>
  <si>
    <t>-1181186423</t>
  </si>
  <si>
    <t>345364800</t>
  </si>
  <si>
    <t>spínač trojpólový 63A GW70407 krabice IP65</t>
  </si>
  <si>
    <t>881538864</t>
  </si>
  <si>
    <t>741810003</t>
  </si>
  <si>
    <t>Celková prohlídka elektrického rozvodu a zařízení do 1 milionu Kč</t>
  </si>
  <si>
    <t>-1709970999</t>
  </si>
  <si>
    <t>741810011</t>
  </si>
  <si>
    <t>Příplatek k celkové prohlídce za každých dalších 500 000,- Kč</t>
  </si>
  <si>
    <t>-1960461791</t>
  </si>
  <si>
    <t>741920052</t>
  </si>
  <si>
    <t>Montáž se zhotovením přepážka z desek nebo omítek do 300 mm ve stěně</t>
  </si>
  <si>
    <t>312510515</t>
  </si>
  <si>
    <t>R7</t>
  </si>
  <si>
    <t>Protipožární malta,tmel,nátěr</t>
  </si>
  <si>
    <t>-1097501420</t>
  </si>
  <si>
    <t>210020551</t>
  </si>
  <si>
    <t>Osazení konzoly s jedním napínačem</t>
  </si>
  <si>
    <t>1873837000</t>
  </si>
  <si>
    <t>20390634</t>
  </si>
  <si>
    <t>Napínač šroubový /M10 /</t>
  </si>
  <si>
    <t>15305328</t>
  </si>
  <si>
    <t>210020555</t>
  </si>
  <si>
    <t>Napnutí jednoho nosného lana</t>
  </si>
  <si>
    <t>1547136534</t>
  </si>
  <si>
    <t>354410910</t>
  </si>
  <si>
    <t>Lano průřez 35 mm2  FeZn</t>
  </si>
  <si>
    <t>-2008634136</t>
  </si>
  <si>
    <t>68500006</t>
  </si>
  <si>
    <t>Svorka lanová 4-6mm</t>
  </si>
  <si>
    <t>-2022869681</t>
  </si>
  <si>
    <t>741110002</t>
  </si>
  <si>
    <t>Montáž trubka plastová tuhá D přes 23 do 35 mm uložená pevně</t>
  </si>
  <si>
    <t>306069291</t>
  </si>
  <si>
    <t>345711080</t>
  </si>
  <si>
    <t>Trubka elektroinstalační plastová  pevná PH -25 mm</t>
  </si>
  <si>
    <t>897100144</t>
  </si>
  <si>
    <t>345711090</t>
  </si>
  <si>
    <t>Trubka elektroinstalační plastová  pevná PH - 32mm</t>
  </si>
  <si>
    <t>-370436770</t>
  </si>
  <si>
    <t>-886777401</t>
  </si>
  <si>
    <t>623710980</t>
  </si>
  <si>
    <t>741110511</t>
  </si>
  <si>
    <t>Montáž lišta a kanálek vkládací šířky do 60 mm s víčkem</t>
  </si>
  <si>
    <t>1117266357</t>
  </si>
  <si>
    <t>345718310</t>
  </si>
  <si>
    <t>Lišta PVC elektroinstalační hranatá bílá  40 x 40</t>
  </si>
  <si>
    <t>1688850727</t>
  </si>
  <si>
    <t>345718250</t>
  </si>
  <si>
    <t>lLšta PVC elektroinstalační hranatá bílá  20 x 20</t>
  </si>
  <si>
    <t>820119762</t>
  </si>
  <si>
    <t>741410003</t>
  </si>
  <si>
    <t>Montáž vodič uzemňovací drát nebo lano D do 10 mm na povrchu</t>
  </si>
  <si>
    <t>-1740795554</t>
  </si>
  <si>
    <t>354410730</t>
  </si>
  <si>
    <t>drát průměr 10 mm FeZn</t>
  </si>
  <si>
    <t>1500355330</t>
  </si>
  <si>
    <t>741420021</t>
  </si>
  <si>
    <t>Montáž svorka hromosvodná se 2 šrouby</t>
  </si>
  <si>
    <t>-37810398</t>
  </si>
  <si>
    <t>354418850</t>
  </si>
  <si>
    <t>svorka spojovací SS pro lano D8-10 mm</t>
  </si>
  <si>
    <t>2118139837</t>
  </si>
  <si>
    <t>741910412</t>
  </si>
  <si>
    <t>Montáž žlab kovový šířky do 100 mm bez víka</t>
  </si>
  <si>
    <t>-1869921382</t>
  </si>
  <si>
    <t>20350045</t>
  </si>
  <si>
    <t>Drátěný žlab 100/100  2M</t>
  </si>
  <si>
    <t>-989652743</t>
  </si>
  <si>
    <t>20350088</t>
  </si>
  <si>
    <t>SPOJKA SUM 1 - UZEMNOVACI (SU 1)</t>
  </si>
  <si>
    <t>-1482937744</t>
  </si>
  <si>
    <t>20350047</t>
  </si>
  <si>
    <t>SPOJKA SZ 1 GZ</t>
  </si>
  <si>
    <t>1352267683</t>
  </si>
  <si>
    <t>20350552</t>
  </si>
  <si>
    <t>SROUB + MATICE SADA BALENI=100 KS</t>
  </si>
  <si>
    <t>-1733949901</t>
  </si>
  <si>
    <t>20350046</t>
  </si>
  <si>
    <t>NOSNIK PRO ŽLAB Š.100 MM</t>
  </si>
  <si>
    <t>689417323</t>
  </si>
  <si>
    <t>741910414</t>
  </si>
  <si>
    <t>Montáž žlab kovový šířky do 250 mm bez víka</t>
  </si>
  <si>
    <t>430862874</t>
  </si>
  <si>
    <t>741910421</t>
  </si>
  <si>
    <t>Montáž žlab kovový - uzavření víkem</t>
  </si>
  <si>
    <t>-1632251031</t>
  </si>
  <si>
    <t>20310522</t>
  </si>
  <si>
    <t>Kanál parapetní 170x70mm</t>
  </si>
  <si>
    <t>-700505448</t>
  </si>
  <si>
    <t>20311034</t>
  </si>
  <si>
    <t>POSPOJOVACI LANKO</t>
  </si>
  <si>
    <t>-2107790567</t>
  </si>
  <si>
    <t>20310530</t>
  </si>
  <si>
    <t>Kryt spojovbací 170x70</t>
  </si>
  <si>
    <t>-154436912</t>
  </si>
  <si>
    <t>20310683</t>
  </si>
  <si>
    <t>KRYT PK 170X70 ODBOCNY 8444</t>
  </si>
  <si>
    <t>-1179604217</t>
  </si>
  <si>
    <t>20310527</t>
  </si>
  <si>
    <t>Kryt PK 170X70 koncový</t>
  </si>
  <si>
    <t>1675767858</t>
  </si>
  <si>
    <t>20310528</t>
  </si>
  <si>
    <t>Kryt 170x70 roh vnitřní</t>
  </si>
  <si>
    <t>-224675944</t>
  </si>
  <si>
    <t>20391107</t>
  </si>
  <si>
    <t>Přepážka parepetního kanálu</t>
  </si>
  <si>
    <t>773541064</t>
  </si>
  <si>
    <t>28003211</t>
  </si>
  <si>
    <t>Konzole upevňovací pro parapetní kanál</t>
  </si>
  <si>
    <t>-366537116</t>
  </si>
  <si>
    <t>741910514</t>
  </si>
  <si>
    <t>Montáž se zhotovením konstrukce pro upevnění přístrojů do 100 kg</t>
  </si>
  <si>
    <t>-1426315863</t>
  </si>
  <si>
    <t>R8</t>
  </si>
  <si>
    <t>Ocel. konstrukce pro napínáky</t>
  </si>
  <si>
    <t>764939870</t>
  </si>
  <si>
    <t>-1489588004</t>
  </si>
  <si>
    <t>-992265272</t>
  </si>
  <si>
    <t>358252740</t>
  </si>
  <si>
    <t>pojistka nízkoztrátová PHNA2 250A provedení normální, charakteristika  gG</t>
  </si>
  <si>
    <t>-2090489907</t>
  </si>
  <si>
    <t>210220321</t>
  </si>
  <si>
    <t>Montáž svorek hromosvodných na potrubí typ Bernard se zhotovením pásku</t>
  </si>
  <si>
    <t>129331526</t>
  </si>
  <si>
    <t>21050001</t>
  </si>
  <si>
    <t>CU PASEK ZS 16 /I142708/</t>
  </si>
  <si>
    <t>-1345079761</t>
  </si>
  <si>
    <t>21050003</t>
  </si>
  <si>
    <t>ZEMNICI SVORKA  ZS 16 (AB SVORKA) /I131307/</t>
  </si>
  <si>
    <t>1768059410</t>
  </si>
  <si>
    <t>741112061</t>
  </si>
  <si>
    <t>Montáž krabice přístrojová zapuštěná plastová kruhová</t>
  </si>
  <si>
    <t>-2078603079</t>
  </si>
  <si>
    <t>345715110</t>
  </si>
  <si>
    <t>krabice přístrojová instalační KP 68zapuštěná</t>
  </si>
  <si>
    <t>1462305663</t>
  </si>
  <si>
    <t>20300745</t>
  </si>
  <si>
    <t>KRABICE KPR 68/71L SPOJOVACI</t>
  </si>
  <si>
    <t>-1323972661</t>
  </si>
  <si>
    <t>741112071</t>
  </si>
  <si>
    <t>Montáž krabice přístrojová lištová plast jednoduchá</t>
  </si>
  <si>
    <t>816004753</t>
  </si>
  <si>
    <t>20300313</t>
  </si>
  <si>
    <t>Krabice přístrojová pro parapetní kanál 170X70</t>
  </si>
  <si>
    <t>1453988424</t>
  </si>
  <si>
    <t>741112101</t>
  </si>
  <si>
    <t>Montáž rozvodka zapuštěná plastová kruhová</t>
  </si>
  <si>
    <t>1225732032</t>
  </si>
  <si>
    <t>345715210</t>
  </si>
  <si>
    <t>krabice univerzální se svorkovnicí KU 68</t>
  </si>
  <si>
    <t>1072928416</t>
  </si>
  <si>
    <t>741112103</t>
  </si>
  <si>
    <t>Montáž rozvodka zapuštěná plastová čtyřhranná</t>
  </si>
  <si>
    <t>-565535865</t>
  </si>
  <si>
    <t>345715240</t>
  </si>
  <si>
    <t>krabice přístrojová odbočná s víčkem z PH KO125E</t>
  </si>
  <si>
    <t>1698358787</t>
  </si>
  <si>
    <t>741112111</t>
  </si>
  <si>
    <t>Montáž rozvodka nástěnná plastová čtyřhranná vodič D do 4mm2</t>
  </si>
  <si>
    <t>776550218</t>
  </si>
  <si>
    <t>20300079</t>
  </si>
  <si>
    <t>Krabice plastová se svorkovnicí - acidur</t>
  </si>
  <si>
    <t>-1100592569</t>
  </si>
  <si>
    <t>741120301</t>
  </si>
  <si>
    <t>Montáž vodič Cu izolovaný plný a laněný s PVC pláštěm žíla 0,55-16 mm2 pevně (CY, CHAH-R(V))</t>
  </si>
  <si>
    <t>310464659</t>
  </si>
  <si>
    <t>341408260</t>
  </si>
  <si>
    <t>vodič silový s Cu jádrem CY H07 V-U 6 mm2</t>
  </si>
  <si>
    <t>487860344</t>
  </si>
  <si>
    <t>741120303</t>
  </si>
  <si>
    <t>Montáž vodič Cu izolovaný plný a laněný s PVC pláštěm žíla 25-35 mm2 pevně (CY, CHAH-R(V))</t>
  </si>
  <si>
    <t>863392953</t>
  </si>
  <si>
    <t>341408500</t>
  </si>
  <si>
    <t>vodič izolovaný s Cu jádrem H07V-R 25 mm2</t>
  </si>
  <si>
    <t>1030025176</t>
  </si>
  <si>
    <t>-875222269</t>
  </si>
  <si>
    <t>-1894110124</t>
  </si>
  <si>
    <t>1121164387</t>
  </si>
  <si>
    <t>-1361559083</t>
  </si>
  <si>
    <t>203776284</t>
  </si>
  <si>
    <t>341111100</t>
  </si>
  <si>
    <t>kabel silový s Cu jádrem CYKY 7x1,5 mm2</t>
  </si>
  <si>
    <t>-906502844</t>
  </si>
  <si>
    <t>876422077</t>
  </si>
  <si>
    <t>741122601</t>
  </si>
  <si>
    <t>Montáž kabel Cu plný kulatý žíla 2x1,5 až 6 mm2 uložený pevně (CYKY)</t>
  </si>
  <si>
    <t>1248864785</t>
  </si>
  <si>
    <t>341110050</t>
  </si>
  <si>
    <t>kabel silový s Cu jádrem CYKY 2x1,5 mm2</t>
  </si>
  <si>
    <t>-1870780399</t>
  </si>
  <si>
    <t>741122611</t>
  </si>
  <si>
    <t>Montáž kabel Cu plný kulatý žíla 3x1,5 až 6 mm2 uložený pevně (CYKY)</t>
  </si>
  <si>
    <t>1995238514</t>
  </si>
  <si>
    <t>341110300</t>
  </si>
  <si>
    <t>kabel silový s Cu jádrem CYKY 3x1,5 mm2</t>
  </si>
  <si>
    <t>-614352688</t>
  </si>
  <si>
    <t>11410908</t>
  </si>
  <si>
    <t>KABEL 1-CXKH-R-J B2CAS1D0 3X1,5</t>
  </si>
  <si>
    <t>546215973</t>
  </si>
  <si>
    <t>341110360</t>
  </si>
  <si>
    <t>kabel silový s Cu jádrem CYKY 3x2,5 mm2</t>
  </si>
  <si>
    <t>-815507254</t>
  </si>
  <si>
    <t>11410911</t>
  </si>
  <si>
    <t>KABEL 1-CXKH-R-J B2CAS1D0 3X2,5</t>
  </si>
  <si>
    <t>2009669106</t>
  </si>
  <si>
    <t>741122632</t>
  </si>
  <si>
    <t>Montáž kabel Cu plný kulatý žíla 3x50+35 až 95+50 mm2 uložený pevně (CYKY)</t>
  </si>
  <si>
    <t>-1337501375</t>
  </si>
  <si>
    <t>10300279</t>
  </si>
  <si>
    <t>KABEL 1-CYKY 5CX70 (1-CYKY-J 5X70)</t>
  </si>
  <si>
    <t>556750594</t>
  </si>
  <si>
    <t>741122641</t>
  </si>
  <si>
    <t>Montáž kabel Cu plný kulatý žíla 5x1,5 až 2,5 mm2 uložený pevně (CYKY)</t>
  </si>
  <si>
    <t>1439624976</t>
  </si>
  <si>
    <t>341110900</t>
  </si>
  <si>
    <t>kabel silový s Cu jádrem CYKY 5x1,5 mm2</t>
  </si>
  <si>
    <t>1869138966</t>
  </si>
  <si>
    <t>11410912</t>
  </si>
  <si>
    <t>KABEL 1-CXKH-R-J B2CAS1D0 5X1,5</t>
  </si>
  <si>
    <t>922555652</t>
  </si>
  <si>
    <t>341110940</t>
  </si>
  <si>
    <t>kabel silový s Cu jádrem CYKY 5x2,5 mm2</t>
  </si>
  <si>
    <t>1196065632</t>
  </si>
  <si>
    <t>11410913</t>
  </si>
  <si>
    <t>KABEL 1-CXKH-R-J B2CAS1D0 5X2,5</t>
  </si>
  <si>
    <t>1741193111</t>
  </si>
  <si>
    <t>741122642</t>
  </si>
  <si>
    <t>Montáž kabel Cu plný kulatý žíla 5x4 až 6 mm2 uložený pevně (CYKY)</t>
  </si>
  <si>
    <t>1582027358</t>
  </si>
  <si>
    <t>341110980</t>
  </si>
  <si>
    <t>kabel silový s Cu jádrem CYKY 5x4 mm2</t>
  </si>
  <si>
    <t>-829891130</t>
  </si>
  <si>
    <t>741122643</t>
  </si>
  <si>
    <t>Montáž kabel Cu plný kulatý žíla 5x10 mm2 uložený pevně (CYKY)</t>
  </si>
  <si>
    <t>-162020217</t>
  </si>
  <si>
    <t>10300124</t>
  </si>
  <si>
    <t>KABEL CYKY 5Cx10 (CYKY-J 5X10)</t>
  </si>
  <si>
    <t>1496054453</t>
  </si>
  <si>
    <t>741122644</t>
  </si>
  <si>
    <t>Montáž kabel Cu plný kulatý žíla 5x16 mm2 uložený pevně (CYKY)</t>
  </si>
  <si>
    <t>1113127756</t>
  </si>
  <si>
    <t>10300127</t>
  </si>
  <si>
    <t>KABEL CYKY 5Cx16 (CYKY-J 5X16)</t>
  </si>
  <si>
    <t>1348680030</t>
  </si>
  <si>
    <t>741122647</t>
  </si>
  <si>
    <t>Montáž kabel Cu plný kulatý žíla 7x1,5 až 2,5 mm2 uložený pevně (CYKY)</t>
  </si>
  <si>
    <t>-1964445026</t>
  </si>
  <si>
    <t>741130004</t>
  </si>
  <si>
    <t>Ukončení vodič izolovaný do 6 mm2 v rozváděči nebo na přístroji</t>
  </si>
  <si>
    <t>-642017065</t>
  </si>
  <si>
    <t>741130007</t>
  </si>
  <si>
    <t>Ukončení vodič izolovaný do 25 mm2 v rozváděči nebo na přístroji</t>
  </si>
  <si>
    <t>1939952910</t>
  </si>
  <si>
    <t>741132101</t>
  </si>
  <si>
    <t>Ukončení kabelů 2x1,5 až 4 mm2 smršťovací záklopkou nebo páskem bez letování</t>
  </si>
  <si>
    <t>499070794</t>
  </si>
  <si>
    <t>741132103</t>
  </si>
  <si>
    <t>Ukončení kabelů 3x1,5 až 4 mm2 smršťovací záklopkou nebo páskem bez letování</t>
  </si>
  <si>
    <t>1289903311</t>
  </si>
  <si>
    <t>215466836</t>
  </si>
  <si>
    <t>741132137</t>
  </si>
  <si>
    <t>Ukončení kabelů 4x70 mm2 smršťovací záklopkou nebo páskem bez letování</t>
  </si>
  <si>
    <t>-1164606395</t>
  </si>
  <si>
    <t>741132145</t>
  </si>
  <si>
    <t>Ukončení kabelů 5x1,5 až 4 mm2 smršťovací záklopkou nebo páskem bez letování</t>
  </si>
  <si>
    <t>-899071855</t>
  </si>
  <si>
    <t>741132147</t>
  </si>
  <si>
    <t>Ukončení kabelů 5x10 mm2 smršťovací záklopkou nebo páskem bez letování</t>
  </si>
  <si>
    <t>1118133039</t>
  </si>
  <si>
    <t>741132148</t>
  </si>
  <si>
    <t>Ukončení kabelů 5x16 mm2 smršťovací záklopkou nebo páskem bez letování</t>
  </si>
  <si>
    <t>2008051361</t>
  </si>
  <si>
    <t>-1116169125</t>
  </si>
  <si>
    <t>743411121</t>
  </si>
  <si>
    <t>Montáž  ekvipot.svorkovnice</t>
  </si>
  <si>
    <t>1968184286</t>
  </si>
  <si>
    <t>21040021</t>
  </si>
  <si>
    <t>Ekvipotencionální svorkovnice</t>
  </si>
  <si>
    <t>-1370069797</t>
  </si>
  <si>
    <t>741310031</t>
  </si>
  <si>
    <t>Montáž vypínač nástěnný 1-jednopólový prostředí venkovní/mokré</t>
  </si>
  <si>
    <t>323071560</t>
  </si>
  <si>
    <t>30304167</t>
  </si>
  <si>
    <t>Spínač 1pól.10A/250V IP44</t>
  </si>
  <si>
    <t>-1395511182</t>
  </si>
  <si>
    <t>741310042</t>
  </si>
  <si>
    <t>Montáž přepínač nástěnný 6-střídavý prostředí venkovní/mokré</t>
  </si>
  <si>
    <t>1172062499</t>
  </si>
  <si>
    <t>30304172</t>
  </si>
  <si>
    <t>Spínač střídavý 10A/250V IP54</t>
  </si>
  <si>
    <t>1299528574</t>
  </si>
  <si>
    <t>741310043</t>
  </si>
  <si>
    <t>Montáž přepínač nástěnný 7-křížový prostředí venkovní/mokré</t>
  </si>
  <si>
    <t>1833293071</t>
  </si>
  <si>
    <t>345357730</t>
  </si>
  <si>
    <t>přepínač křížový řazení 7 10A 3553-07629 do vlhka z plastu</t>
  </si>
  <si>
    <t>-1625840399</t>
  </si>
  <si>
    <t>741310101</t>
  </si>
  <si>
    <t>Montáž vypínač (polo)zapuštěný bezšroubové připojení 1-jednopólový</t>
  </si>
  <si>
    <t>2098096260</t>
  </si>
  <si>
    <t>345355150</t>
  </si>
  <si>
    <t>spínač jednopólový 10A Tango bílý, slonová kost</t>
  </si>
  <si>
    <t>501102362</t>
  </si>
  <si>
    <t>741310121</t>
  </si>
  <si>
    <t>Montáž přepínač (polo)zapuštěný bezšroubové připojení 5-seriový</t>
  </si>
  <si>
    <t>-1346092246</t>
  </si>
  <si>
    <t>345355750</t>
  </si>
  <si>
    <t>Spínač domovní řazení 5 10A /250V</t>
  </si>
  <si>
    <t>1607697894</t>
  </si>
  <si>
    <t>741311004</t>
  </si>
  <si>
    <t>Montáž čidlo pohybu nástěnné se zapojením vodičů</t>
  </si>
  <si>
    <t>1851186414</t>
  </si>
  <si>
    <t>33500209</t>
  </si>
  <si>
    <t>STEINEL CIDLO IS 360 D TRIO BILA /602611/</t>
  </si>
  <si>
    <t>-944562203</t>
  </si>
  <si>
    <t>30303010</t>
  </si>
  <si>
    <t>SPINAC SE SNIMACEM POHYBU 3299A-A12180 B</t>
  </si>
  <si>
    <t>-307625362</t>
  </si>
  <si>
    <t>741313001</t>
  </si>
  <si>
    <t>Montáž zásuvka (polo)zapuštěná bezšroubové připojení 2P+PE se zapojením vodičů</t>
  </si>
  <si>
    <t>1214477276</t>
  </si>
  <si>
    <t>345551030</t>
  </si>
  <si>
    <t>zásuvka polozapuštěná 1násobná 16A /250V</t>
  </si>
  <si>
    <t>265981645</t>
  </si>
  <si>
    <t>345551040</t>
  </si>
  <si>
    <t>zásuvka polozapuštěná 16A /250V s přepěťovou ochranou</t>
  </si>
  <si>
    <t>-1976804257</t>
  </si>
  <si>
    <t>741313082</t>
  </si>
  <si>
    <t>Montáž zásuvka chráněná v krabici šroubové připojení 2P+PE prostředí venkovní, mokré</t>
  </si>
  <si>
    <t>-647818566</t>
  </si>
  <si>
    <t>345514850</t>
  </si>
  <si>
    <t>Zásuvka pro vlhké prostředí 10A/250V IP44</t>
  </si>
  <si>
    <t>2066983611</t>
  </si>
  <si>
    <t>741313222</t>
  </si>
  <si>
    <t>Montáž zásuvek průmyslových spojovacích provedení IP 44 3P+N+PE 32 A</t>
  </si>
  <si>
    <t>171591422</t>
  </si>
  <si>
    <t>35000014</t>
  </si>
  <si>
    <t>Zásuvka 3fáz. 32A 5p/400V  IP67</t>
  </si>
  <si>
    <t>870986651</t>
  </si>
  <si>
    <t>741330371</t>
  </si>
  <si>
    <t>Montáž ovladač tlačítkový ve skříni1 tlačítkový</t>
  </si>
  <si>
    <t>-1336485151</t>
  </si>
  <si>
    <t>46500471</t>
  </si>
  <si>
    <t>Jednotlačítkový ovladač hřibový/stop/ v plast.skříni IP66</t>
  </si>
  <si>
    <t>-209579488</t>
  </si>
  <si>
    <t>R9</t>
  </si>
  <si>
    <t>Tlačítko požárni prosklené GW42201 ve skříňcei IP55</t>
  </si>
  <si>
    <t>1682913597</t>
  </si>
  <si>
    <t>741371002</t>
  </si>
  <si>
    <t>Montáž svítidlo zářivkové bytové stropní přisazené 1 zdroj s krytem</t>
  </si>
  <si>
    <t>108839308</t>
  </si>
  <si>
    <t>50381415</t>
  </si>
  <si>
    <t>Svítidlo zářivkové asymetr.reflektor- 1X36W EP IP20</t>
  </si>
  <si>
    <t>-1659326029</t>
  </si>
  <si>
    <t>348121100</t>
  </si>
  <si>
    <t>svítidlo zářivkové nástěnné BÍGL-S, 1x11W, IP43</t>
  </si>
  <si>
    <t>-738448875</t>
  </si>
  <si>
    <t>741371004</t>
  </si>
  <si>
    <t>Montáž svítidlo zářivkové bytové stropní přisazené 2 zdroje s krytem</t>
  </si>
  <si>
    <t>-656539263</t>
  </si>
  <si>
    <t>50320143</t>
  </si>
  <si>
    <t>SVITIDLO SM 236 E  PMMA /12855/</t>
  </si>
  <si>
    <t>-568631240</t>
  </si>
  <si>
    <t>741371022</t>
  </si>
  <si>
    <t>Montáž svítidlo zářivkové bytové stropní vestavné 2 zdroje</t>
  </si>
  <si>
    <t>531986370</t>
  </si>
  <si>
    <t>50380835</t>
  </si>
  <si>
    <t>Svítidlo zářivkové podhled.rastrové+ plexi kryt-EP 2X18W IP40</t>
  </si>
  <si>
    <t>251062056</t>
  </si>
  <si>
    <t>741371024</t>
  </si>
  <si>
    <t>Montáž svítidlo zářivkové bytové stropní vestavné 3 zdroje</t>
  </si>
  <si>
    <t>102753679</t>
  </si>
  <si>
    <t>50381307</t>
  </si>
  <si>
    <t>318-PX-EP 3X18W IP40 /58062/</t>
  </si>
  <si>
    <t>1644253013</t>
  </si>
  <si>
    <t>50321492</t>
  </si>
  <si>
    <t>SVITIDLO  258 AC E IP66 /92165/</t>
  </si>
  <si>
    <t>1651883519</t>
  </si>
  <si>
    <t>741371025</t>
  </si>
  <si>
    <t>Montáž svítidlo zářivkové bytové stropní vestavné 4 zdroje</t>
  </si>
  <si>
    <t>-1898616004</t>
  </si>
  <si>
    <t>50380335</t>
  </si>
  <si>
    <t>Svítidlo zářivkové podhled.lesklá mřížka-EP 4X18W IP20</t>
  </si>
  <si>
    <t>-976311300</t>
  </si>
  <si>
    <t>50380834</t>
  </si>
  <si>
    <t>Svítidlo zářivkové podhled.lesklá mřížka + plexi kryt-EP 4X18W IP40</t>
  </si>
  <si>
    <t>-881394168</t>
  </si>
  <si>
    <t>741371032</t>
  </si>
  <si>
    <t>Montáž svítidlo zářivkové bytové nástěnné přisazené 1 zdroj kompaktní</t>
  </si>
  <si>
    <t>-701785389</t>
  </si>
  <si>
    <t>50552254</t>
  </si>
  <si>
    <t>Nouzové svítidlo Led 11W IP65</t>
  </si>
  <si>
    <t>1127028889</t>
  </si>
  <si>
    <t>52010090</t>
  </si>
  <si>
    <t>Zářivková trubice 18W/840</t>
  </si>
  <si>
    <t>-662331283</t>
  </si>
  <si>
    <t>52010094</t>
  </si>
  <si>
    <t>Zářivková trubice 36W/840</t>
  </si>
  <si>
    <t>1157354469</t>
  </si>
  <si>
    <t>52010206</t>
  </si>
  <si>
    <t>Zářivková trubiceL58W/840</t>
  </si>
  <si>
    <t>-349542290</t>
  </si>
  <si>
    <t>347 R2</t>
  </si>
  <si>
    <t>Zářivková trubice 80W/840</t>
  </si>
  <si>
    <t>-1032280724</t>
  </si>
  <si>
    <t>347640220</t>
  </si>
  <si>
    <t>Ekologický poplatek - zdroj</t>
  </si>
  <si>
    <t>-702927318</t>
  </si>
  <si>
    <t>347620310</t>
  </si>
  <si>
    <t>Ekologický poplatek - svítidlo</t>
  </si>
  <si>
    <t>-1455865486</t>
  </si>
  <si>
    <t>741371102</t>
  </si>
  <si>
    <t>Montáž svítidlo zářivkové průmyslové stropní přisazené 1 zdroj s krytem</t>
  </si>
  <si>
    <t>-963384069</t>
  </si>
  <si>
    <t>50320789</t>
  </si>
  <si>
    <t>Svítidlo zářivkové 1x36W EP IP66</t>
  </si>
  <si>
    <t>-422752833</t>
  </si>
  <si>
    <t>50321456</t>
  </si>
  <si>
    <t>Svítidlo zářivkové 1x80W EP IP66</t>
  </si>
  <si>
    <t>1723430462</t>
  </si>
  <si>
    <t>741371141</t>
  </si>
  <si>
    <t>Montáž svítidlo zářivkové průmyslové stropní závěsné řetízek 2 zdroje</t>
  </si>
  <si>
    <t>-39529777</t>
  </si>
  <si>
    <t>348 R1</t>
  </si>
  <si>
    <t>svítidlo průmyslové zářivkové prachotěsné IP66, AC ET5, 2x80W, délka 1572 mm</t>
  </si>
  <si>
    <t>1587427399</t>
  </si>
  <si>
    <t>R12</t>
  </si>
  <si>
    <t>Pojízdné lešení</t>
  </si>
  <si>
    <t>-553629975</t>
  </si>
  <si>
    <t>R13</t>
  </si>
  <si>
    <t>-1765422058</t>
  </si>
  <si>
    <t>007 - Elektroinstalace - slaboproud</t>
  </si>
  <si>
    <t xml:space="preserve">    Data - Datový rozvod - materiál</t>
  </si>
  <si>
    <t xml:space="preserve">    Rozhlas - Školní rozhlas - materiál</t>
  </si>
  <si>
    <t xml:space="preserve">    MaD - Montáž, ostatní práce a doprava</t>
  </si>
  <si>
    <t>Kabel optický FTTx DROP 09/125um avl, G657A, pr.mm, LSOH</t>
  </si>
  <si>
    <t>-1689850600</t>
  </si>
  <si>
    <t>Víčko na kazetu optickou RXS</t>
  </si>
  <si>
    <t>-2126607267</t>
  </si>
  <si>
    <t>Vnitřní AP /802.11N/2.4GHz -300 Mbps/Pasivní PoE</t>
  </si>
  <si>
    <t>926734582</t>
  </si>
  <si>
    <t>10.004.227</t>
  </si>
  <si>
    <t>WMS 2,4 (EX4)R Smršťovací návlečka  Smrš</t>
  </si>
  <si>
    <t>657095588</t>
  </si>
  <si>
    <t>1285187</t>
  </si>
  <si>
    <t>OPTICKA KAZETA PRO 24 SVARU SXOK-24 /702</t>
  </si>
  <si>
    <t>-1592771138</t>
  </si>
  <si>
    <t>1143255</t>
  </si>
  <si>
    <t>KABEL SIGNAMAX FTP CAT.6 LSOH 500M BC6-4</t>
  </si>
  <si>
    <t>68453147</t>
  </si>
  <si>
    <t>374512440</t>
  </si>
  <si>
    <t>zásuvka data 1xRJ45 Tango ostatní barvy</t>
  </si>
  <si>
    <t>1660964571</t>
  </si>
  <si>
    <t>1000598</t>
  </si>
  <si>
    <t>KEYSTONE SYSTEMOVY CAT6A STP STINENY RJ4</t>
  </si>
  <si>
    <t>-2123265377</t>
  </si>
  <si>
    <t>10.074.813</t>
  </si>
  <si>
    <t>Krabice LK 80x28 T lištová TANGO</t>
  </si>
  <si>
    <t>930986210</t>
  </si>
  <si>
    <t>10.081.221</t>
  </si>
  <si>
    <t>Kryt TANGO 5014A-A100 B</t>
  </si>
  <si>
    <t>686304223</t>
  </si>
  <si>
    <t>10.074.475</t>
  </si>
  <si>
    <t>Lišta LH 60x40 vkládací bílá 3m</t>
  </si>
  <si>
    <t>-727415158</t>
  </si>
  <si>
    <t>10.075.966</t>
  </si>
  <si>
    <t>Lišta DLPLUS 30027 40x20 s krytem bílá</t>
  </si>
  <si>
    <t>-345517800</t>
  </si>
  <si>
    <t>1002072</t>
  </si>
  <si>
    <t>19" ROZVADEC JEDNODILNY 18U/600MM CELOSK</t>
  </si>
  <si>
    <t>193191710</t>
  </si>
  <si>
    <t>1253686</t>
  </si>
  <si>
    <t>VYVAZOVACI PANEL 19" 1U BK PLASTOVY VP-0</t>
  </si>
  <si>
    <t>-770370658</t>
  </si>
  <si>
    <t>1202655</t>
  </si>
  <si>
    <t>SWITCH CISCO SG200-50P 50xGIG, POE, SMAR</t>
  </si>
  <si>
    <t>919763999</t>
  </si>
  <si>
    <t>1191821</t>
  </si>
  <si>
    <t>PATCH PANEL SOLARIX 24XRJ45 CAT.6</t>
  </si>
  <si>
    <t>820226166</t>
  </si>
  <si>
    <t>1243368</t>
  </si>
  <si>
    <t>LIN-P. KABEL CAT.6 FTP 1M M /632760/</t>
  </si>
  <si>
    <t>1593805797</t>
  </si>
  <si>
    <t>Ústředna s vestavěným MP3 přehrávačem, IR 180W</t>
  </si>
  <si>
    <t>-1763564296</t>
  </si>
  <si>
    <t>Školní zvonění SIRIUS-B s MP3, DCF</t>
  </si>
  <si>
    <t>1410409073</t>
  </si>
  <si>
    <t>Rozvaděč pro propojení Sirius a Ustředny</t>
  </si>
  <si>
    <t>-146405651</t>
  </si>
  <si>
    <t>Elektretový mikrofon na stůl s tlačítkem</t>
  </si>
  <si>
    <t>-2111036552</t>
  </si>
  <si>
    <t>Reprostříňka pro ozvučení tříd 100V/5,10W</t>
  </si>
  <si>
    <t>-1900654179</t>
  </si>
  <si>
    <t>HSLCH FRNC 3x2,5 Bezhalogenový ovládací kabel</t>
  </si>
  <si>
    <t>1223598887</t>
  </si>
  <si>
    <t>R10</t>
  </si>
  <si>
    <t>Montážní práce rozvaděč</t>
  </si>
  <si>
    <t>1555496538</t>
  </si>
  <si>
    <t>R11</t>
  </si>
  <si>
    <t>Proměření datové sítě, vystavení měřících protokolů</t>
  </si>
  <si>
    <t>-787970586</t>
  </si>
  <si>
    <t>Ostatní náklady - dopravné</t>
  </si>
  <si>
    <t>-2050025024</t>
  </si>
  <si>
    <t>r9</t>
  </si>
  <si>
    <t>Montážní práce datových rozvodů</t>
  </si>
  <si>
    <t>602559963</t>
  </si>
  <si>
    <t>008 - Ochrana před bleskem</t>
  </si>
  <si>
    <t>-325257491</t>
  </si>
  <si>
    <t>741820001</t>
  </si>
  <si>
    <t>Měření zemních odporů zemniče</t>
  </si>
  <si>
    <t>822652358</t>
  </si>
  <si>
    <t>210220431</t>
  </si>
  <si>
    <t>Montáž vedení hromosvodné - tvarování prvků</t>
  </si>
  <si>
    <t>-1437727995</t>
  </si>
  <si>
    <t>741410001</t>
  </si>
  <si>
    <t>Montáž vodič uzemňovací pásek D do 120 mm2 na povrchu</t>
  </si>
  <si>
    <t>1868272278</t>
  </si>
  <si>
    <t>-702384213</t>
  </si>
  <si>
    <t>392203889</t>
  </si>
  <si>
    <t>-1376792339</t>
  </si>
  <si>
    <t>741420001</t>
  </si>
  <si>
    <t>Montáž drát nebo lano hromosvodné svodové D do 10 mm s podpěrou</t>
  </si>
  <si>
    <t>1251865376</t>
  </si>
  <si>
    <t>354410770</t>
  </si>
  <si>
    <t>Vodič AlMgSi - 8</t>
  </si>
  <si>
    <t>-1331429569</t>
  </si>
  <si>
    <t>podpěra vedení PV23 FeZn upravena pro plech.krytinu vč.nýtů</t>
  </si>
  <si>
    <t>1207730648</t>
  </si>
  <si>
    <t>354414150</t>
  </si>
  <si>
    <t>podpěra vedení PV 1b 15 FeZn do zdiva 150 mm</t>
  </si>
  <si>
    <t>-1416842429</t>
  </si>
  <si>
    <t>-1899413096</t>
  </si>
  <si>
    <t>-179035683</t>
  </si>
  <si>
    <t>-1471480055</t>
  </si>
  <si>
    <t>354418600</t>
  </si>
  <si>
    <t>svorka SJ 1 k jímací tyči-4 šrouby</t>
  </si>
  <si>
    <t>-973003962</t>
  </si>
  <si>
    <t>354418950</t>
  </si>
  <si>
    <t>svorka připojovací SP1 k připojení kovových částí</t>
  </si>
  <si>
    <t>-1782081421</t>
  </si>
  <si>
    <t>354418750</t>
  </si>
  <si>
    <t>svorka křížová SK pro vodič D6-10 mm</t>
  </si>
  <si>
    <t>381534429</t>
  </si>
  <si>
    <t>354419250</t>
  </si>
  <si>
    <t>svorka zkušební SZ pro lano D6-12 mm   FeZn</t>
  </si>
  <si>
    <t>994536751</t>
  </si>
  <si>
    <t>354419050</t>
  </si>
  <si>
    <t>svorka připojovací SOc k připojení okapových žlabů</t>
  </si>
  <si>
    <t>883702557</t>
  </si>
  <si>
    <t>741420051</t>
  </si>
  <si>
    <t>Montáž vedení hromosvodné-úhelník nebo trubka s držáky do zdiva</t>
  </si>
  <si>
    <t>428155235</t>
  </si>
  <si>
    <t>354418300</t>
  </si>
  <si>
    <t>úhelník ochranný OU 1.7 na ochranu svodu 1,7 m</t>
  </si>
  <si>
    <t>-466884188</t>
  </si>
  <si>
    <t>354418360</t>
  </si>
  <si>
    <t>držák ochranného úhelníku do zdiva DOU FeZn</t>
  </si>
  <si>
    <t>1836186612</t>
  </si>
  <si>
    <t>741430004</t>
  </si>
  <si>
    <t>Montáž tyč jímací délky do 3 m na střešní hřeben</t>
  </si>
  <si>
    <t>862750065</t>
  </si>
  <si>
    <t>354410700</t>
  </si>
  <si>
    <t>tyč jímací s rovným koncem JR 2,0  2000 mm FeZn</t>
  </si>
  <si>
    <t>-534711249</t>
  </si>
  <si>
    <t>354418490</t>
  </si>
  <si>
    <t>držák jímače a ochranné trubky DJT FeZn</t>
  </si>
  <si>
    <t>-1552490922</t>
  </si>
  <si>
    <t>354421030</t>
  </si>
  <si>
    <t>stříška ochranná horní OSH Cu</t>
  </si>
  <si>
    <t>1447744596</t>
  </si>
  <si>
    <t>Montážní plošina + doprava</t>
  </si>
  <si>
    <t>261165667</t>
  </si>
  <si>
    <t>354421100</t>
  </si>
  <si>
    <t>štítek plastový</t>
  </si>
  <si>
    <t>-1020289281</t>
  </si>
  <si>
    <t>246170260sou</t>
  </si>
  <si>
    <t>lak asfaltový RENOLAK</t>
  </si>
  <si>
    <t>-1073530538</t>
  </si>
  <si>
    <t>009 - Zdravotně technické instalace</t>
  </si>
  <si>
    <t xml:space="preserve">    9 - Ostatní konstrukce a práce-bourání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</si>
  <si>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</si>
  <si>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</si>
  <si>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</si>
  <si>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</si>
  <si>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761 - Ostatní</t>
  </si>
  <si>
    <t>132201101</t>
  </si>
  <si>
    <t>Hloubení rýh š do 600 mm v hornině tř. 3 objemu do 100 m3 (vnitřní kanalizace)</t>
  </si>
  <si>
    <t>-1298487994</t>
  </si>
  <si>
    <t>254539852</t>
  </si>
  <si>
    <t>167101101</t>
  </si>
  <si>
    <t>Nakládání výkopku z hornin tř. 1 až 4 do 100 m3</t>
  </si>
  <si>
    <t>105284791</t>
  </si>
  <si>
    <t>709376365</t>
  </si>
  <si>
    <t>-1931279544</t>
  </si>
  <si>
    <t>-584017365</t>
  </si>
  <si>
    <t>1110455736</t>
  </si>
  <si>
    <t>583373100r</t>
  </si>
  <si>
    <t>štěrkopísek frakce 0-4 mm třída B</t>
  </si>
  <si>
    <t>1474030272</t>
  </si>
  <si>
    <t>941111112r</t>
  </si>
  <si>
    <t>Lešení trubkové lehké pojízdné s podlahami zatížení do 200 kg/m2 š do 0,9 m v do 25 m (3 x MTZ a DMTZ)</t>
  </si>
  <si>
    <t>1525630582</t>
  </si>
  <si>
    <t>713463121</t>
  </si>
  <si>
    <t>Montáž izolace tepelné potrubí potrubními pouzdry bez úpravy uchycenými sponami 1x</t>
  </si>
  <si>
    <t>890906407</t>
  </si>
  <si>
    <t>631544000r</t>
  </si>
  <si>
    <t>tepelná izolace potrubí návleková 22/10 mm</t>
  </si>
  <si>
    <t>1101247864</t>
  </si>
  <si>
    <t>631544000a</t>
  </si>
  <si>
    <t>tepelná izolace potrubí návleková 22/20 mm</t>
  </si>
  <si>
    <t>-1165026590</t>
  </si>
  <si>
    <t>631544010r</t>
  </si>
  <si>
    <t>tepelná izolace potrubí návleková 28/10 mm</t>
  </si>
  <si>
    <t>-2071486570</t>
  </si>
  <si>
    <t>631544010a</t>
  </si>
  <si>
    <t>tepelná izolace potrubí návleková 28/20 mm</t>
  </si>
  <si>
    <t>-904051171</t>
  </si>
  <si>
    <t>631544020r</t>
  </si>
  <si>
    <t>tepelná izolace potrubí návleková 35/10 mm</t>
  </si>
  <si>
    <t>25070456</t>
  </si>
  <si>
    <t>631544030r</t>
  </si>
  <si>
    <t>tepelná izolace potrubí návleková 42/10 mm</t>
  </si>
  <si>
    <t>-553468404</t>
  </si>
  <si>
    <t>631544190r</t>
  </si>
  <si>
    <t>tepelná izolace potrubí návleková 52/10 mm</t>
  </si>
  <si>
    <t>-2117373228</t>
  </si>
  <si>
    <t>631544050r</t>
  </si>
  <si>
    <t>tepelná izolace potrubí návleková 65/10 mm</t>
  </si>
  <si>
    <t>-469447156</t>
  </si>
  <si>
    <t>-686186731</t>
  </si>
  <si>
    <t>631545120r</t>
  </si>
  <si>
    <t>pouzdro potrubní izolační 35/25 mm</t>
  </si>
  <si>
    <t>90639873</t>
  </si>
  <si>
    <t>631545330r</t>
  </si>
  <si>
    <t>pouzdro potrubní izolační 42/30 mm</t>
  </si>
  <si>
    <t>-1461891351</t>
  </si>
  <si>
    <t>631545750r</t>
  </si>
  <si>
    <t>pouzdro potrubní izolační 54/40 mm</t>
  </si>
  <si>
    <t>-90898555</t>
  </si>
  <si>
    <t>998713202</t>
  </si>
  <si>
    <t>Přesun hmot procentní pro izolace tepelné v objektech v do 12 m</t>
  </si>
  <si>
    <t>1205753378</t>
  </si>
  <si>
    <t>721173401</t>
  </si>
  <si>
    <t>Potrubí kanalizační plastové svodné systém KG DN 100</t>
  </si>
  <si>
    <t>930429515</t>
  </si>
  <si>
    <t>721173402</t>
  </si>
  <si>
    <t>Potrubí kanalizační plastové svodné systém KG DN 125</t>
  </si>
  <si>
    <t>1119075896</t>
  </si>
  <si>
    <t>721173403</t>
  </si>
  <si>
    <t>Potrubí kanalizační plastové svodné systém KG DN 150</t>
  </si>
  <si>
    <t>-668981552</t>
  </si>
  <si>
    <t>721173404</t>
  </si>
  <si>
    <t>Potrubí kanalizační plastové svodné systém KG DN 200</t>
  </si>
  <si>
    <t>-1192809518</t>
  </si>
  <si>
    <t>142282548</t>
  </si>
  <si>
    <t>721174004r</t>
  </si>
  <si>
    <t>Potrubí kanalizační z PP svodné systém HT DN 50</t>
  </si>
  <si>
    <t>-1406969525</t>
  </si>
  <si>
    <t>721174024</t>
  </si>
  <si>
    <t>Potrubí kanalizační z PP odpadní systém HT DN 70</t>
  </si>
  <si>
    <t>1380136281</t>
  </si>
  <si>
    <t>721174024r</t>
  </si>
  <si>
    <t>Potrubí kanalizační z PP odpadní systém HT DN 50</t>
  </si>
  <si>
    <t>-777642311</t>
  </si>
  <si>
    <t>721174025</t>
  </si>
  <si>
    <t>Potrubí kanalizační z PP odpadní systém HT DN 100</t>
  </si>
  <si>
    <t>686529913</t>
  </si>
  <si>
    <t>721174042</t>
  </si>
  <si>
    <t>Potrubí kanalizační z PP připojovací systém HT DN 40</t>
  </si>
  <si>
    <t>450639723</t>
  </si>
  <si>
    <t>721174042r</t>
  </si>
  <si>
    <t>Potrubí kanalizační z PP připojovací systém HT DN 32</t>
  </si>
  <si>
    <t>-1602703543</t>
  </si>
  <si>
    <t>721174043</t>
  </si>
  <si>
    <t>Potrubí kanalizační z PP připojovací systém HT DN 50</t>
  </si>
  <si>
    <t>1164771043</t>
  </si>
  <si>
    <t>721174044</t>
  </si>
  <si>
    <t>Potrubí kanalizační z PP připojovací systém HT DN 70</t>
  </si>
  <si>
    <t>1350639838</t>
  </si>
  <si>
    <t>721174045</t>
  </si>
  <si>
    <t>Potrubí kanalizační z PP připojovací systém HT DN 100</t>
  </si>
  <si>
    <t>-271812727</t>
  </si>
  <si>
    <t>721174063</t>
  </si>
  <si>
    <t>Potrubí kanalizační z PP větrací systém HT DN 110</t>
  </si>
  <si>
    <t>-11422603</t>
  </si>
  <si>
    <t>721194104</t>
  </si>
  <si>
    <t>Vyvedení a upevnění odpadních výpustek DN 40</t>
  </si>
  <si>
    <t>-1342132686</t>
  </si>
  <si>
    <t>721194105</t>
  </si>
  <si>
    <t>Vyvedení a upevnění odpadních výpustek DN 50</t>
  </si>
  <si>
    <t>-2058335162</t>
  </si>
  <si>
    <t>721194109</t>
  </si>
  <si>
    <t>Vyvedení a upevnění odpadních výpustek DN 100</t>
  </si>
  <si>
    <t>-1158350425</t>
  </si>
  <si>
    <t>721211913</t>
  </si>
  <si>
    <t>Montáž vpustí podlahových DN 110</t>
  </si>
  <si>
    <t>1086206475</t>
  </si>
  <si>
    <t>551617560</t>
  </si>
  <si>
    <t>uzávěrka zápachová podlahová PP se svislým odtokem DN 50/75/110 s nástavcem a nerez vtokovou mřížkou 140x140 mm</t>
  </si>
  <si>
    <t>-1486681880</t>
  </si>
  <si>
    <t>721219114</t>
  </si>
  <si>
    <t>Montáž odtokového sprchového žlabu délky do 1000 mm</t>
  </si>
  <si>
    <t>-305853645</t>
  </si>
  <si>
    <t>552332030</t>
  </si>
  <si>
    <t>žlab sprchového koutu z nerez oceli .0/90-DN 50, šířka koutu 900 mm, montáž ke stěně včetně vyjímatelné zápach. uzávěrky</t>
  </si>
  <si>
    <t>1378363457</t>
  </si>
  <si>
    <t>721226512r</t>
  </si>
  <si>
    <t>Zápachová uzávěrka vodní podomítková - DN 32 x d 20-32 mm pro odvod kondenzátu (D+M)</t>
  </si>
  <si>
    <t>-331687563</t>
  </si>
  <si>
    <t>721242116</t>
  </si>
  <si>
    <t>Lapač střešních splavenin z PP se zápachovou klapkou a lapacím košem DN 125 (D+M)</t>
  </si>
  <si>
    <t>1706215076</t>
  </si>
  <si>
    <t>721273153</t>
  </si>
  <si>
    <t>Hlavice ventilační polypropylen PP DN 110 (D+M)</t>
  </si>
  <si>
    <t>-628623412</t>
  </si>
  <si>
    <t>-183453099</t>
  </si>
  <si>
    <t>721290112</t>
  </si>
  <si>
    <t>Zkouška těsnosti potrubí kanalizace vodou do DN 200</t>
  </si>
  <si>
    <t>-1983969397</t>
  </si>
  <si>
    <t>722174003r</t>
  </si>
  <si>
    <t>Potrubí vodovodní plastové PPR svar polyfuze PN 16 D 25 x 3,5 mm - pro odvod kondenzátu</t>
  </si>
  <si>
    <t>1101018281</t>
  </si>
  <si>
    <t>286113020r</t>
  </si>
  <si>
    <t>chránička - trubka kanalizace plastová KG-DN 110x1000 mm SN4</t>
  </si>
  <si>
    <t>-2095031171</t>
  </si>
  <si>
    <t>286113120r</t>
  </si>
  <si>
    <t>chránička - trubka kanalizace plastová KG-DN 160x1000 mm SN4</t>
  </si>
  <si>
    <t>1744185949</t>
  </si>
  <si>
    <t>286113170r</t>
  </si>
  <si>
    <t>chránička - trubka kanalizace plastová KG-DN 200x1000 mm SN 4</t>
  </si>
  <si>
    <t>1478378691</t>
  </si>
  <si>
    <t>286113240r</t>
  </si>
  <si>
    <t>chránička - trubka kanalizace plastová KG-DN 315x1000 mm SN4</t>
  </si>
  <si>
    <t>1325108475</t>
  </si>
  <si>
    <t>286156010</t>
  </si>
  <si>
    <t>čistící tvarovka HT, DN 50</t>
  </si>
  <si>
    <t>-641818019</t>
  </si>
  <si>
    <t>286156020</t>
  </si>
  <si>
    <t>čistící tvarovka HT, DN 75</t>
  </si>
  <si>
    <t>552273379</t>
  </si>
  <si>
    <t>286156030</t>
  </si>
  <si>
    <t>čistící tvarovka HT, DN 100</t>
  </si>
  <si>
    <t>-896328615</t>
  </si>
  <si>
    <t>998721202</t>
  </si>
  <si>
    <t>Přesun hmot procentní pro vnitřní kanalizace v objektech v do 12 m</t>
  </si>
  <si>
    <t>403248909</t>
  </si>
  <si>
    <t>722174002</t>
  </si>
  <si>
    <t>Potrubí vodovodní plastové PPR svar polyfuze PN 16 D 20 x 2,8 mm</t>
  </si>
  <si>
    <t>1198084224</t>
  </si>
  <si>
    <t>722174003</t>
  </si>
  <si>
    <t>Potrubí vodovodní plastové PPR svar polyfuze PN 16 D 25 x 3,5 mm</t>
  </si>
  <si>
    <t>1069756345</t>
  </si>
  <si>
    <t>722174004</t>
  </si>
  <si>
    <t>Potrubí vodovodní plastové PPR svar polyfuze PN 16 D 32 x 4,4 mm</t>
  </si>
  <si>
    <t>-1801293174</t>
  </si>
  <si>
    <t>722174005</t>
  </si>
  <si>
    <t>Potrubí vodovodní plastové PPR svar polyfuze PN 16 D 40 x 5,5 mm</t>
  </si>
  <si>
    <t>-453488391</t>
  </si>
  <si>
    <t>722174006</t>
  </si>
  <si>
    <t>Potrubí vodovodní plastové PPR svar polyfuze PN 16 D 50 x 6,9 mm</t>
  </si>
  <si>
    <t>-1415153454</t>
  </si>
  <si>
    <t>722174007</t>
  </si>
  <si>
    <t>Potrubí vodovodní plastové PPR svar polyfuze PN 16 D 63 x 8,6 mm</t>
  </si>
  <si>
    <t>573555404</t>
  </si>
  <si>
    <t>722181211</t>
  </si>
  <si>
    <t>Ochrana vodovodního potrubí přilepenými tepelně izolačními trubicemi z PE tl do 6 mm DN do 22 mm</t>
  </si>
  <si>
    <t>1432903946</t>
  </si>
  <si>
    <t>722181212</t>
  </si>
  <si>
    <t>Ochrana vodovodního potrubí přilepenými tepelně izolačními trubicemi z PE tl do 6 mm DN do 32 mm</t>
  </si>
  <si>
    <t>1537201227</t>
  </si>
  <si>
    <t>722181213</t>
  </si>
  <si>
    <t>Ochrana vodovodního potrubí přilepenými tepelně izolačními trubicemi z PE tl do 6 mm DN přes 32 mm</t>
  </si>
  <si>
    <t>-1670163178</t>
  </si>
  <si>
    <t>722190401</t>
  </si>
  <si>
    <t>Vyvedení a upevnění výpustku do DN 25</t>
  </si>
  <si>
    <t>2115432358</t>
  </si>
  <si>
    <t>722190402</t>
  </si>
  <si>
    <t>Vyvedení a upevnění výpustku do DN 50</t>
  </si>
  <si>
    <t>1005846032</t>
  </si>
  <si>
    <t>722220152</t>
  </si>
  <si>
    <t>Nástěnka závitová plastová PPR PN 20 DN 20 x G 1/2</t>
  </si>
  <si>
    <t>-1794047433</t>
  </si>
  <si>
    <t>722220161</t>
  </si>
  <si>
    <t>Nástěnný komplet plastový PPR PN 20 DN 20 x G 1/2</t>
  </si>
  <si>
    <t>-1996034046</t>
  </si>
  <si>
    <t>722220231</t>
  </si>
  <si>
    <t>Přechodka dGK PPR PN 20 D 20 x G 1/2 s kovovým vnitřním závitem</t>
  </si>
  <si>
    <t>-1625627195</t>
  </si>
  <si>
    <t>722220232</t>
  </si>
  <si>
    <t>Přechodka dGK PPR PN 20 D 25 x G 3/4 s kovovým vnitřním závitem</t>
  </si>
  <si>
    <t>808144588</t>
  </si>
  <si>
    <t>722220233</t>
  </si>
  <si>
    <t>Přechodka dGK PPR PN 20 D 32 x G 1 s kovovým vnitřním závitem</t>
  </si>
  <si>
    <t>-339892984</t>
  </si>
  <si>
    <t>722220234</t>
  </si>
  <si>
    <t>Přechodka dGK PPR PN 20 D 40 x G 5/4 s kovovým vnitřním závitem</t>
  </si>
  <si>
    <t>1846900418</t>
  </si>
  <si>
    <t>722220235</t>
  </si>
  <si>
    <t>Přechodka dGK PPR PN 20 D 50 x G 6/4 s kovovým vnitřním závitem</t>
  </si>
  <si>
    <t>1569190854</t>
  </si>
  <si>
    <t>722220236</t>
  </si>
  <si>
    <t>Přechodka dGK PPR PN 20 D 63 x G 2 s kovovým vnitřním závitem</t>
  </si>
  <si>
    <t>1012153520</t>
  </si>
  <si>
    <t>319427660r</t>
  </si>
  <si>
    <t>topenářské šroubení, přímé provedení mosaz 3/4"</t>
  </si>
  <si>
    <t>62712708</t>
  </si>
  <si>
    <t>319427680r</t>
  </si>
  <si>
    <t>topenářské šroubení, přímé provedení mosaz 5/4"</t>
  </si>
  <si>
    <t>-1547613958</t>
  </si>
  <si>
    <t>722220241r</t>
  </si>
  <si>
    <t>Smyčkový kompenzátor PPR PN 20 D 20</t>
  </si>
  <si>
    <t>1760376234</t>
  </si>
  <si>
    <t>722220242r</t>
  </si>
  <si>
    <t>Smyčkový kompenzátor PPR PN 20 D 25</t>
  </si>
  <si>
    <t>13127149</t>
  </si>
  <si>
    <t>722220243r</t>
  </si>
  <si>
    <t>Smyčkový kompenzátor PPR PN 20 D 32</t>
  </si>
  <si>
    <t>-1500089770</t>
  </si>
  <si>
    <t>722229101</t>
  </si>
  <si>
    <t>Montáž vodovodních armatur s jedním závitem G 1/2 ostatní typ</t>
  </si>
  <si>
    <t>-875997658</t>
  </si>
  <si>
    <t>551243890</t>
  </si>
  <si>
    <t>kohout vypouštěcí  kulový, s hadicovou vývodkou a zátkou, PN 10, T 110°C 1/2"</t>
  </si>
  <si>
    <t>912488058</t>
  </si>
  <si>
    <t>551212840</t>
  </si>
  <si>
    <t>ventil automatický odvzdušňovací, svislý, mosaz 1/2"</t>
  </si>
  <si>
    <t>-1264368391</t>
  </si>
  <si>
    <t>551243930r</t>
  </si>
  <si>
    <t>kohout výtokový kulový, páka (zahradní ventil) PN 14 1/2" na hadici</t>
  </si>
  <si>
    <t>1028826725</t>
  </si>
  <si>
    <t>722239101</t>
  </si>
  <si>
    <t>Montáž armatur vodovodních se dvěma závity G 1/2</t>
  </si>
  <si>
    <t>-1529874163</t>
  </si>
  <si>
    <t>551141240</t>
  </si>
  <si>
    <t>kohout kulový, PN 42, T 185 C, chromovaný 1/2" červený</t>
  </si>
  <si>
    <t>-1881789872</t>
  </si>
  <si>
    <t>722239102</t>
  </si>
  <si>
    <t>Montáž armatur vodovodních se dvěma závity G 3/4</t>
  </si>
  <si>
    <t>-996555214</t>
  </si>
  <si>
    <t>551141260</t>
  </si>
  <si>
    <t>kulový kohout, PN 42, T 185 C, chromovaný 3/4" červený</t>
  </si>
  <si>
    <t>2042705043</t>
  </si>
  <si>
    <t>551172330r</t>
  </si>
  <si>
    <t>filtr závitový mosaz, závit vnitřní-vnitřní PN16 3/4"</t>
  </si>
  <si>
    <t>582527498</t>
  </si>
  <si>
    <t>551211980r</t>
  </si>
  <si>
    <t>závitový klapka závitová 3/4", PN 10</t>
  </si>
  <si>
    <t>-958426942</t>
  </si>
  <si>
    <t>722239103</t>
  </si>
  <si>
    <t>Montáž armatur vodovodních se dvěma závity G 1</t>
  </si>
  <si>
    <t>1762411836</t>
  </si>
  <si>
    <t>551141280</t>
  </si>
  <si>
    <t>kulový kohout, PN 35, T 185 C, chromovaný 1" červený</t>
  </si>
  <si>
    <t>1913408641</t>
  </si>
  <si>
    <t>722239104</t>
  </si>
  <si>
    <t>Montáž armatur vodovodních se dvěma závity G 5/4</t>
  </si>
  <si>
    <t>-52272829</t>
  </si>
  <si>
    <t>551141300</t>
  </si>
  <si>
    <t>kulový kohout, PN 35, T 185 C, chromovaný 1"1/4 červený</t>
  </si>
  <si>
    <t>112743535</t>
  </si>
  <si>
    <t>722239105</t>
  </si>
  <si>
    <t>Montáž armatur vodovodních se dvěma závity G 6/4</t>
  </si>
  <si>
    <t>861366402</t>
  </si>
  <si>
    <t>551141320</t>
  </si>
  <si>
    <t>kulový kohout, PN 35, T 185 C, chromovaný 1"1/2 červený</t>
  </si>
  <si>
    <t>1821405815</t>
  </si>
  <si>
    <t>551212010r</t>
  </si>
  <si>
    <t>závitový klapka závitová 1"1/2, PN 10</t>
  </si>
  <si>
    <t>1164186100</t>
  </si>
  <si>
    <t>722239106</t>
  </si>
  <si>
    <t>Montáž armatur vodovodních se dvěma závity G 2</t>
  </si>
  <si>
    <t>-1380710185</t>
  </si>
  <si>
    <t>551141340</t>
  </si>
  <si>
    <t>kulový kohout, PN 35, T 185 C, chromovaný 2" červený</t>
  </si>
  <si>
    <t>-245177031</t>
  </si>
  <si>
    <t>551212020r</t>
  </si>
  <si>
    <t>závitový klapka závitová 2", PN 10</t>
  </si>
  <si>
    <t>212805908</t>
  </si>
  <si>
    <t>722250133r</t>
  </si>
  <si>
    <t>Hydrantový systém s tvarově stálou hadicí D 25 x 30 m celoplechový vel. 650x650x285 mm (D+M)</t>
  </si>
  <si>
    <t>154940906</t>
  </si>
  <si>
    <t>722262213r</t>
  </si>
  <si>
    <t>Vodoměr závitový jednovtokový suchoběžný do 40°C G 1 x 260 mm Qn 6,3 m3/h horizontální (D+M)</t>
  </si>
  <si>
    <t>-2052987113</t>
  </si>
  <si>
    <t>722270101r</t>
  </si>
  <si>
    <t>Instalační materiál pro potrubí PPR (dvoušroubové objímky s gumou, závěsné tyče + upevnění)</t>
  </si>
  <si>
    <t>-433044660</t>
  </si>
  <si>
    <t>722290226</t>
  </si>
  <si>
    <t>Zkouška těsnosti vodovodního potrubí závitového do DN 50</t>
  </si>
  <si>
    <t>-1818403962</t>
  </si>
  <si>
    <t>722290234</t>
  </si>
  <si>
    <t>Proplach a dezinfekce vodovodního potrubí do DN 80</t>
  </si>
  <si>
    <t>1518342240</t>
  </si>
  <si>
    <t>998722202</t>
  </si>
  <si>
    <t>Přesun hmot procentní pro vnitřní vodovod v objektech v do 12 m</t>
  </si>
  <si>
    <t>-245586956</t>
  </si>
  <si>
    <t>724231128r</t>
  </si>
  <si>
    <t>Měřící tlakoměr deformační d 100 mm, rozsah 0-1,0 MPa</t>
  </si>
  <si>
    <t>-1597620713</t>
  </si>
  <si>
    <t>725119101</t>
  </si>
  <si>
    <t>Montáž splachovače nádržkového plastového vysokopoloženého</t>
  </si>
  <si>
    <t>815592558</t>
  </si>
  <si>
    <t>551470150r</t>
  </si>
  <si>
    <t xml:space="preserve">splachovač nádržkový úsporný plastový vysoko nebo nízkopoložený </t>
  </si>
  <si>
    <t>-183237574</t>
  </si>
  <si>
    <t>725119122</t>
  </si>
  <si>
    <t>Montáž klozetových mís kombi</t>
  </si>
  <si>
    <t>763403582</t>
  </si>
  <si>
    <t>642342110</t>
  </si>
  <si>
    <t>mísa keramická ke kombiklozetu hluboké splachování odpad VARIO - zvýšená výška, bílá</t>
  </si>
  <si>
    <t>860097682</t>
  </si>
  <si>
    <t>642340810</t>
  </si>
  <si>
    <t>nádrž klozetu bílá se splachovacím mechanismem</t>
  </si>
  <si>
    <t>-1511421397</t>
  </si>
  <si>
    <t>551673940r</t>
  </si>
  <si>
    <t>sedátko záchodové Antibak - Duroplast- univerzální bílé</t>
  </si>
  <si>
    <t>-1146528258</t>
  </si>
  <si>
    <t>725119125</t>
  </si>
  <si>
    <t>Montáž klozetových mís závěsných na nosné stěny</t>
  </si>
  <si>
    <t>-217086898</t>
  </si>
  <si>
    <t>642360310</t>
  </si>
  <si>
    <t>klozet keramický závěsný hluboké splachování, bílý</t>
  </si>
  <si>
    <t>1390469102</t>
  </si>
  <si>
    <t>725129102</t>
  </si>
  <si>
    <t>Montáž pisoáru s automatickým splachováním</t>
  </si>
  <si>
    <t>1741499218</t>
  </si>
  <si>
    <t>642513340r</t>
  </si>
  <si>
    <t>pisoár automatický s radarovým splachovačem a s integrovaným zdrojem, 230V AC/50Hz</t>
  </si>
  <si>
    <t>-797046294</t>
  </si>
  <si>
    <t>725219102</t>
  </si>
  <si>
    <t>Montáž umyvadla připevněného na šrouby do zdiva</t>
  </si>
  <si>
    <t>-615957551</t>
  </si>
  <si>
    <t>642110450</t>
  </si>
  <si>
    <t>umyvadlo keramické závěsné vel. 55 x 45 cm bílé</t>
  </si>
  <si>
    <t>1031948313</t>
  </si>
  <si>
    <t>642110230</t>
  </si>
  <si>
    <t>umyvadlo keramické závěsné bezbariérové vel. 64 x 55 cm bílé</t>
  </si>
  <si>
    <t>-1435040271</t>
  </si>
  <si>
    <t>725239101</t>
  </si>
  <si>
    <t>Montáž bidetů bez výtokových armatur ostatní typ</t>
  </si>
  <si>
    <t>-68538698</t>
  </si>
  <si>
    <t>642404140r</t>
  </si>
  <si>
    <t>bidet keramický závěsný, bílý</t>
  </si>
  <si>
    <t>1201208894</t>
  </si>
  <si>
    <t>725249103r</t>
  </si>
  <si>
    <t>Montáž sprchových dveří</t>
  </si>
  <si>
    <t>376325571</t>
  </si>
  <si>
    <t>554840090r</t>
  </si>
  <si>
    <t>dveře sprchové posuvné třídílné .-90 bílá, výška 1850 mm</t>
  </si>
  <si>
    <t>-65886149</t>
  </si>
  <si>
    <t>725291511</t>
  </si>
  <si>
    <t>Doplňky zařízení koupelen a záchodů plastové dávkovač tekutého mýdla na 350 ml</t>
  </si>
  <si>
    <t>1980634437</t>
  </si>
  <si>
    <t>725291521</t>
  </si>
  <si>
    <t>Doplňky zařízení koupelen a záchodů plastové zásobník toaletních papírů</t>
  </si>
  <si>
    <t>-1211158933</t>
  </si>
  <si>
    <t>725291531</t>
  </si>
  <si>
    <t>Doplňky zařízení koupelen a záchodů plastové zásobník papírových ručníků</t>
  </si>
  <si>
    <t>45924467</t>
  </si>
  <si>
    <t>725291706</t>
  </si>
  <si>
    <t>Doplňky zařízení koupelen a záchodů smaltované madlo rovné dl.800 mm</t>
  </si>
  <si>
    <t>-1462357567</t>
  </si>
  <si>
    <t>725291712</t>
  </si>
  <si>
    <t>Doplňky zařízení koupelen a záchodů smaltované madlo krakorcové dl.834 mm</t>
  </si>
  <si>
    <t>364746891</t>
  </si>
  <si>
    <t>725291722</t>
  </si>
  <si>
    <t>Doplňky zařízení koupelen a záchodů smaltované madlo krakorcové sklopné dl.834 mm</t>
  </si>
  <si>
    <t>1540810953</t>
  </si>
  <si>
    <t>725339111</t>
  </si>
  <si>
    <t>Montáž výlevky</t>
  </si>
  <si>
    <t>soub</t>
  </si>
  <si>
    <t>345154228</t>
  </si>
  <si>
    <t>642711010r</t>
  </si>
  <si>
    <t>výlevka keramická, bílá</t>
  </si>
  <si>
    <t>-82435715</t>
  </si>
  <si>
    <t>725535221r</t>
  </si>
  <si>
    <t>Montáž pojistný ventil do DN 20</t>
  </si>
  <si>
    <t>96574411</t>
  </si>
  <si>
    <t>551212580r</t>
  </si>
  <si>
    <t>ventil pojistný pro TUV 3/4"x 1", DN 20 do 1,0 MPa</t>
  </si>
  <si>
    <t>-1296897776</t>
  </si>
  <si>
    <t>725819402</t>
  </si>
  <si>
    <t>Montáž ventilů rohových G 1/2 bez připojovací trubičky</t>
  </si>
  <si>
    <t>1583219944</t>
  </si>
  <si>
    <t>551119990r</t>
  </si>
  <si>
    <t>ventil rohový kulový 1/2" x 3/8"</t>
  </si>
  <si>
    <t>-2080570577</t>
  </si>
  <si>
    <t>286121420r</t>
  </si>
  <si>
    <t>připojovací flexi hadička chrom - 3/8"x 3/8", dl. 600 mm, matice mosaz chrom</t>
  </si>
  <si>
    <t>-871207225</t>
  </si>
  <si>
    <t>725829101</t>
  </si>
  <si>
    <t>Montáž baterie nástěnné dřezové pákové a klasické</t>
  </si>
  <si>
    <t>2103911899</t>
  </si>
  <si>
    <t>551439760</t>
  </si>
  <si>
    <t>baterie dřezová páková nástěnná s ústím 300 mm</t>
  </si>
  <si>
    <t>291162268</t>
  </si>
  <si>
    <t>725829131</t>
  </si>
  <si>
    <t>Montáž baterie umyvadlové stojánkové G 1/2 ostatní typ</t>
  </si>
  <si>
    <t>567605674</t>
  </si>
  <si>
    <t>551440480</t>
  </si>
  <si>
    <t>baterie umyvadlová stojánková páková</t>
  </si>
  <si>
    <t>-196679173</t>
  </si>
  <si>
    <t>725829141</t>
  </si>
  <si>
    <t>Montáž baterie bidetové stojánkové soupravy pákové ostatní typ</t>
  </si>
  <si>
    <t>-1030990031</t>
  </si>
  <si>
    <t>551455050</t>
  </si>
  <si>
    <t>baterie bidetová páková s otvíráním odpadu</t>
  </si>
  <si>
    <t>1893481045</t>
  </si>
  <si>
    <t>725849411</t>
  </si>
  <si>
    <t>Montáž baterie sprchové nástěnné s nastavitelnou výškou sprchy</t>
  </si>
  <si>
    <t>-495009832</t>
  </si>
  <si>
    <t>551455880</t>
  </si>
  <si>
    <t>baterie sprchová prostá bez příslušenství</t>
  </si>
  <si>
    <t>1599598033</t>
  </si>
  <si>
    <t>551454030r</t>
  </si>
  <si>
    <t>sprchový komplet (pohyblivý držák pr.18 mm/60 cm, sprchová kovová hadice 150 mm, sprchová růžice)</t>
  </si>
  <si>
    <t>67627249</t>
  </si>
  <si>
    <t>725863311r</t>
  </si>
  <si>
    <t>Montáž zápachových uzávěrek pro bidety DN 40</t>
  </si>
  <si>
    <t>-1706934244</t>
  </si>
  <si>
    <t>551613160r</t>
  </si>
  <si>
    <t>uzávěrka zápachová bidetová umyvadlová DN40</t>
  </si>
  <si>
    <t>1361281049</t>
  </si>
  <si>
    <t>725869101</t>
  </si>
  <si>
    <t>Montáž zápachových uzávěrek umyvadlových do DN 40</t>
  </si>
  <si>
    <t>962876129</t>
  </si>
  <si>
    <t>551613120</t>
  </si>
  <si>
    <t>sifon umyvadlový DN40 s výpustí</t>
  </si>
  <si>
    <t>1102017190</t>
  </si>
  <si>
    <t>551613150r</t>
  </si>
  <si>
    <t>uzávěrka zápachová umyvadlová nábytková k umyvadlům pro imobilní PP - DN 40 x 5/4"</t>
  </si>
  <si>
    <t>1251286273</t>
  </si>
  <si>
    <t>725980123r</t>
  </si>
  <si>
    <t>Dvířka krycí plastová 20/30 cm - pro čistící kus (D+M)</t>
  </si>
  <si>
    <t>667466124</t>
  </si>
  <si>
    <t>998725202</t>
  </si>
  <si>
    <t>Přesun hmot procentní pro zařizovací předměty v objektech v do 12 m</t>
  </si>
  <si>
    <t>-550131373</t>
  </si>
  <si>
    <t>726111202</t>
  </si>
  <si>
    <t>Instalační předstěna - montáž bidetu do masivní zděné kce</t>
  </si>
  <si>
    <t>460830522</t>
  </si>
  <si>
    <t>552817480r</t>
  </si>
  <si>
    <t>montážní prvek pro bidet, hloubka 12 cm</t>
  </si>
  <si>
    <t>774174028</t>
  </si>
  <si>
    <t>726111204r</t>
  </si>
  <si>
    <t>Instalační předstěna - montáž klozetu do masivní zděné kce</t>
  </si>
  <si>
    <t>1060502376</t>
  </si>
  <si>
    <t>552817000</t>
  </si>
  <si>
    <t>montážní prvek pro závěsné WC ovládání zepředu, hloubka 12 cm</t>
  </si>
  <si>
    <t>-1479695687</t>
  </si>
  <si>
    <t>552817940</t>
  </si>
  <si>
    <t>tlačítko pro ovládání WC zepředu, plast, dvě množství vody, 24,6 x 16,4 cm</t>
  </si>
  <si>
    <t>-1902428527</t>
  </si>
  <si>
    <t>998726112</t>
  </si>
  <si>
    <t>Přesun hmot tonážní pro instalační prefabrikáty v objektech v do 12 m</t>
  </si>
  <si>
    <t>-2122965641</t>
  </si>
  <si>
    <t>727111141r</t>
  </si>
  <si>
    <t>Prostup plastového potrubí D 20 mm stěnou do tl 30 cm požární odolnost EI 180</t>
  </si>
  <si>
    <t>-1193332820</t>
  </si>
  <si>
    <t>727111142r</t>
  </si>
  <si>
    <t>Prostup plastového potrubí D 25 mm stěnou do tl 30 cm požární odolnost EI 180</t>
  </si>
  <si>
    <t>63153846</t>
  </si>
  <si>
    <t>727111144r</t>
  </si>
  <si>
    <t>Prostup plastového potrubí D 32 mm stěnou do tl 30 cm požární odolnost EI 180</t>
  </si>
  <si>
    <t>-1313510904</t>
  </si>
  <si>
    <t>727111146r</t>
  </si>
  <si>
    <t>Prostup plastového potrubí D 50 mm stěnou do tl 30 cm požární odolnost EI 180</t>
  </si>
  <si>
    <t>988010401</t>
  </si>
  <si>
    <t>727111147r</t>
  </si>
  <si>
    <t>Prostup plastového potrubí D 63 mm stěnou do tl 30 cm požární odolnost EI 180</t>
  </si>
  <si>
    <t>1906307685</t>
  </si>
  <si>
    <t>727121131</t>
  </si>
  <si>
    <t>Protipožární manžeta D 50 mm z jedné strany dělící konstrukce požární odolnost EI 120</t>
  </si>
  <si>
    <t>504650034</t>
  </si>
  <si>
    <t>727121135</t>
  </si>
  <si>
    <t>Protipožární manžeta D 110 mm z jedné strany dělící konstrukce požární odolnost EI 120</t>
  </si>
  <si>
    <t>-559462328</t>
  </si>
  <si>
    <t>732331614r</t>
  </si>
  <si>
    <t>Nádoba tlaková expanzní s membránou pro TUV závitové připojení PN 10 o objemu 25 litrů (D+M)</t>
  </si>
  <si>
    <t>-166473452</t>
  </si>
  <si>
    <t>732331711r</t>
  </si>
  <si>
    <t>Průtočná armatura G 3/4" s vypouštěním pro EN + T-kus 3/4"</t>
  </si>
  <si>
    <t>-1861887598</t>
  </si>
  <si>
    <t>732429212</t>
  </si>
  <si>
    <t>Montáž čerpadla oběhového mokroběžného závitového DN 25</t>
  </si>
  <si>
    <t>-1253497042</t>
  </si>
  <si>
    <t>426112800r</t>
  </si>
  <si>
    <t>čerpadlo oběhové cirkulace TUV 25/2 Qmax 3,1 m3/h, Hmax 2,0 m, PN 10, 1-230V</t>
  </si>
  <si>
    <t>-551543129</t>
  </si>
  <si>
    <t>998732202</t>
  </si>
  <si>
    <t>Přesun hmot procentní pro strojovny v objektech v do 12 m</t>
  </si>
  <si>
    <t>-1208112456</t>
  </si>
  <si>
    <t>761111313r</t>
  </si>
  <si>
    <t>Zednické přípomoce (vysekání rýh ve stěnách, příčkách + hrubé vyplnění rýh maltou)</t>
  </si>
  <si>
    <t>1906365918</t>
  </si>
  <si>
    <t>767995102r</t>
  </si>
  <si>
    <t>D + MTZ ocelový válcovaný materiál L profil (ukotvení potrubí)</t>
  </si>
  <si>
    <t>-731852513</t>
  </si>
  <si>
    <t>998767102</t>
  </si>
  <si>
    <t>Přesun hmot pro zámečnické konstrukce v objektech v do 12 m</t>
  </si>
  <si>
    <t>1664556034</t>
  </si>
  <si>
    <t>783314201</t>
  </si>
  <si>
    <t>Základní antikorozní jednonásobný syntetický standardní nátěr zámečnických konstrukcí</t>
  </si>
  <si>
    <t>2074941660</t>
  </si>
  <si>
    <t>783317101r</t>
  </si>
  <si>
    <t>-1691859752</t>
  </si>
  <si>
    <t>010 - Splašková kanalizační přípojka</t>
  </si>
  <si>
    <t>115001101</t>
  </si>
  <si>
    <t>Převedení vody potrubím DN do 100</t>
  </si>
  <si>
    <t>-1024916552</t>
  </si>
  <si>
    <t>115101201</t>
  </si>
  <si>
    <t>Čerpání vody na dopravní výšku do 10 m průměrný přítok do 500 l/min</t>
  </si>
  <si>
    <t>1298129270</t>
  </si>
  <si>
    <t>115101301</t>
  </si>
  <si>
    <t>Pohotovost čerpací soupravy pro dopravní výšku do 10 m přítok do 500 l/min</t>
  </si>
  <si>
    <t>den</t>
  </si>
  <si>
    <t>374662415</t>
  </si>
  <si>
    <t>130001101</t>
  </si>
  <si>
    <t>Příplatek za ztížení vykopávky v blízkosti podzemního vedení</t>
  </si>
  <si>
    <t>-963981498</t>
  </si>
  <si>
    <t>132201201</t>
  </si>
  <si>
    <t>Hloubení rýh š do 2000 mm v hornině tř. 3 objemu do 100 m3</t>
  </si>
  <si>
    <t>-52454651</t>
  </si>
  <si>
    <t>151101101</t>
  </si>
  <si>
    <t>Zřízení příložného pažení a rozepření stěn rýh hl do 2 m</t>
  </si>
  <si>
    <t>-383229398</t>
  </si>
  <si>
    <t>151101111</t>
  </si>
  <si>
    <t>Odstranění příložného pažení a rozepření stěn rýh hl do 2 m</t>
  </si>
  <si>
    <t>2035726448</t>
  </si>
  <si>
    <t>-1758616388</t>
  </si>
  <si>
    <t>-805776020</t>
  </si>
  <si>
    <t>389370470</t>
  </si>
  <si>
    <t>2086396223</t>
  </si>
  <si>
    <t>174101101a</t>
  </si>
  <si>
    <t>Zásyp jam, šachet rýh nebo kolem objektů sypaninou se zhutněním - zemina</t>
  </si>
  <si>
    <t>-1439127295</t>
  </si>
  <si>
    <t>174101101r</t>
  </si>
  <si>
    <t>Zásyp jam, šachet rýh nebo kolem objektů sypaninou se zhutněním - kamenivo</t>
  </si>
  <si>
    <t>-1928715833</t>
  </si>
  <si>
    <t>583336980r</t>
  </si>
  <si>
    <t>kamenivo těžené hrubé frakce 0-63 mm</t>
  </si>
  <si>
    <t>-1777559399</t>
  </si>
  <si>
    <t>1991090035</t>
  </si>
  <si>
    <t>583373100a</t>
  </si>
  <si>
    <t>-619355483</t>
  </si>
  <si>
    <t>871353121</t>
  </si>
  <si>
    <t>Montáž kanalizačního potrubí z PVC těsněné gumovým kroužkem otevřený výkop sklon do 20 % DN 200</t>
  </si>
  <si>
    <t>442266398</t>
  </si>
  <si>
    <t>286113160</t>
  </si>
  <si>
    <t>trubka kanalizace plastová KGEM-200x500 mm SN4</t>
  </si>
  <si>
    <t>-899848740</t>
  </si>
  <si>
    <t>286113180</t>
  </si>
  <si>
    <t>trubka kanalizace plastová KGEM-200x2000 mm SN4</t>
  </si>
  <si>
    <t>-1167580200</t>
  </si>
  <si>
    <t>286113200</t>
  </si>
  <si>
    <t>trubka kanalizace plastová KGEM-200x5000 mm SN4</t>
  </si>
  <si>
    <t>-42952331</t>
  </si>
  <si>
    <t>286114640</t>
  </si>
  <si>
    <t>trubka kanalizace plastová KGEM-200x1000 mm SN8</t>
  </si>
  <si>
    <t>644369929</t>
  </si>
  <si>
    <t>286114660</t>
  </si>
  <si>
    <t>trubka kanalizace plastová KGEM-200x5000 mm SN8</t>
  </si>
  <si>
    <t>1036472147</t>
  </si>
  <si>
    <t>877355211</t>
  </si>
  <si>
    <t>Montáž tvarovek z tvrdého PVC-systém KG nebo z polypropylenu-systém KG 2000 jednoosé DN 200</t>
  </si>
  <si>
    <t>595895567</t>
  </si>
  <si>
    <t>286113640</t>
  </si>
  <si>
    <t>koleno kanalizace plastové KGB 200x15°</t>
  </si>
  <si>
    <t>-12996392</t>
  </si>
  <si>
    <t>286116880r</t>
  </si>
  <si>
    <t>šachtová vložka KGF DN200/110 mm</t>
  </si>
  <si>
    <t>-2019505881</t>
  </si>
  <si>
    <t>286117540</t>
  </si>
  <si>
    <t>montážní mazivo KG - 500g</t>
  </si>
  <si>
    <t>-128673033</t>
  </si>
  <si>
    <t>879450191r</t>
  </si>
  <si>
    <t>806476949</t>
  </si>
  <si>
    <t>894411121r</t>
  </si>
  <si>
    <t>Zřízení šachet kanalizačních z betonových dílců na potrubí DN nad 200 do 300 dno beton tř. C 25/30</t>
  </si>
  <si>
    <t>-840871517</t>
  </si>
  <si>
    <t>592241680</t>
  </si>
  <si>
    <t>skruž betonová přechodová TBR-Q 625/600/120 SPK 62,5/100x60x12 cm</t>
  </si>
  <si>
    <t>313801785</t>
  </si>
  <si>
    <t>592243060</t>
  </si>
  <si>
    <t>skruž betonová šachetní TBS-Q.1 100/50 D100x50x12 cm</t>
  </si>
  <si>
    <t>-413815057</t>
  </si>
  <si>
    <t>592241750</t>
  </si>
  <si>
    <t>prstenec betonový vyrovnávací TBW-Q 625/60/120 62,5x6x12 cm</t>
  </si>
  <si>
    <t>648933767</t>
  </si>
  <si>
    <t>592241770</t>
  </si>
  <si>
    <t>prstenec betonový vyrovnávací TBW-Q 625/100/120 62,5x10x12 cm</t>
  </si>
  <si>
    <t>950597193</t>
  </si>
  <si>
    <t>592241830</t>
  </si>
  <si>
    <t>dno betonové šachtové kulaté TZZ-Q 100/75 D130x15 cm</t>
  </si>
  <si>
    <t>-1413033788</t>
  </si>
  <si>
    <t>899304111</t>
  </si>
  <si>
    <t>Osazení poklop železobetonových včetně rámů jakékoli hmotnosti</t>
  </si>
  <si>
    <t>-1432522534</t>
  </si>
  <si>
    <t>552413600r</t>
  </si>
  <si>
    <t>rám DIN 4271 B 125 zabetonovaný</t>
  </si>
  <si>
    <t>149862562</t>
  </si>
  <si>
    <t>552431110r</t>
  </si>
  <si>
    <t>poklop (víko) těžký bez rámu B1 B125 BEGU betonové bez odvětrání</t>
  </si>
  <si>
    <t>1609432367</t>
  </si>
  <si>
    <t>899503111r</t>
  </si>
  <si>
    <t xml:space="preserve">Napojení na stávaj. jednotnou kanalizaci do stávaj. revizní šachty DN 1000 (příprava napojení, utěšnení a vyčištění šachty)  </t>
  </si>
  <si>
    <t>306458598</t>
  </si>
  <si>
    <t>899623151</t>
  </si>
  <si>
    <t>Obetonování potrubí nebo zdiva stok betonem prostým tř. C 16/20 otevřený výkop</t>
  </si>
  <si>
    <t>1767081748</t>
  </si>
  <si>
    <t>977151128</t>
  </si>
  <si>
    <t>Jádrové vrty diamantovými korunkami do D 300 mm do stavebních materiálů</t>
  </si>
  <si>
    <t>1882320693</t>
  </si>
  <si>
    <t>977211111r</t>
  </si>
  <si>
    <t>Utěsnění vrtaného otvoru do šachty</t>
  </si>
  <si>
    <t>723974611</t>
  </si>
  <si>
    <t>998276101</t>
  </si>
  <si>
    <t>Přesun hmot pro trubní vedení z trub z plastických hmot otevřený výkop</t>
  </si>
  <si>
    <t>2125447293</t>
  </si>
  <si>
    <t>011 - Přípojka vody</t>
  </si>
  <si>
    <t>-1004642957</t>
  </si>
  <si>
    <t>-1961566970</t>
  </si>
  <si>
    <t>131626934</t>
  </si>
  <si>
    <t>-656069020</t>
  </si>
  <si>
    <t>815411878</t>
  </si>
  <si>
    <t>1696456892</t>
  </si>
  <si>
    <t>347597336</t>
  </si>
  <si>
    <t>347720186</t>
  </si>
  <si>
    <t>-1459043549</t>
  </si>
  <si>
    <t>-124522936</t>
  </si>
  <si>
    <t>630633806</t>
  </si>
  <si>
    <t>1925258457</t>
  </si>
  <si>
    <t>-2116838223</t>
  </si>
  <si>
    <t>1669073627</t>
  </si>
  <si>
    <t>871211141</t>
  </si>
  <si>
    <t>Montáž potrubí z PE100 SDR 11 otevřený výkop svařovaných na tupo D 63 x 5,8 mm</t>
  </si>
  <si>
    <t>-1579704762</t>
  </si>
  <si>
    <t>286131130r</t>
  </si>
  <si>
    <t>potrubí vodovodní PE100 PN16 SDR11 6 m, 100 m, 63 x 5,8 mm</t>
  </si>
  <si>
    <t>618838899</t>
  </si>
  <si>
    <t>286131150r</t>
  </si>
  <si>
    <t>chránička - potrubí PE100 PN16 SDR11 6 m, 100 m, 90 x 8,2 mm</t>
  </si>
  <si>
    <t>-59817620</t>
  </si>
  <si>
    <t>286139100r</t>
  </si>
  <si>
    <t>výstražná fólie PVC Pozor voda - š.300 x 100 0,08 mm BÍLÁ (D+M)</t>
  </si>
  <si>
    <t>-2122277515</t>
  </si>
  <si>
    <t>877211101a</t>
  </si>
  <si>
    <t>Montáž elektrotvarovek na potrubí z trubek z tlakového PE otevřený výkop vnější průměr 63 mm</t>
  </si>
  <si>
    <t>654958776</t>
  </si>
  <si>
    <t>286530830r</t>
  </si>
  <si>
    <t>elektrokoleno 90°, W 90° PE 100 SDR 11, d 63 mm</t>
  </si>
  <si>
    <t>2010215533</t>
  </si>
  <si>
    <t>286530810r</t>
  </si>
  <si>
    <t>elektrokoleno 45°, W 45° PE 100 SDR 11, d 63 mm</t>
  </si>
  <si>
    <t>785310391</t>
  </si>
  <si>
    <t>286530200r</t>
  </si>
  <si>
    <t>elektrospojka (objímka) MB PE 100 SDR 11, d 63 mm</t>
  </si>
  <si>
    <t>-1644770728</t>
  </si>
  <si>
    <t>877211101r</t>
  </si>
  <si>
    <t>Montáž svěrných tvarovek na potrubí z PE trub d 63</t>
  </si>
  <si>
    <t>1498438314</t>
  </si>
  <si>
    <t>286149340r</t>
  </si>
  <si>
    <t>svěrná spojka ISIFLO T-110 63x2", mosaz</t>
  </si>
  <si>
    <t>-184613443</t>
  </si>
  <si>
    <t>879221111</t>
  </si>
  <si>
    <t>Montáž napojení vodovodní přípojky na potrubí DN 63</t>
  </si>
  <si>
    <t>18370875</t>
  </si>
  <si>
    <t>429732060r</t>
  </si>
  <si>
    <t>příruba X se závitem X 100/2" (D+M)</t>
  </si>
  <si>
    <t>-2034453163</t>
  </si>
  <si>
    <t>286504210r</t>
  </si>
  <si>
    <t>spojovací materiál pro přírubové spoje</t>
  </si>
  <si>
    <t>-298286289</t>
  </si>
  <si>
    <t>286507010r</t>
  </si>
  <si>
    <t>tvarovka - T 2"/2", mosaz</t>
  </si>
  <si>
    <t>917138188</t>
  </si>
  <si>
    <t>892233122</t>
  </si>
  <si>
    <t>Proplach a dezinfekce vodovodního potrubí DN od 40 do 70</t>
  </si>
  <si>
    <t>1897768087</t>
  </si>
  <si>
    <t>892241111</t>
  </si>
  <si>
    <t>Tlaková zkouška vodou potrubí do 80</t>
  </si>
  <si>
    <t>-163146266</t>
  </si>
  <si>
    <t>892372111r</t>
  </si>
  <si>
    <t>Zabezpečení konců potrubí DN do 300 při tlakových zkouškách vodou</t>
  </si>
  <si>
    <t>1150806954</t>
  </si>
  <si>
    <t>892522111r</t>
  </si>
  <si>
    <t>Napojení na stávající přívod st. v. v šachtě včetně úpravy a zpětného přepojení stávaj. přípojky pro domov mládeže</t>
  </si>
  <si>
    <t>1733511660</t>
  </si>
  <si>
    <t>Signalizační vodič DN do 150 mm na potrubí PVC (D+M)</t>
  </si>
  <si>
    <t>-1692896925</t>
  </si>
  <si>
    <t>977151123</t>
  </si>
  <si>
    <t>Jádrové vrty diamantovými korunkami do D 150 mm do stavebních materiálů</t>
  </si>
  <si>
    <t>430382712</t>
  </si>
  <si>
    <t>1521747546</t>
  </si>
  <si>
    <t>2084306722</t>
  </si>
  <si>
    <t>722130236</t>
  </si>
  <si>
    <t>Potrubí vodovodní ocelové závitové pozinkované běžné DN 50</t>
  </si>
  <si>
    <t>-423316179</t>
  </si>
  <si>
    <t>722130803</t>
  </si>
  <si>
    <t>Demontáž potrubí ocelové pozinkované závitové do DN 50</t>
  </si>
  <si>
    <t>1927399083</t>
  </si>
  <si>
    <t>221843953</t>
  </si>
  <si>
    <t>kohout kulový, PN 35, T 185 C, chromovaný 2" červený</t>
  </si>
  <si>
    <t>-435223024</t>
  </si>
  <si>
    <t>94390037</t>
  </si>
  <si>
    <t>012 - Sadové úpravy, zeleň</t>
  </si>
  <si>
    <t>181411131R</t>
  </si>
  <si>
    <t>Drobné sadové a zahradní úpravy včetně doplnění zelení</t>
  </si>
  <si>
    <t>374153</t>
  </si>
  <si>
    <t>SO 02 - Dešťová kanalizační přípojka</t>
  </si>
  <si>
    <t>001 - Dešťová kanalizační přípojka</t>
  </si>
  <si>
    <t xml:space="preserve">    35-M - Montáž čerpadel, kompr.a vodoh.zař.</t>
  </si>
  <si>
    <t>721041306</t>
  </si>
  <si>
    <t>-356244768</t>
  </si>
  <si>
    <t>-24173528</t>
  </si>
  <si>
    <t>584803521</t>
  </si>
  <si>
    <t>131201201</t>
  </si>
  <si>
    <t>Hloubení jam zapažených v hornině tř. 3 objemu do 100 m3</t>
  </si>
  <si>
    <t>977145285</t>
  </si>
  <si>
    <t>132201102</t>
  </si>
  <si>
    <t>Hloubení rýh š do 600 mm v hornině tř. 3 objemu přes 100 m3</t>
  </si>
  <si>
    <t>159422086</t>
  </si>
  <si>
    <t>1312199205</t>
  </si>
  <si>
    <t>151101201</t>
  </si>
  <si>
    <t>Zřízení příložného pažení stěn výkopu hl do 4 m</t>
  </si>
  <si>
    <t>-943510630</t>
  </si>
  <si>
    <t>151101211</t>
  </si>
  <si>
    <t>Odstranění příložného pažení stěn hl do 4 m</t>
  </si>
  <si>
    <t>1273820995</t>
  </si>
  <si>
    <t>128449107</t>
  </si>
  <si>
    <t>-945255614</t>
  </si>
  <si>
    <t>-2124833329</t>
  </si>
  <si>
    <t>-592905897</t>
  </si>
  <si>
    <t>1146597297</t>
  </si>
  <si>
    <t>153024977</t>
  </si>
  <si>
    <t>-1963339912</t>
  </si>
  <si>
    <t>-1931702618</t>
  </si>
  <si>
    <t>1323903629</t>
  </si>
  <si>
    <t>273313611</t>
  </si>
  <si>
    <t>Základové desky z betonu tř. C 16/20</t>
  </si>
  <si>
    <t>364328231</t>
  </si>
  <si>
    <t>1666085010</t>
  </si>
  <si>
    <t>465511513r</t>
  </si>
  <si>
    <t>Rovnanina z neopracovaných kamenů 80-200 kg min. šíře 2,0 m s kladením na sucho s vazbou podélném i příčném</t>
  </si>
  <si>
    <t>291724129</t>
  </si>
  <si>
    <t>465511514r</t>
  </si>
  <si>
    <t>Obetonávka kanalizačního potrubí DN 250 v místě výustního objektu</t>
  </si>
  <si>
    <t>-1421394114</t>
  </si>
  <si>
    <t>635111242r</t>
  </si>
  <si>
    <t>Násyp pod jímku z hrubého kameniva 0-63 se zhutněním</t>
  </si>
  <si>
    <t>698875054</t>
  </si>
  <si>
    <t>871273121</t>
  </si>
  <si>
    <t>Montáž kanalizačního potrubí z PVC těsněné gumovým kroužkem otevřený výkop sklon do 20 % DN 125</t>
  </si>
  <si>
    <t>1482034777</t>
  </si>
  <si>
    <t>286113070</t>
  </si>
  <si>
    <t>trubka kanalizace plastová KGEM-125x1000 mm SN4</t>
  </si>
  <si>
    <t>-1352027431</t>
  </si>
  <si>
    <t>871313121</t>
  </si>
  <si>
    <t>Montáž kanalizačního potrubí z PVC těsněné gumovým kroužkem otevřený výkop sklon do 20 % DN 150</t>
  </si>
  <si>
    <t>-409818616</t>
  </si>
  <si>
    <t>286113110</t>
  </si>
  <si>
    <t>trubka kanalizace plastová KGEM-160x500 mm SN4</t>
  </si>
  <si>
    <t>-1791546359</t>
  </si>
  <si>
    <t>286113120</t>
  </si>
  <si>
    <t>trubka kanalizace plastová KGEM-160x1000 mm SN4</t>
  </si>
  <si>
    <t>-1861211704</t>
  </si>
  <si>
    <t>286113150</t>
  </si>
  <si>
    <t>trubka kanalizace plastová KGEM-160x5000 mm SN4</t>
  </si>
  <si>
    <t>970628061</t>
  </si>
  <si>
    <t>286114600</t>
  </si>
  <si>
    <t>trubka kanalizace plastová KGEM-160x1000 mm SN8</t>
  </si>
  <si>
    <t>997353067</t>
  </si>
  <si>
    <t>286114610</t>
  </si>
  <si>
    <t>trubka kanalizace plastová KGEM-160x3000 mm SN8</t>
  </si>
  <si>
    <t>-990802888</t>
  </si>
  <si>
    <t>286114620</t>
  </si>
  <si>
    <t>trubka kanalizace plastová KGEM-160x5000 mm SN8</t>
  </si>
  <si>
    <t>-312221580</t>
  </si>
  <si>
    <t>-1689674310</t>
  </si>
  <si>
    <t>1036083480</t>
  </si>
  <si>
    <t>286113170</t>
  </si>
  <si>
    <t>trubka kanalizace plastová KGEM-200x1000 mm SN4</t>
  </si>
  <si>
    <t>-1545505496</t>
  </si>
  <si>
    <t>1857259369</t>
  </si>
  <si>
    <t>286113190</t>
  </si>
  <si>
    <t>trubka kanalizace plastová KGEM-200x3000 mm SN4</t>
  </si>
  <si>
    <t>887427695</t>
  </si>
  <si>
    <t>-465354680</t>
  </si>
  <si>
    <t>871363121</t>
  </si>
  <si>
    <t>Montáž kanalizačního potrubí z PVC těsněné gumovým kroužkem otevřený výkop sklon do 20 % DN 250</t>
  </si>
  <si>
    <t>2019293737</t>
  </si>
  <si>
    <t>286113210</t>
  </si>
  <si>
    <t>trubka kanalizace plastová KGEM-250x1000 mm SN4</t>
  </si>
  <si>
    <t>-1895381448</t>
  </si>
  <si>
    <t>286113220</t>
  </si>
  <si>
    <t>trubka kanalizace plastová KGEM-250x2000 mm SN4</t>
  </si>
  <si>
    <t>-200757738</t>
  </si>
  <si>
    <t>286113230</t>
  </si>
  <si>
    <t>trubka kanalizace plastová KGEM-250x5000 mm SN4</t>
  </si>
  <si>
    <t>-193470508</t>
  </si>
  <si>
    <t>286113360</t>
  </si>
  <si>
    <t>trubka kanalizace plastová KGEM-250x2000 mm SN8</t>
  </si>
  <si>
    <t>-358736287</t>
  </si>
  <si>
    <t>286113370</t>
  </si>
  <si>
    <t>trubka kanalizace plastová KGEM-250x5000 mm SN8</t>
  </si>
  <si>
    <t>1865502874</t>
  </si>
  <si>
    <t>877315211</t>
  </si>
  <si>
    <t>Montáž tvarovek z tvrdého PVC-systém KG nebo z polypropylenu-systém KG 2000 jednoosé DN 150</t>
  </si>
  <si>
    <t>-537199216</t>
  </si>
  <si>
    <t>286113600</t>
  </si>
  <si>
    <t>koleno kanalizace plastové KGB 160x30°</t>
  </si>
  <si>
    <t>1034574256</t>
  </si>
  <si>
    <t>286113610</t>
  </si>
  <si>
    <t>koleno kanalizace plastové KGB 160x45°</t>
  </si>
  <si>
    <t>561984239</t>
  </si>
  <si>
    <t>286113630</t>
  </si>
  <si>
    <t>koleno kanalizace plastové KGB 150x87°</t>
  </si>
  <si>
    <t>1282772869</t>
  </si>
  <si>
    <t>286115060</t>
  </si>
  <si>
    <t>redukce kanalizace plastová KGR 160/125</t>
  </si>
  <si>
    <t>-84578340</t>
  </si>
  <si>
    <t>-383125032</t>
  </si>
  <si>
    <t>286113660</t>
  </si>
  <si>
    <t>koleno kanalizace plastové KGB 200x45°</t>
  </si>
  <si>
    <t>662391741</t>
  </si>
  <si>
    <t>286113680</t>
  </si>
  <si>
    <t>koleno kanalizace plastové KGB 200x87°</t>
  </si>
  <si>
    <t>-793834341</t>
  </si>
  <si>
    <t>286115080</t>
  </si>
  <si>
    <t>redukce kanalizace plastová KGR 200/160</t>
  </si>
  <si>
    <t>-782793042</t>
  </si>
  <si>
    <t>286115900</t>
  </si>
  <si>
    <t>zátka kanalizace plastové KGM DN 200</t>
  </si>
  <si>
    <t>1507455328</t>
  </si>
  <si>
    <t>-1457865590</t>
  </si>
  <si>
    <t>877355221</t>
  </si>
  <si>
    <t>Montáž tvarovek z tvrdého PVC-systém KG nebo z polypropylenu-systém KG 2000 dvouosé DN 200</t>
  </si>
  <si>
    <t>1111013637</t>
  </si>
  <si>
    <t>286113950</t>
  </si>
  <si>
    <t>odbočka kanalizační plastová s hrdlem KGEA-200/160/45°</t>
  </si>
  <si>
    <t>1999427935</t>
  </si>
  <si>
    <t>877365221</t>
  </si>
  <si>
    <t>Montáž tvarovek z tvrdého PVC-systém KG nebo z polypropylenu-systém KG 2000 dvouosé DN 250</t>
  </si>
  <si>
    <t>-524008290</t>
  </si>
  <si>
    <t>286114000</t>
  </si>
  <si>
    <t>odbočka kanalizační plastová s hrdlem KGEA-250/200/45°</t>
  </si>
  <si>
    <t>321263538</t>
  </si>
  <si>
    <t>286115720</t>
  </si>
  <si>
    <t>objímka převlečná kanalizace plastové KGU DN 250</t>
  </si>
  <si>
    <t>-362921683</t>
  </si>
  <si>
    <t>286117440a</t>
  </si>
  <si>
    <t>zpětná klapka např. KG DN 250 KG - KLAP</t>
  </si>
  <si>
    <t>-481992920</t>
  </si>
  <si>
    <t>879230191r</t>
  </si>
  <si>
    <t>-902213045</t>
  </si>
  <si>
    <t>879450191a</t>
  </si>
  <si>
    <t>-821297852</t>
  </si>
  <si>
    <t>Zkouška těsnosti potrubí kanalizace vodou do DN 300</t>
  </si>
  <si>
    <t>-1439033318</t>
  </si>
  <si>
    <t>891362122</t>
  </si>
  <si>
    <t>Montáž kanalizačních šoupátek otevřený výkop DN 250</t>
  </si>
  <si>
    <t>-1081503125</t>
  </si>
  <si>
    <t>422214580r</t>
  </si>
  <si>
    <t>kanalizační vřetenové šoupátko PN10/16 DN 250 mm, celonerezové</t>
  </si>
  <si>
    <t>-801976227</t>
  </si>
  <si>
    <t>-48783389</t>
  </si>
  <si>
    <t>-2083500869</t>
  </si>
  <si>
    <t>592243150</t>
  </si>
  <si>
    <t>deska betonová zákrytová TZK-Q.1 100-63/17 100/62,5 x 16,5 cm</t>
  </si>
  <si>
    <t>-2102838704</t>
  </si>
  <si>
    <t>-485177766</t>
  </si>
  <si>
    <t>-358222395</t>
  </si>
  <si>
    <t>216613755</t>
  </si>
  <si>
    <t>894811241</t>
  </si>
  <si>
    <t>Revizní šachta z PVC systém RV typ pravý/přímý/levý, DN 400/160 tlak 40 t hl od 860 do 1230 mm</t>
  </si>
  <si>
    <t>209764917</t>
  </si>
  <si>
    <t>895941111</t>
  </si>
  <si>
    <t>Zřízení vpusti kanalizační uliční z betonových dílců typ UV-50 normální</t>
  </si>
  <si>
    <t>-710664713</t>
  </si>
  <si>
    <t>592238500r</t>
  </si>
  <si>
    <t>dno betonové pro uliční vpusť s výtokovým otvorem TBV-Q 450/330/1a 45x33x5 cm pro PVC DN 160</t>
  </si>
  <si>
    <t>-416888537</t>
  </si>
  <si>
    <t>592238560</t>
  </si>
  <si>
    <t>skruž betonová pro uliční vpusť horní TBV-Q 450/195/5c, 45x20x5 cm</t>
  </si>
  <si>
    <t>-1689414285</t>
  </si>
  <si>
    <t>592238600</t>
  </si>
  <si>
    <t>skruž betonová pro uliční vpusť středová TBV-Q 450/195/6b, 45x19,5x5 cm</t>
  </si>
  <si>
    <t>-2085656480</t>
  </si>
  <si>
    <t>592238640</t>
  </si>
  <si>
    <t>prstenec betonový pro uliční vpusť vyrovnávací TBV-Q 390/60/10a, 39x6x5 cm</t>
  </si>
  <si>
    <t>1830928606</t>
  </si>
  <si>
    <t>899203111</t>
  </si>
  <si>
    <t>Osazení mříží litinových včetně rámů a košů na bahno hmotnosti nad 100 do 150 kg</t>
  </si>
  <si>
    <t>-1386635472</t>
  </si>
  <si>
    <t>592238760</t>
  </si>
  <si>
    <t>rám zabetonovaný DIN 19583-9 500/500 mm</t>
  </si>
  <si>
    <t>-174161584</t>
  </si>
  <si>
    <t>592238780</t>
  </si>
  <si>
    <t>mříž M1 D400 DIN 19583-13, 500/500 mm</t>
  </si>
  <si>
    <t>663955702</t>
  </si>
  <si>
    <t>592238750r</t>
  </si>
  <si>
    <t>koš pozink. B1 DIN 4052, nízký, pro rám 500/500 mm</t>
  </si>
  <si>
    <t>2066040478</t>
  </si>
  <si>
    <t>2116013241</t>
  </si>
  <si>
    <t>552410110r</t>
  </si>
  <si>
    <t>rám D400 BEGU-R-1 zabetonovaný</t>
  </si>
  <si>
    <t>510769965</t>
  </si>
  <si>
    <t xml:space="preserve">poklop (víko) těžký bez rámu D3-T D400 litinové s odvětráním </t>
  </si>
  <si>
    <t>109849429</t>
  </si>
  <si>
    <t>-1900145295</t>
  </si>
  <si>
    <t>552431110rr</t>
  </si>
  <si>
    <t xml:space="preserve">poklop (víko) těžký bez rámu B1 B125 BEGU betonové bez odvětrání </t>
  </si>
  <si>
    <t>1394666587</t>
  </si>
  <si>
    <t>-183674917</t>
  </si>
  <si>
    <t>899623192r</t>
  </si>
  <si>
    <t xml:space="preserve">Ukončení, upravení a uložení potrubí dešťové přípojky v ústí výtoku do vodoteče </t>
  </si>
  <si>
    <t>1664022542</t>
  </si>
  <si>
    <t>1382883318</t>
  </si>
  <si>
    <t>Utěsnění vrtaného otvoru do nádrže</t>
  </si>
  <si>
    <t>-683377037</t>
  </si>
  <si>
    <t>977211112r</t>
  </si>
  <si>
    <t>Utěsnění vrtaného otvoru do šachty Š7</t>
  </si>
  <si>
    <t>23053016</t>
  </si>
  <si>
    <t>22134358</t>
  </si>
  <si>
    <t>350120005r</t>
  </si>
  <si>
    <t>Montáž a osazení skládané nádrže - včetně jeřábu</t>
  </si>
  <si>
    <t>33059752</t>
  </si>
  <si>
    <t>350120006r</t>
  </si>
  <si>
    <t>Montáž a osazení odlučovače - včetně jeřábu</t>
  </si>
  <si>
    <t>-446189568</t>
  </si>
  <si>
    <t>350140001r</t>
  </si>
  <si>
    <t>Skládaná nádrž - PNS 848/268/232/14 (vnitř.rozm. 2400/8200/v.1930, objem 38 m3</t>
  </si>
  <si>
    <t>792194940</t>
  </si>
  <si>
    <t>350140002r</t>
  </si>
  <si>
    <t>Odlučovač lehkých kapalin betonový, účinnost 0,34 mg/l, průtok 45 l/s</t>
  </si>
  <si>
    <t>-161326964</t>
  </si>
  <si>
    <t>592241680r</t>
  </si>
  <si>
    <t>1487111079</t>
  </si>
  <si>
    <t>592243150r</t>
  </si>
  <si>
    <t>935500448</t>
  </si>
  <si>
    <t>SO 03 - Zpevněná plocha, komunikace</t>
  </si>
  <si>
    <t>001 - Zpevněná plocha, komunikace</t>
  </si>
  <si>
    <t xml:space="preserve">    5 - Komunikace pozemní</t>
  </si>
  <si>
    <t>-1310146831</t>
  </si>
  <si>
    <t>-4699474</t>
  </si>
  <si>
    <t>-304859389</t>
  </si>
  <si>
    <t>40444852</t>
  </si>
  <si>
    <t>171102101</t>
  </si>
  <si>
    <t>Uložení sypaniny z hornin soudržných do násypů zhutněných do 95 % PS</t>
  </si>
  <si>
    <t>1921027140</t>
  </si>
  <si>
    <t>-446390132</t>
  </si>
  <si>
    <t>181202305</t>
  </si>
  <si>
    <t>Úprava pláně na násypech se zhutněním</t>
  </si>
  <si>
    <t>-1860453963</t>
  </si>
  <si>
    <t>-696686821</t>
  </si>
  <si>
    <t>182201101</t>
  </si>
  <si>
    <t>Svahování násypů</t>
  </si>
  <si>
    <t>-1514849763</t>
  </si>
  <si>
    <t>561081111</t>
  </si>
  <si>
    <t>Zřízení podkladu ze zeminy upravené vápnem, cementem, směsnými pojivy tl 500 mm plochy do 1000 m2</t>
  </si>
  <si>
    <t>1648385969</t>
  </si>
  <si>
    <t>561081121</t>
  </si>
  <si>
    <t>Zřízení podkladu ze zeminy upravené vápnem, cementem, směsnými pojivy tl 500 mm plochy do 5000 m2</t>
  </si>
  <si>
    <t>206187825</t>
  </si>
  <si>
    <t>564871116</t>
  </si>
  <si>
    <t>Podklad ze štěrkodrtě ŠD tl. 300 mm</t>
  </si>
  <si>
    <t>-823700034</t>
  </si>
  <si>
    <t>565175122</t>
  </si>
  <si>
    <t>Asfaltový beton vrstva podkladní ACP 16 (obalované kamenivo OKS) tl 110 mm š přes 3 m</t>
  </si>
  <si>
    <t>-1945623253</t>
  </si>
  <si>
    <t>567122114</t>
  </si>
  <si>
    <t>Podklad ze směsi stmelené cementem SC C 8/10 (KSC I) tl 150 mm</t>
  </si>
  <si>
    <t>2009734990</t>
  </si>
  <si>
    <t>573231111</t>
  </si>
  <si>
    <t>Postřik živičný spojovací ze silniční emulze v množství 0,70 kg/m2</t>
  </si>
  <si>
    <t>2032834931</t>
  </si>
  <si>
    <t>577134221</t>
  </si>
  <si>
    <t>Asfaltový beton vrstva obrusná ACO 11 (ABS) tř. II tl 40 mm š přes 3 m z nemodifikovaného asfaltu</t>
  </si>
  <si>
    <t>-717633004</t>
  </si>
  <si>
    <t>916131213</t>
  </si>
  <si>
    <t>Osazení silničního obrubníku betonového stojatého s boční opěrou do lože z betonu prostého</t>
  </si>
  <si>
    <t>-926136235</t>
  </si>
  <si>
    <t>592174600</t>
  </si>
  <si>
    <t>obrubník betonový chodníkový ABO 2-15 100x15x25 cm</t>
  </si>
  <si>
    <t>665815535</t>
  </si>
  <si>
    <t>998225111</t>
  </si>
  <si>
    <t>Přesun hmot pro pozemní komunikace s krytem z kamene, monolitickým betonovým nebo živičným</t>
  </si>
  <si>
    <t>-1553383010</t>
  </si>
  <si>
    <t>NN - Neuznatelné náklady</t>
  </si>
  <si>
    <t>-1059400093</t>
  </si>
  <si>
    <t>-2143534785</t>
  </si>
  <si>
    <t>1918705185</t>
  </si>
  <si>
    <t>-936957325</t>
  </si>
  <si>
    <t>-50614513</t>
  </si>
  <si>
    <t>-711217500</t>
  </si>
  <si>
    <t>980652889</t>
  </si>
  <si>
    <t>516926901</t>
  </si>
  <si>
    <t>881651521</t>
  </si>
  <si>
    <t>1515709972</t>
  </si>
  <si>
    <t>-189155609</t>
  </si>
  <si>
    <t xml:space="preserve">okno plastové 150 x 200 cm, zvenku barevné, zevnitř bílé, vč. vnitřního plast. a venkovního hliník. parapetu, pákový otvírač nadsvětlíku - č. poz. O1 </t>
  </si>
  <si>
    <t>1715423894</t>
  </si>
  <si>
    <t>-1636642027</t>
  </si>
  <si>
    <t>-1295749097</t>
  </si>
  <si>
    <t>-1116346852</t>
  </si>
  <si>
    <t>860407178</t>
  </si>
  <si>
    <t>491064664</t>
  </si>
  <si>
    <t>-1972202482</t>
  </si>
  <si>
    <t>R</t>
  </si>
  <si>
    <t>985846444</t>
  </si>
  <si>
    <t>-2033439377</t>
  </si>
  <si>
    <t>1621077711</t>
  </si>
  <si>
    <t>-1408999586</t>
  </si>
  <si>
    <t>815023977</t>
  </si>
  <si>
    <t xml:space="preserve">    D2 - Zařízení č.2: Větrání učeben</t>
  </si>
  <si>
    <t>VZT jednotka s rekuperací, filtrací,  výkon max.700 přívod/odvod vzduchu, integrovaný ohřívač 4,6 kW/400V, fasádní žaluzie v barvě RAL fasády</t>
  </si>
  <si>
    <t>263279994</t>
  </si>
  <si>
    <t>Flexo potrubí s ocelovou pružinou , tepelně izolované (dopojení potrubí)</t>
  </si>
  <si>
    <t>1919953181</t>
  </si>
  <si>
    <t>Pol19</t>
  </si>
  <si>
    <t>Spiro potrubí včetně tvarovek (a průchodek stěnou)</t>
  </si>
  <si>
    <t>-1496313797</t>
  </si>
  <si>
    <t>-312424977</t>
  </si>
  <si>
    <t>109813816</t>
  </si>
  <si>
    <t>737727074</t>
  </si>
  <si>
    <t>-473382908</t>
  </si>
  <si>
    <t>-1968804703</t>
  </si>
  <si>
    <t>510126881</t>
  </si>
  <si>
    <t>-1453532244</t>
  </si>
  <si>
    <t>1848930271</t>
  </si>
  <si>
    <t>-1094387377</t>
  </si>
  <si>
    <t>1111823454</t>
  </si>
  <si>
    <t>176595919</t>
  </si>
  <si>
    <t>89361194</t>
  </si>
  <si>
    <t>-1005190785</t>
  </si>
  <si>
    <t>-245000352</t>
  </si>
  <si>
    <t>-345753074</t>
  </si>
  <si>
    <t>784448577</t>
  </si>
  <si>
    <t>138240147</t>
  </si>
  <si>
    <t>004 - Elektroinstalace - silnoproud</t>
  </si>
  <si>
    <t>PSV -  Práce a dodávky PSV</t>
  </si>
  <si>
    <t xml:space="preserve">    744 -  Elektromontáže</t>
  </si>
  <si>
    <t xml:space="preserve">    746 -  Elektromontáže</t>
  </si>
  <si>
    <t xml:space="preserve">    21-M - Elektromontáže</t>
  </si>
  <si>
    <t>OST -  Ostatní</t>
  </si>
  <si>
    <t>2088556235</t>
  </si>
  <si>
    <t>2129765487</t>
  </si>
  <si>
    <t>-119088042</t>
  </si>
  <si>
    <t>741596324</t>
  </si>
  <si>
    <t>-1590034274</t>
  </si>
  <si>
    <t>868176132</t>
  </si>
  <si>
    <t>-1600379429</t>
  </si>
  <si>
    <t>218524183</t>
  </si>
  <si>
    <t>1663581590</t>
  </si>
  <si>
    <t>1793741193</t>
  </si>
  <si>
    <t>2069816480</t>
  </si>
  <si>
    <t>185178254</t>
  </si>
  <si>
    <t>-1870726887</t>
  </si>
  <si>
    <t>126034847</t>
  </si>
  <si>
    <t>-764407545</t>
  </si>
  <si>
    <t>-1355899451</t>
  </si>
  <si>
    <t xml:space="preserve">Svítidlo zářivkové podhled.lesklá mřížka-EP 4X18W IP20 </t>
  </si>
  <si>
    <t>-1380703846</t>
  </si>
  <si>
    <t>-862913951</t>
  </si>
  <si>
    <t>-771015550</t>
  </si>
  <si>
    <t>-1505091686</t>
  </si>
  <si>
    <t>2030922475</t>
  </si>
  <si>
    <t>-1280557500</t>
  </si>
  <si>
    <t>-628148913</t>
  </si>
  <si>
    <t>-2074696701</t>
  </si>
  <si>
    <t>-12101753</t>
  </si>
  <si>
    <t>1592544982</t>
  </si>
  <si>
    <t>1333514988</t>
  </si>
  <si>
    <t>-1000710089</t>
  </si>
  <si>
    <t>247039246</t>
  </si>
  <si>
    <t>-468910297</t>
  </si>
  <si>
    <t>005 - Zdravotně technické instalace</t>
  </si>
  <si>
    <t>1080065104</t>
  </si>
  <si>
    <t>532196681</t>
  </si>
  <si>
    <t>1952280600</t>
  </si>
  <si>
    <t>2079747525</t>
  </si>
  <si>
    <t>516689546</t>
  </si>
  <si>
    <t>1910795192</t>
  </si>
  <si>
    <t>-2057586214</t>
  </si>
  <si>
    <t>1024537000</t>
  </si>
  <si>
    <t>984818379</t>
  </si>
  <si>
    <t>-537589813</t>
  </si>
  <si>
    <t>1320314977</t>
  </si>
  <si>
    <t>-378848946</t>
  </si>
  <si>
    <t>1160016256</t>
  </si>
  <si>
    <t>umyvadlo keramické závěsné 55 x 45 cm bílé</t>
  </si>
  <si>
    <t>2054641304</t>
  </si>
  <si>
    <t>-1897928659</t>
  </si>
  <si>
    <t>422807908</t>
  </si>
  <si>
    <t>809924341</t>
  </si>
  <si>
    <t>-1204451172</t>
  </si>
  <si>
    <t>baterie umyvadlová páková PL26</t>
  </si>
  <si>
    <t>711706044</t>
  </si>
  <si>
    <t>578998206</t>
  </si>
  <si>
    <t>sifon umyvadlový  např. T 1016 B DN40 s výpustí</t>
  </si>
  <si>
    <t>2054678549</t>
  </si>
  <si>
    <t>1540929783</t>
  </si>
  <si>
    <t>SO 04 - Přeložka stávající jednotné kanalizace</t>
  </si>
  <si>
    <t>01 - Přeložka sávající jenotné kanalizace</t>
  </si>
  <si>
    <t>414802375</t>
  </si>
  <si>
    <t>-138770778</t>
  </si>
  <si>
    <t>666265944</t>
  </si>
  <si>
    <t>890593877</t>
  </si>
  <si>
    <t>454670003</t>
  </si>
  <si>
    <t>-1094931072</t>
  </si>
  <si>
    <t>1671603887</t>
  </si>
  <si>
    <t>-515353874</t>
  </si>
  <si>
    <t>1689221982</t>
  </si>
  <si>
    <t>651047867</t>
  </si>
  <si>
    <t>617638584</t>
  </si>
  <si>
    <t>-1026730470</t>
  </si>
  <si>
    <t>567901499</t>
  </si>
  <si>
    <t>-946444764</t>
  </si>
  <si>
    <t>-1400615425</t>
  </si>
  <si>
    <t>871373121</t>
  </si>
  <si>
    <t>Montáž kanalizačního potrubí z PVC těsněné gumovým kroužkem otevřený výkop sklon do 20 % DN 315</t>
  </si>
  <si>
    <t>-1533516244</t>
  </si>
  <si>
    <t>286113400</t>
  </si>
  <si>
    <t>trubka kanalizace plastová KGEM-315x5000 mm SN8</t>
  </si>
  <si>
    <t>1016186105</t>
  </si>
  <si>
    <t>286113380</t>
  </si>
  <si>
    <t>trubka kanalizace plastová KGEM-315x1000 mm SN8</t>
  </si>
  <si>
    <t>-379025295</t>
  </si>
  <si>
    <t>877375211</t>
  </si>
  <si>
    <t>Montáž tvarovek z tvrdého PVC-systém KG nebo z polypropylenu-systém KG 2000 jednoosé DN 300</t>
  </si>
  <si>
    <t>2145424673</t>
  </si>
  <si>
    <t>286116900r</t>
  </si>
  <si>
    <t>šachtová vložka KGF DN315/110 mm</t>
  </si>
  <si>
    <t>1570883245</t>
  </si>
  <si>
    <t>-1897920213</t>
  </si>
  <si>
    <t>1354087899</t>
  </si>
  <si>
    <t>1119446996</t>
  </si>
  <si>
    <t>395179742</t>
  </si>
  <si>
    <t>-529895335</t>
  </si>
  <si>
    <t>1983642284</t>
  </si>
  <si>
    <t>766431947</t>
  </si>
  <si>
    <t>695506062</t>
  </si>
  <si>
    <t>rám D400 R-1 zabetonovaný</t>
  </si>
  <si>
    <t>-1670551883</t>
  </si>
  <si>
    <t>552410140r</t>
  </si>
  <si>
    <t>poklop (víko) těžký bez rámu D3-T D400 litinové s odvětráním</t>
  </si>
  <si>
    <t>25886191</t>
  </si>
  <si>
    <t>1808014690</t>
  </si>
  <si>
    <t>899503112r</t>
  </si>
  <si>
    <t>Odpojení a zaslepení stávajícího kanalizačního potrubí BET. DN 300 ? ze šachty betonem</t>
  </si>
  <si>
    <t>794048092</t>
  </si>
  <si>
    <t>-532711299</t>
  </si>
  <si>
    <t>1714277466</t>
  </si>
  <si>
    <t>-1661429861</t>
  </si>
  <si>
    <t>191199445</t>
  </si>
  <si>
    <t>VRN - Vedlejší rozpočtové náklady</t>
  </si>
  <si>
    <t>001 -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</si>
  <si>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</si>
  <si>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</si>
  <si>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</si>
  <si>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</si>
  <si>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</si>
  <si>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013254000</t>
  </si>
  <si>
    <t>Dokumentace skutečného provedení stavby</t>
  </si>
  <si>
    <t>1024</t>
  </si>
  <si>
    <t>-1299927695</t>
  </si>
  <si>
    <t>030001000</t>
  </si>
  <si>
    <t>-1758409571</t>
  </si>
  <si>
    <t>041103000</t>
  </si>
  <si>
    <t>Autorský dozor projektanta</t>
  </si>
  <si>
    <t>-78995513</t>
  </si>
  <si>
    <t>041203000</t>
  </si>
  <si>
    <t>Technický dozor investora</t>
  </si>
  <si>
    <t>-391966574</t>
  </si>
  <si>
    <t>041403000</t>
  </si>
  <si>
    <t>Koordinátor BOZP na staveništi</t>
  </si>
  <si>
    <t>-1800911475</t>
  </si>
  <si>
    <t>051103000R</t>
  </si>
  <si>
    <t>Pojištění stavby</t>
  </si>
  <si>
    <t>-750923578</t>
  </si>
  <si>
    <t>091002000</t>
  </si>
  <si>
    <t>Ostatní náklady související s objektem</t>
  </si>
  <si>
    <t>-2061717181</t>
  </si>
  <si>
    <t>ČP</t>
  </si>
  <si>
    <t>TC</t>
  </si>
  <si>
    <t>TV</t>
  </si>
  <si>
    <t>TD</t>
  </si>
  <si>
    <t>Kód objektu, části, ...</t>
  </si>
  <si>
    <t>Kód položky</t>
  </si>
  <si>
    <t>Toto je pouze typové označení vzoru parametru výrobku a lze nabídnout jakýkoliv jiný v obdobné kvalitě.</t>
  </si>
  <si>
    <t>oc</t>
  </si>
  <si>
    <t>vlast.</t>
  </si>
  <si>
    <t>D+M kazetového akustického podhledu Ecophon Gedina A T24, NE, 600x600x15 mm, vč. nosného roštu (učebny) *</t>
  </si>
  <si>
    <t>Zdivo nosné zvukově izolační Porotherm tl 190 mm P20 z broušených cihel na tenkovrstvou maltu</t>
  </si>
  <si>
    <t>Zdivo nosné vnitřní z cihel broušených POROTHERM tl 240 mm pevnosti P10 lepených tenkovrstvou maltou</t>
  </si>
  <si>
    <t>Zdivo nosné vnitřní z cihel broušených POROTHERM tl 300 mm pevnosti P10 lepených tenkovrstvou maltou</t>
  </si>
  <si>
    <t>Zdivo nosné vnější z cihel broušených POROTHERM tl 440 mm pevnosti P15 lepených tenkovrstvou maltou</t>
  </si>
  <si>
    <t>Příčky z cihel broušených POROTHERM tl 80 mm pevnosti P10 s lepenými žebry</t>
  </si>
  <si>
    <t>Příčky z cihel broušených POROTHERM tl 115 mm pevnosti P10 s lepenými žebry</t>
  </si>
  <si>
    <t>Příčky z cihel broušených POROTHERM tl 140 mm pevnosti P10 s lepenými žebry</t>
  </si>
  <si>
    <t>Izolace proti zemní vlhkosti na vodorovné ploše těsnicí kaší AQUAFIN 2K</t>
  </si>
  <si>
    <t>Izolace proti zemní vlhkosti na svislé ploše těsnicí kaší AQUAFIN 2K</t>
  </si>
  <si>
    <t>D+M kazetového akustického podhledu Ecophon Gedina A T24, NE, 600x600x15 mm, vč. nosného roštu (učebny)</t>
  </si>
  <si>
    <t>Kohout kulový přímý G 3/4 PN 42 do 185°C plnoprůtokový s koulí DADO vnitřní závit těžká řada</t>
  </si>
  <si>
    <t>Kohout kulový přímý G 1 1/2 PN 42 do 185°C plnoprůtokový s koulí DADO vnitřní závit těžká řada</t>
  </si>
  <si>
    <t>Kohout kulový přímý G 2 PN 42 do 185°C plnoprůtokový s koulí DADO vnitřní závit těžká řada</t>
  </si>
  <si>
    <t>celkem 273 položek</t>
  </si>
  <si>
    <t>fc</t>
  </si>
  <si>
    <t>Hydroizolační asfaltový pás GLASTEK 40 SPECIAL MINERAL</t>
  </si>
  <si>
    <t>Hydroizolační asfaltový pás ELASTEK 40 SPECIAL MINERAL</t>
  </si>
  <si>
    <t>pás tepelně izolační ISOVER DOMO 20 200 mm 3500x1200 mm</t>
  </si>
  <si>
    <t>deska pro kročejový útlum Rigifloor 4000 1000x500x50 mm</t>
  </si>
  <si>
    <t>deska z extrudovaného polystyrénu BACHL XPS 300 SF 100 mm</t>
  </si>
  <si>
    <t>žlab podokapní půlkruhový R Lindab 190 mm</t>
  </si>
  <si>
    <t>kout/roh žlabový RVI/RVY LINDAB úhel 90° 190 mm</t>
  </si>
  <si>
    <t>kotlík žlabový OMV (SOK) LINDAB 190 mm</t>
  </si>
  <si>
    <t>roura okapová odtoková SROR D120 mm SROR Lindab</t>
  </si>
  <si>
    <t>koleno odpadové BK LINDAB úhel 70°, 120 mm</t>
  </si>
  <si>
    <t>mezikus odpad.odskoku MST LINDAB 120 mm</t>
  </si>
  <si>
    <t>tmel těsnící Novaplast</t>
  </si>
  <si>
    <t>membrána podstřešní JUTADACH 150 g/m2 s aplikovanou spojovací páskou</t>
  </si>
  <si>
    <t>umyvadlo keramické závěsné např. LYRA plus 55 x 45 cm bílé</t>
  </si>
  <si>
    <t>baterie umyvadlová páková např. POLAR PL26</t>
  </si>
  <si>
    <t>SVITIDLO SM 236 E NOVA PMMA /12855/</t>
  </si>
  <si>
    <t>VYRTYCH BALOT-318-PX-EP 3X18W IP40 /58062/</t>
  </si>
  <si>
    <t>SVITIDLO PRIMA II 258 AC E IP66 /92165/</t>
  </si>
  <si>
    <t>tepelná izolace potrubí návleková např. TUBEX 22/10 mm</t>
  </si>
  <si>
    <t>tepelná izolace potrubí návleková např. TUBEX 22/20 mm</t>
  </si>
  <si>
    <t>tepelná izolace potrubí návleková např. TUBEX 28/10 mm</t>
  </si>
  <si>
    <t>tepelná izolace potrubí návleková např. TUBEX 28/20 mm</t>
  </si>
  <si>
    <t>tepelná izolace potrubí návleková např. TUBEX 35/10 mm</t>
  </si>
  <si>
    <t>tepelná izolace potrubí návleková např. TUBEX 42/10 mm</t>
  </si>
  <si>
    <t>tepelná izolace potrubí návleková např. TUBEX 52/10 mm</t>
  </si>
  <si>
    <t>tepelná izolace potrubí návleková např. TUBEX 65/10 mm</t>
  </si>
  <si>
    <t>pouzdro potrubní izolační ROCKWOOL PIPO ALS 35/25 mm</t>
  </si>
  <si>
    <t>pouzdro potrubní izolační ROCKWOOL PIPO ALS 42/30 mm</t>
  </si>
  <si>
    <t>pouzdro potrubní izolační ROCKWOOL PIPO ALS 54/40 mm</t>
  </si>
  <si>
    <t>elektrokoleno 90°, W 90° PE 100 SDR 11, d 63 mm Glynwed</t>
  </si>
  <si>
    <t>elektrokoleno 45°, W 45° PE 100 SDR 11, d 63 mm Glynwed</t>
  </si>
  <si>
    <t>elektrospojka (objímka) MB PE 100 SDR 11, d 63 mm Glynwed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</si>
</sst>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sz val="11"/>
      <color theme="1"/>
      <name val="Calibri"/>
      <family val="2"/>
      <scheme val="minor"/>
    </font>
    <font>
      <sz val="8.25"/>
      <color rgb="FF000000"/>
      <name val="Tahoma"/>
      <family val="2"/>
    </font>
    <font>
      <b/>
      <sz val="8.25"/>
      <color rgb="FF000080"/>
      <name val="Tahoma"/>
      <family val="2"/>
    </font>
    <font>
      <b/>
      <sz val="8.25"/>
      <color rgb="FF008000"/>
      <name val="Tahoma"/>
      <family val="2"/>
    </font>
    <font>
      <sz val="8.25"/>
      <color rgb="FF0065CE"/>
      <name val="Tahoma"/>
      <family val="2"/>
    </font>
    <font>
      <sz val="6"/>
      <color rgb="FF00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/>
      <diagonal/>
    </border>
  </borders>
  <cellStyleXfs count="3">
    <xf numFmtId="0" fontId="0" fillId="0" borderId="0"/>
    <xf numFmtId="0" fontId="35" fillId="0" borderId="0" applyNumberFormat="0" applyFill="0" applyBorder="0" applyAlignment="0" applyProtection="0"/>
    <xf numFmtId="0" fontId="36" fillId="0" borderId="0"/>
  </cellStyleXfs>
  <cellXfs count="28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0" fillId="0" borderId="16" xfId="0" applyNumberFormat="1" applyFont="1" applyBorder="1" applyAlignment="1" applyProtection="1">
      <alignment vertical="center"/>
    </xf>
    <xf numFmtId="4" fontId="20" fillId="0" borderId="17" xfId="0" applyNumberFormat="1" applyFont="1" applyBorder="1" applyAlignment="1" applyProtection="1">
      <alignment vertical="center"/>
    </xf>
    <xf numFmtId="166" fontId="20" fillId="0" borderId="17" xfId="0" applyNumberFormat="1" applyFont="1" applyBorder="1" applyAlignment="1" applyProtection="1">
      <alignment vertical="center"/>
    </xf>
    <xf numFmtId="4" fontId="20" fillId="0" borderId="18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5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Protection="1"/>
    <xf numFmtId="0" fontId="30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8" fillId="0" borderId="5" xfId="0" applyFont="1" applyBorder="1" applyAlignment="1" applyProtection="1"/>
    <xf numFmtId="0" fontId="8" fillId="0" borderId="14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34" fillId="0" borderId="25" xfId="0" applyFont="1" applyBorder="1" applyAlignment="1" applyProtection="1">
      <alignment horizontal="center" vertical="center"/>
    </xf>
    <xf numFmtId="49" fontId="34" fillId="0" borderId="25" xfId="0" applyNumberFormat="1" applyFont="1" applyBorder="1" applyAlignment="1" applyProtection="1">
      <alignment horizontal="left" vertical="center" wrapText="1"/>
    </xf>
    <xf numFmtId="0" fontId="34" fillId="0" borderId="25" xfId="0" applyFont="1" applyBorder="1" applyAlignment="1" applyProtection="1">
      <alignment horizontal="center" vertical="center" wrapText="1"/>
    </xf>
    <xf numFmtId="167" fontId="34" fillId="0" borderId="25" xfId="0" applyNumberFormat="1" applyFont="1" applyBorder="1" applyAlignment="1" applyProtection="1">
      <alignment vertical="center"/>
    </xf>
    <xf numFmtId="167" fontId="34" fillId="4" borderId="25" xfId="0" applyNumberFormat="1" applyFont="1" applyFill="1" applyBorder="1" applyAlignment="1" applyProtection="1">
      <alignment vertical="center"/>
      <protection locked="0"/>
    </xf>
    <xf numFmtId="49" fontId="37" fillId="0" borderId="26" xfId="2" applyNumberFormat="1" applyFont="1" applyFill="1" applyBorder="1" applyAlignment="1" applyProtection="1">
      <alignment horizontal="center" vertical="center" wrapText="1" readingOrder="1"/>
    </xf>
    <xf numFmtId="49" fontId="41" fillId="0" borderId="27" xfId="2" applyNumberFormat="1" applyFont="1" applyFill="1" applyBorder="1" applyAlignment="1" applyProtection="1">
      <alignment horizontal="center" vertical="center" wrapText="1" readingOrder="1"/>
    </xf>
    <xf numFmtId="0" fontId="36" fillId="0" borderId="0" xfId="2" applyFont="1" applyFill="1"/>
    <xf numFmtId="3" fontId="37" fillId="0" borderId="26" xfId="2" applyNumberFormat="1" applyFont="1" applyFill="1" applyBorder="1" applyAlignment="1" applyProtection="1">
      <alignment horizontal="right" vertical="center" readingOrder="1"/>
    </xf>
    <xf numFmtId="49" fontId="38" fillId="0" borderId="26" xfId="2" applyNumberFormat="1" applyFont="1" applyFill="1" applyBorder="1" applyAlignment="1" applyProtection="1">
      <alignment horizontal="center" vertical="center" readingOrder="1"/>
    </xf>
    <xf numFmtId="49" fontId="37" fillId="0" borderId="26" xfId="2" applyNumberFormat="1" applyFont="1" applyFill="1" applyBorder="1" applyAlignment="1" applyProtection="1">
      <alignment horizontal="center" vertical="center" readingOrder="1"/>
    </xf>
    <xf numFmtId="49" fontId="37" fillId="0" borderId="26" xfId="2" applyNumberFormat="1" applyFont="1" applyFill="1" applyBorder="1" applyAlignment="1" applyProtection="1">
      <alignment horizontal="left" vertical="center" readingOrder="1"/>
    </xf>
    <xf numFmtId="49" fontId="37" fillId="0" borderId="26" xfId="2" applyNumberFormat="1" applyFont="1" applyFill="1" applyBorder="1" applyAlignment="1" applyProtection="1">
      <alignment horizontal="left" vertical="center" wrapText="1" readingOrder="1"/>
    </xf>
    <xf numFmtId="167" fontId="37" fillId="0" borderId="26" xfId="2" applyNumberFormat="1" applyFont="1" applyFill="1" applyBorder="1" applyAlignment="1" applyProtection="1">
      <alignment horizontal="right" vertical="center" readingOrder="1"/>
    </xf>
    <xf numFmtId="49" fontId="39" fillId="0" borderId="26" xfId="2" applyNumberFormat="1" applyFont="1" applyFill="1" applyBorder="1" applyAlignment="1" applyProtection="1">
      <alignment horizontal="center" vertical="center" readingOrder="1"/>
    </xf>
    <xf numFmtId="49" fontId="40" fillId="0" borderId="26" xfId="2" applyNumberFormat="1" applyFont="1" applyFill="1" applyBorder="1" applyAlignment="1" applyProtection="1">
      <alignment horizontal="left" vertical="center" wrapText="1" readingOrder="1"/>
    </xf>
    <xf numFmtId="49" fontId="37" fillId="7" borderId="26" xfId="2" applyNumberFormat="1" applyFont="1" applyFill="1" applyBorder="1" applyAlignment="1" applyProtection="1">
      <alignment horizontal="left" vertical="center" readingOrder="1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5" fillId="0" borderId="0" xfId="0" applyNumberFormat="1" applyFont="1" applyBorder="1" applyAlignment="1" applyProtection="1">
      <alignment vertical="center"/>
    </xf>
    <xf numFmtId="0" fontId="0" fillId="0" borderId="0" xfId="0" applyBorder="1" applyProtection="1"/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0" fontId="29" fillId="0" borderId="0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</xf>
    <xf numFmtId="4" fontId="26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4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4" fontId="23" fillId="6" borderId="0" xfId="0" applyNumberFormat="1" applyFont="1" applyFill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7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4" fontId="6" fillId="0" borderId="12" xfId="0" applyNumberFormat="1" applyFont="1" applyBorder="1" applyAlignment="1" applyProtection="1"/>
    <xf numFmtId="4" fontId="6" fillId="0" borderId="12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4" fontId="7" fillId="0" borderId="23" xfId="0" applyNumberFormat="1" applyFont="1" applyBorder="1" applyAlignment="1" applyProtection="1"/>
    <xf numFmtId="4" fontId="7" fillId="0" borderId="23" xfId="0" applyNumberFormat="1" applyFont="1" applyBorder="1" applyAlignment="1" applyProtection="1">
      <alignment vertical="center"/>
    </xf>
    <xf numFmtId="4" fontId="23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6" fillId="0" borderId="0" xfId="0" applyNumberFormat="1" applyFont="1" applyBorder="1" applyAlignment="1" applyProtection="1"/>
    <xf numFmtId="4" fontId="6" fillId="0" borderId="0" xfId="0" applyNumberFormat="1" applyFont="1" applyBorder="1" applyAlignment="1" applyProtection="1">
      <alignment vertical="center"/>
    </xf>
    <xf numFmtId="4" fontId="7" fillId="0" borderId="17" xfId="0" applyNumberFormat="1" applyFont="1" applyBorder="1" applyAlignment="1" applyProtection="1"/>
    <xf numFmtId="4" fontId="7" fillId="0" borderId="17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4" fontId="30" fillId="0" borderId="0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18" fillId="0" borderId="0" xfId="0" applyNumberFormat="1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34" fillId="4" borderId="25" xfId="0" applyNumberFormat="1" applyFont="1" applyFill="1" applyBorder="1" applyAlignment="1" applyProtection="1">
      <alignment vertical="center"/>
      <protection locked="0"/>
    </xf>
    <xf numFmtId="4" fontId="34" fillId="4" borderId="25" xfId="0" applyNumberFormat="1" applyFont="1" applyFill="1" applyBorder="1" applyAlignment="1" applyProtection="1">
      <alignment vertical="center"/>
    </xf>
    <xf numFmtId="4" fontId="34" fillId="0" borderId="25" xfId="0" applyNumberFormat="1" applyFont="1" applyBorder="1" applyAlignment="1" applyProtection="1">
      <alignment vertical="center"/>
    </xf>
    <xf numFmtId="0" fontId="34" fillId="0" borderId="25" xfId="0" applyFont="1" applyBorder="1" applyAlignment="1" applyProtection="1">
      <alignment horizontal="left" vertical="center" wrapText="1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349"/>
  <sheetViews>
    <sheetView showGridLines="0" tabSelected="1" zoomScale="120" zoomScaleNormal="120" workbookViewId="0"/>
  </sheetViews>
  <sheetFormatPr defaultRowHeight="15"/>
  <cols>
    <col min="1" max="2" width="6.5" style="188" customWidth="1"/>
    <col min="3" max="3" width="8.5" style="188" customWidth="1"/>
    <col min="4" max="4" width="7.1640625" style="188" customWidth="1"/>
    <col min="5" max="5" width="16.5" style="188" customWidth="1"/>
    <col min="6" max="6" width="18.83203125" style="188" customWidth="1"/>
    <col min="7" max="7" width="64.6640625" style="188" bestFit="1" customWidth="1"/>
    <col min="8" max="8" width="6.83203125" style="188" customWidth="1"/>
    <col min="9" max="9" width="13.1640625" style="188" customWidth="1"/>
    <col min="10" max="10" width="73.33203125" style="188" customWidth="1"/>
    <col min="11" max="11" width="23.6640625" style="188" bestFit="1" customWidth="1"/>
    <col min="12" max="247" width="9" style="188"/>
    <col min="248" max="248" width="8" style="188" customWidth="1"/>
    <col min="249" max="249" width="5.83203125" style="188" customWidth="1"/>
    <col min="250" max="251" width="6.5" style="188" customWidth="1"/>
    <col min="252" max="252" width="8.5" style="188" customWidth="1"/>
    <col min="253" max="253" width="7.1640625" style="188" customWidth="1"/>
    <col min="254" max="254" width="16.5" style="188" customWidth="1"/>
    <col min="255" max="255" width="18.83203125" style="188" customWidth="1"/>
    <col min="256" max="256" width="47.1640625" style="188" customWidth="1"/>
    <col min="257" max="257" width="6.83203125" style="188" customWidth="1"/>
    <col min="258" max="258" width="13.1640625" style="188" customWidth="1"/>
    <col min="259" max="259" width="14.83203125" style="188" customWidth="1"/>
    <col min="260" max="260" width="14.6640625" style="188" customWidth="1"/>
    <col min="261" max="261" width="17.1640625" style="188" customWidth="1"/>
    <col min="262" max="265" width="14.6640625" style="188" customWidth="1"/>
    <col min="266" max="266" width="29.83203125" style="188" customWidth="1"/>
    <col min="267" max="503" width="9" style="188"/>
    <col min="504" max="504" width="8" style="188" customWidth="1"/>
    <col min="505" max="505" width="5.83203125" style="188" customWidth="1"/>
    <col min="506" max="507" width="6.5" style="188" customWidth="1"/>
    <col min="508" max="508" width="8.5" style="188" customWidth="1"/>
    <col min="509" max="509" width="7.1640625" style="188" customWidth="1"/>
    <col min="510" max="510" width="16.5" style="188" customWidth="1"/>
    <col min="511" max="511" width="18.83203125" style="188" customWidth="1"/>
    <col min="512" max="512" width="47.1640625" style="188" customWidth="1"/>
    <col min="513" max="513" width="6.83203125" style="188" customWidth="1"/>
    <col min="514" max="514" width="13.1640625" style="188" customWidth="1"/>
    <col min="515" max="515" width="14.83203125" style="188" customWidth="1"/>
    <col min="516" max="516" width="14.6640625" style="188" customWidth="1"/>
    <col min="517" max="517" width="17.1640625" style="188" customWidth="1"/>
    <col min="518" max="521" width="14.6640625" style="188" customWidth="1"/>
    <col min="522" max="522" width="29.83203125" style="188" customWidth="1"/>
    <col min="523" max="759" width="9" style="188"/>
    <col min="760" max="760" width="8" style="188" customWidth="1"/>
    <col min="761" max="761" width="5.83203125" style="188" customWidth="1"/>
    <col min="762" max="763" width="6.5" style="188" customWidth="1"/>
    <col min="764" max="764" width="8.5" style="188" customWidth="1"/>
    <col min="765" max="765" width="7.1640625" style="188" customWidth="1"/>
    <col min="766" max="766" width="16.5" style="188" customWidth="1"/>
    <col min="767" max="767" width="18.83203125" style="188" customWidth="1"/>
    <col min="768" max="768" width="47.1640625" style="188" customWidth="1"/>
    <col min="769" max="769" width="6.83203125" style="188" customWidth="1"/>
    <col min="770" max="770" width="13.1640625" style="188" customWidth="1"/>
    <col min="771" max="771" width="14.83203125" style="188" customWidth="1"/>
    <col min="772" max="772" width="14.6640625" style="188" customWidth="1"/>
    <col min="773" max="773" width="17.1640625" style="188" customWidth="1"/>
    <col min="774" max="777" width="14.6640625" style="188" customWidth="1"/>
    <col min="778" max="778" width="29.83203125" style="188" customWidth="1"/>
    <col min="779" max="1015" width="9" style="188"/>
    <col min="1016" max="1016" width="8" style="188" customWidth="1"/>
    <col min="1017" max="1017" width="5.83203125" style="188" customWidth="1"/>
    <col min="1018" max="1019" width="6.5" style="188" customWidth="1"/>
    <col min="1020" max="1020" width="8.5" style="188" customWidth="1"/>
    <col min="1021" max="1021" width="7.1640625" style="188" customWidth="1"/>
    <col min="1022" max="1022" width="16.5" style="188" customWidth="1"/>
    <col min="1023" max="1023" width="18.83203125" style="188" customWidth="1"/>
    <col min="1024" max="1024" width="47.1640625" style="188" customWidth="1"/>
    <col min="1025" max="1025" width="6.83203125" style="188" customWidth="1"/>
    <col min="1026" max="1026" width="13.1640625" style="188" customWidth="1"/>
    <col min="1027" max="1027" width="14.83203125" style="188" customWidth="1"/>
    <col min="1028" max="1028" width="14.6640625" style="188" customWidth="1"/>
    <col min="1029" max="1029" width="17.1640625" style="188" customWidth="1"/>
    <col min="1030" max="1033" width="14.6640625" style="188" customWidth="1"/>
    <col min="1034" max="1034" width="29.83203125" style="188" customWidth="1"/>
    <col min="1035" max="1271" width="9" style="188"/>
    <col min="1272" max="1272" width="8" style="188" customWidth="1"/>
    <col min="1273" max="1273" width="5.83203125" style="188" customWidth="1"/>
    <col min="1274" max="1275" width="6.5" style="188" customWidth="1"/>
    <col min="1276" max="1276" width="8.5" style="188" customWidth="1"/>
    <col min="1277" max="1277" width="7.1640625" style="188" customWidth="1"/>
    <col min="1278" max="1278" width="16.5" style="188" customWidth="1"/>
    <col min="1279" max="1279" width="18.83203125" style="188" customWidth="1"/>
    <col min="1280" max="1280" width="47.1640625" style="188" customWidth="1"/>
    <col min="1281" max="1281" width="6.83203125" style="188" customWidth="1"/>
    <col min="1282" max="1282" width="13.1640625" style="188" customWidth="1"/>
    <col min="1283" max="1283" width="14.83203125" style="188" customWidth="1"/>
    <col min="1284" max="1284" width="14.6640625" style="188" customWidth="1"/>
    <col min="1285" max="1285" width="17.1640625" style="188" customWidth="1"/>
    <col min="1286" max="1289" width="14.6640625" style="188" customWidth="1"/>
    <col min="1290" max="1290" width="29.83203125" style="188" customWidth="1"/>
    <col min="1291" max="1527" width="9" style="188"/>
    <col min="1528" max="1528" width="8" style="188" customWidth="1"/>
    <col min="1529" max="1529" width="5.83203125" style="188" customWidth="1"/>
    <col min="1530" max="1531" width="6.5" style="188" customWidth="1"/>
    <col min="1532" max="1532" width="8.5" style="188" customWidth="1"/>
    <col min="1533" max="1533" width="7.1640625" style="188" customWidth="1"/>
    <col min="1534" max="1534" width="16.5" style="188" customWidth="1"/>
    <col min="1535" max="1535" width="18.83203125" style="188" customWidth="1"/>
    <col min="1536" max="1536" width="47.1640625" style="188" customWidth="1"/>
    <col min="1537" max="1537" width="6.83203125" style="188" customWidth="1"/>
    <col min="1538" max="1538" width="13.1640625" style="188" customWidth="1"/>
    <col min="1539" max="1539" width="14.83203125" style="188" customWidth="1"/>
    <col min="1540" max="1540" width="14.6640625" style="188" customWidth="1"/>
    <col min="1541" max="1541" width="17.1640625" style="188" customWidth="1"/>
    <col min="1542" max="1545" width="14.6640625" style="188" customWidth="1"/>
    <col min="1546" max="1546" width="29.83203125" style="188" customWidth="1"/>
    <col min="1547" max="1783" width="9" style="188"/>
    <col min="1784" max="1784" width="8" style="188" customWidth="1"/>
    <col min="1785" max="1785" width="5.83203125" style="188" customWidth="1"/>
    <col min="1786" max="1787" width="6.5" style="188" customWidth="1"/>
    <col min="1788" max="1788" width="8.5" style="188" customWidth="1"/>
    <col min="1789" max="1789" width="7.1640625" style="188" customWidth="1"/>
    <col min="1790" max="1790" width="16.5" style="188" customWidth="1"/>
    <col min="1791" max="1791" width="18.83203125" style="188" customWidth="1"/>
    <col min="1792" max="1792" width="47.1640625" style="188" customWidth="1"/>
    <col min="1793" max="1793" width="6.83203125" style="188" customWidth="1"/>
    <col min="1794" max="1794" width="13.1640625" style="188" customWidth="1"/>
    <col min="1795" max="1795" width="14.83203125" style="188" customWidth="1"/>
    <col min="1796" max="1796" width="14.6640625" style="188" customWidth="1"/>
    <col min="1797" max="1797" width="17.1640625" style="188" customWidth="1"/>
    <col min="1798" max="1801" width="14.6640625" style="188" customWidth="1"/>
    <col min="1802" max="1802" width="29.83203125" style="188" customWidth="1"/>
    <col min="1803" max="2039" width="9" style="188"/>
    <col min="2040" max="2040" width="8" style="188" customWidth="1"/>
    <col min="2041" max="2041" width="5.83203125" style="188" customWidth="1"/>
    <col min="2042" max="2043" width="6.5" style="188" customWidth="1"/>
    <col min="2044" max="2044" width="8.5" style="188" customWidth="1"/>
    <col min="2045" max="2045" width="7.1640625" style="188" customWidth="1"/>
    <col min="2046" max="2046" width="16.5" style="188" customWidth="1"/>
    <col min="2047" max="2047" width="18.83203125" style="188" customWidth="1"/>
    <col min="2048" max="2048" width="47.1640625" style="188" customWidth="1"/>
    <col min="2049" max="2049" width="6.83203125" style="188" customWidth="1"/>
    <col min="2050" max="2050" width="13.1640625" style="188" customWidth="1"/>
    <col min="2051" max="2051" width="14.83203125" style="188" customWidth="1"/>
    <col min="2052" max="2052" width="14.6640625" style="188" customWidth="1"/>
    <col min="2053" max="2053" width="17.1640625" style="188" customWidth="1"/>
    <col min="2054" max="2057" width="14.6640625" style="188" customWidth="1"/>
    <col min="2058" max="2058" width="29.83203125" style="188" customWidth="1"/>
    <col min="2059" max="2295" width="9" style="188"/>
    <col min="2296" max="2296" width="8" style="188" customWidth="1"/>
    <col min="2297" max="2297" width="5.83203125" style="188" customWidth="1"/>
    <col min="2298" max="2299" width="6.5" style="188" customWidth="1"/>
    <col min="2300" max="2300" width="8.5" style="188" customWidth="1"/>
    <col min="2301" max="2301" width="7.1640625" style="188" customWidth="1"/>
    <col min="2302" max="2302" width="16.5" style="188" customWidth="1"/>
    <col min="2303" max="2303" width="18.83203125" style="188" customWidth="1"/>
    <col min="2304" max="2304" width="47.1640625" style="188" customWidth="1"/>
    <col min="2305" max="2305" width="6.83203125" style="188" customWidth="1"/>
    <col min="2306" max="2306" width="13.1640625" style="188" customWidth="1"/>
    <col min="2307" max="2307" width="14.83203125" style="188" customWidth="1"/>
    <col min="2308" max="2308" width="14.6640625" style="188" customWidth="1"/>
    <col min="2309" max="2309" width="17.1640625" style="188" customWidth="1"/>
    <col min="2310" max="2313" width="14.6640625" style="188" customWidth="1"/>
    <col min="2314" max="2314" width="29.83203125" style="188" customWidth="1"/>
    <col min="2315" max="2551" width="9" style="188"/>
    <col min="2552" max="2552" width="8" style="188" customWidth="1"/>
    <col min="2553" max="2553" width="5.83203125" style="188" customWidth="1"/>
    <col min="2554" max="2555" width="6.5" style="188" customWidth="1"/>
    <col min="2556" max="2556" width="8.5" style="188" customWidth="1"/>
    <col min="2557" max="2557" width="7.1640625" style="188" customWidth="1"/>
    <col min="2558" max="2558" width="16.5" style="188" customWidth="1"/>
    <col min="2559" max="2559" width="18.83203125" style="188" customWidth="1"/>
    <col min="2560" max="2560" width="47.1640625" style="188" customWidth="1"/>
    <col min="2561" max="2561" width="6.83203125" style="188" customWidth="1"/>
    <col min="2562" max="2562" width="13.1640625" style="188" customWidth="1"/>
    <col min="2563" max="2563" width="14.83203125" style="188" customWidth="1"/>
    <col min="2564" max="2564" width="14.6640625" style="188" customWidth="1"/>
    <col min="2565" max="2565" width="17.1640625" style="188" customWidth="1"/>
    <col min="2566" max="2569" width="14.6640625" style="188" customWidth="1"/>
    <col min="2570" max="2570" width="29.83203125" style="188" customWidth="1"/>
    <col min="2571" max="2807" width="9" style="188"/>
    <col min="2808" max="2808" width="8" style="188" customWidth="1"/>
    <col min="2809" max="2809" width="5.83203125" style="188" customWidth="1"/>
    <col min="2810" max="2811" width="6.5" style="188" customWidth="1"/>
    <col min="2812" max="2812" width="8.5" style="188" customWidth="1"/>
    <col min="2813" max="2813" width="7.1640625" style="188" customWidth="1"/>
    <col min="2814" max="2814" width="16.5" style="188" customWidth="1"/>
    <col min="2815" max="2815" width="18.83203125" style="188" customWidth="1"/>
    <col min="2816" max="2816" width="47.1640625" style="188" customWidth="1"/>
    <col min="2817" max="2817" width="6.83203125" style="188" customWidth="1"/>
    <col min="2818" max="2818" width="13.1640625" style="188" customWidth="1"/>
    <col min="2819" max="2819" width="14.83203125" style="188" customWidth="1"/>
    <col min="2820" max="2820" width="14.6640625" style="188" customWidth="1"/>
    <col min="2821" max="2821" width="17.1640625" style="188" customWidth="1"/>
    <col min="2822" max="2825" width="14.6640625" style="188" customWidth="1"/>
    <col min="2826" max="2826" width="29.83203125" style="188" customWidth="1"/>
    <col min="2827" max="3063" width="9" style="188"/>
    <col min="3064" max="3064" width="8" style="188" customWidth="1"/>
    <col min="3065" max="3065" width="5.83203125" style="188" customWidth="1"/>
    <col min="3066" max="3067" width="6.5" style="188" customWidth="1"/>
    <col min="3068" max="3068" width="8.5" style="188" customWidth="1"/>
    <col min="3069" max="3069" width="7.1640625" style="188" customWidth="1"/>
    <col min="3070" max="3070" width="16.5" style="188" customWidth="1"/>
    <col min="3071" max="3071" width="18.83203125" style="188" customWidth="1"/>
    <col min="3072" max="3072" width="47.1640625" style="188" customWidth="1"/>
    <col min="3073" max="3073" width="6.83203125" style="188" customWidth="1"/>
    <col min="3074" max="3074" width="13.1640625" style="188" customWidth="1"/>
    <col min="3075" max="3075" width="14.83203125" style="188" customWidth="1"/>
    <col min="3076" max="3076" width="14.6640625" style="188" customWidth="1"/>
    <col min="3077" max="3077" width="17.1640625" style="188" customWidth="1"/>
    <col min="3078" max="3081" width="14.6640625" style="188" customWidth="1"/>
    <col min="3082" max="3082" width="29.83203125" style="188" customWidth="1"/>
    <col min="3083" max="3319" width="9" style="188"/>
    <col min="3320" max="3320" width="8" style="188" customWidth="1"/>
    <col min="3321" max="3321" width="5.83203125" style="188" customWidth="1"/>
    <col min="3322" max="3323" width="6.5" style="188" customWidth="1"/>
    <col min="3324" max="3324" width="8.5" style="188" customWidth="1"/>
    <col min="3325" max="3325" width="7.1640625" style="188" customWidth="1"/>
    <col min="3326" max="3326" width="16.5" style="188" customWidth="1"/>
    <col min="3327" max="3327" width="18.83203125" style="188" customWidth="1"/>
    <col min="3328" max="3328" width="47.1640625" style="188" customWidth="1"/>
    <col min="3329" max="3329" width="6.83203125" style="188" customWidth="1"/>
    <col min="3330" max="3330" width="13.1640625" style="188" customWidth="1"/>
    <col min="3331" max="3331" width="14.83203125" style="188" customWidth="1"/>
    <col min="3332" max="3332" width="14.6640625" style="188" customWidth="1"/>
    <col min="3333" max="3333" width="17.1640625" style="188" customWidth="1"/>
    <col min="3334" max="3337" width="14.6640625" style="188" customWidth="1"/>
    <col min="3338" max="3338" width="29.83203125" style="188" customWidth="1"/>
    <col min="3339" max="3575" width="9" style="188"/>
    <col min="3576" max="3576" width="8" style="188" customWidth="1"/>
    <col min="3577" max="3577" width="5.83203125" style="188" customWidth="1"/>
    <col min="3578" max="3579" width="6.5" style="188" customWidth="1"/>
    <col min="3580" max="3580" width="8.5" style="188" customWidth="1"/>
    <col min="3581" max="3581" width="7.1640625" style="188" customWidth="1"/>
    <col min="3582" max="3582" width="16.5" style="188" customWidth="1"/>
    <col min="3583" max="3583" width="18.83203125" style="188" customWidth="1"/>
    <col min="3584" max="3584" width="47.1640625" style="188" customWidth="1"/>
    <col min="3585" max="3585" width="6.83203125" style="188" customWidth="1"/>
    <col min="3586" max="3586" width="13.1640625" style="188" customWidth="1"/>
    <col min="3587" max="3587" width="14.83203125" style="188" customWidth="1"/>
    <col min="3588" max="3588" width="14.6640625" style="188" customWidth="1"/>
    <col min="3589" max="3589" width="17.1640625" style="188" customWidth="1"/>
    <col min="3590" max="3593" width="14.6640625" style="188" customWidth="1"/>
    <col min="3594" max="3594" width="29.83203125" style="188" customWidth="1"/>
    <col min="3595" max="3831" width="9" style="188"/>
    <col min="3832" max="3832" width="8" style="188" customWidth="1"/>
    <col min="3833" max="3833" width="5.83203125" style="188" customWidth="1"/>
    <col min="3834" max="3835" width="6.5" style="188" customWidth="1"/>
    <col min="3836" max="3836" width="8.5" style="188" customWidth="1"/>
    <col min="3837" max="3837" width="7.1640625" style="188" customWidth="1"/>
    <col min="3838" max="3838" width="16.5" style="188" customWidth="1"/>
    <col min="3839" max="3839" width="18.83203125" style="188" customWidth="1"/>
    <col min="3840" max="3840" width="47.1640625" style="188" customWidth="1"/>
    <col min="3841" max="3841" width="6.83203125" style="188" customWidth="1"/>
    <col min="3842" max="3842" width="13.1640625" style="188" customWidth="1"/>
    <col min="3843" max="3843" width="14.83203125" style="188" customWidth="1"/>
    <col min="3844" max="3844" width="14.6640625" style="188" customWidth="1"/>
    <col min="3845" max="3845" width="17.1640625" style="188" customWidth="1"/>
    <col min="3846" max="3849" width="14.6640625" style="188" customWidth="1"/>
    <col min="3850" max="3850" width="29.83203125" style="188" customWidth="1"/>
    <col min="3851" max="4087" width="9" style="188"/>
    <col min="4088" max="4088" width="8" style="188" customWidth="1"/>
    <col min="4089" max="4089" width="5.83203125" style="188" customWidth="1"/>
    <col min="4090" max="4091" width="6.5" style="188" customWidth="1"/>
    <col min="4092" max="4092" width="8.5" style="188" customWidth="1"/>
    <col min="4093" max="4093" width="7.1640625" style="188" customWidth="1"/>
    <col min="4094" max="4094" width="16.5" style="188" customWidth="1"/>
    <col min="4095" max="4095" width="18.83203125" style="188" customWidth="1"/>
    <col min="4096" max="4096" width="47.1640625" style="188" customWidth="1"/>
    <col min="4097" max="4097" width="6.83203125" style="188" customWidth="1"/>
    <col min="4098" max="4098" width="13.1640625" style="188" customWidth="1"/>
    <col min="4099" max="4099" width="14.83203125" style="188" customWidth="1"/>
    <col min="4100" max="4100" width="14.6640625" style="188" customWidth="1"/>
    <col min="4101" max="4101" width="17.1640625" style="188" customWidth="1"/>
    <col min="4102" max="4105" width="14.6640625" style="188" customWidth="1"/>
    <col min="4106" max="4106" width="29.83203125" style="188" customWidth="1"/>
    <col min="4107" max="4343" width="9" style="188"/>
    <col min="4344" max="4344" width="8" style="188" customWidth="1"/>
    <col min="4345" max="4345" width="5.83203125" style="188" customWidth="1"/>
    <col min="4346" max="4347" width="6.5" style="188" customWidth="1"/>
    <col min="4348" max="4348" width="8.5" style="188" customWidth="1"/>
    <col min="4349" max="4349" width="7.1640625" style="188" customWidth="1"/>
    <col min="4350" max="4350" width="16.5" style="188" customWidth="1"/>
    <col min="4351" max="4351" width="18.83203125" style="188" customWidth="1"/>
    <col min="4352" max="4352" width="47.1640625" style="188" customWidth="1"/>
    <col min="4353" max="4353" width="6.83203125" style="188" customWidth="1"/>
    <col min="4354" max="4354" width="13.1640625" style="188" customWidth="1"/>
    <col min="4355" max="4355" width="14.83203125" style="188" customWidth="1"/>
    <col min="4356" max="4356" width="14.6640625" style="188" customWidth="1"/>
    <col min="4357" max="4357" width="17.1640625" style="188" customWidth="1"/>
    <col min="4358" max="4361" width="14.6640625" style="188" customWidth="1"/>
    <col min="4362" max="4362" width="29.83203125" style="188" customWidth="1"/>
    <col min="4363" max="4599" width="9" style="188"/>
    <col min="4600" max="4600" width="8" style="188" customWidth="1"/>
    <col min="4601" max="4601" width="5.83203125" style="188" customWidth="1"/>
    <col min="4602" max="4603" width="6.5" style="188" customWidth="1"/>
    <col min="4604" max="4604" width="8.5" style="188" customWidth="1"/>
    <col min="4605" max="4605" width="7.1640625" style="188" customWidth="1"/>
    <col min="4606" max="4606" width="16.5" style="188" customWidth="1"/>
    <col min="4607" max="4607" width="18.83203125" style="188" customWidth="1"/>
    <col min="4608" max="4608" width="47.1640625" style="188" customWidth="1"/>
    <col min="4609" max="4609" width="6.83203125" style="188" customWidth="1"/>
    <col min="4610" max="4610" width="13.1640625" style="188" customWidth="1"/>
    <col min="4611" max="4611" width="14.83203125" style="188" customWidth="1"/>
    <col min="4612" max="4612" width="14.6640625" style="188" customWidth="1"/>
    <col min="4613" max="4613" width="17.1640625" style="188" customWidth="1"/>
    <col min="4614" max="4617" width="14.6640625" style="188" customWidth="1"/>
    <col min="4618" max="4618" width="29.83203125" style="188" customWidth="1"/>
    <col min="4619" max="4855" width="9" style="188"/>
    <col min="4856" max="4856" width="8" style="188" customWidth="1"/>
    <col min="4857" max="4857" width="5.83203125" style="188" customWidth="1"/>
    <col min="4858" max="4859" width="6.5" style="188" customWidth="1"/>
    <col min="4860" max="4860" width="8.5" style="188" customWidth="1"/>
    <col min="4861" max="4861" width="7.1640625" style="188" customWidth="1"/>
    <col min="4862" max="4862" width="16.5" style="188" customWidth="1"/>
    <col min="4863" max="4863" width="18.83203125" style="188" customWidth="1"/>
    <col min="4864" max="4864" width="47.1640625" style="188" customWidth="1"/>
    <col min="4865" max="4865" width="6.83203125" style="188" customWidth="1"/>
    <col min="4866" max="4866" width="13.1640625" style="188" customWidth="1"/>
    <col min="4867" max="4867" width="14.83203125" style="188" customWidth="1"/>
    <col min="4868" max="4868" width="14.6640625" style="188" customWidth="1"/>
    <col min="4869" max="4869" width="17.1640625" style="188" customWidth="1"/>
    <col min="4870" max="4873" width="14.6640625" style="188" customWidth="1"/>
    <col min="4874" max="4874" width="29.83203125" style="188" customWidth="1"/>
    <col min="4875" max="5111" width="9" style="188"/>
    <col min="5112" max="5112" width="8" style="188" customWidth="1"/>
    <col min="5113" max="5113" width="5.83203125" style="188" customWidth="1"/>
    <col min="5114" max="5115" width="6.5" style="188" customWidth="1"/>
    <col min="5116" max="5116" width="8.5" style="188" customWidth="1"/>
    <col min="5117" max="5117" width="7.1640625" style="188" customWidth="1"/>
    <col min="5118" max="5118" width="16.5" style="188" customWidth="1"/>
    <col min="5119" max="5119" width="18.83203125" style="188" customWidth="1"/>
    <col min="5120" max="5120" width="47.1640625" style="188" customWidth="1"/>
    <col min="5121" max="5121" width="6.83203125" style="188" customWidth="1"/>
    <col min="5122" max="5122" width="13.1640625" style="188" customWidth="1"/>
    <col min="5123" max="5123" width="14.83203125" style="188" customWidth="1"/>
    <col min="5124" max="5124" width="14.6640625" style="188" customWidth="1"/>
    <col min="5125" max="5125" width="17.1640625" style="188" customWidth="1"/>
    <col min="5126" max="5129" width="14.6640625" style="188" customWidth="1"/>
    <col min="5130" max="5130" width="29.83203125" style="188" customWidth="1"/>
    <col min="5131" max="5367" width="9" style="188"/>
    <col min="5368" max="5368" width="8" style="188" customWidth="1"/>
    <col min="5369" max="5369" width="5.83203125" style="188" customWidth="1"/>
    <col min="5370" max="5371" width="6.5" style="188" customWidth="1"/>
    <col min="5372" max="5372" width="8.5" style="188" customWidth="1"/>
    <col min="5373" max="5373" width="7.1640625" style="188" customWidth="1"/>
    <col min="5374" max="5374" width="16.5" style="188" customWidth="1"/>
    <col min="5375" max="5375" width="18.83203125" style="188" customWidth="1"/>
    <col min="5376" max="5376" width="47.1640625" style="188" customWidth="1"/>
    <col min="5377" max="5377" width="6.83203125" style="188" customWidth="1"/>
    <col min="5378" max="5378" width="13.1640625" style="188" customWidth="1"/>
    <col min="5379" max="5379" width="14.83203125" style="188" customWidth="1"/>
    <col min="5380" max="5380" width="14.6640625" style="188" customWidth="1"/>
    <col min="5381" max="5381" width="17.1640625" style="188" customWidth="1"/>
    <col min="5382" max="5385" width="14.6640625" style="188" customWidth="1"/>
    <col min="5386" max="5386" width="29.83203125" style="188" customWidth="1"/>
    <col min="5387" max="5623" width="9" style="188"/>
    <col min="5624" max="5624" width="8" style="188" customWidth="1"/>
    <col min="5625" max="5625" width="5.83203125" style="188" customWidth="1"/>
    <col min="5626" max="5627" width="6.5" style="188" customWidth="1"/>
    <col min="5628" max="5628" width="8.5" style="188" customWidth="1"/>
    <col min="5629" max="5629" width="7.1640625" style="188" customWidth="1"/>
    <col min="5630" max="5630" width="16.5" style="188" customWidth="1"/>
    <col min="5631" max="5631" width="18.83203125" style="188" customWidth="1"/>
    <col min="5632" max="5632" width="47.1640625" style="188" customWidth="1"/>
    <col min="5633" max="5633" width="6.83203125" style="188" customWidth="1"/>
    <col min="5634" max="5634" width="13.1640625" style="188" customWidth="1"/>
    <col min="5635" max="5635" width="14.83203125" style="188" customWidth="1"/>
    <col min="5636" max="5636" width="14.6640625" style="188" customWidth="1"/>
    <col min="5637" max="5637" width="17.1640625" style="188" customWidth="1"/>
    <col min="5638" max="5641" width="14.6640625" style="188" customWidth="1"/>
    <col min="5642" max="5642" width="29.83203125" style="188" customWidth="1"/>
    <col min="5643" max="5879" width="9" style="188"/>
    <col min="5880" max="5880" width="8" style="188" customWidth="1"/>
    <col min="5881" max="5881" width="5.83203125" style="188" customWidth="1"/>
    <col min="5882" max="5883" width="6.5" style="188" customWidth="1"/>
    <col min="5884" max="5884" width="8.5" style="188" customWidth="1"/>
    <col min="5885" max="5885" width="7.1640625" style="188" customWidth="1"/>
    <col min="5886" max="5886" width="16.5" style="188" customWidth="1"/>
    <col min="5887" max="5887" width="18.83203125" style="188" customWidth="1"/>
    <col min="5888" max="5888" width="47.1640625" style="188" customWidth="1"/>
    <col min="5889" max="5889" width="6.83203125" style="188" customWidth="1"/>
    <col min="5890" max="5890" width="13.1640625" style="188" customWidth="1"/>
    <col min="5891" max="5891" width="14.83203125" style="188" customWidth="1"/>
    <col min="5892" max="5892" width="14.6640625" style="188" customWidth="1"/>
    <col min="5893" max="5893" width="17.1640625" style="188" customWidth="1"/>
    <col min="5894" max="5897" width="14.6640625" style="188" customWidth="1"/>
    <col min="5898" max="5898" width="29.83203125" style="188" customWidth="1"/>
    <col min="5899" max="6135" width="9" style="188"/>
    <col min="6136" max="6136" width="8" style="188" customWidth="1"/>
    <col min="6137" max="6137" width="5.83203125" style="188" customWidth="1"/>
    <col min="6138" max="6139" width="6.5" style="188" customWidth="1"/>
    <col min="6140" max="6140" width="8.5" style="188" customWidth="1"/>
    <col min="6141" max="6141" width="7.1640625" style="188" customWidth="1"/>
    <col min="6142" max="6142" width="16.5" style="188" customWidth="1"/>
    <col min="6143" max="6143" width="18.83203125" style="188" customWidth="1"/>
    <col min="6144" max="6144" width="47.1640625" style="188" customWidth="1"/>
    <col min="6145" max="6145" width="6.83203125" style="188" customWidth="1"/>
    <col min="6146" max="6146" width="13.1640625" style="188" customWidth="1"/>
    <col min="6147" max="6147" width="14.83203125" style="188" customWidth="1"/>
    <col min="6148" max="6148" width="14.6640625" style="188" customWidth="1"/>
    <col min="6149" max="6149" width="17.1640625" style="188" customWidth="1"/>
    <col min="6150" max="6153" width="14.6640625" style="188" customWidth="1"/>
    <col min="6154" max="6154" width="29.83203125" style="188" customWidth="1"/>
    <col min="6155" max="6391" width="9" style="188"/>
    <col min="6392" max="6392" width="8" style="188" customWidth="1"/>
    <col min="6393" max="6393" width="5.83203125" style="188" customWidth="1"/>
    <col min="6394" max="6395" width="6.5" style="188" customWidth="1"/>
    <col min="6396" max="6396" width="8.5" style="188" customWidth="1"/>
    <col min="6397" max="6397" width="7.1640625" style="188" customWidth="1"/>
    <col min="6398" max="6398" width="16.5" style="188" customWidth="1"/>
    <col min="6399" max="6399" width="18.83203125" style="188" customWidth="1"/>
    <col min="6400" max="6400" width="47.1640625" style="188" customWidth="1"/>
    <col min="6401" max="6401" width="6.83203125" style="188" customWidth="1"/>
    <col min="6402" max="6402" width="13.1640625" style="188" customWidth="1"/>
    <col min="6403" max="6403" width="14.83203125" style="188" customWidth="1"/>
    <col min="6404" max="6404" width="14.6640625" style="188" customWidth="1"/>
    <col min="6405" max="6405" width="17.1640625" style="188" customWidth="1"/>
    <col min="6406" max="6409" width="14.6640625" style="188" customWidth="1"/>
    <col min="6410" max="6410" width="29.83203125" style="188" customWidth="1"/>
    <col min="6411" max="6647" width="9" style="188"/>
    <col min="6648" max="6648" width="8" style="188" customWidth="1"/>
    <col min="6649" max="6649" width="5.83203125" style="188" customWidth="1"/>
    <col min="6650" max="6651" width="6.5" style="188" customWidth="1"/>
    <col min="6652" max="6652" width="8.5" style="188" customWidth="1"/>
    <col min="6653" max="6653" width="7.1640625" style="188" customWidth="1"/>
    <col min="6654" max="6654" width="16.5" style="188" customWidth="1"/>
    <col min="6655" max="6655" width="18.83203125" style="188" customWidth="1"/>
    <col min="6656" max="6656" width="47.1640625" style="188" customWidth="1"/>
    <col min="6657" max="6657" width="6.83203125" style="188" customWidth="1"/>
    <col min="6658" max="6658" width="13.1640625" style="188" customWidth="1"/>
    <col min="6659" max="6659" width="14.83203125" style="188" customWidth="1"/>
    <col min="6660" max="6660" width="14.6640625" style="188" customWidth="1"/>
    <col min="6661" max="6661" width="17.1640625" style="188" customWidth="1"/>
    <col min="6662" max="6665" width="14.6640625" style="188" customWidth="1"/>
    <col min="6666" max="6666" width="29.83203125" style="188" customWidth="1"/>
    <col min="6667" max="6903" width="9" style="188"/>
    <col min="6904" max="6904" width="8" style="188" customWidth="1"/>
    <col min="6905" max="6905" width="5.83203125" style="188" customWidth="1"/>
    <col min="6906" max="6907" width="6.5" style="188" customWidth="1"/>
    <col min="6908" max="6908" width="8.5" style="188" customWidth="1"/>
    <col min="6909" max="6909" width="7.1640625" style="188" customWidth="1"/>
    <col min="6910" max="6910" width="16.5" style="188" customWidth="1"/>
    <col min="6911" max="6911" width="18.83203125" style="188" customWidth="1"/>
    <col min="6912" max="6912" width="47.1640625" style="188" customWidth="1"/>
    <col min="6913" max="6913" width="6.83203125" style="188" customWidth="1"/>
    <col min="6914" max="6914" width="13.1640625" style="188" customWidth="1"/>
    <col min="6915" max="6915" width="14.83203125" style="188" customWidth="1"/>
    <col min="6916" max="6916" width="14.6640625" style="188" customWidth="1"/>
    <col min="6917" max="6917" width="17.1640625" style="188" customWidth="1"/>
    <col min="6918" max="6921" width="14.6640625" style="188" customWidth="1"/>
    <col min="6922" max="6922" width="29.83203125" style="188" customWidth="1"/>
    <col min="6923" max="7159" width="9" style="188"/>
    <col min="7160" max="7160" width="8" style="188" customWidth="1"/>
    <col min="7161" max="7161" width="5.83203125" style="188" customWidth="1"/>
    <col min="7162" max="7163" width="6.5" style="188" customWidth="1"/>
    <col min="7164" max="7164" width="8.5" style="188" customWidth="1"/>
    <col min="7165" max="7165" width="7.1640625" style="188" customWidth="1"/>
    <col min="7166" max="7166" width="16.5" style="188" customWidth="1"/>
    <col min="7167" max="7167" width="18.83203125" style="188" customWidth="1"/>
    <col min="7168" max="7168" width="47.1640625" style="188" customWidth="1"/>
    <col min="7169" max="7169" width="6.83203125" style="188" customWidth="1"/>
    <col min="7170" max="7170" width="13.1640625" style="188" customWidth="1"/>
    <col min="7171" max="7171" width="14.83203125" style="188" customWidth="1"/>
    <col min="7172" max="7172" width="14.6640625" style="188" customWidth="1"/>
    <col min="7173" max="7173" width="17.1640625" style="188" customWidth="1"/>
    <col min="7174" max="7177" width="14.6640625" style="188" customWidth="1"/>
    <col min="7178" max="7178" width="29.83203125" style="188" customWidth="1"/>
    <col min="7179" max="7415" width="9" style="188"/>
    <col min="7416" max="7416" width="8" style="188" customWidth="1"/>
    <col min="7417" max="7417" width="5.83203125" style="188" customWidth="1"/>
    <col min="7418" max="7419" width="6.5" style="188" customWidth="1"/>
    <col min="7420" max="7420" width="8.5" style="188" customWidth="1"/>
    <col min="7421" max="7421" width="7.1640625" style="188" customWidth="1"/>
    <col min="7422" max="7422" width="16.5" style="188" customWidth="1"/>
    <col min="7423" max="7423" width="18.83203125" style="188" customWidth="1"/>
    <col min="7424" max="7424" width="47.1640625" style="188" customWidth="1"/>
    <col min="7425" max="7425" width="6.83203125" style="188" customWidth="1"/>
    <col min="7426" max="7426" width="13.1640625" style="188" customWidth="1"/>
    <col min="7427" max="7427" width="14.83203125" style="188" customWidth="1"/>
    <col min="7428" max="7428" width="14.6640625" style="188" customWidth="1"/>
    <col min="7429" max="7429" width="17.1640625" style="188" customWidth="1"/>
    <col min="7430" max="7433" width="14.6640625" style="188" customWidth="1"/>
    <col min="7434" max="7434" width="29.83203125" style="188" customWidth="1"/>
    <col min="7435" max="7671" width="9" style="188"/>
    <col min="7672" max="7672" width="8" style="188" customWidth="1"/>
    <col min="7673" max="7673" width="5.83203125" style="188" customWidth="1"/>
    <col min="7674" max="7675" width="6.5" style="188" customWidth="1"/>
    <col min="7676" max="7676" width="8.5" style="188" customWidth="1"/>
    <col min="7677" max="7677" width="7.1640625" style="188" customWidth="1"/>
    <col min="7678" max="7678" width="16.5" style="188" customWidth="1"/>
    <col min="7679" max="7679" width="18.83203125" style="188" customWidth="1"/>
    <col min="7680" max="7680" width="47.1640625" style="188" customWidth="1"/>
    <col min="7681" max="7681" width="6.83203125" style="188" customWidth="1"/>
    <col min="7682" max="7682" width="13.1640625" style="188" customWidth="1"/>
    <col min="7683" max="7683" width="14.83203125" style="188" customWidth="1"/>
    <col min="7684" max="7684" width="14.6640625" style="188" customWidth="1"/>
    <col min="7685" max="7685" width="17.1640625" style="188" customWidth="1"/>
    <col min="7686" max="7689" width="14.6640625" style="188" customWidth="1"/>
    <col min="7690" max="7690" width="29.83203125" style="188" customWidth="1"/>
    <col min="7691" max="7927" width="9" style="188"/>
    <col min="7928" max="7928" width="8" style="188" customWidth="1"/>
    <col min="7929" max="7929" width="5.83203125" style="188" customWidth="1"/>
    <col min="7930" max="7931" width="6.5" style="188" customWidth="1"/>
    <col min="7932" max="7932" width="8.5" style="188" customWidth="1"/>
    <col min="7933" max="7933" width="7.1640625" style="188" customWidth="1"/>
    <col min="7934" max="7934" width="16.5" style="188" customWidth="1"/>
    <col min="7935" max="7935" width="18.83203125" style="188" customWidth="1"/>
    <col min="7936" max="7936" width="47.1640625" style="188" customWidth="1"/>
    <col min="7937" max="7937" width="6.83203125" style="188" customWidth="1"/>
    <col min="7938" max="7938" width="13.1640625" style="188" customWidth="1"/>
    <col min="7939" max="7939" width="14.83203125" style="188" customWidth="1"/>
    <col min="7940" max="7940" width="14.6640625" style="188" customWidth="1"/>
    <col min="7941" max="7941" width="17.1640625" style="188" customWidth="1"/>
    <col min="7942" max="7945" width="14.6640625" style="188" customWidth="1"/>
    <col min="7946" max="7946" width="29.83203125" style="188" customWidth="1"/>
    <col min="7947" max="8183" width="9" style="188"/>
    <col min="8184" max="8184" width="8" style="188" customWidth="1"/>
    <col min="8185" max="8185" width="5.83203125" style="188" customWidth="1"/>
    <col min="8186" max="8187" width="6.5" style="188" customWidth="1"/>
    <col min="8188" max="8188" width="8.5" style="188" customWidth="1"/>
    <col min="8189" max="8189" width="7.1640625" style="188" customWidth="1"/>
    <col min="8190" max="8190" width="16.5" style="188" customWidth="1"/>
    <col min="8191" max="8191" width="18.83203125" style="188" customWidth="1"/>
    <col min="8192" max="8192" width="47.1640625" style="188" customWidth="1"/>
    <col min="8193" max="8193" width="6.83203125" style="188" customWidth="1"/>
    <col min="8194" max="8194" width="13.1640625" style="188" customWidth="1"/>
    <col min="8195" max="8195" width="14.83203125" style="188" customWidth="1"/>
    <col min="8196" max="8196" width="14.6640625" style="188" customWidth="1"/>
    <col min="8197" max="8197" width="17.1640625" style="188" customWidth="1"/>
    <col min="8198" max="8201" width="14.6640625" style="188" customWidth="1"/>
    <col min="8202" max="8202" width="29.83203125" style="188" customWidth="1"/>
    <col min="8203" max="8439" width="9" style="188"/>
    <col min="8440" max="8440" width="8" style="188" customWidth="1"/>
    <col min="8441" max="8441" width="5.83203125" style="188" customWidth="1"/>
    <col min="8442" max="8443" width="6.5" style="188" customWidth="1"/>
    <col min="8444" max="8444" width="8.5" style="188" customWidth="1"/>
    <col min="8445" max="8445" width="7.1640625" style="188" customWidth="1"/>
    <col min="8446" max="8446" width="16.5" style="188" customWidth="1"/>
    <col min="8447" max="8447" width="18.83203125" style="188" customWidth="1"/>
    <col min="8448" max="8448" width="47.1640625" style="188" customWidth="1"/>
    <col min="8449" max="8449" width="6.83203125" style="188" customWidth="1"/>
    <col min="8450" max="8450" width="13.1640625" style="188" customWidth="1"/>
    <col min="8451" max="8451" width="14.83203125" style="188" customWidth="1"/>
    <col min="8452" max="8452" width="14.6640625" style="188" customWidth="1"/>
    <col min="8453" max="8453" width="17.1640625" style="188" customWidth="1"/>
    <col min="8454" max="8457" width="14.6640625" style="188" customWidth="1"/>
    <col min="8458" max="8458" width="29.83203125" style="188" customWidth="1"/>
    <col min="8459" max="8695" width="9" style="188"/>
    <col min="8696" max="8696" width="8" style="188" customWidth="1"/>
    <col min="8697" max="8697" width="5.83203125" style="188" customWidth="1"/>
    <col min="8698" max="8699" width="6.5" style="188" customWidth="1"/>
    <col min="8700" max="8700" width="8.5" style="188" customWidth="1"/>
    <col min="8701" max="8701" width="7.1640625" style="188" customWidth="1"/>
    <col min="8702" max="8702" width="16.5" style="188" customWidth="1"/>
    <col min="8703" max="8703" width="18.83203125" style="188" customWidth="1"/>
    <col min="8704" max="8704" width="47.1640625" style="188" customWidth="1"/>
    <col min="8705" max="8705" width="6.83203125" style="188" customWidth="1"/>
    <col min="8706" max="8706" width="13.1640625" style="188" customWidth="1"/>
    <col min="8707" max="8707" width="14.83203125" style="188" customWidth="1"/>
    <col min="8708" max="8708" width="14.6640625" style="188" customWidth="1"/>
    <col min="8709" max="8709" width="17.1640625" style="188" customWidth="1"/>
    <col min="8710" max="8713" width="14.6640625" style="188" customWidth="1"/>
    <col min="8714" max="8714" width="29.83203125" style="188" customWidth="1"/>
    <col min="8715" max="8951" width="9" style="188"/>
    <col min="8952" max="8952" width="8" style="188" customWidth="1"/>
    <col min="8953" max="8953" width="5.83203125" style="188" customWidth="1"/>
    <col min="8954" max="8955" width="6.5" style="188" customWidth="1"/>
    <col min="8956" max="8956" width="8.5" style="188" customWidth="1"/>
    <col min="8957" max="8957" width="7.1640625" style="188" customWidth="1"/>
    <col min="8958" max="8958" width="16.5" style="188" customWidth="1"/>
    <col min="8959" max="8959" width="18.83203125" style="188" customWidth="1"/>
    <col min="8960" max="8960" width="47.1640625" style="188" customWidth="1"/>
    <col min="8961" max="8961" width="6.83203125" style="188" customWidth="1"/>
    <col min="8962" max="8962" width="13.1640625" style="188" customWidth="1"/>
    <col min="8963" max="8963" width="14.83203125" style="188" customWidth="1"/>
    <col min="8964" max="8964" width="14.6640625" style="188" customWidth="1"/>
    <col min="8965" max="8965" width="17.1640625" style="188" customWidth="1"/>
    <col min="8966" max="8969" width="14.6640625" style="188" customWidth="1"/>
    <col min="8970" max="8970" width="29.83203125" style="188" customWidth="1"/>
    <col min="8971" max="9207" width="9" style="188"/>
    <col min="9208" max="9208" width="8" style="188" customWidth="1"/>
    <col min="9209" max="9209" width="5.83203125" style="188" customWidth="1"/>
    <col min="9210" max="9211" width="6.5" style="188" customWidth="1"/>
    <col min="9212" max="9212" width="8.5" style="188" customWidth="1"/>
    <col min="9213" max="9213" width="7.1640625" style="188" customWidth="1"/>
    <col min="9214" max="9214" width="16.5" style="188" customWidth="1"/>
    <col min="9215" max="9215" width="18.83203125" style="188" customWidth="1"/>
    <col min="9216" max="9216" width="47.1640625" style="188" customWidth="1"/>
    <col min="9217" max="9217" width="6.83203125" style="188" customWidth="1"/>
    <col min="9218" max="9218" width="13.1640625" style="188" customWidth="1"/>
    <col min="9219" max="9219" width="14.83203125" style="188" customWidth="1"/>
    <col min="9220" max="9220" width="14.6640625" style="188" customWidth="1"/>
    <col min="9221" max="9221" width="17.1640625" style="188" customWidth="1"/>
    <col min="9222" max="9225" width="14.6640625" style="188" customWidth="1"/>
    <col min="9226" max="9226" width="29.83203125" style="188" customWidth="1"/>
    <col min="9227" max="9463" width="9" style="188"/>
    <col min="9464" max="9464" width="8" style="188" customWidth="1"/>
    <col min="9465" max="9465" width="5.83203125" style="188" customWidth="1"/>
    <col min="9466" max="9467" width="6.5" style="188" customWidth="1"/>
    <col min="9468" max="9468" width="8.5" style="188" customWidth="1"/>
    <col min="9469" max="9469" width="7.1640625" style="188" customWidth="1"/>
    <col min="9470" max="9470" width="16.5" style="188" customWidth="1"/>
    <col min="9471" max="9471" width="18.83203125" style="188" customWidth="1"/>
    <col min="9472" max="9472" width="47.1640625" style="188" customWidth="1"/>
    <col min="9473" max="9473" width="6.83203125" style="188" customWidth="1"/>
    <col min="9474" max="9474" width="13.1640625" style="188" customWidth="1"/>
    <col min="9475" max="9475" width="14.83203125" style="188" customWidth="1"/>
    <col min="9476" max="9476" width="14.6640625" style="188" customWidth="1"/>
    <col min="9477" max="9477" width="17.1640625" style="188" customWidth="1"/>
    <col min="9478" max="9481" width="14.6640625" style="188" customWidth="1"/>
    <col min="9482" max="9482" width="29.83203125" style="188" customWidth="1"/>
    <col min="9483" max="9719" width="9" style="188"/>
    <col min="9720" max="9720" width="8" style="188" customWidth="1"/>
    <col min="9721" max="9721" width="5.83203125" style="188" customWidth="1"/>
    <col min="9722" max="9723" width="6.5" style="188" customWidth="1"/>
    <col min="9724" max="9724" width="8.5" style="188" customWidth="1"/>
    <col min="9725" max="9725" width="7.1640625" style="188" customWidth="1"/>
    <col min="9726" max="9726" width="16.5" style="188" customWidth="1"/>
    <col min="9727" max="9727" width="18.83203125" style="188" customWidth="1"/>
    <col min="9728" max="9728" width="47.1640625" style="188" customWidth="1"/>
    <col min="9729" max="9729" width="6.83203125" style="188" customWidth="1"/>
    <col min="9730" max="9730" width="13.1640625" style="188" customWidth="1"/>
    <col min="9731" max="9731" width="14.83203125" style="188" customWidth="1"/>
    <col min="9732" max="9732" width="14.6640625" style="188" customWidth="1"/>
    <col min="9733" max="9733" width="17.1640625" style="188" customWidth="1"/>
    <col min="9734" max="9737" width="14.6640625" style="188" customWidth="1"/>
    <col min="9738" max="9738" width="29.83203125" style="188" customWidth="1"/>
    <col min="9739" max="9975" width="9" style="188"/>
    <col min="9976" max="9976" width="8" style="188" customWidth="1"/>
    <col min="9977" max="9977" width="5.83203125" style="188" customWidth="1"/>
    <col min="9978" max="9979" width="6.5" style="188" customWidth="1"/>
    <col min="9980" max="9980" width="8.5" style="188" customWidth="1"/>
    <col min="9981" max="9981" width="7.1640625" style="188" customWidth="1"/>
    <col min="9982" max="9982" width="16.5" style="188" customWidth="1"/>
    <col min="9983" max="9983" width="18.83203125" style="188" customWidth="1"/>
    <col min="9984" max="9984" width="47.1640625" style="188" customWidth="1"/>
    <col min="9985" max="9985" width="6.83203125" style="188" customWidth="1"/>
    <col min="9986" max="9986" width="13.1640625" style="188" customWidth="1"/>
    <col min="9987" max="9987" width="14.83203125" style="188" customWidth="1"/>
    <col min="9988" max="9988" width="14.6640625" style="188" customWidth="1"/>
    <col min="9989" max="9989" width="17.1640625" style="188" customWidth="1"/>
    <col min="9990" max="9993" width="14.6640625" style="188" customWidth="1"/>
    <col min="9994" max="9994" width="29.83203125" style="188" customWidth="1"/>
    <col min="9995" max="10231" width="9" style="188"/>
    <col min="10232" max="10232" width="8" style="188" customWidth="1"/>
    <col min="10233" max="10233" width="5.83203125" style="188" customWidth="1"/>
    <col min="10234" max="10235" width="6.5" style="188" customWidth="1"/>
    <col min="10236" max="10236" width="8.5" style="188" customWidth="1"/>
    <col min="10237" max="10237" width="7.1640625" style="188" customWidth="1"/>
    <col min="10238" max="10238" width="16.5" style="188" customWidth="1"/>
    <col min="10239" max="10239" width="18.83203125" style="188" customWidth="1"/>
    <col min="10240" max="10240" width="47.1640625" style="188" customWidth="1"/>
    <col min="10241" max="10241" width="6.83203125" style="188" customWidth="1"/>
    <col min="10242" max="10242" width="13.1640625" style="188" customWidth="1"/>
    <col min="10243" max="10243" width="14.83203125" style="188" customWidth="1"/>
    <col min="10244" max="10244" width="14.6640625" style="188" customWidth="1"/>
    <col min="10245" max="10245" width="17.1640625" style="188" customWidth="1"/>
    <col min="10246" max="10249" width="14.6640625" style="188" customWidth="1"/>
    <col min="10250" max="10250" width="29.83203125" style="188" customWidth="1"/>
    <col min="10251" max="10487" width="9" style="188"/>
    <col min="10488" max="10488" width="8" style="188" customWidth="1"/>
    <col min="10489" max="10489" width="5.83203125" style="188" customWidth="1"/>
    <col min="10490" max="10491" width="6.5" style="188" customWidth="1"/>
    <col min="10492" max="10492" width="8.5" style="188" customWidth="1"/>
    <col min="10493" max="10493" width="7.1640625" style="188" customWidth="1"/>
    <col min="10494" max="10494" width="16.5" style="188" customWidth="1"/>
    <col min="10495" max="10495" width="18.83203125" style="188" customWidth="1"/>
    <col min="10496" max="10496" width="47.1640625" style="188" customWidth="1"/>
    <col min="10497" max="10497" width="6.83203125" style="188" customWidth="1"/>
    <col min="10498" max="10498" width="13.1640625" style="188" customWidth="1"/>
    <col min="10499" max="10499" width="14.83203125" style="188" customWidth="1"/>
    <col min="10500" max="10500" width="14.6640625" style="188" customWidth="1"/>
    <col min="10501" max="10501" width="17.1640625" style="188" customWidth="1"/>
    <col min="10502" max="10505" width="14.6640625" style="188" customWidth="1"/>
    <col min="10506" max="10506" width="29.83203125" style="188" customWidth="1"/>
    <col min="10507" max="10743" width="9" style="188"/>
    <col min="10744" max="10744" width="8" style="188" customWidth="1"/>
    <col min="10745" max="10745" width="5.83203125" style="188" customWidth="1"/>
    <col min="10746" max="10747" width="6.5" style="188" customWidth="1"/>
    <col min="10748" max="10748" width="8.5" style="188" customWidth="1"/>
    <col min="10749" max="10749" width="7.1640625" style="188" customWidth="1"/>
    <col min="10750" max="10750" width="16.5" style="188" customWidth="1"/>
    <col min="10751" max="10751" width="18.83203125" style="188" customWidth="1"/>
    <col min="10752" max="10752" width="47.1640625" style="188" customWidth="1"/>
    <col min="10753" max="10753" width="6.83203125" style="188" customWidth="1"/>
    <col min="10754" max="10754" width="13.1640625" style="188" customWidth="1"/>
    <col min="10755" max="10755" width="14.83203125" style="188" customWidth="1"/>
    <col min="10756" max="10756" width="14.6640625" style="188" customWidth="1"/>
    <col min="10757" max="10757" width="17.1640625" style="188" customWidth="1"/>
    <col min="10758" max="10761" width="14.6640625" style="188" customWidth="1"/>
    <col min="10762" max="10762" width="29.83203125" style="188" customWidth="1"/>
    <col min="10763" max="10999" width="9" style="188"/>
    <col min="11000" max="11000" width="8" style="188" customWidth="1"/>
    <col min="11001" max="11001" width="5.83203125" style="188" customWidth="1"/>
    <col min="11002" max="11003" width="6.5" style="188" customWidth="1"/>
    <col min="11004" max="11004" width="8.5" style="188" customWidth="1"/>
    <col min="11005" max="11005" width="7.1640625" style="188" customWidth="1"/>
    <col min="11006" max="11006" width="16.5" style="188" customWidth="1"/>
    <col min="11007" max="11007" width="18.83203125" style="188" customWidth="1"/>
    <col min="11008" max="11008" width="47.1640625" style="188" customWidth="1"/>
    <col min="11009" max="11009" width="6.83203125" style="188" customWidth="1"/>
    <col min="11010" max="11010" width="13.1640625" style="188" customWidth="1"/>
    <col min="11011" max="11011" width="14.83203125" style="188" customWidth="1"/>
    <col min="11012" max="11012" width="14.6640625" style="188" customWidth="1"/>
    <col min="11013" max="11013" width="17.1640625" style="188" customWidth="1"/>
    <col min="11014" max="11017" width="14.6640625" style="188" customWidth="1"/>
    <col min="11018" max="11018" width="29.83203125" style="188" customWidth="1"/>
    <col min="11019" max="11255" width="9" style="188"/>
    <col min="11256" max="11256" width="8" style="188" customWidth="1"/>
    <col min="11257" max="11257" width="5.83203125" style="188" customWidth="1"/>
    <col min="11258" max="11259" width="6.5" style="188" customWidth="1"/>
    <col min="11260" max="11260" width="8.5" style="188" customWidth="1"/>
    <col min="11261" max="11261" width="7.1640625" style="188" customWidth="1"/>
    <col min="11262" max="11262" width="16.5" style="188" customWidth="1"/>
    <col min="11263" max="11263" width="18.83203125" style="188" customWidth="1"/>
    <col min="11264" max="11264" width="47.1640625" style="188" customWidth="1"/>
    <col min="11265" max="11265" width="6.83203125" style="188" customWidth="1"/>
    <col min="11266" max="11266" width="13.1640625" style="188" customWidth="1"/>
    <col min="11267" max="11267" width="14.83203125" style="188" customWidth="1"/>
    <col min="11268" max="11268" width="14.6640625" style="188" customWidth="1"/>
    <col min="11269" max="11269" width="17.1640625" style="188" customWidth="1"/>
    <col min="11270" max="11273" width="14.6640625" style="188" customWidth="1"/>
    <col min="11274" max="11274" width="29.83203125" style="188" customWidth="1"/>
    <col min="11275" max="11511" width="9" style="188"/>
    <col min="11512" max="11512" width="8" style="188" customWidth="1"/>
    <col min="11513" max="11513" width="5.83203125" style="188" customWidth="1"/>
    <col min="11514" max="11515" width="6.5" style="188" customWidth="1"/>
    <col min="11516" max="11516" width="8.5" style="188" customWidth="1"/>
    <col min="11517" max="11517" width="7.1640625" style="188" customWidth="1"/>
    <col min="11518" max="11518" width="16.5" style="188" customWidth="1"/>
    <col min="11519" max="11519" width="18.83203125" style="188" customWidth="1"/>
    <col min="11520" max="11520" width="47.1640625" style="188" customWidth="1"/>
    <col min="11521" max="11521" width="6.83203125" style="188" customWidth="1"/>
    <col min="11522" max="11522" width="13.1640625" style="188" customWidth="1"/>
    <col min="11523" max="11523" width="14.83203125" style="188" customWidth="1"/>
    <col min="11524" max="11524" width="14.6640625" style="188" customWidth="1"/>
    <col min="11525" max="11525" width="17.1640625" style="188" customWidth="1"/>
    <col min="11526" max="11529" width="14.6640625" style="188" customWidth="1"/>
    <col min="11530" max="11530" width="29.83203125" style="188" customWidth="1"/>
    <col min="11531" max="11767" width="9" style="188"/>
    <col min="11768" max="11768" width="8" style="188" customWidth="1"/>
    <col min="11769" max="11769" width="5.83203125" style="188" customWidth="1"/>
    <col min="11770" max="11771" width="6.5" style="188" customWidth="1"/>
    <col min="11772" max="11772" width="8.5" style="188" customWidth="1"/>
    <col min="11773" max="11773" width="7.1640625" style="188" customWidth="1"/>
    <col min="11774" max="11774" width="16.5" style="188" customWidth="1"/>
    <col min="11775" max="11775" width="18.83203125" style="188" customWidth="1"/>
    <col min="11776" max="11776" width="47.1640625" style="188" customWidth="1"/>
    <col min="11777" max="11777" width="6.83203125" style="188" customWidth="1"/>
    <col min="11778" max="11778" width="13.1640625" style="188" customWidth="1"/>
    <col min="11779" max="11779" width="14.83203125" style="188" customWidth="1"/>
    <col min="11780" max="11780" width="14.6640625" style="188" customWidth="1"/>
    <col min="11781" max="11781" width="17.1640625" style="188" customWidth="1"/>
    <col min="11782" max="11785" width="14.6640625" style="188" customWidth="1"/>
    <col min="11786" max="11786" width="29.83203125" style="188" customWidth="1"/>
    <col min="11787" max="12023" width="9" style="188"/>
    <col min="12024" max="12024" width="8" style="188" customWidth="1"/>
    <col min="12025" max="12025" width="5.83203125" style="188" customWidth="1"/>
    <col min="12026" max="12027" width="6.5" style="188" customWidth="1"/>
    <col min="12028" max="12028" width="8.5" style="188" customWidth="1"/>
    <col min="12029" max="12029" width="7.1640625" style="188" customWidth="1"/>
    <col min="12030" max="12030" width="16.5" style="188" customWidth="1"/>
    <col min="12031" max="12031" width="18.83203125" style="188" customWidth="1"/>
    <col min="12032" max="12032" width="47.1640625" style="188" customWidth="1"/>
    <col min="12033" max="12033" width="6.83203125" style="188" customWidth="1"/>
    <col min="12034" max="12034" width="13.1640625" style="188" customWidth="1"/>
    <col min="12035" max="12035" width="14.83203125" style="188" customWidth="1"/>
    <col min="12036" max="12036" width="14.6640625" style="188" customWidth="1"/>
    <col min="12037" max="12037" width="17.1640625" style="188" customWidth="1"/>
    <col min="12038" max="12041" width="14.6640625" style="188" customWidth="1"/>
    <col min="12042" max="12042" width="29.83203125" style="188" customWidth="1"/>
    <col min="12043" max="12279" width="9" style="188"/>
    <col min="12280" max="12280" width="8" style="188" customWidth="1"/>
    <col min="12281" max="12281" width="5.83203125" style="188" customWidth="1"/>
    <col min="12282" max="12283" width="6.5" style="188" customWidth="1"/>
    <col min="12284" max="12284" width="8.5" style="188" customWidth="1"/>
    <col min="12285" max="12285" width="7.1640625" style="188" customWidth="1"/>
    <col min="12286" max="12286" width="16.5" style="188" customWidth="1"/>
    <col min="12287" max="12287" width="18.83203125" style="188" customWidth="1"/>
    <col min="12288" max="12288" width="47.1640625" style="188" customWidth="1"/>
    <col min="12289" max="12289" width="6.83203125" style="188" customWidth="1"/>
    <col min="12290" max="12290" width="13.1640625" style="188" customWidth="1"/>
    <col min="12291" max="12291" width="14.83203125" style="188" customWidth="1"/>
    <col min="12292" max="12292" width="14.6640625" style="188" customWidth="1"/>
    <col min="12293" max="12293" width="17.1640625" style="188" customWidth="1"/>
    <col min="12294" max="12297" width="14.6640625" style="188" customWidth="1"/>
    <col min="12298" max="12298" width="29.83203125" style="188" customWidth="1"/>
    <col min="12299" max="12535" width="9" style="188"/>
    <col min="12536" max="12536" width="8" style="188" customWidth="1"/>
    <col min="12537" max="12537" width="5.83203125" style="188" customWidth="1"/>
    <col min="12538" max="12539" width="6.5" style="188" customWidth="1"/>
    <col min="12540" max="12540" width="8.5" style="188" customWidth="1"/>
    <col min="12541" max="12541" width="7.1640625" style="188" customWidth="1"/>
    <col min="12542" max="12542" width="16.5" style="188" customWidth="1"/>
    <col min="12543" max="12543" width="18.83203125" style="188" customWidth="1"/>
    <col min="12544" max="12544" width="47.1640625" style="188" customWidth="1"/>
    <col min="12545" max="12545" width="6.83203125" style="188" customWidth="1"/>
    <col min="12546" max="12546" width="13.1640625" style="188" customWidth="1"/>
    <col min="12547" max="12547" width="14.83203125" style="188" customWidth="1"/>
    <col min="12548" max="12548" width="14.6640625" style="188" customWidth="1"/>
    <col min="12549" max="12549" width="17.1640625" style="188" customWidth="1"/>
    <col min="12550" max="12553" width="14.6640625" style="188" customWidth="1"/>
    <col min="12554" max="12554" width="29.83203125" style="188" customWidth="1"/>
    <col min="12555" max="12791" width="9" style="188"/>
    <col min="12792" max="12792" width="8" style="188" customWidth="1"/>
    <col min="12793" max="12793" width="5.83203125" style="188" customWidth="1"/>
    <col min="12794" max="12795" width="6.5" style="188" customWidth="1"/>
    <col min="12796" max="12796" width="8.5" style="188" customWidth="1"/>
    <col min="12797" max="12797" width="7.1640625" style="188" customWidth="1"/>
    <col min="12798" max="12798" width="16.5" style="188" customWidth="1"/>
    <col min="12799" max="12799" width="18.83203125" style="188" customWidth="1"/>
    <col min="12800" max="12800" width="47.1640625" style="188" customWidth="1"/>
    <col min="12801" max="12801" width="6.83203125" style="188" customWidth="1"/>
    <col min="12802" max="12802" width="13.1640625" style="188" customWidth="1"/>
    <col min="12803" max="12803" width="14.83203125" style="188" customWidth="1"/>
    <col min="12804" max="12804" width="14.6640625" style="188" customWidth="1"/>
    <col min="12805" max="12805" width="17.1640625" style="188" customWidth="1"/>
    <col min="12806" max="12809" width="14.6640625" style="188" customWidth="1"/>
    <col min="12810" max="12810" width="29.83203125" style="188" customWidth="1"/>
    <col min="12811" max="13047" width="9" style="188"/>
    <col min="13048" max="13048" width="8" style="188" customWidth="1"/>
    <col min="13049" max="13049" width="5.83203125" style="188" customWidth="1"/>
    <col min="13050" max="13051" width="6.5" style="188" customWidth="1"/>
    <col min="13052" max="13052" width="8.5" style="188" customWidth="1"/>
    <col min="13053" max="13053" width="7.1640625" style="188" customWidth="1"/>
    <col min="13054" max="13054" width="16.5" style="188" customWidth="1"/>
    <col min="13055" max="13055" width="18.83203125" style="188" customWidth="1"/>
    <col min="13056" max="13056" width="47.1640625" style="188" customWidth="1"/>
    <col min="13057" max="13057" width="6.83203125" style="188" customWidth="1"/>
    <col min="13058" max="13058" width="13.1640625" style="188" customWidth="1"/>
    <col min="13059" max="13059" width="14.83203125" style="188" customWidth="1"/>
    <col min="13060" max="13060" width="14.6640625" style="188" customWidth="1"/>
    <col min="13061" max="13061" width="17.1640625" style="188" customWidth="1"/>
    <col min="13062" max="13065" width="14.6640625" style="188" customWidth="1"/>
    <col min="13066" max="13066" width="29.83203125" style="188" customWidth="1"/>
    <col min="13067" max="13303" width="9" style="188"/>
    <col min="13304" max="13304" width="8" style="188" customWidth="1"/>
    <col min="13305" max="13305" width="5.83203125" style="188" customWidth="1"/>
    <col min="13306" max="13307" width="6.5" style="188" customWidth="1"/>
    <col min="13308" max="13308" width="8.5" style="188" customWidth="1"/>
    <col min="13309" max="13309" width="7.1640625" style="188" customWidth="1"/>
    <col min="13310" max="13310" width="16.5" style="188" customWidth="1"/>
    <col min="13311" max="13311" width="18.83203125" style="188" customWidth="1"/>
    <col min="13312" max="13312" width="47.1640625" style="188" customWidth="1"/>
    <col min="13313" max="13313" width="6.83203125" style="188" customWidth="1"/>
    <col min="13314" max="13314" width="13.1640625" style="188" customWidth="1"/>
    <col min="13315" max="13315" width="14.83203125" style="188" customWidth="1"/>
    <col min="13316" max="13316" width="14.6640625" style="188" customWidth="1"/>
    <col min="13317" max="13317" width="17.1640625" style="188" customWidth="1"/>
    <col min="13318" max="13321" width="14.6640625" style="188" customWidth="1"/>
    <col min="13322" max="13322" width="29.83203125" style="188" customWidth="1"/>
    <col min="13323" max="13559" width="9" style="188"/>
    <col min="13560" max="13560" width="8" style="188" customWidth="1"/>
    <col min="13561" max="13561" width="5.83203125" style="188" customWidth="1"/>
    <col min="13562" max="13563" width="6.5" style="188" customWidth="1"/>
    <col min="13564" max="13564" width="8.5" style="188" customWidth="1"/>
    <col min="13565" max="13565" width="7.1640625" style="188" customWidth="1"/>
    <col min="13566" max="13566" width="16.5" style="188" customWidth="1"/>
    <col min="13567" max="13567" width="18.83203125" style="188" customWidth="1"/>
    <col min="13568" max="13568" width="47.1640625" style="188" customWidth="1"/>
    <col min="13569" max="13569" width="6.83203125" style="188" customWidth="1"/>
    <col min="13570" max="13570" width="13.1640625" style="188" customWidth="1"/>
    <col min="13571" max="13571" width="14.83203125" style="188" customWidth="1"/>
    <col min="13572" max="13572" width="14.6640625" style="188" customWidth="1"/>
    <col min="13573" max="13573" width="17.1640625" style="188" customWidth="1"/>
    <col min="13574" max="13577" width="14.6640625" style="188" customWidth="1"/>
    <col min="13578" max="13578" width="29.83203125" style="188" customWidth="1"/>
    <col min="13579" max="13815" width="9" style="188"/>
    <col min="13816" max="13816" width="8" style="188" customWidth="1"/>
    <col min="13817" max="13817" width="5.83203125" style="188" customWidth="1"/>
    <col min="13818" max="13819" width="6.5" style="188" customWidth="1"/>
    <col min="13820" max="13820" width="8.5" style="188" customWidth="1"/>
    <col min="13821" max="13821" width="7.1640625" style="188" customWidth="1"/>
    <col min="13822" max="13822" width="16.5" style="188" customWidth="1"/>
    <col min="13823" max="13823" width="18.83203125" style="188" customWidth="1"/>
    <col min="13824" max="13824" width="47.1640625" style="188" customWidth="1"/>
    <col min="13825" max="13825" width="6.83203125" style="188" customWidth="1"/>
    <col min="13826" max="13826" width="13.1640625" style="188" customWidth="1"/>
    <col min="13827" max="13827" width="14.83203125" style="188" customWidth="1"/>
    <col min="13828" max="13828" width="14.6640625" style="188" customWidth="1"/>
    <col min="13829" max="13829" width="17.1640625" style="188" customWidth="1"/>
    <col min="13830" max="13833" width="14.6640625" style="188" customWidth="1"/>
    <col min="13834" max="13834" width="29.83203125" style="188" customWidth="1"/>
    <col min="13835" max="14071" width="9" style="188"/>
    <col min="14072" max="14072" width="8" style="188" customWidth="1"/>
    <col min="14073" max="14073" width="5.83203125" style="188" customWidth="1"/>
    <col min="14074" max="14075" width="6.5" style="188" customWidth="1"/>
    <col min="14076" max="14076" width="8.5" style="188" customWidth="1"/>
    <col min="14077" max="14077" width="7.1640625" style="188" customWidth="1"/>
    <col min="14078" max="14078" width="16.5" style="188" customWidth="1"/>
    <col min="14079" max="14079" width="18.83203125" style="188" customWidth="1"/>
    <col min="14080" max="14080" width="47.1640625" style="188" customWidth="1"/>
    <col min="14081" max="14081" width="6.83203125" style="188" customWidth="1"/>
    <col min="14082" max="14082" width="13.1640625" style="188" customWidth="1"/>
    <col min="14083" max="14083" width="14.83203125" style="188" customWidth="1"/>
    <col min="14084" max="14084" width="14.6640625" style="188" customWidth="1"/>
    <col min="14085" max="14085" width="17.1640625" style="188" customWidth="1"/>
    <col min="14086" max="14089" width="14.6640625" style="188" customWidth="1"/>
    <col min="14090" max="14090" width="29.83203125" style="188" customWidth="1"/>
    <col min="14091" max="14327" width="9" style="188"/>
    <col min="14328" max="14328" width="8" style="188" customWidth="1"/>
    <col min="14329" max="14329" width="5.83203125" style="188" customWidth="1"/>
    <col min="14330" max="14331" width="6.5" style="188" customWidth="1"/>
    <col min="14332" max="14332" width="8.5" style="188" customWidth="1"/>
    <col min="14333" max="14333" width="7.1640625" style="188" customWidth="1"/>
    <col min="14334" max="14334" width="16.5" style="188" customWidth="1"/>
    <col min="14335" max="14335" width="18.83203125" style="188" customWidth="1"/>
    <col min="14336" max="14336" width="47.1640625" style="188" customWidth="1"/>
    <col min="14337" max="14337" width="6.83203125" style="188" customWidth="1"/>
    <col min="14338" max="14338" width="13.1640625" style="188" customWidth="1"/>
    <col min="14339" max="14339" width="14.83203125" style="188" customWidth="1"/>
    <col min="14340" max="14340" width="14.6640625" style="188" customWidth="1"/>
    <col min="14341" max="14341" width="17.1640625" style="188" customWidth="1"/>
    <col min="14342" max="14345" width="14.6640625" style="188" customWidth="1"/>
    <col min="14346" max="14346" width="29.83203125" style="188" customWidth="1"/>
    <col min="14347" max="14583" width="9" style="188"/>
    <col min="14584" max="14584" width="8" style="188" customWidth="1"/>
    <col min="14585" max="14585" width="5.83203125" style="188" customWidth="1"/>
    <col min="14586" max="14587" width="6.5" style="188" customWidth="1"/>
    <col min="14588" max="14588" width="8.5" style="188" customWidth="1"/>
    <col min="14589" max="14589" width="7.1640625" style="188" customWidth="1"/>
    <col min="14590" max="14590" width="16.5" style="188" customWidth="1"/>
    <col min="14591" max="14591" width="18.83203125" style="188" customWidth="1"/>
    <col min="14592" max="14592" width="47.1640625" style="188" customWidth="1"/>
    <col min="14593" max="14593" width="6.83203125" style="188" customWidth="1"/>
    <col min="14594" max="14594" width="13.1640625" style="188" customWidth="1"/>
    <col min="14595" max="14595" width="14.83203125" style="188" customWidth="1"/>
    <col min="14596" max="14596" width="14.6640625" style="188" customWidth="1"/>
    <col min="14597" max="14597" width="17.1640625" style="188" customWidth="1"/>
    <col min="14598" max="14601" width="14.6640625" style="188" customWidth="1"/>
    <col min="14602" max="14602" width="29.83203125" style="188" customWidth="1"/>
    <col min="14603" max="14839" width="9" style="188"/>
    <col min="14840" max="14840" width="8" style="188" customWidth="1"/>
    <col min="14841" max="14841" width="5.83203125" style="188" customWidth="1"/>
    <col min="14842" max="14843" width="6.5" style="188" customWidth="1"/>
    <col min="14844" max="14844" width="8.5" style="188" customWidth="1"/>
    <col min="14845" max="14845" width="7.1640625" style="188" customWidth="1"/>
    <col min="14846" max="14846" width="16.5" style="188" customWidth="1"/>
    <col min="14847" max="14847" width="18.83203125" style="188" customWidth="1"/>
    <col min="14848" max="14848" width="47.1640625" style="188" customWidth="1"/>
    <col min="14849" max="14849" width="6.83203125" style="188" customWidth="1"/>
    <col min="14850" max="14850" width="13.1640625" style="188" customWidth="1"/>
    <col min="14851" max="14851" width="14.83203125" style="188" customWidth="1"/>
    <col min="14852" max="14852" width="14.6640625" style="188" customWidth="1"/>
    <col min="14853" max="14853" width="17.1640625" style="188" customWidth="1"/>
    <col min="14854" max="14857" width="14.6640625" style="188" customWidth="1"/>
    <col min="14858" max="14858" width="29.83203125" style="188" customWidth="1"/>
    <col min="14859" max="15095" width="9" style="188"/>
    <col min="15096" max="15096" width="8" style="188" customWidth="1"/>
    <col min="15097" max="15097" width="5.83203125" style="188" customWidth="1"/>
    <col min="15098" max="15099" width="6.5" style="188" customWidth="1"/>
    <col min="15100" max="15100" width="8.5" style="188" customWidth="1"/>
    <col min="15101" max="15101" width="7.1640625" style="188" customWidth="1"/>
    <col min="15102" max="15102" width="16.5" style="188" customWidth="1"/>
    <col min="15103" max="15103" width="18.83203125" style="188" customWidth="1"/>
    <col min="15104" max="15104" width="47.1640625" style="188" customWidth="1"/>
    <col min="15105" max="15105" width="6.83203125" style="188" customWidth="1"/>
    <col min="15106" max="15106" width="13.1640625" style="188" customWidth="1"/>
    <col min="15107" max="15107" width="14.83203125" style="188" customWidth="1"/>
    <col min="15108" max="15108" width="14.6640625" style="188" customWidth="1"/>
    <col min="15109" max="15109" width="17.1640625" style="188" customWidth="1"/>
    <col min="15110" max="15113" width="14.6640625" style="188" customWidth="1"/>
    <col min="15114" max="15114" width="29.83203125" style="188" customWidth="1"/>
    <col min="15115" max="15351" width="9" style="188"/>
    <col min="15352" max="15352" width="8" style="188" customWidth="1"/>
    <col min="15353" max="15353" width="5.83203125" style="188" customWidth="1"/>
    <col min="15354" max="15355" width="6.5" style="188" customWidth="1"/>
    <col min="15356" max="15356" width="8.5" style="188" customWidth="1"/>
    <col min="15357" max="15357" width="7.1640625" style="188" customWidth="1"/>
    <col min="15358" max="15358" width="16.5" style="188" customWidth="1"/>
    <col min="15359" max="15359" width="18.83203125" style="188" customWidth="1"/>
    <col min="15360" max="15360" width="47.1640625" style="188" customWidth="1"/>
    <col min="15361" max="15361" width="6.83203125" style="188" customWidth="1"/>
    <col min="15362" max="15362" width="13.1640625" style="188" customWidth="1"/>
    <col min="15363" max="15363" width="14.83203125" style="188" customWidth="1"/>
    <col min="15364" max="15364" width="14.6640625" style="188" customWidth="1"/>
    <col min="15365" max="15365" width="17.1640625" style="188" customWidth="1"/>
    <col min="15366" max="15369" width="14.6640625" style="188" customWidth="1"/>
    <col min="15370" max="15370" width="29.83203125" style="188" customWidth="1"/>
    <col min="15371" max="15607" width="9" style="188"/>
    <col min="15608" max="15608" width="8" style="188" customWidth="1"/>
    <col min="15609" max="15609" width="5.83203125" style="188" customWidth="1"/>
    <col min="15610" max="15611" width="6.5" style="188" customWidth="1"/>
    <col min="15612" max="15612" width="8.5" style="188" customWidth="1"/>
    <col min="15613" max="15613" width="7.1640625" style="188" customWidth="1"/>
    <col min="15614" max="15614" width="16.5" style="188" customWidth="1"/>
    <col min="15615" max="15615" width="18.83203125" style="188" customWidth="1"/>
    <col min="15616" max="15616" width="47.1640625" style="188" customWidth="1"/>
    <col min="15617" max="15617" width="6.83203125" style="188" customWidth="1"/>
    <col min="15618" max="15618" width="13.1640625" style="188" customWidth="1"/>
    <col min="15619" max="15619" width="14.83203125" style="188" customWidth="1"/>
    <col min="15620" max="15620" width="14.6640625" style="188" customWidth="1"/>
    <col min="15621" max="15621" width="17.1640625" style="188" customWidth="1"/>
    <col min="15622" max="15625" width="14.6640625" style="188" customWidth="1"/>
    <col min="15626" max="15626" width="29.83203125" style="188" customWidth="1"/>
    <col min="15627" max="15863" width="9" style="188"/>
    <col min="15864" max="15864" width="8" style="188" customWidth="1"/>
    <col min="15865" max="15865" width="5.83203125" style="188" customWidth="1"/>
    <col min="15866" max="15867" width="6.5" style="188" customWidth="1"/>
    <col min="15868" max="15868" width="8.5" style="188" customWidth="1"/>
    <col min="15869" max="15869" width="7.1640625" style="188" customWidth="1"/>
    <col min="15870" max="15870" width="16.5" style="188" customWidth="1"/>
    <col min="15871" max="15871" width="18.83203125" style="188" customWidth="1"/>
    <col min="15872" max="15872" width="47.1640625" style="188" customWidth="1"/>
    <col min="15873" max="15873" width="6.83203125" style="188" customWidth="1"/>
    <col min="15874" max="15874" width="13.1640625" style="188" customWidth="1"/>
    <col min="15875" max="15875" width="14.83203125" style="188" customWidth="1"/>
    <col min="15876" max="15876" width="14.6640625" style="188" customWidth="1"/>
    <col min="15877" max="15877" width="17.1640625" style="188" customWidth="1"/>
    <col min="15878" max="15881" width="14.6640625" style="188" customWidth="1"/>
    <col min="15882" max="15882" width="29.83203125" style="188" customWidth="1"/>
    <col min="15883" max="16119" width="9" style="188"/>
    <col min="16120" max="16120" width="8" style="188" customWidth="1"/>
    <col min="16121" max="16121" width="5.83203125" style="188" customWidth="1"/>
    <col min="16122" max="16123" width="6.5" style="188" customWidth="1"/>
    <col min="16124" max="16124" width="8.5" style="188" customWidth="1"/>
    <col min="16125" max="16125" width="7.1640625" style="188" customWidth="1"/>
    <col min="16126" max="16126" width="16.5" style="188" customWidth="1"/>
    <col min="16127" max="16127" width="18.83203125" style="188" customWidth="1"/>
    <col min="16128" max="16128" width="47.1640625" style="188" customWidth="1"/>
    <col min="16129" max="16129" width="6.83203125" style="188" customWidth="1"/>
    <col min="16130" max="16130" width="13.1640625" style="188" customWidth="1"/>
    <col min="16131" max="16131" width="14.83203125" style="188" customWidth="1"/>
    <col min="16132" max="16132" width="14.6640625" style="188" customWidth="1"/>
    <col min="16133" max="16133" width="17.1640625" style="188" customWidth="1"/>
    <col min="16134" max="16137" width="14.6640625" style="188" customWidth="1"/>
    <col min="16138" max="16138" width="29.83203125" style="188" customWidth="1"/>
    <col min="16139" max="16384" width="9" style="188"/>
  </cols>
  <sheetData>
    <row r="1" spans="1:10" ht="29.25" customHeight="1">
      <c r="A1" s="186" t="s">
        <v>4232</v>
      </c>
      <c r="B1" s="186" t="s">
        <v>4233</v>
      </c>
      <c r="C1" s="186" t="s">
        <v>4234</v>
      </c>
      <c r="D1" s="186" t="s">
        <v>4235</v>
      </c>
      <c r="E1" s="186" t="s">
        <v>4236</v>
      </c>
      <c r="F1" s="186" t="s">
        <v>4237</v>
      </c>
      <c r="G1" s="186" t="s">
        <v>208</v>
      </c>
      <c r="H1" s="186" t="s">
        <v>209</v>
      </c>
      <c r="I1" s="186" t="s">
        <v>210</v>
      </c>
      <c r="J1" s="187"/>
    </row>
    <row r="2" spans="1:10" ht="17.25" customHeight="1">
      <c r="A2" s="189">
        <v>1</v>
      </c>
      <c r="B2" s="190" t="s">
        <v>4239</v>
      </c>
      <c r="C2" s="191" t="s">
        <v>220</v>
      </c>
      <c r="D2" s="192" t="s">
        <v>4240</v>
      </c>
      <c r="E2" s="192" t="s">
        <v>98</v>
      </c>
      <c r="F2" s="192" t="s">
        <v>387</v>
      </c>
      <c r="G2" s="193" t="s">
        <v>388</v>
      </c>
      <c r="H2" s="197" t="s">
        <v>372</v>
      </c>
      <c r="I2" s="194">
        <v>6</v>
      </c>
      <c r="J2" s="187" t="s">
        <v>4238</v>
      </c>
    </row>
    <row r="3" spans="1:10" ht="17.25" customHeight="1">
      <c r="A3" s="189">
        <v>2</v>
      </c>
      <c r="B3" s="190" t="s">
        <v>4239</v>
      </c>
      <c r="C3" s="191" t="s">
        <v>220</v>
      </c>
      <c r="D3" s="192" t="s">
        <v>4240</v>
      </c>
      <c r="E3" s="192" t="s">
        <v>98</v>
      </c>
      <c r="F3" s="192" t="s">
        <v>391</v>
      </c>
      <c r="G3" s="193" t="s">
        <v>392</v>
      </c>
      <c r="H3" s="197" t="s">
        <v>372</v>
      </c>
      <c r="I3" s="194">
        <v>30</v>
      </c>
      <c r="J3" s="187" t="s">
        <v>4238</v>
      </c>
    </row>
    <row r="4" spans="1:10" ht="17.25" customHeight="1">
      <c r="A4" s="189">
        <v>3</v>
      </c>
      <c r="B4" s="190" t="s">
        <v>4239</v>
      </c>
      <c r="C4" s="191" t="s">
        <v>220</v>
      </c>
      <c r="D4" s="192" t="s">
        <v>4240</v>
      </c>
      <c r="E4" s="192" t="s">
        <v>98</v>
      </c>
      <c r="F4" s="192" t="s">
        <v>427</v>
      </c>
      <c r="G4" s="193" t="s">
        <v>428</v>
      </c>
      <c r="H4" s="197" t="s">
        <v>429</v>
      </c>
      <c r="I4" s="194">
        <v>10.5</v>
      </c>
      <c r="J4" s="187" t="s">
        <v>4238</v>
      </c>
    </row>
    <row r="5" spans="1:10" ht="26.25" customHeight="1">
      <c r="A5" s="189">
        <v>4</v>
      </c>
      <c r="B5" s="190" t="s">
        <v>4239</v>
      </c>
      <c r="C5" s="191" t="s">
        <v>220</v>
      </c>
      <c r="D5" s="192" t="s">
        <v>4240</v>
      </c>
      <c r="E5" s="192" t="s">
        <v>98</v>
      </c>
      <c r="F5" s="192" t="s">
        <v>516</v>
      </c>
      <c r="G5" s="193" t="s">
        <v>517</v>
      </c>
      <c r="H5" s="197" t="s">
        <v>223</v>
      </c>
      <c r="I5" s="194">
        <v>215.96</v>
      </c>
      <c r="J5" s="187" t="s">
        <v>4238</v>
      </c>
    </row>
    <row r="6" spans="1:10" ht="17.25" customHeight="1">
      <c r="A6" s="189">
        <v>5</v>
      </c>
      <c r="B6" s="190" t="s">
        <v>4239</v>
      </c>
      <c r="C6" s="191" t="s">
        <v>220</v>
      </c>
      <c r="D6" s="192" t="s">
        <v>4240</v>
      </c>
      <c r="E6" s="192" t="s">
        <v>98</v>
      </c>
      <c r="F6" s="192" t="s">
        <v>520</v>
      </c>
      <c r="G6" s="193" t="s">
        <v>521</v>
      </c>
      <c r="H6" s="197" t="s">
        <v>223</v>
      </c>
      <c r="I6" s="194">
        <v>11.412000000000001</v>
      </c>
      <c r="J6" s="187" t="s">
        <v>4238</v>
      </c>
    </row>
    <row r="7" spans="1:10" ht="26.25" customHeight="1">
      <c r="A7" s="189">
        <v>6</v>
      </c>
      <c r="B7" s="190" t="s">
        <v>4239</v>
      </c>
      <c r="C7" s="191" t="s">
        <v>220</v>
      </c>
      <c r="D7" s="192" t="s">
        <v>4240</v>
      </c>
      <c r="E7" s="192" t="s">
        <v>98</v>
      </c>
      <c r="F7" s="192" t="s">
        <v>669</v>
      </c>
      <c r="G7" s="193" t="s">
        <v>670</v>
      </c>
      <c r="H7" s="197" t="s">
        <v>223</v>
      </c>
      <c r="I7" s="194">
        <v>49.982999999999997</v>
      </c>
      <c r="J7" s="187" t="s">
        <v>4238</v>
      </c>
    </row>
    <row r="8" spans="1:10" ht="26.25" customHeight="1">
      <c r="A8" s="189">
        <v>7</v>
      </c>
      <c r="B8" s="190" t="s">
        <v>4239</v>
      </c>
      <c r="C8" s="191" t="s">
        <v>220</v>
      </c>
      <c r="D8" s="192" t="s">
        <v>4240</v>
      </c>
      <c r="E8" s="192" t="s">
        <v>98</v>
      </c>
      <c r="F8" s="192" t="s">
        <v>673</v>
      </c>
      <c r="G8" s="193" t="s">
        <v>674</v>
      </c>
      <c r="H8" s="197" t="s">
        <v>223</v>
      </c>
      <c r="I8" s="194">
        <v>149.94999999999999</v>
      </c>
      <c r="J8" s="187" t="s">
        <v>4238</v>
      </c>
    </row>
    <row r="9" spans="1:10" ht="17.25" customHeight="1">
      <c r="A9" s="189">
        <v>8</v>
      </c>
      <c r="B9" s="190" t="s">
        <v>4239</v>
      </c>
      <c r="C9" s="191" t="s">
        <v>220</v>
      </c>
      <c r="D9" s="192" t="s">
        <v>4240</v>
      </c>
      <c r="E9" s="192" t="s">
        <v>98</v>
      </c>
      <c r="F9" s="192" t="s">
        <v>685</v>
      </c>
      <c r="G9" s="193" t="s">
        <v>686</v>
      </c>
      <c r="H9" s="197" t="s">
        <v>239</v>
      </c>
      <c r="I9" s="194">
        <v>6.5949999999999998</v>
      </c>
      <c r="J9" s="187" t="s">
        <v>4238</v>
      </c>
    </row>
    <row r="10" spans="1:10" ht="26.25" customHeight="1">
      <c r="A10" s="189">
        <v>9</v>
      </c>
      <c r="B10" s="190" t="s">
        <v>4239</v>
      </c>
      <c r="C10" s="191" t="s">
        <v>220</v>
      </c>
      <c r="D10" s="192" t="s">
        <v>4240</v>
      </c>
      <c r="E10" s="192" t="s">
        <v>98</v>
      </c>
      <c r="F10" s="192" t="s">
        <v>792</v>
      </c>
      <c r="G10" s="193" t="s">
        <v>4241</v>
      </c>
      <c r="H10" s="197" t="s">
        <v>223</v>
      </c>
      <c r="I10" s="194">
        <v>149.94999999999999</v>
      </c>
      <c r="J10" s="187" t="s">
        <v>4238</v>
      </c>
    </row>
    <row r="11" spans="1:10" ht="9.75" customHeight="1">
      <c r="A11" s="189">
        <v>10</v>
      </c>
      <c r="B11" s="190" t="s">
        <v>4239</v>
      </c>
      <c r="C11" s="191" t="s">
        <v>220</v>
      </c>
      <c r="D11" s="192" t="s">
        <v>4240</v>
      </c>
      <c r="E11" s="192" t="s">
        <v>98</v>
      </c>
      <c r="F11" s="192" t="s">
        <v>804</v>
      </c>
      <c r="G11" s="193" t="s">
        <v>805</v>
      </c>
      <c r="H11" s="197" t="s">
        <v>273</v>
      </c>
      <c r="I11" s="194">
        <v>1670.038</v>
      </c>
      <c r="J11" s="187" t="s">
        <v>4238</v>
      </c>
    </row>
    <row r="12" spans="1:10" ht="17.25" customHeight="1">
      <c r="A12" s="189">
        <v>11</v>
      </c>
      <c r="B12" s="190" t="s">
        <v>4239</v>
      </c>
      <c r="C12" s="191" t="s">
        <v>220</v>
      </c>
      <c r="D12" s="192" t="s">
        <v>4240</v>
      </c>
      <c r="E12" s="192" t="s">
        <v>98</v>
      </c>
      <c r="F12" s="192" t="s">
        <v>989</v>
      </c>
      <c r="G12" s="193" t="s">
        <v>990</v>
      </c>
      <c r="H12" s="197" t="s">
        <v>223</v>
      </c>
      <c r="I12" s="194">
        <v>18</v>
      </c>
      <c r="J12" s="187" t="s">
        <v>4238</v>
      </c>
    </row>
    <row r="13" spans="1:10" ht="26.25" customHeight="1">
      <c r="A13" s="189">
        <v>13</v>
      </c>
      <c r="B13" s="190" t="s">
        <v>4239</v>
      </c>
      <c r="C13" s="191" t="s">
        <v>220</v>
      </c>
      <c r="D13" s="192" t="s">
        <v>4240</v>
      </c>
      <c r="E13" s="192" t="s">
        <v>98</v>
      </c>
      <c r="F13" s="192" t="s">
        <v>1045</v>
      </c>
      <c r="G13" s="193" t="s">
        <v>1046</v>
      </c>
      <c r="H13" s="197" t="s">
        <v>372</v>
      </c>
      <c r="I13" s="194">
        <v>2</v>
      </c>
      <c r="J13" s="187" t="s">
        <v>4238</v>
      </c>
    </row>
    <row r="14" spans="1:10" ht="26.25" customHeight="1">
      <c r="A14" s="189">
        <v>15</v>
      </c>
      <c r="B14" s="190" t="s">
        <v>4239</v>
      </c>
      <c r="C14" s="191" t="s">
        <v>220</v>
      </c>
      <c r="D14" s="192" t="s">
        <v>4240</v>
      </c>
      <c r="E14" s="192" t="s">
        <v>98</v>
      </c>
      <c r="F14" s="192" t="s">
        <v>1065</v>
      </c>
      <c r="G14" s="193" t="s">
        <v>1066</v>
      </c>
      <c r="H14" s="197" t="s">
        <v>372</v>
      </c>
      <c r="I14" s="194">
        <v>2</v>
      </c>
      <c r="J14" s="187" t="s">
        <v>4238</v>
      </c>
    </row>
    <row r="15" spans="1:10" ht="26.25" customHeight="1">
      <c r="A15" s="189">
        <v>17</v>
      </c>
      <c r="B15" s="190" t="s">
        <v>4239</v>
      </c>
      <c r="C15" s="191" t="s">
        <v>220</v>
      </c>
      <c r="D15" s="192" t="s">
        <v>4240</v>
      </c>
      <c r="E15" s="192" t="s">
        <v>98</v>
      </c>
      <c r="F15" s="192" t="s">
        <v>1073</v>
      </c>
      <c r="G15" s="193" t="s">
        <v>1074</v>
      </c>
      <c r="H15" s="197" t="s">
        <v>273</v>
      </c>
      <c r="I15" s="194">
        <v>1219.1120000000001</v>
      </c>
      <c r="J15" s="187" t="s">
        <v>4238</v>
      </c>
    </row>
    <row r="16" spans="1:10" ht="26.25" customHeight="1">
      <c r="A16" s="189">
        <v>18</v>
      </c>
      <c r="B16" s="190" t="s">
        <v>4239</v>
      </c>
      <c r="C16" s="191" t="s">
        <v>220</v>
      </c>
      <c r="D16" s="192" t="s">
        <v>4240</v>
      </c>
      <c r="E16" s="192" t="s">
        <v>98</v>
      </c>
      <c r="F16" s="192" t="s">
        <v>1207</v>
      </c>
      <c r="G16" s="193" t="s">
        <v>1208</v>
      </c>
      <c r="H16" s="197" t="s">
        <v>223</v>
      </c>
      <c r="I16" s="194">
        <v>149.94999999999999</v>
      </c>
      <c r="J16" s="187" t="s">
        <v>4238</v>
      </c>
    </row>
    <row r="17" spans="1:10" ht="26.25" customHeight="1">
      <c r="A17" s="189">
        <v>19</v>
      </c>
      <c r="B17" s="190" t="s">
        <v>4239</v>
      </c>
      <c r="C17" s="191" t="s">
        <v>220</v>
      </c>
      <c r="D17" s="192" t="s">
        <v>4240</v>
      </c>
      <c r="E17" s="192" t="s">
        <v>98</v>
      </c>
      <c r="F17" s="192" t="s">
        <v>1211</v>
      </c>
      <c r="G17" s="193" t="s">
        <v>1212</v>
      </c>
      <c r="H17" s="197" t="s">
        <v>223</v>
      </c>
      <c r="I17" s="194">
        <v>149.94999999999999</v>
      </c>
      <c r="J17" s="187" t="s">
        <v>4238</v>
      </c>
    </row>
    <row r="18" spans="1:10" ht="26.25" customHeight="1">
      <c r="A18" s="189">
        <v>20</v>
      </c>
      <c r="B18" s="190" t="s">
        <v>4239</v>
      </c>
      <c r="C18" s="191" t="s">
        <v>220</v>
      </c>
      <c r="D18" s="192" t="s">
        <v>4240</v>
      </c>
      <c r="E18" s="192" t="s">
        <v>98</v>
      </c>
      <c r="F18" s="192" t="s">
        <v>1215</v>
      </c>
      <c r="G18" s="193" t="s">
        <v>1216</v>
      </c>
      <c r="H18" s="197" t="s">
        <v>273</v>
      </c>
      <c r="I18" s="194">
        <v>1382.329</v>
      </c>
      <c r="J18" s="187" t="s">
        <v>4238</v>
      </c>
    </row>
    <row r="19" spans="1:10" ht="26.25" customHeight="1">
      <c r="A19" s="189">
        <v>21</v>
      </c>
      <c r="B19" s="190" t="s">
        <v>4239</v>
      </c>
      <c r="C19" s="191" t="s">
        <v>220</v>
      </c>
      <c r="D19" s="192" t="s">
        <v>4240</v>
      </c>
      <c r="E19" s="192" t="s">
        <v>98</v>
      </c>
      <c r="F19" s="192" t="s">
        <v>1271</v>
      </c>
      <c r="G19" s="193" t="s">
        <v>1272</v>
      </c>
      <c r="H19" s="197" t="s">
        <v>223</v>
      </c>
      <c r="I19" s="194">
        <v>227.37200000000001</v>
      </c>
      <c r="J19" s="187" t="s">
        <v>4238</v>
      </c>
    </row>
    <row r="20" spans="1:10" ht="17.25" customHeight="1">
      <c r="A20" s="189">
        <v>22</v>
      </c>
      <c r="B20" s="190" t="s">
        <v>4239</v>
      </c>
      <c r="C20" s="191" t="s">
        <v>220</v>
      </c>
      <c r="D20" s="192" t="s">
        <v>4240</v>
      </c>
      <c r="E20" s="192" t="s">
        <v>98</v>
      </c>
      <c r="F20" s="192" t="s">
        <v>1275</v>
      </c>
      <c r="G20" s="193" t="s">
        <v>1276</v>
      </c>
      <c r="H20" s="197" t="s">
        <v>223</v>
      </c>
      <c r="I20" s="194">
        <v>18</v>
      </c>
      <c r="J20" s="187" t="s">
        <v>4238</v>
      </c>
    </row>
    <row r="21" spans="1:10" ht="26.25" customHeight="1">
      <c r="A21" s="189">
        <v>23</v>
      </c>
      <c r="B21" s="190" t="s">
        <v>4239</v>
      </c>
      <c r="C21" s="191" t="s">
        <v>220</v>
      </c>
      <c r="D21" s="192" t="s">
        <v>4240</v>
      </c>
      <c r="E21" s="192" t="s">
        <v>98</v>
      </c>
      <c r="F21" s="192" t="s">
        <v>1279</v>
      </c>
      <c r="G21" s="193" t="s">
        <v>1280</v>
      </c>
      <c r="H21" s="197" t="s">
        <v>273</v>
      </c>
      <c r="I21" s="194">
        <v>91.807000000000002</v>
      </c>
      <c r="J21" s="187" t="s">
        <v>4238</v>
      </c>
    </row>
    <row r="22" spans="1:10" ht="17.25" customHeight="1">
      <c r="A22" s="189">
        <v>1</v>
      </c>
      <c r="B22" s="190" t="s">
        <v>4239</v>
      </c>
      <c r="C22" s="191" t="s">
        <v>220</v>
      </c>
      <c r="D22" s="192" t="s">
        <v>4240</v>
      </c>
      <c r="E22" s="192" t="s">
        <v>98</v>
      </c>
      <c r="F22" s="192" t="s">
        <v>306</v>
      </c>
      <c r="G22" s="193" t="s">
        <v>307</v>
      </c>
      <c r="H22" s="197" t="s">
        <v>231</v>
      </c>
      <c r="I22" s="194">
        <v>230.024</v>
      </c>
      <c r="J22" s="187" t="s">
        <v>4238</v>
      </c>
    </row>
    <row r="23" spans="1:10" ht="26.25" customHeight="1">
      <c r="A23" s="189">
        <v>2</v>
      </c>
      <c r="B23" s="190" t="s">
        <v>4239</v>
      </c>
      <c r="C23" s="191" t="s">
        <v>220</v>
      </c>
      <c r="D23" s="192" t="s">
        <v>4240</v>
      </c>
      <c r="E23" s="192" t="s">
        <v>98</v>
      </c>
      <c r="F23" s="192" t="s">
        <v>309</v>
      </c>
      <c r="G23" s="193" t="s">
        <v>310</v>
      </c>
      <c r="H23" s="197" t="s">
        <v>231</v>
      </c>
      <c r="I23" s="194">
        <v>489.75299999999999</v>
      </c>
      <c r="J23" s="187" t="s">
        <v>4238</v>
      </c>
    </row>
    <row r="24" spans="1:10" ht="17.25" customHeight="1">
      <c r="A24" s="189">
        <v>3</v>
      </c>
      <c r="B24" s="190" t="s">
        <v>4239</v>
      </c>
      <c r="C24" s="191" t="s">
        <v>220</v>
      </c>
      <c r="D24" s="192" t="s">
        <v>4240</v>
      </c>
      <c r="E24" s="192" t="s">
        <v>98</v>
      </c>
      <c r="F24" s="192" t="s">
        <v>312</v>
      </c>
      <c r="G24" s="193" t="s">
        <v>313</v>
      </c>
      <c r="H24" s="197" t="s">
        <v>231</v>
      </c>
      <c r="I24" s="194">
        <v>6.8</v>
      </c>
      <c r="J24" s="187" t="s">
        <v>4238</v>
      </c>
    </row>
    <row r="25" spans="1:10" ht="17.25" customHeight="1">
      <c r="A25" s="189">
        <v>4</v>
      </c>
      <c r="B25" s="190" t="s">
        <v>4239</v>
      </c>
      <c r="C25" s="191" t="s">
        <v>220</v>
      </c>
      <c r="D25" s="192" t="s">
        <v>4240</v>
      </c>
      <c r="E25" s="192" t="s">
        <v>98</v>
      </c>
      <c r="F25" s="192" t="s">
        <v>315</v>
      </c>
      <c r="G25" s="193" t="s">
        <v>316</v>
      </c>
      <c r="H25" s="197" t="s">
        <v>231</v>
      </c>
      <c r="I25" s="194">
        <v>143.511</v>
      </c>
      <c r="J25" s="187" t="s">
        <v>4238</v>
      </c>
    </row>
    <row r="26" spans="1:10" ht="26.25" customHeight="1">
      <c r="A26" s="189">
        <v>5</v>
      </c>
      <c r="B26" s="190" t="s">
        <v>4239</v>
      </c>
      <c r="C26" s="191" t="s">
        <v>220</v>
      </c>
      <c r="D26" s="192" t="s">
        <v>4240</v>
      </c>
      <c r="E26" s="192" t="s">
        <v>98</v>
      </c>
      <c r="F26" s="192" t="s">
        <v>318</v>
      </c>
      <c r="G26" s="193" t="s">
        <v>319</v>
      </c>
      <c r="H26" s="197" t="s">
        <v>231</v>
      </c>
      <c r="I26" s="194">
        <v>623.65200000000004</v>
      </c>
      <c r="J26" s="187" t="s">
        <v>4238</v>
      </c>
    </row>
    <row r="27" spans="1:10" ht="17.25" customHeight="1">
      <c r="A27" s="189">
        <v>6</v>
      </c>
      <c r="B27" s="190" t="s">
        <v>4239</v>
      </c>
      <c r="C27" s="191" t="s">
        <v>220</v>
      </c>
      <c r="D27" s="192" t="s">
        <v>4240</v>
      </c>
      <c r="E27" s="192" t="s">
        <v>98</v>
      </c>
      <c r="F27" s="192" t="s">
        <v>321</v>
      </c>
      <c r="G27" s="193" t="s">
        <v>322</v>
      </c>
      <c r="H27" s="197" t="s">
        <v>231</v>
      </c>
      <c r="I27" s="194">
        <v>623.65200000000004</v>
      </c>
      <c r="J27" s="187" t="s">
        <v>4238</v>
      </c>
    </row>
    <row r="28" spans="1:10" ht="17.25" customHeight="1">
      <c r="A28" s="189">
        <v>7</v>
      </c>
      <c r="B28" s="190" t="s">
        <v>4239</v>
      </c>
      <c r="C28" s="191" t="s">
        <v>220</v>
      </c>
      <c r="D28" s="192" t="s">
        <v>4240</v>
      </c>
      <c r="E28" s="192" t="s">
        <v>98</v>
      </c>
      <c r="F28" s="192" t="s">
        <v>324</v>
      </c>
      <c r="G28" s="193" t="s">
        <v>325</v>
      </c>
      <c r="H28" s="197" t="s">
        <v>231</v>
      </c>
      <c r="I28" s="194">
        <v>623.65200000000004</v>
      </c>
      <c r="J28" s="187" t="s">
        <v>4238</v>
      </c>
    </row>
    <row r="29" spans="1:10" ht="17.25" customHeight="1">
      <c r="A29" s="189">
        <v>8</v>
      </c>
      <c r="B29" s="190" t="s">
        <v>4239</v>
      </c>
      <c r="C29" s="191" t="s">
        <v>220</v>
      </c>
      <c r="D29" s="192" t="s">
        <v>4240</v>
      </c>
      <c r="E29" s="192" t="s">
        <v>98</v>
      </c>
      <c r="F29" s="192" t="s">
        <v>327</v>
      </c>
      <c r="G29" s="193" t="s">
        <v>328</v>
      </c>
      <c r="H29" s="197" t="s">
        <v>239</v>
      </c>
      <c r="I29" s="194">
        <v>1122.5740000000001</v>
      </c>
      <c r="J29" s="187" t="s">
        <v>4238</v>
      </c>
    </row>
    <row r="30" spans="1:10" ht="26.25" customHeight="1">
      <c r="A30" s="189">
        <v>9</v>
      </c>
      <c r="B30" s="190" t="s">
        <v>4239</v>
      </c>
      <c r="C30" s="191" t="s">
        <v>220</v>
      </c>
      <c r="D30" s="192" t="s">
        <v>4240</v>
      </c>
      <c r="E30" s="192" t="s">
        <v>98</v>
      </c>
      <c r="F30" s="192" t="s">
        <v>330</v>
      </c>
      <c r="G30" s="193" t="s">
        <v>331</v>
      </c>
      <c r="H30" s="197" t="s">
        <v>231</v>
      </c>
      <c r="I30" s="194">
        <v>118.2</v>
      </c>
      <c r="J30" s="187" t="s">
        <v>4238</v>
      </c>
    </row>
    <row r="31" spans="1:10" ht="26.25" customHeight="1">
      <c r="A31" s="189">
        <v>10</v>
      </c>
      <c r="B31" s="190" t="s">
        <v>4239</v>
      </c>
      <c r="C31" s="191" t="s">
        <v>220</v>
      </c>
      <c r="D31" s="192" t="s">
        <v>4240</v>
      </c>
      <c r="E31" s="192" t="s">
        <v>98</v>
      </c>
      <c r="F31" s="192" t="s">
        <v>333</v>
      </c>
      <c r="G31" s="193" t="s">
        <v>334</v>
      </c>
      <c r="H31" s="197" t="s">
        <v>223</v>
      </c>
      <c r="I31" s="194">
        <v>1150.1199999999999</v>
      </c>
      <c r="J31" s="187" t="s">
        <v>4238</v>
      </c>
    </row>
    <row r="32" spans="1:10">
      <c r="A32" s="189">
        <v>11</v>
      </c>
      <c r="B32" s="190" t="s">
        <v>4239</v>
      </c>
      <c r="C32" s="191" t="s">
        <v>220</v>
      </c>
      <c r="D32" s="192" t="s">
        <v>4240</v>
      </c>
      <c r="E32" s="192" t="s">
        <v>98</v>
      </c>
      <c r="F32" s="192" t="s">
        <v>336</v>
      </c>
      <c r="G32" s="193" t="s">
        <v>337</v>
      </c>
      <c r="H32" s="197" t="s">
        <v>231</v>
      </c>
      <c r="I32" s="194">
        <v>141.011</v>
      </c>
      <c r="J32" s="187" t="s">
        <v>4238</v>
      </c>
    </row>
    <row r="33" spans="1:10" ht="21">
      <c r="A33" s="189">
        <v>12</v>
      </c>
      <c r="B33" s="190" t="s">
        <v>4239</v>
      </c>
      <c r="C33" s="191" t="s">
        <v>220</v>
      </c>
      <c r="D33" s="192" t="s">
        <v>4240</v>
      </c>
      <c r="E33" s="192" t="s">
        <v>98</v>
      </c>
      <c r="F33" s="192" t="s">
        <v>339</v>
      </c>
      <c r="G33" s="193" t="s">
        <v>340</v>
      </c>
      <c r="H33" s="197" t="s">
        <v>231</v>
      </c>
      <c r="I33" s="194">
        <v>15.959</v>
      </c>
      <c r="J33" s="187" t="s">
        <v>4238</v>
      </c>
    </row>
    <row r="34" spans="1:10">
      <c r="A34" s="189">
        <v>13</v>
      </c>
      <c r="B34" s="190" t="s">
        <v>4239</v>
      </c>
      <c r="C34" s="191" t="s">
        <v>220</v>
      </c>
      <c r="D34" s="192" t="s">
        <v>4240</v>
      </c>
      <c r="E34" s="192" t="s">
        <v>98</v>
      </c>
      <c r="F34" s="192" t="s">
        <v>342</v>
      </c>
      <c r="G34" s="193" t="s">
        <v>343</v>
      </c>
      <c r="H34" s="197" t="s">
        <v>231</v>
      </c>
      <c r="I34" s="194">
        <v>197.95</v>
      </c>
      <c r="J34" s="187" t="s">
        <v>4238</v>
      </c>
    </row>
    <row r="35" spans="1:10" ht="17.25" customHeight="1">
      <c r="A35" s="189">
        <v>14</v>
      </c>
      <c r="B35" s="190" t="s">
        <v>4239</v>
      </c>
      <c r="C35" s="191" t="s">
        <v>220</v>
      </c>
      <c r="D35" s="192" t="s">
        <v>4240</v>
      </c>
      <c r="E35" s="192" t="s">
        <v>98</v>
      </c>
      <c r="F35" s="192" t="s">
        <v>345</v>
      </c>
      <c r="G35" s="193" t="s">
        <v>346</v>
      </c>
      <c r="H35" s="197" t="s">
        <v>223</v>
      </c>
      <c r="I35" s="194">
        <v>63.28</v>
      </c>
      <c r="J35" s="187" t="s">
        <v>4238</v>
      </c>
    </row>
    <row r="36" spans="1:10" ht="17.25" customHeight="1">
      <c r="A36" s="189">
        <v>15</v>
      </c>
      <c r="B36" s="190" t="s">
        <v>4239</v>
      </c>
      <c r="C36" s="191" t="s">
        <v>220</v>
      </c>
      <c r="D36" s="192" t="s">
        <v>4240</v>
      </c>
      <c r="E36" s="192" t="s">
        <v>98</v>
      </c>
      <c r="F36" s="192" t="s">
        <v>348</v>
      </c>
      <c r="G36" s="193" t="s">
        <v>349</v>
      </c>
      <c r="H36" s="197" t="s">
        <v>223</v>
      </c>
      <c r="I36" s="194">
        <v>63.28</v>
      </c>
      <c r="J36" s="187" t="s">
        <v>4238</v>
      </c>
    </row>
    <row r="37" spans="1:10" ht="17.25" customHeight="1">
      <c r="A37" s="189">
        <v>16</v>
      </c>
      <c r="B37" s="190" t="s">
        <v>4239</v>
      </c>
      <c r="C37" s="191" t="s">
        <v>220</v>
      </c>
      <c r="D37" s="192" t="s">
        <v>4240</v>
      </c>
      <c r="E37" s="192" t="s">
        <v>98</v>
      </c>
      <c r="F37" s="192" t="s">
        <v>351</v>
      </c>
      <c r="G37" s="193" t="s">
        <v>352</v>
      </c>
      <c r="H37" s="197" t="s">
        <v>239</v>
      </c>
      <c r="I37" s="194">
        <v>6.4619999999999997</v>
      </c>
      <c r="J37" s="187" t="s">
        <v>4238</v>
      </c>
    </row>
    <row r="38" spans="1:10" ht="26.25" customHeight="1">
      <c r="A38" s="189">
        <v>17</v>
      </c>
      <c r="B38" s="190" t="s">
        <v>4239</v>
      </c>
      <c r="C38" s="191" t="s">
        <v>220</v>
      </c>
      <c r="D38" s="192" t="s">
        <v>4240</v>
      </c>
      <c r="E38" s="192" t="s">
        <v>98</v>
      </c>
      <c r="F38" s="192" t="s">
        <v>355</v>
      </c>
      <c r="G38" s="193" t="s">
        <v>4242</v>
      </c>
      <c r="H38" s="197" t="s">
        <v>223</v>
      </c>
      <c r="I38" s="194">
        <v>543.57899999999995</v>
      </c>
      <c r="J38" s="187" t="s">
        <v>4238</v>
      </c>
    </row>
    <row r="39" spans="1:10" ht="26.25" customHeight="1">
      <c r="A39" s="189">
        <v>18</v>
      </c>
      <c r="B39" s="190" t="s">
        <v>4239</v>
      </c>
      <c r="C39" s="191" t="s">
        <v>220</v>
      </c>
      <c r="D39" s="192" t="s">
        <v>4240</v>
      </c>
      <c r="E39" s="192" t="s">
        <v>98</v>
      </c>
      <c r="F39" s="192" t="s">
        <v>359</v>
      </c>
      <c r="G39" s="193" t="s">
        <v>4243</v>
      </c>
      <c r="H39" s="197" t="s">
        <v>223</v>
      </c>
      <c r="I39" s="194">
        <v>372.25</v>
      </c>
      <c r="J39" s="187" t="s">
        <v>4238</v>
      </c>
    </row>
    <row r="40" spans="1:10" ht="26.25" customHeight="1">
      <c r="A40" s="189">
        <v>19</v>
      </c>
      <c r="B40" s="190" t="s">
        <v>4239</v>
      </c>
      <c r="C40" s="191" t="s">
        <v>220</v>
      </c>
      <c r="D40" s="192" t="s">
        <v>4240</v>
      </c>
      <c r="E40" s="192" t="s">
        <v>98</v>
      </c>
      <c r="F40" s="192" t="s">
        <v>363</v>
      </c>
      <c r="G40" s="193" t="s">
        <v>4244</v>
      </c>
      <c r="H40" s="197" t="s">
        <v>223</v>
      </c>
      <c r="I40" s="194">
        <v>558.51</v>
      </c>
      <c r="J40" s="187" t="s">
        <v>4238</v>
      </c>
    </row>
    <row r="41" spans="1:10" ht="26.25" customHeight="1">
      <c r="A41" s="189">
        <v>20</v>
      </c>
      <c r="B41" s="190" t="s">
        <v>4239</v>
      </c>
      <c r="C41" s="191" t="s">
        <v>220</v>
      </c>
      <c r="D41" s="192" t="s">
        <v>4240</v>
      </c>
      <c r="E41" s="192" t="s">
        <v>98</v>
      </c>
      <c r="F41" s="192" t="s">
        <v>367</v>
      </c>
      <c r="G41" s="193" t="s">
        <v>4245</v>
      </c>
      <c r="H41" s="197" t="s">
        <v>223</v>
      </c>
      <c r="I41" s="194">
        <v>1088.432</v>
      </c>
      <c r="J41" s="187" t="s">
        <v>4238</v>
      </c>
    </row>
    <row r="42" spans="1:10" ht="17.25" customHeight="1">
      <c r="A42" s="189">
        <v>21</v>
      </c>
      <c r="B42" s="190" t="s">
        <v>4239</v>
      </c>
      <c r="C42" s="191" t="s">
        <v>220</v>
      </c>
      <c r="D42" s="192" t="s">
        <v>4240</v>
      </c>
      <c r="E42" s="192" t="s">
        <v>98</v>
      </c>
      <c r="F42" s="192" t="s">
        <v>370</v>
      </c>
      <c r="G42" s="193" t="s">
        <v>371</v>
      </c>
      <c r="H42" s="197" t="s">
        <v>372</v>
      </c>
      <c r="I42" s="194">
        <v>10</v>
      </c>
      <c r="J42" s="187" t="s">
        <v>4238</v>
      </c>
    </row>
    <row r="43" spans="1:10" ht="17.25" customHeight="1">
      <c r="A43" s="189">
        <v>22</v>
      </c>
      <c r="B43" s="190" t="s">
        <v>4239</v>
      </c>
      <c r="C43" s="191" t="s">
        <v>220</v>
      </c>
      <c r="D43" s="192" t="s">
        <v>4240</v>
      </c>
      <c r="E43" s="192" t="s">
        <v>98</v>
      </c>
      <c r="F43" s="192" t="s">
        <v>375</v>
      </c>
      <c r="G43" s="193" t="s">
        <v>376</v>
      </c>
      <c r="H43" s="197" t="s">
        <v>372</v>
      </c>
      <c r="I43" s="194">
        <v>29</v>
      </c>
      <c r="J43" s="187" t="s">
        <v>4238</v>
      </c>
    </row>
    <row r="44" spans="1:10" ht="17.25" customHeight="1">
      <c r="A44" s="189">
        <v>23</v>
      </c>
      <c r="B44" s="190" t="s">
        <v>4239</v>
      </c>
      <c r="C44" s="191" t="s">
        <v>220</v>
      </c>
      <c r="D44" s="192" t="s">
        <v>4240</v>
      </c>
      <c r="E44" s="192" t="s">
        <v>98</v>
      </c>
      <c r="F44" s="192" t="s">
        <v>379</v>
      </c>
      <c r="G44" s="193" t="s">
        <v>380</v>
      </c>
      <c r="H44" s="197" t="s">
        <v>372</v>
      </c>
      <c r="I44" s="194">
        <v>2</v>
      </c>
      <c r="J44" s="187" t="s">
        <v>4238</v>
      </c>
    </row>
    <row r="45" spans="1:10" ht="17.25" customHeight="1">
      <c r="A45" s="189">
        <v>24</v>
      </c>
      <c r="B45" s="190" t="s">
        <v>4239</v>
      </c>
      <c r="C45" s="191" t="s">
        <v>220</v>
      </c>
      <c r="D45" s="192" t="s">
        <v>4240</v>
      </c>
      <c r="E45" s="192" t="s">
        <v>98</v>
      </c>
      <c r="F45" s="192" t="s">
        <v>383</v>
      </c>
      <c r="G45" s="193" t="s">
        <v>384</v>
      </c>
      <c r="H45" s="197" t="s">
        <v>372</v>
      </c>
      <c r="I45" s="194">
        <v>7</v>
      </c>
      <c r="J45" s="187" t="s">
        <v>4238</v>
      </c>
    </row>
    <row r="46" spans="1:10" ht="17.25" customHeight="1">
      <c r="A46" s="189">
        <v>25</v>
      </c>
      <c r="B46" s="190" t="s">
        <v>4239</v>
      </c>
      <c r="C46" s="191" t="s">
        <v>220</v>
      </c>
      <c r="D46" s="192" t="s">
        <v>4240</v>
      </c>
      <c r="E46" s="192" t="s">
        <v>98</v>
      </c>
      <c r="F46" s="192" t="s">
        <v>387</v>
      </c>
      <c r="G46" s="193" t="s">
        <v>388</v>
      </c>
      <c r="H46" s="197" t="s">
        <v>372</v>
      </c>
      <c r="I46" s="194">
        <v>68</v>
      </c>
      <c r="J46" s="187" t="s">
        <v>4238</v>
      </c>
    </row>
    <row r="47" spans="1:10" ht="17.25" customHeight="1">
      <c r="A47" s="189">
        <v>26</v>
      </c>
      <c r="B47" s="190" t="s">
        <v>4239</v>
      </c>
      <c r="C47" s="191" t="s">
        <v>220</v>
      </c>
      <c r="D47" s="192" t="s">
        <v>4240</v>
      </c>
      <c r="E47" s="192" t="s">
        <v>98</v>
      </c>
      <c r="F47" s="192" t="s">
        <v>391</v>
      </c>
      <c r="G47" s="193" t="s">
        <v>392</v>
      </c>
      <c r="H47" s="197" t="s">
        <v>372</v>
      </c>
      <c r="I47" s="194">
        <v>300</v>
      </c>
      <c r="J47" s="187" t="s">
        <v>4238</v>
      </c>
    </row>
    <row r="48" spans="1:10" ht="17.25" customHeight="1">
      <c r="A48" s="189">
        <v>27</v>
      </c>
      <c r="B48" s="190" t="s">
        <v>4239</v>
      </c>
      <c r="C48" s="191" t="s">
        <v>220</v>
      </c>
      <c r="D48" s="192" t="s">
        <v>4240</v>
      </c>
      <c r="E48" s="192" t="s">
        <v>98</v>
      </c>
      <c r="F48" s="192" t="s">
        <v>395</v>
      </c>
      <c r="G48" s="193" t="s">
        <v>396</v>
      </c>
      <c r="H48" s="197" t="s">
        <v>372</v>
      </c>
      <c r="I48" s="194">
        <v>6</v>
      </c>
      <c r="J48" s="187" t="s">
        <v>4238</v>
      </c>
    </row>
    <row r="49" spans="1:10" ht="17.25" customHeight="1">
      <c r="A49" s="189">
        <v>28</v>
      </c>
      <c r="B49" s="190" t="s">
        <v>4239</v>
      </c>
      <c r="C49" s="191" t="s">
        <v>220</v>
      </c>
      <c r="D49" s="192" t="s">
        <v>4240</v>
      </c>
      <c r="E49" s="192" t="s">
        <v>98</v>
      </c>
      <c r="F49" s="192" t="s">
        <v>399</v>
      </c>
      <c r="G49" s="193" t="s">
        <v>400</v>
      </c>
      <c r="H49" s="197" t="s">
        <v>372</v>
      </c>
      <c r="I49" s="194">
        <v>5</v>
      </c>
      <c r="J49" s="187" t="s">
        <v>4238</v>
      </c>
    </row>
    <row r="50" spans="1:10" ht="17.25" customHeight="1">
      <c r="A50" s="189">
        <v>29</v>
      </c>
      <c r="B50" s="190" t="s">
        <v>4239</v>
      </c>
      <c r="C50" s="191" t="s">
        <v>220</v>
      </c>
      <c r="D50" s="192" t="s">
        <v>4240</v>
      </c>
      <c r="E50" s="192" t="s">
        <v>98</v>
      </c>
      <c r="F50" s="192" t="s">
        <v>403</v>
      </c>
      <c r="G50" s="193" t="s">
        <v>404</v>
      </c>
      <c r="H50" s="197" t="s">
        <v>372</v>
      </c>
      <c r="I50" s="194">
        <v>18</v>
      </c>
      <c r="J50" s="187" t="s">
        <v>4238</v>
      </c>
    </row>
    <row r="51" spans="1:10" ht="17.25" customHeight="1">
      <c r="A51" s="189">
        <v>30</v>
      </c>
      <c r="B51" s="190" t="s">
        <v>4239</v>
      </c>
      <c r="C51" s="191" t="s">
        <v>220</v>
      </c>
      <c r="D51" s="192" t="s">
        <v>4240</v>
      </c>
      <c r="E51" s="192" t="s">
        <v>98</v>
      </c>
      <c r="F51" s="192" t="s">
        <v>407</v>
      </c>
      <c r="G51" s="193" t="s">
        <v>408</v>
      </c>
      <c r="H51" s="197" t="s">
        <v>372</v>
      </c>
      <c r="I51" s="194">
        <v>5</v>
      </c>
      <c r="J51" s="187" t="s">
        <v>4238</v>
      </c>
    </row>
    <row r="52" spans="1:10" ht="17.25" customHeight="1">
      <c r="A52" s="189">
        <v>31</v>
      </c>
      <c r="B52" s="190" t="s">
        <v>4239</v>
      </c>
      <c r="C52" s="191" t="s">
        <v>220</v>
      </c>
      <c r="D52" s="192" t="s">
        <v>4240</v>
      </c>
      <c r="E52" s="192" t="s">
        <v>98</v>
      </c>
      <c r="F52" s="192" t="s">
        <v>411</v>
      </c>
      <c r="G52" s="193" t="s">
        <v>412</v>
      </c>
      <c r="H52" s="197" t="s">
        <v>372</v>
      </c>
      <c r="I52" s="194">
        <v>5</v>
      </c>
      <c r="J52" s="187" t="s">
        <v>4238</v>
      </c>
    </row>
    <row r="53" spans="1:10" ht="26.25" customHeight="1">
      <c r="A53" s="189">
        <v>32</v>
      </c>
      <c r="B53" s="190" t="s">
        <v>4239</v>
      </c>
      <c r="C53" s="191" t="s">
        <v>220</v>
      </c>
      <c r="D53" s="192" t="s">
        <v>4240</v>
      </c>
      <c r="E53" s="192" t="s">
        <v>98</v>
      </c>
      <c r="F53" s="192" t="s">
        <v>415</v>
      </c>
      <c r="G53" s="193" t="s">
        <v>416</v>
      </c>
      <c r="H53" s="197" t="s">
        <v>372</v>
      </c>
      <c r="I53" s="194">
        <v>1</v>
      </c>
      <c r="J53" s="187" t="s">
        <v>4238</v>
      </c>
    </row>
    <row r="54" spans="1:10" ht="26.25" customHeight="1">
      <c r="A54" s="189">
        <v>33</v>
      </c>
      <c r="B54" s="190" t="s">
        <v>4239</v>
      </c>
      <c r="C54" s="191" t="s">
        <v>220</v>
      </c>
      <c r="D54" s="192" t="s">
        <v>4240</v>
      </c>
      <c r="E54" s="192" t="s">
        <v>98</v>
      </c>
      <c r="F54" s="192" t="s">
        <v>419</v>
      </c>
      <c r="G54" s="193" t="s">
        <v>420</v>
      </c>
      <c r="H54" s="197" t="s">
        <v>372</v>
      </c>
      <c r="I54" s="194">
        <v>2</v>
      </c>
      <c r="J54" s="187" t="s">
        <v>4238</v>
      </c>
    </row>
    <row r="55" spans="1:10" ht="26.25" customHeight="1">
      <c r="A55" s="189">
        <v>34</v>
      </c>
      <c r="B55" s="190" t="s">
        <v>4239</v>
      </c>
      <c r="C55" s="191" t="s">
        <v>220</v>
      </c>
      <c r="D55" s="192" t="s">
        <v>4240</v>
      </c>
      <c r="E55" s="192" t="s">
        <v>98</v>
      </c>
      <c r="F55" s="192" t="s">
        <v>423</v>
      </c>
      <c r="G55" s="193" t="s">
        <v>424</v>
      </c>
      <c r="H55" s="197" t="s">
        <v>372</v>
      </c>
      <c r="I55" s="194">
        <v>1</v>
      </c>
      <c r="J55" s="187" t="s">
        <v>4238</v>
      </c>
    </row>
    <row r="56" spans="1:10" ht="17.25" customHeight="1">
      <c r="A56" s="189">
        <v>35</v>
      </c>
      <c r="B56" s="190" t="s">
        <v>4239</v>
      </c>
      <c r="C56" s="191" t="s">
        <v>220</v>
      </c>
      <c r="D56" s="192" t="s">
        <v>4240</v>
      </c>
      <c r="E56" s="192" t="s">
        <v>98</v>
      </c>
      <c r="F56" s="192" t="s">
        <v>427</v>
      </c>
      <c r="G56" s="193" t="s">
        <v>428</v>
      </c>
      <c r="H56" s="197" t="s">
        <v>429</v>
      </c>
      <c r="I56" s="194">
        <v>118.5</v>
      </c>
      <c r="J56" s="187" t="s">
        <v>4238</v>
      </c>
    </row>
    <row r="57" spans="1:10" ht="26.25" customHeight="1">
      <c r="A57" s="189">
        <v>36</v>
      </c>
      <c r="B57" s="190" t="s">
        <v>4239</v>
      </c>
      <c r="C57" s="191" t="s">
        <v>220</v>
      </c>
      <c r="D57" s="192" t="s">
        <v>4240</v>
      </c>
      <c r="E57" s="192" t="s">
        <v>98</v>
      </c>
      <c r="F57" s="192" t="s">
        <v>432</v>
      </c>
      <c r="G57" s="193" t="s">
        <v>4246</v>
      </c>
      <c r="H57" s="197" t="s">
        <v>223</v>
      </c>
      <c r="I57" s="194">
        <v>453.79</v>
      </c>
      <c r="J57" s="187" t="s">
        <v>4238</v>
      </c>
    </row>
    <row r="58" spans="1:10" ht="26.25" customHeight="1">
      <c r="A58" s="189">
        <v>37</v>
      </c>
      <c r="B58" s="190" t="s">
        <v>4239</v>
      </c>
      <c r="C58" s="191" t="s">
        <v>220</v>
      </c>
      <c r="D58" s="192" t="s">
        <v>4240</v>
      </c>
      <c r="E58" s="192" t="s">
        <v>98</v>
      </c>
      <c r="F58" s="192" t="s">
        <v>436</v>
      </c>
      <c r="G58" s="193" t="s">
        <v>4247</v>
      </c>
      <c r="H58" s="197" t="s">
        <v>223</v>
      </c>
      <c r="I58" s="194">
        <v>27.913</v>
      </c>
      <c r="J58" s="187" t="s">
        <v>4238</v>
      </c>
    </row>
    <row r="59" spans="1:10" ht="26.25" customHeight="1">
      <c r="A59" s="189">
        <v>38</v>
      </c>
      <c r="B59" s="190" t="s">
        <v>4239</v>
      </c>
      <c r="C59" s="191" t="s">
        <v>220</v>
      </c>
      <c r="D59" s="192" t="s">
        <v>4240</v>
      </c>
      <c r="E59" s="192" t="s">
        <v>98</v>
      </c>
      <c r="F59" s="192" t="s">
        <v>440</v>
      </c>
      <c r="G59" s="193" t="s">
        <v>4248</v>
      </c>
      <c r="H59" s="197" t="s">
        <v>223</v>
      </c>
      <c r="I59" s="194">
        <v>282.73</v>
      </c>
      <c r="J59" s="187" t="s">
        <v>4238</v>
      </c>
    </row>
    <row r="60" spans="1:10" ht="26.25" customHeight="1">
      <c r="A60" s="189">
        <v>39</v>
      </c>
      <c r="B60" s="190" t="s">
        <v>4239</v>
      </c>
      <c r="C60" s="191" t="s">
        <v>220</v>
      </c>
      <c r="D60" s="192" t="s">
        <v>4240</v>
      </c>
      <c r="E60" s="192" t="s">
        <v>98</v>
      </c>
      <c r="F60" s="192" t="s">
        <v>444</v>
      </c>
      <c r="G60" s="193" t="s">
        <v>445</v>
      </c>
      <c r="H60" s="197" t="s">
        <v>223</v>
      </c>
      <c r="I60" s="194">
        <v>1195</v>
      </c>
      <c r="J60" s="187" t="s">
        <v>4238</v>
      </c>
    </row>
    <row r="61" spans="1:10" ht="26.25" customHeight="1">
      <c r="A61" s="189">
        <v>40</v>
      </c>
      <c r="B61" s="190" t="s">
        <v>4239</v>
      </c>
      <c r="C61" s="191" t="s">
        <v>220</v>
      </c>
      <c r="D61" s="192" t="s">
        <v>4240</v>
      </c>
      <c r="E61" s="192" t="s">
        <v>98</v>
      </c>
      <c r="F61" s="192" t="s">
        <v>448</v>
      </c>
      <c r="G61" s="193" t="s">
        <v>449</v>
      </c>
      <c r="H61" s="197" t="s">
        <v>223</v>
      </c>
      <c r="I61" s="194">
        <v>1219</v>
      </c>
      <c r="J61" s="187" t="s">
        <v>4238</v>
      </c>
    </row>
    <row r="62" spans="1:10" ht="17.25" customHeight="1">
      <c r="A62" s="189">
        <v>41</v>
      </c>
      <c r="B62" s="190" t="s">
        <v>4239</v>
      </c>
      <c r="C62" s="191" t="s">
        <v>220</v>
      </c>
      <c r="D62" s="192" t="s">
        <v>4240</v>
      </c>
      <c r="E62" s="192" t="s">
        <v>98</v>
      </c>
      <c r="F62" s="192" t="s">
        <v>452</v>
      </c>
      <c r="G62" s="193" t="s">
        <v>453</v>
      </c>
      <c r="H62" s="197" t="s">
        <v>223</v>
      </c>
      <c r="I62" s="194">
        <v>509.36799999999999</v>
      </c>
      <c r="J62" s="187" t="s">
        <v>4238</v>
      </c>
    </row>
    <row r="63" spans="1:10" ht="21" customHeight="1">
      <c r="A63" s="189">
        <v>42</v>
      </c>
      <c r="B63" s="190" t="s">
        <v>4239</v>
      </c>
      <c r="C63" s="191" t="s">
        <v>220</v>
      </c>
      <c r="D63" s="192" t="s">
        <v>4240</v>
      </c>
      <c r="E63" s="192" t="s">
        <v>98</v>
      </c>
      <c r="F63" s="192" t="s">
        <v>456</v>
      </c>
      <c r="G63" s="193" t="s">
        <v>457</v>
      </c>
      <c r="H63" s="197" t="s">
        <v>223</v>
      </c>
      <c r="I63" s="194">
        <v>509.36799999999999</v>
      </c>
      <c r="J63" s="187" t="s">
        <v>4238</v>
      </c>
    </row>
    <row r="64" spans="1:10" ht="17.25" customHeight="1">
      <c r="A64" s="189">
        <v>43</v>
      </c>
      <c r="B64" s="190" t="s">
        <v>4239</v>
      </c>
      <c r="C64" s="191" t="s">
        <v>220</v>
      </c>
      <c r="D64" s="192" t="s">
        <v>4240</v>
      </c>
      <c r="E64" s="192" t="s">
        <v>98</v>
      </c>
      <c r="F64" s="192" t="s">
        <v>460</v>
      </c>
      <c r="G64" s="193" t="s">
        <v>461</v>
      </c>
      <c r="H64" s="197" t="s">
        <v>231</v>
      </c>
      <c r="I64" s="194">
        <v>50.79</v>
      </c>
      <c r="J64" s="187" t="s">
        <v>4238</v>
      </c>
    </row>
    <row r="65" spans="1:10" ht="17.25" customHeight="1">
      <c r="A65" s="189">
        <v>44</v>
      </c>
      <c r="B65" s="190" t="s">
        <v>4239</v>
      </c>
      <c r="C65" s="191" t="s">
        <v>220</v>
      </c>
      <c r="D65" s="192" t="s">
        <v>4240</v>
      </c>
      <c r="E65" s="192" t="s">
        <v>98</v>
      </c>
      <c r="F65" s="192" t="s">
        <v>464</v>
      </c>
      <c r="G65" s="193" t="s">
        <v>465</v>
      </c>
      <c r="H65" s="197" t="s">
        <v>231</v>
      </c>
      <c r="I65" s="194">
        <v>7.7519999999999998</v>
      </c>
      <c r="J65" s="187" t="s">
        <v>4238</v>
      </c>
    </row>
    <row r="66" spans="1:10" ht="17.25" customHeight="1">
      <c r="A66" s="189">
        <v>45</v>
      </c>
      <c r="B66" s="190" t="s">
        <v>4239</v>
      </c>
      <c r="C66" s="191" t="s">
        <v>220</v>
      </c>
      <c r="D66" s="192" t="s">
        <v>4240</v>
      </c>
      <c r="E66" s="192" t="s">
        <v>98</v>
      </c>
      <c r="F66" s="192" t="s">
        <v>468</v>
      </c>
      <c r="G66" s="193" t="s">
        <v>469</v>
      </c>
      <c r="H66" s="197" t="s">
        <v>239</v>
      </c>
      <c r="I66" s="194">
        <v>0.53900000000000003</v>
      </c>
      <c r="J66" s="187" t="s">
        <v>4238</v>
      </c>
    </row>
    <row r="67" spans="1:10" ht="17.25" customHeight="1">
      <c r="A67" s="189">
        <v>46</v>
      </c>
      <c r="B67" s="190" t="s">
        <v>4239</v>
      </c>
      <c r="C67" s="191" t="s">
        <v>220</v>
      </c>
      <c r="D67" s="192" t="s">
        <v>4240</v>
      </c>
      <c r="E67" s="192" t="s">
        <v>98</v>
      </c>
      <c r="F67" s="192" t="s">
        <v>472</v>
      </c>
      <c r="G67" s="193" t="s">
        <v>473</v>
      </c>
      <c r="H67" s="197" t="s">
        <v>223</v>
      </c>
      <c r="I67" s="194">
        <v>6.4039999999999999</v>
      </c>
      <c r="J67" s="187" t="s">
        <v>4238</v>
      </c>
    </row>
    <row r="68" spans="1:10" ht="17.25" customHeight="1">
      <c r="A68" s="189">
        <v>47</v>
      </c>
      <c r="B68" s="190" t="s">
        <v>4239</v>
      </c>
      <c r="C68" s="191" t="s">
        <v>220</v>
      </c>
      <c r="D68" s="192" t="s">
        <v>4240</v>
      </c>
      <c r="E68" s="192" t="s">
        <v>98</v>
      </c>
      <c r="F68" s="192" t="s">
        <v>476</v>
      </c>
      <c r="G68" s="193" t="s">
        <v>477</v>
      </c>
      <c r="H68" s="197" t="s">
        <v>223</v>
      </c>
      <c r="I68" s="194">
        <v>6.4039999999999999</v>
      </c>
      <c r="J68" s="187" t="s">
        <v>4238</v>
      </c>
    </row>
    <row r="69" spans="1:10" ht="17.25" customHeight="1">
      <c r="A69" s="189">
        <v>48</v>
      </c>
      <c r="B69" s="190" t="s">
        <v>4239</v>
      </c>
      <c r="C69" s="191" t="s">
        <v>220</v>
      </c>
      <c r="D69" s="192" t="s">
        <v>4240</v>
      </c>
      <c r="E69" s="192" t="s">
        <v>98</v>
      </c>
      <c r="F69" s="192" t="s">
        <v>480</v>
      </c>
      <c r="G69" s="193" t="s">
        <v>481</v>
      </c>
      <c r="H69" s="197" t="s">
        <v>223</v>
      </c>
      <c r="I69" s="194">
        <v>2.4</v>
      </c>
      <c r="J69" s="187" t="s">
        <v>4238</v>
      </c>
    </row>
    <row r="70" spans="1:10" ht="17.25" customHeight="1">
      <c r="A70" s="189">
        <v>49</v>
      </c>
      <c r="B70" s="190" t="s">
        <v>4239</v>
      </c>
      <c r="C70" s="191" t="s">
        <v>220</v>
      </c>
      <c r="D70" s="192" t="s">
        <v>4240</v>
      </c>
      <c r="E70" s="192" t="s">
        <v>98</v>
      </c>
      <c r="F70" s="192" t="s">
        <v>484</v>
      </c>
      <c r="G70" s="193" t="s">
        <v>485</v>
      </c>
      <c r="H70" s="197" t="s">
        <v>223</v>
      </c>
      <c r="I70" s="194">
        <v>2.4</v>
      </c>
      <c r="J70" s="187" t="s">
        <v>4238</v>
      </c>
    </row>
    <row r="71" spans="1:10" ht="17.25" customHeight="1">
      <c r="A71" s="189">
        <v>50</v>
      </c>
      <c r="B71" s="190" t="s">
        <v>4239</v>
      </c>
      <c r="C71" s="191" t="s">
        <v>220</v>
      </c>
      <c r="D71" s="192" t="s">
        <v>4240</v>
      </c>
      <c r="E71" s="192" t="s">
        <v>98</v>
      </c>
      <c r="F71" s="192" t="s">
        <v>488</v>
      </c>
      <c r="G71" s="193" t="s">
        <v>489</v>
      </c>
      <c r="H71" s="197" t="s">
        <v>239</v>
      </c>
      <c r="I71" s="194">
        <v>15</v>
      </c>
      <c r="J71" s="187" t="s">
        <v>4238</v>
      </c>
    </row>
    <row r="72" spans="1:10" ht="26.25" customHeight="1">
      <c r="A72" s="189">
        <v>51</v>
      </c>
      <c r="B72" s="190" t="s">
        <v>4239</v>
      </c>
      <c r="C72" s="191" t="s">
        <v>220</v>
      </c>
      <c r="D72" s="192" t="s">
        <v>4240</v>
      </c>
      <c r="E72" s="192" t="s">
        <v>98</v>
      </c>
      <c r="F72" s="192" t="s">
        <v>492</v>
      </c>
      <c r="G72" s="193" t="s">
        <v>493</v>
      </c>
      <c r="H72" s="197" t="s">
        <v>223</v>
      </c>
      <c r="I72" s="194">
        <v>843.17</v>
      </c>
      <c r="J72" s="187" t="s">
        <v>4238</v>
      </c>
    </row>
    <row r="73" spans="1:10" ht="17.25" customHeight="1">
      <c r="A73" s="189">
        <v>52</v>
      </c>
      <c r="B73" s="190" t="s">
        <v>4239</v>
      </c>
      <c r="C73" s="191" t="s">
        <v>220</v>
      </c>
      <c r="D73" s="192" t="s">
        <v>4240</v>
      </c>
      <c r="E73" s="192" t="s">
        <v>98</v>
      </c>
      <c r="F73" s="192" t="s">
        <v>496</v>
      </c>
      <c r="G73" s="193" t="s">
        <v>497</v>
      </c>
      <c r="H73" s="197" t="s">
        <v>223</v>
      </c>
      <c r="I73" s="194">
        <v>843.17</v>
      </c>
      <c r="J73" s="187" t="s">
        <v>4238</v>
      </c>
    </row>
    <row r="74" spans="1:10" ht="17.25" customHeight="1">
      <c r="A74" s="189">
        <v>53</v>
      </c>
      <c r="B74" s="190" t="s">
        <v>4239</v>
      </c>
      <c r="C74" s="191" t="s">
        <v>220</v>
      </c>
      <c r="D74" s="192" t="s">
        <v>4240</v>
      </c>
      <c r="E74" s="192" t="s">
        <v>98</v>
      </c>
      <c r="F74" s="192" t="s">
        <v>500</v>
      </c>
      <c r="G74" s="193" t="s">
        <v>501</v>
      </c>
      <c r="H74" s="197" t="s">
        <v>223</v>
      </c>
      <c r="I74" s="194">
        <v>843.17</v>
      </c>
      <c r="J74" s="187" t="s">
        <v>4238</v>
      </c>
    </row>
    <row r="75" spans="1:10" ht="26.25" customHeight="1">
      <c r="A75" s="189">
        <v>54</v>
      </c>
      <c r="B75" s="190" t="s">
        <v>4239</v>
      </c>
      <c r="C75" s="191" t="s">
        <v>220</v>
      </c>
      <c r="D75" s="192" t="s">
        <v>4240</v>
      </c>
      <c r="E75" s="192" t="s">
        <v>98</v>
      </c>
      <c r="F75" s="192" t="s">
        <v>504</v>
      </c>
      <c r="G75" s="193" t="s">
        <v>505</v>
      </c>
      <c r="H75" s="197" t="s">
        <v>223</v>
      </c>
      <c r="I75" s="194">
        <v>843.17</v>
      </c>
      <c r="J75" s="187" t="s">
        <v>4238</v>
      </c>
    </row>
    <row r="76" spans="1:10" ht="26.25" customHeight="1">
      <c r="A76" s="189">
        <v>55</v>
      </c>
      <c r="B76" s="190" t="s">
        <v>4239</v>
      </c>
      <c r="C76" s="191" t="s">
        <v>220</v>
      </c>
      <c r="D76" s="192" t="s">
        <v>4240</v>
      </c>
      <c r="E76" s="192" t="s">
        <v>98</v>
      </c>
      <c r="F76" s="192" t="s">
        <v>508</v>
      </c>
      <c r="G76" s="193" t="s">
        <v>509</v>
      </c>
      <c r="H76" s="197" t="s">
        <v>223</v>
      </c>
      <c r="I76" s="194">
        <v>843.17</v>
      </c>
      <c r="J76" s="187" t="s">
        <v>4238</v>
      </c>
    </row>
    <row r="77" spans="1:10" ht="26.25" customHeight="1">
      <c r="A77" s="189">
        <v>56</v>
      </c>
      <c r="B77" s="190" t="s">
        <v>4239</v>
      </c>
      <c r="C77" s="191" t="s">
        <v>220</v>
      </c>
      <c r="D77" s="192" t="s">
        <v>4240</v>
      </c>
      <c r="E77" s="192" t="s">
        <v>98</v>
      </c>
      <c r="F77" s="192" t="s">
        <v>512</v>
      </c>
      <c r="G77" s="193" t="s">
        <v>513</v>
      </c>
      <c r="H77" s="197" t="s">
        <v>223</v>
      </c>
      <c r="I77" s="194">
        <v>304.02300000000002</v>
      </c>
      <c r="J77" s="187" t="s">
        <v>4238</v>
      </c>
    </row>
    <row r="78" spans="1:10" ht="26.25" customHeight="1">
      <c r="A78" s="189">
        <v>57</v>
      </c>
      <c r="B78" s="190" t="s">
        <v>4239</v>
      </c>
      <c r="C78" s="191" t="s">
        <v>220</v>
      </c>
      <c r="D78" s="192" t="s">
        <v>4240</v>
      </c>
      <c r="E78" s="192" t="s">
        <v>98</v>
      </c>
      <c r="F78" s="192" t="s">
        <v>516</v>
      </c>
      <c r="G78" s="193" t="s">
        <v>517</v>
      </c>
      <c r="H78" s="197" t="s">
        <v>223</v>
      </c>
      <c r="I78" s="194">
        <v>3651.7510000000002</v>
      </c>
      <c r="J78" s="187" t="s">
        <v>4238</v>
      </c>
    </row>
    <row r="79" spans="1:10" ht="17.25" customHeight="1">
      <c r="A79" s="189">
        <v>58</v>
      </c>
      <c r="B79" s="190" t="s">
        <v>4239</v>
      </c>
      <c r="C79" s="191" t="s">
        <v>220</v>
      </c>
      <c r="D79" s="192" t="s">
        <v>4240</v>
      </c>
      <c r="E79" s="192" t="s">
        <v>98</v>
      </c>
      <c r="F79" s="192" t="s">
        <v>520</v>
      </c>
      <c r="G79" s="193" t="s">
        <v>521</v>
      </c>
      <c r="H79" s="197" t="s">
        <v>223</v>
      </c>
      <c r="I79" s="194">
        <v>129.84700000000001</v>
      </c>
      <c r="J79" s="187" t="s">
        <v>4238</v>
      </c>
    </row>
    <row r="80" spans="1:10" ht="17.25" customHeight="1">
      <c r="A80" s="189">
        <v>59</v>
      </c>
      <c r="B80" s="190" t="s">
        <v>4239</v>
      </c>
      <c r="C80" s="191" t="s">
        <v>220</v>
      </c>
      <c r="D80" s="192" t="s">
        <v>4240</v>
      </c>
      <c r="E80" s="192" t="s">
        <v>98</v>
      </c>
      <c r="F80" s="192" t="s">
        <v>524</v>
      </c>
      <c r="G80" s="193" t="s">
        <v>525</v>
      </c>
      <c r="H80" s="197" t="s">
        <v>223</v>
      </c>
      <c r="I80" s="194">
        <v>1239.5160000000001</v>
      </c>
      <c r="J80" s="187" t="s">
        <v>4238</v>
      </c>
    </row>
    <row r="81" spans="1:10" ht="26.25" customHeight="1">
      <c r="A81" s="189">
        <v>60</v>
      </c>
      <c r="B81" s="190" t="s">
        <v>4239</v>
      </c>
      <c r="C81" s="191" t="s">
        <v>220</v>
      </c>
      <c r="D81" s="192" t="s">
        <v>4240</v>
      </c>
      <c r="E81" s="192" t="s">
        <v>98</v>
      </c>
      <c r="F81" s="192" t="s">
        <v>528</v>
      </c>
      <c r="G81" s="193" t="s">
        <v>529</v>
      </c>
      <c r="H81" s="197" t="s">
        <v>223</v>
      </c>
      <c r="I81" s="194">
        <v>1239.5160000000001</v>
      </c>
      <c r="J81" s="187" t="s">
        <v>4238</v>
      </c>
    </row>
    <row r="82" spans="1:10" ht="26.25" customHeight="1">
      <c r="A82" s="189">
        <v>61</v>
      </c>
      <c r="B82" s="190" t="s">
        <v>4239</v>
      </c>
      <c r="C82" s="191" t="s">
        <v>220</v>
      </c>
      <c r="D82" s="192" t="s">
        <v>4240</v>
      </c>
      <c r="E82" s="192" t="s">
        <v>98</v>
      </c>
      <c r="F82" s="192" t="s">
        <v>532</v>
      </c>
      <c r="G82" s="193" t="s">
        <v>533</v>
      </c>
      <c r="H82" s="197" t="s">
        <v>429</v>
      </c>
      <c r="I82" s="194">
        <v>38</v>
      </c>
      <c r="J82" s="187" t="s">
        <v>4238</v>
      </c>
    </row>
    <row r="83" spans="1:10" ht="26.25" customHeight="1">
      <c r="A83" s="189">
        <v>63</v>
      </c>
      <c r="B83" s="190" t="s">
        <v>4239</v>
      </c>
      <c r="C83" s="191" t="s">
        <v>220</v>
      </c>
      <c r="D83" s="192" t="s">
        <v>4240</v>
      </c>
      <c r="E83" s="192" t="s">
        <v>98</v>
      </c>
      <c r="F83" s="192" t="s">
        <v>541</v>
      </c>
      <c r="G83" s="193" t="s">
        <v>542</v>
      </c>
      <c r="H83" s="197" t="s">
        <v>429</v>
      </c>
      <c r="I83" s="194">
        <v>530.42999999999995</v>
      </c>
      <c r="J83" s="187" t="s">
        <v>4238</v>
      </c>
    </row>
    <row r="84" spans="1:10" ht="26.25" customHeight="1">
      <c r="A84" s="189">
        <v>65</v>
      </c>
      <c r="B84" s="190" t="s">
        <v>4239</v>
      </c>
      <c r="C84" s="191" t="s">
        <v>220</v>
      </c>
      <c r="D84" s="192" t="s">
        <v>4240</v>
      </c>
      <c r="E84" s="192" t="s">
        <v>98</v>
      </c>
      <c r="F84" s="192" t="s">
        <v>549</v>
      </c>
      <c r="G84" s="193" t="s">
        <v>550</v>
      </c>
      <c r="H84" s="197" t="s">
        <v>223</v>
      </c>
      <c r="I84" s="194">
        <v>1239.5160000000001</v>
      </c>
      <c r="J84" s="187" t="s">
        <v>4238</v>
      </c>
    </row>
    <row r="85" spans="1:10" ht="26.25" customHeight="1">
      <c r="A85" s="189">
        <v>66</v>
      </c>
      <c r="B85" s="190" t="s">
        <v>4239</v>
      </c>
      <c r="C85" s="191" t="s">
        <v>220</v>
      </c>
      <c r="D85" s="192" t="s">
        <v>4240</v>
      </c>
      <c r="E85" s="192" t="s">
        <v>98</v>
      </c>
      <c r="F85" s="192" t="s">
        <v>553</v>
      </c>
      <c r="G85" s="193" t="s">
        <v>554</v>
      </c>
      <c r="H85" s="197" t="s">
        <v>223</v>
      </c>
      <c r="I85" s="194">
        <v>1239.5160000000001</v>
      </c>
      <c r="J85" s="187" t="s">
        <v>4238</v>
      </c>
    </row>
    <row r="86" spans="1:10" ht="17.25" customHeight="1">
      <c r="A86" s="189">
        <v>67</v>
      </c>
      <c r="B86" s="190" t="s">
        <v>4239</v>
      </c>
      <c r="C86" s="191" t="s">
        <v>220</v>
      </c>
      <c r="D86" s="192" t="s">
        <v>4240</v>
      </c>
      <c r="E86" s="192" t="s">
        <v>98</v>
      </c>
      <c r="F86" s="192" t="s">
        <v>557</v>
      </c>
      <c r="G86" s="193" t="s">
        <v>558</v>
      </c>
      <c r="H86" s="197" t="s">
        <v>223</v>
      </c>
      <c r="I86" s="194">
        <v>219.684</v>
      </c>
      <c r="J86" s="187" t="s">
        <v>4238</v>
      </c>
    </row>
    <row r="87" spans="1:10" ht="26.25" customHeight="1">
      <c r="A87" s="189">
        <v>68</v>
      </c>
      <c r="B87" s="190" t="s">
        <v>4239</v>
      </c>
      <c r="C87" s="191" t="s">
        <v>220</v>
      </c>
      <c r="D87" s="192" t="s">
        <v>4240</v>
      </c>
      <c r="E87" s="192" t="s">
        <v>98</v>
      </c>
      <c r="F87" s="192" t="s">
        <v>561</v>
      </c>
      <c r="G87" s="193" t="s">
        <v>562</v>
      </c>
      <c r="H87" s="197" t="s">
        <v>231</v>
      </c>
      <c r="I87" s="194">
        <v>26.138999999999999</v>
      </c>
      <c r="J87" s="187" t="s">
        <v>4238</v>
      </c>
    </row>
    <row r="88" spans="1:10" ht="26.25" customHeight="1">
      <c r="A88" s="189">
        <v>69</v>
      </c>
      <c r="B88" s="190" t="s">
        <v>4239</v>
      </c>
      <c r="C88" s="191" t="s">
        <v>220</v>
      </c>
      <c r="D88" s="192" t="s">
        <v>4240</v>
      </c>
      <c r="E88" s="192" t="s">
        <v>98</v>
      </c>
      <c r="F88" s="192" t="s">
        <v>565</v>
      </c>
      <c r="G88" s="193" t="s">
        <v>566</v>
      </c>
      <c r="H88" s="197" t="s">
        <v>231</v>
      </c>
      <c r="I88" s="194">
        <v>120.506</v>
      </c>
      <c r="J88" s="187" t="s">
        <v>4238</v>
      </c>
    </row>
    <row r="89" spans="1:10" ht="26.25" customHeight="1">
      <c r="A89" s="189">
        <v>70</v>
      </c>
      <c r="B89" s="190" t="s">
        <v>4239</v>
      </c>
      <c r="C89" s="191" t="s">
        <v>220</v>
      </c>
      <c r="D89" s="192" t="s">
        <v>4240</v>
      </c>
      <c r="E89" s="192" t="s">
        <v>98</v>
      </c>
      <c r="F89" s="192" t="s">
        <v>569</v>
      </c>
      <c r="G89" s="193" t="s">
        <v>570</v>
      </c>
      <c r="H89" s="197" t="s">
        <v>231</v>
      </c>
      <c r="I89" s="194">
        <v>26.138999999999999</v>
      </c>
      <c r="J89" s="187" t="s">
        <v>4238</v>
      </c>
    </row>
    <row r="90" spans="1:10" ht="26.25" customHeight="1">
      <c r="A90" s="189">
        <v>71</v>
      </c>
      <c r="B90" s="190" t="s">
        <v>4239</v>
      </c>
      <c r="C90" s="191" t="s">
        <v>220</v>
      </c>
      <c r="D90" s="192" t="s">
        <v>4240</v>
      </c>
      <c r="E90" s="192" t="s">
        <v>98</v>
      </c>
      <c r="F90" s="192" t="s">
        <v>573</v>
      </c>
      <c r="G90" s="193" t="s">
        <v>574</v>
      </c>
      <c r="H90" s="197" t="s">
        <v>231</v>
      </c>
      <c r="I90" s="194">
        <v>120.506</v>
      </c>
      <c r="J90" s="187" t="s">
        <v>4238</v>
      </c>
    </row>
    <row r="91" spans="1:10" ht="17.25" customHeight="1">
      <c r="A91" s="189">
        <v>72</v>
      </c>
      <c r="B91" s="190" t="s">
        <v>4239</v>
      </c>
      <c r="C91" s="191" t="s">
        <v>220</v>
      </c>
      <c r="D91" s="192" t="s">
        <v>4240</v>
      </c>
      <c r="E91" s="192" t="s">
        <v>98</v>
      </c>
      <c r="F91" s="192" t="s">
        <v>577</v>
      </c>
      <c r="G91" s="193" t="s">
        <v>578</v>
      </c>
      <c r="H91" s="197" t="s">
        <v>239</v>
      </c>
      <c r="I91" s="194">
        <v>9.6709999999999994</v>
      </c>
      <c r="J91" s="187" t="s">
        <v>4238</v>
      </c>
    </row>
    <row r="92" spans="1:10" ht="17.25" customHeight="1">
      <c r="A92" s="189">
        <v>73</v>
      </c>
      <c r="B92" s="190" t="s">
        <v>4239</v>
      </c>
      <c r="C92" s="191" t="s">
        <v>220</v>
      </c>
      <c r="D92" s="192" t="s">
        <v>4240</v>
      </c>
      <c r="E92" s="192" t="s">
        <v>98</v>
      </c>
      <c r="F92" s="192" t="s">
        <v>581</v>
      </c>
      <c r="G92" s="193" t="s">
        <v>582</v>
      </c>
      <c r="H92" s="197" t="s">
        <v>223</v>
      </c>
      <c r="I92" s="194">
        <v>1135.8900000000001</v>
      </c>
      <c r="J92" s="187" t="s">
        <v>4238</v>
      </c>
    </row>
    <row r="93" spans="1:10" ht="17.25" customHeight="1">
      <c r="A93" s="189">
        <v>74</v>
      </c>
      <c r="B93" s="190" t="s">
        <v>4239</v>
      </c>
      <c r="C93" s="191" t="s">
        <v>220</v>
      </c>
      <c r="D93" s="192" t="s">
        <v>4240</v>
      </c>
      <c r="E93" s="192" t="s">
        <v>98</v>
      </c>
      <c r="F93" s="192" t="s">
        <v>585</v>
      </c>
      <c r="G93" s="193" t="s">
        <v>586</v>
      </c>
      <c r="H93" s="197" t="s">
        <v>223</v>
      </c>
      <c r="I93" s="194">
        <v>45.26</v>
      </c>
      <c r="J93" s="187" t="s">
        <v>4238</v>
      </c>
    </row>
    <row r="94" spans="1:10" ht="17.25" customHeight="1">
      <c r="A94" s="189">
        <v>75</v>
      </c>
      <c r="B94" s="190" t="s">
        <v>4239</v>
      </c>
      <c r="C94" s="191" t="s">
        <v>220</v>
      </c>
      <c r="D94" s="192" t="s">
        <v>4240</v>
      </c>
      <c r="E94" s="192" t="s">
        <v>98</v>
      </c>
      <c r="F94" s="192" t="s">
        <v>589</v>
      </c>
      <c r="G94" s="193" t="s">
        <v>590</v>
      </c>
      <c r="H94" s="197" t="s">
        <v>223</v>
      </c>
      <c r="I94" s="194">
        <v>1169.74</v>
      </c>
      <c r="J94" s="187" t="s">
        <v>4238</v>
      </c>
    </row>
    <row r="95" spans="1:10" ht="17.25" customHeight="1">
      <c r="A95" s="189">
        <v>76</v>
      </c>
      <c r="B95" s="190" t="s">
        <v>4239</v>
      </c>
      <c r="C95" s="191" t="s">
        <v>220</v>
      </c>
      <c r="D95" s="192" t="s">
        <v>4240</v>
      </c>
      <c r="E95" s="192" t="s">
        <v>98</v>
      </c>
      <c r="F95" s="192" t="s">
        <v>593</v>
      </c>
      <c r="G95" s="193" t="s">
        <v>594</v>
      </c>
      <c r="H95" s="197" t="s">
        <v>231</v>
      </c>
      <c r="I95" s="194">
        <v>173.304</v>
      </c>
      <c r="J95" s="187" t="s">
        <v>4238</v>
      </c>
    </row>
    <row r="96" spans="1:10" ht="17.25" customHeight="1">
      <c r="A96" s="189">
        <v>77</v>
      </c>
      <c r="B96" s="190" t="s">
        <v>4239</v>
      </c>
      <c r="C96" s="191" t="s">
        <v>220</v>
      </c>
      <c r="D96" s="192" t="s">
        <v>4240</v>
      </c>
      <c r="E96" s="192" t="s">
        <v>98</v>
      </c>
      <c r="F96" s="192" t="s">
        <v>597</v>
      </c>
      <c r="G96" s="193" t="s">
        <v>598</v>
      </c>
      <c r="H96" s="197" t="s">
        <v>223</v>
      </c>
      <c r="I96" s="194">
        <v>91.55</v>
      </c>
      <c r="J96" s="187" t="s">
        <v>4238</v>
      </c>
    </row>
    <row r="97" spans="1:10" ht="17.25" customHeight="1">
      <c r="A97" s="189">
        <v>78</v>
      </c>
      <c r="B97" s="190" t="s">
        <v>4239</v>
      </c>
      <c r="C97" s="191" t="s">
        <v>220</v>
      </c>
      <c r="D97" s="192" t="s">
        <v>4240</v>
      </c>
      <c r="E97" s="192" t="s">
        <v>98</v>
      </c>
      <c r="F97" s="192" t="s">
        <v>601</v>
      </c>
      <c r="G97" s="193" t="s">
        <v>602</v>
      </c>
      <c r="H97" s="197" t="s">
        <v>223</v>
      </c>
      <c r="I97" s="194">
        <v>77.8</v>
      </c>
      <c r="J97" s="187" t="s">
        <v>4238</v>
      </c>
    </row>
    <row r="98" spans="1:10" ht="26.25" customHeight="1">
      <c r="A98" s="189">
        <v>79</v>
      </c>
      <c r="B98" s="190" t="s">
        <v>4239</v>
      </c>
      <c r="C98" s="191" t="s">
        <v>220</v>
      </c>
      <c r="D98" s="192" t="s">
        <v>4240</v>
      </c>
      <c r="E98" s="192" t="s">
        <v>98</v>
      </c>
      <c r="F98" s="192" t="s">
        <v>605</v>
      </c>
      <c r="G98" s="193" t="s">
        <v>606</v>
      </c>
      <c r="H98" s="197" t="s">
        <v>223</v>
      </c>
      <c r="I98" s="194">
        <v>13.75</v>
      </c>
      <c r="J98" s="187" t="s">
        <v>4238</v>
      </c>
    </row>
    <row r="99" spans="1:10" ht="17.25" customHeight="1">
      <c r="A99" s="189">
        <v>80</v>
      </c>
      <c r="B99" s="190" t="s">
        <v>4239</v>
      </c>
      <c r="C99" s="191" t="s">
        <v>220</v>
      </c>
      <c r="D99" s="192" t="s">
        <v>4240</v>
      </c>
      <c r="E99" s="192" t="s">
        <v>98</v>
      </c>
      <c r="F99" s="192" t="s">
        <v>609</v>
      </c>
      <c r="G99" s="193" t="s">
        <v>610</v>
      </c>
      <c r="H99" s="197" t="s">
        <v>223</v>
      </c>
      <c r="I99" s="194">
        <v>24.84</v>
      </c>
      <c r="J99" s="187" t="s">
        <v>4238</v>
      </c>
    </row>
    <row r="100" spans="1:10" ht="26.25" customHeight="1">
      <c r="A100" s="189">
        <v>81</v>
      </c>
      <c r="B100" s="190" t="s">
        <v>4239</v>
      </c>
      <c r="C100" s="191" t="s">
        <v>220</v>
      </c>
      <c r="D100" s="192" t="s">
        <v>4240</v>
      </c>
      <c r="E100" s="192" t="s">
        <v>98</v>
      </c>
      <c r="F100" s="192" t="s">
        <v>613</v>
      </c>
      <c r="G100" s="193" t="s">
        <v>614</v>
      </c>
      <c r="H100" s="197" t="s">
        <v>429</v>
      </c>
      <c r="I100" s="194">
        <v>12.01</v>
      </c>
      <c r="J100" s="187" t="s">
        <v>4238</v>
      </c>
    </row>
    <row r="101" spans="1:10" ht="17.25" customHeight="1">
      <c r="A101" s="189">
        <v>82</v>
      </c>
      <c r="B101" s="190" t="s">
        <v>4239</v>
      </c>
      <c r="C101" s="191" t="s">
        <v>220</v>
      </c>
      <c r="D101" s="192" t="s">
        <v>4240</v>
      </c>
      <c r="E101" s="192" t="s">
        <v>98</v>
      </c>
      <c r="F101" s="192" t="s">
        <v>617</v>
      </c>
      <c r="G101" s="193" t="s">
        <v>618</v>
      </c>
      <c r="H101" s="197" t="s">
        <v>372</v>
      </c>
      <c r="I101" s="194">
        <v>5</v>
      </c>
      <c r="J101" s="187" t="s">
        <v>4238</v>
      </c>
    </row>
    <row r="102" spans="1:10" ht="17.25" customHeight="1">
      <c r="A102" s="189">
        <v>84</v>
      </c>
      <c r="B102" s="190" t="s">
        <v>4239</v>
      </c>
      <c r="C102" s="191" t="s">
        <v>220</v>
      </c>
      <c r="D102" s="192" t="s">
        <v>4240</v>
      </c>
      <c r="E102" s="192" t="s">
        <v>98</v>
      </c>
      <c r="F102" s="192" t="s">
        <v>625</v>
      </c>
      <c r="G102" s="193" t="s">
        <v>626</v>
      </c>
      <c r="H102" s="197" t="s">
        <v>372</v>
      </c>
      <c r="I102" s="194">
        <v>2</v>
      </c>
      <c r="J102" s="187" t="s">
        <v>4238</v>
      </c>
    </row>
    <row r="103" spans="1:10" ht="26.25" customHeight="1">
      <c r="A103" s="189">
        <v>86</v>
      </c>
      <c r="B103" s="190" t="s">
        <v>4239</v>
      </c>
      <c r="C103" s="191" t="s">
        <v>220</v>
      </c>
      <c r="D103" s="192" t="s">
        <v>4240</v>
      </c>
      <c r="E103" s="192" t="s">
        <v>98</v>
      </c>
      <c r="F103" s="192" t="s">
        <v>633</v>
      </c>
      <c r="G103" s="193" t="s">
        <v>634</v>
      </c>
      <c r="H103" s="197" t="s">
        <v>429</v>
      </c>
      <c r="I103" s="194">
        <v>167.8</v>
      </c>
      <c r="J103" s="187" t="s">
        <v>4238</v>
      </c>
    </row>
    <row r="104" spans="1:10" ht="26.25" customHeight="1">
      <c r="A104" s="189">
        <v>88</v>
      </c>
      <c r="B104" s="190" t="s">
        <v>4239</v>
      </c>
      <c r="C104" s="191" t="s">
        <v>220</v>
      </c>
      <c r="D104" s="192" t="s">
        <v>4240</v>
      </c>
      <c r="E104" s="192" t="s">
        <v>98</v>
      </c>
      <c r="F104" s="192" t="s">
        <v>641</v>
      </c>
      <c r="G104" s="193" t="s">
        <v>642</v>
      </c>
      <c r="H104" s="197" t="s">
        <v>429</v>
      </c>
      <c r="I104" s="194">
        <v>184.64</v>
      </c>
      <c r="J104" s="187" t="s">
        <v>4238</v>
      </c>
    </row>
    <row r="105" spans="1:10" ht="26.25" customHeight="1">
      <c r="A105" s="189">
        <v>89</v>
      </c>
      <c r="B105" s="190" t="s">
        <v>4239</v>
      </c>
      <c r="C105" s="191" t="s">
        <v>220</v>
      </c>
      <c r="D105" s="192" t="s">
        <v>4240</v>
      </c>
      <c r="E105" s="192" t="s">
        <v>98</v>
      </c>
      <c r="F105" s="192" t="s">
        <v>645</v>
      </c>
      <c r="G105" s="193" t="s">
        <v>646</v>
      </c>
      <c r="H105" s="197" t="s">
        <v>223</v>
      </c>
      <c r="I105" s="194">
        <v>1540</v>
      </c>
      <c r="J105" s="187" t="s">
        <v>4238</v>
      </c>
    </row>
    <row r="106" spans="1:10" ht="26.25" customHeight="1">
      <c r="A106" s="189">
        <v>90</v>
      </c>
      <c r="B106" s="190" t="s">
        <v>4239</v>
      </c>
      <c r="C106" s="191" t="s">
        <v>220</v>
      </c>
      <c r="D106" s="192" t="s">
        <v>4240</v>
      </c>
      <c r="E106" s="192" t="s">
        <v>98</v>
      </c>
      <c r="F106" s="192" t="s">
        <v>649</v>
      </c>
      <c r="G106" s="193" t="s">
        <v>650</v>
      </c>
      <c r="H106" s="197" t="s">
        <v>223</v>
      </c>
      <c r="I106" s="194">
        <v>92400</v>
      </c>
      <c r="J106" s="187" t="s">
        <v>4238</v>
      </c>
    </row>
    <row r="107" spans="1:10" ht="26.25" customHeight="1">
      <c r="A107" s="189">
        <v>91</v>
      </c>
      <c r="B107" s="190" t="s">
        <v>4239</v>
      </c>
      <c r="C107" s="191" t="s">
        <v>220</v>
      </c>
      <c r="D107" s="192" t="s">
        <v>4240</v>
      </c>
      <c r="E107" s="192" t="s">
        <v>98</v>
      </c>
      <c r="F107" s="192" t="s">
        <v>653</v>
      </c>
      <c r="G107" s="193" t="s">
        <v>654</v>
      </c>
      <c r="H107" s="197" t="s">
        <v>223</v>
      </c>
      <c r="I107" s="194">
        <v>1540</v>
      </c>
      <c r="J107" s="187" t="s">
        <v>4238</v>
      </c>
    </row>
    <row r="108" spans="1:10" ht="17.25" customHeight="1">
      <c r="A108" s="189">
        <v>92</v>
      </c>
      <c r="B108" s="190" t="s">
        <v>4239</v>
      </c>
      <c r="C108" s="191" t="s">
        <v>220</v>
      </c>
      <c r="D108" s="192" t="s">
        <v>4240</v>
      </c>
      <c r="E108" s="192" t="s">
        <v>98</v>
      </c>
      <c r="F108" s="192" t="s">
        <v>657</v>
      </c>
      <c r="G108" s="193" t="s">
        <v>658</v>
      </c>
      <c r="H108" s="197" t="s">
        <v>223</v>
      </c>
      <c r="I108" s="194">
        <v>1540</v>
      </c>
      <c r="J108" s="187" t="s">
        <v>4238</v>
      </c>
    </row>
    <row r="109" spans="1:10" ht="17.25" customHeight="1">
      <c r="A109" s="189">
        <v>93</v>
      </c>
      <c r="B109" s="190" t="s">
        <v>4239</v>
      </c>
      <c r="C109" s="191" t="s">
        <v>220</v>
      </c>
      <c r="D109" s="192" t="s">
        <v>4240</v>
      </c>
      <c r="E109" s="192" t="s">
        <v>98</v>
      </c>
      <c r="F109" s="192" t="s">
        <v>661</v>
      </c>
      <c r="G109" s="193" t="s">
        <v>662</v>
      </c>
      <c r="H109" s="197" t="s">
        <v>223</v>
      </c>
      <c r="I109" s="194">
        <v>92400</v>
      </c>
      <c r="J109" s="187" t="s">
        <v>4238</v>
      </c>
    </row>
    <row r="110" spans="1:10" ht="17.25" customHeight="1">
      <c r="A110" s="189">
        <v>94</v>
      </c>
      <c r="B110" s="190" t="s">
        <v>4239</v>
      </c>
      <c r="C110" s="191" t="s">
        <v>220</v>
      </c>
      <c r="D110" s="192" t="s">
        <v>4240</v>
      </c>
      <c r="E110" s="192" t="s">
        <v>98</v>
      </c>
      <c r="F110" s="192" t="s">
        <v>665</v>
      </c>
      <c r="G110" s="193" t="s">
        <v>666</v>
      </c>
      <c r="H110" s="197" t="s">
        <v>223</v>
      </c>
      <c r="I110" s="194">
        <v>1540</v>
      </c>
      <c r="J110" s="187" t="s">
        <v>4238</v>
      </c>
    </row>
    <row r="111" spans="1:10" ht="26.25" customHeight="1">
      <c r="A111" s="189">
        <v>95</v>
      </c>
      <c r="B111" s="190" t="s">
        <v>4239</v>
      </c>
      <c r="C111" s="191" t="s">
        <v>220</v>
      </c>
      <c r="D111" s="192" t="s">
        <v>4240</v>
      </c>
      <c r="E111" s="192" t="s">
        <v>98</v>
      </c>
      <c r="F111" s="192" t="s">
        <v>669</v>
      </c>
      <c r="G111" s="193" t="s">
        <v>670</v>
      </c>
      <c r="H111" s="197" t="s">
        <v>223</v>
      </c>
      <c r="I111" s="194">
        <v>720.91</v>
      </c>
      <c r="J111" s="187" t="s">
        <v>4238</v>
      </c>
    </row>
    <row r="112" spans="1:10" ht="26.25" customHeight="1">
      <c r="A112" s="189">
        <v>96</v>
      </c>
      <c r="B112" s="190" t="s">
        <v>4239</v>
      </c>
      <c r="C112" s="191" t="s">
        <v>220</v>
      </c>
      <c r="D112" s="192" t="s">
        <v>4240</v>
      </c>
      <c r="E112" s="192" t="s">
        <v>98</v>
      </c>
      <c r="F112" s="192" t="s">
        <v>673</v>
      </c>
      <c r="G112" s="193" t="s">
        <v>674</v>
      </c>
      <c r="H112" s="197" t="s">
        <v>223</v>
      </c>
      <c r="I112" s="194">
        <v>2162.73</v>
      </c>
      <c r="J112" s="187" t="s">
        <v>4238</v>
      </c>
    </row>
    <row r="113" spans="1:10" ht="26.25" customHeight="1">
      <c r="A113" s="189">
        <v>97</v>
      </c>
      <c r="B113" s="190" t="s">
        <v>4239</v>
      </c>
      <c r="C113" s="191" t="s">
        <v>220</v>
      </c>
      <c r="D113" s="192" t="s">
        <v>4240</v>
      </c>
      <c r="E113" s="192" t="s">
        <v>98</v>
      </c>
      <c r="F113" s="192" t="s">
        <v>677</v>
      </c>
      <c r="G113" s="193" t="s">
        <v>678</v>
      </c>
      <c r="H113" s="197" t="s">
        <v>223</v>
      </c>
      <c r="I113" s="194">
        <v>237.79499999999999</v>
      </c>
      <c r="J113" s="187" t="s">
        <v>4238</v>
      </c>
    </row>
    <row r="114" spans="1:10" ht="26.25" customHeight="1">
      <c r="A114" s="189">
        <v>98</v>
      </c>
      <c r="B114" s="190" t="s">
        <v>4239</v>
      </c>
      <c r="C114" s="191" t="s">
        <v>220</v>
      </c>
      <c r="D114" s="192" t="s">
        <v>4240</v>
      </c>
      <c r="E114" s="192" t="s">
        <v>98</v>
      </c>
      <c r="F114" s="192" t="s">
        <v>681</v>
      </c>
      <c r="G114" s="193" t="s">
        <v>682</v>
      </c>
      <c r="H114" s="197" t="s">
        <v>223</v>
      </c>
      <c r="I114" s="194">
        <v>16.72</v>
      </c>
      <c r="J114" s="187" t="s">
        <v>4238</v>
      </c>
    </row>
    <row r="115" spans="1:10" ht="17.25" customHeight="1">
      <c r="A115" s="189">
        <v>99</v>
      </c>
      <c r="B115" s="190" t="s">
        <v>4239</v>
      </c>
      <c r="C115" s="191" t="s">
        <v>220</v>
      </c>
      <c r="D115" s="192" t="s">
        <v>4240</v>
      </c>
      <c r="E115" s="192" t="s">
        <v>98</v>
      </c>
      <c r="F115" s="192" t="s">
        <v>685</v>
      </c>
      <c r="G115" s="193" t="s">
        <v>686</v>
      </c>
      <c r="H115" s="197" t="s">
        <v>239</v>
      </c>
      <c r="I115" s="194">
        <v>3284.7440000000001</v>
      </c>
      <c r="J115" s="187" t="s">
        <v>4238</v>
      </c>
    </row>
    <row r="116" spans="1:10" ht="26.25" customHeight="1">
      <c r="A116" s="189">
        <v>100</v>
      </c>
      <c r="B116" s="190" t="s">
        <v>4239</v>
      </c>
      <c r="C116" s="191" t="s">
        <v>220</v>
      </c>
      <c r="D116" s="192" t="s">
        <v>4240</v>
      </c>
      <c r="E116" s="192" t="s">
        <v>98</v>
      </c>
      <c r="F116" s="192" t="s">
        <v>689</v>
      </c>
      <c r="G116" s="193" t="s">
        <v>690</v>
      </c>
      <c r="H116" s="197" t="s">
        <v>223</v>
      </c>
      <c r="I116" s="194">
        <v>1307.71</v>
      </c>
      <c r="J116" s="187" t="s">
        <v>4238</v>
      </c>
    </row>
    <row r="117" spans="1:10" ht="26.25" customHeight="1">
      <c r="A117" s="189">
        <v>101</v>
      </c>
      <c r="B117" s="190" t="s">
        <v>4239</v>
      </c>
      <c r="C117" s="191" t="s">
        <v>220</v>
      </c>
      <c r="D117" s="192" t="s">
        <v>4240</v>
      </c>
      <c r="E117" s="192" t="s">
        <v>98</v>
      </c>
      <c r="F117" s="192" t="s">
        <v>693</v>
      </c>
      <c r="G117" s="193" t="s">
        <v>694</v>
      </c>
      <c r="H117" s="197" t="s">
        <v>223</v>
      </c>
      <c r="I117" s="194">
        <v>39.200000000000003</v>
      </c>
      <c r="J117" s="187" t="s">
        <v>4238</v>
      </c>
    </row>
    <row r="118" spans="1:10" ht="26.25" customHeight="1">
      <c r="A118" s="189">
        <v>103</v>
      </c>
      <c r="B118" s="190" t="s">
        <v>4239</v>
      </c>
      <c r="C118" s="191" t="s">
        <v>220</v>
      </c>
      <c r="D118" s="192" t="s">
        <v>4240</v>
      </c>
      <c r="E118" s="192" t="s">
        <v>98</v>
      </c>
      <c r="F118" s="192" t="s">
        <v>701</v>
      </c>
      <c r="G118" s="193" t="s">
        <v>702</v>
      </c>
      <c r="H118" s="197" t="s">
        <v>223</v>
      </c>
      <c r="I118" s="194">
        <v>2615.42</v>
      </c>
      <c r="J118" s="187" t="s">
        <v>4238</v>
      </c>
    </row>
    <row r="119" spans="1:10" ht="17.25" customHeight="1">
      <c r="A119" s="189">
        <v>104</v>
      </c>
      <c r="B119" s="190" t="s">
        <v>4239</v>
      </c>
      <c r="C119" s="191" t="s">
        <v>220</v>
      </c>
      <c r="D119" s="192" t="s">
        <v>4240</v>
      </c>
      <c r="E119" s="192" t="s">
        <v>98</v>
      </c>
      <c r="F119" s="192" t="s">
        <v>705</v>
      </c>
      <c r="G119" s="193" t="s">
        <v>706</v>
      </c>
      <c r="H119" s="197" t="s">
        <v>223</v>
      </c>
      <c r="I119" s="194">
        <v>78.400000000000006</v>
      </c>
      <c r="J119" s="187" t="s">
        <v>4238</v>
      </c>
    </row>
    <row r="120" spans="1:10" ht="26.25" customHeight="1">
      <c r="A120" s="189">
        <v>107</v>
      </c>
      <c r="B120" s="190" t="s">
        <v>4239</v>
      </c>
      <c r="C120" s="191" t="s">
        <v>220</v>
      </c>
      <c r="D120" s="192" t="s">
        <v>4240</v>
      </c>
      <c r="E120" s="192" t="s">
        <v>98</v>
      </c>
      <c r="F120" s="192" t="s">
        <v>716</v>
      </c>
      <c r="G120" s="193" t="s">
        <v>4249</v>
      </c>
      <c r="H120" s="197" t="s">
        <v>223</v>
      </c>
      <c r="I120" s="194">
        <v>687.80799999999999</v>
      </c>
      <c r="J120" s="187" t="s">
        <v>4238</v>
      </c>
    </row>
    <row r="121" spans="1:10" ht="26.25" customHeight="1">
      <c r="A121" s="189">
        <v>108</v>
      </c>
      <c r="B121" s="190" t="s">
        <v>4239</v>
      </c>
      <c r="C121" s="191" t="s">
        <v>220</v>
      </c>
      <c r="D121" s="192" t="s">
        <v>4240</v>
      </c>
      <c r="E121" s="192" t="s">
        <v>98</v>
      </c>
      <c r="F121" s="192" t="s">
        <v>720</v>
      </c>
      <c r="G121" s="193" t="s">
        <v>4250</v>
      </c>
      <c r="H121" s="197" t="s">
        <v>223</v>
      </c>
      <c r="I121" s="194">
        <v>304.02300000000002</v>
      </c>
      <c r="J121" s="187" t="s">
        <v>4238</v>
      </c>
    </row>
    <row r="122" spans="1:10" ht="26.25" customHeight="1">
      <c r="A122" s="189">
        <v>109</v>
      </c>
      <c r="B122" s="190" t="s">
        <v>4239</v>
      </c>
      <c r="C122" s="191" t="s">
        <v>220</v>
      </c>
      <c r="D122" s="192" t="s">
        <v>4240</v>
      </c>
      <c r="E122" s="192" t="s">
        <v>98</v>
      </c>
      <c r="F122" s="192" t="s">
        <v>724</v>
      </c>
      <c r="G122" s="193" t="s">
        <v>725</v>
      </c>
      <c r="H122" s="197" t="s">
        <v>273</v>
      </c>
      <c r="I122" s="194">
        <v>9252.4290000000001</v>
      </c>
      <c r="J122" s="187" t="s">
        <v>4238</v>
      </c>
    </row>
    <row r="123" spans="1:10" ht="26.25" customHeight="1">
      <c r="A123" s="189">
        <v>110</v>
      </c>
      <c r="B123" s="190" t="s">
        <v>4239</v>
      </c>
      <c r="C123" s="191" t="s">
        <v>220</v>
      </c>
      <c r="D123" s="192" t="s">
        <v>4240</v>
      </c>
      <c r="E123" s="192" t="s">
        <v>98</v>
      </c>
      <c r="F123" s="192" t="s">
        <v>728</v>
      </c>
      <c r="G123" s="193" t="s">
        <v>729</v>
      </c>
      <c r="H123" s="197" t="s">
        <v>223</v>
      </c>
      <c r="I123" s="194">
        <v>1231.51</v>
      </c>
      <c r="J123" s="187" t="s">
        <v>4238</v>
      </c>
    </row>
    <row r="124" spans="1:10" ht="26.25" customHeight="1">
      <c r="A124" s="189">
        <v>112</v>
      </c>
      <c r="B124" s="190" t="s">
        <v>4239</v>
      </c>
      <c r="C124" s="191" t="s">
        <v>220</v>
      </c>
      <c r="D124" s="192" t="s">
        <v>4240</v>
      </c>
      <c r="E124" s="192" t="s">
        <v>98</v>
      </c>
      <c r="F124" s="192" t="s">
        <v>736</v>
      </c>
      <c r="G124" s="193" t="s">
        <v>737</v>
      </c>
      <c r="H124" s="197" t="s">
        <v>223</v>
      </c>
      <c r="I124" s="194">
        <v>2305.63</v>
      </c>
      <c r="J124" s="187" t="s">
        <v>4238</v>
      </c>
    </row>
    <row r="125" spans="1:10" ht="26.25" customHeight="1">
      <c r="A125" s="189">
        <v>116</v>
      </c>
      <c r="B125" s="190" t="s">
        <v>4239</v>
      </c>
      <c r="C125" s="191" t="s">
        <v>220</v>
      </c>
      <c r="D125" s="192" t="s">
        <v>4240</v>
      </c>
      <c r="E125" s="192" t="s">
        <v>98</v>
      </c>
      <c r="F125" s="192" t="s">
        <v>752</v>
      </c>
      <c r="G125" s="193" t="s">
        <v>753</v>
      </c>
      <c r="H125" s="197" t="s">
        <v>223</v>
      </c>
      <c r="I125" s="194">
        <v>253.44</v>
      </c>
      <c r="J125" s="187" t="s">
        <v>4238</v>
      </c>
    </row>
    <row r="126" spans="1:10" ht="17.25" customHeight="1">
      <c r="A126" s="189">
        <v>118</v>
      </c>
      <c r="B126" s="190" t="s">
        <v>4239</v>
      </c>
      <c r="C126" s="191" t="s">
        <v>220</v>
      </c>
      <c r="D126" s="192" t="s">
        <v>4240</v>
      </c>
      <c r="E126" s="192" t="s">
        <v>98</v>
      </c>
      <c r="F126" s="192" t="s">
        <v>760</v>
      </c>
      <c r="G126" s="193" t="s">
        <v>761</v>
      </c>
      <c r="H126" s="197" t="s">
        <v>273</v>
      </c>
      <c r="I126" s="194">
        <v>11696.031999999999</v>
      </c>
      <c r="J126" s="187" t="s">
        <v>4238</v>
      </c>
    </row>
    <row r="127" spans="1:10" ht="26.25" customHeight="1">
      <c r="A127" s="189">
        <v>119</v>
      </c>
      <c r="B127" s="190" t="s">
        <v>4239</v>
      </c>
      <c r="C127" s="191" t="s">
        <v>220</v>
      </c>
      <c r="D127" s="192" t="s">
        <v>4240</v>
      </c>
      <c r="E127" s="192" t="s">
        <v>98</v>
      </c>
      <c r="F127" s="192" t="s">
        <v>768</v>
      </c>
      <c r="G127" s="193" t="s">
        <v>769</v>
      </c>
      <c r="H127" s="197" t="s">
        <v>223</v>
      </c>
      <c r="I127" s="194">
        <v>1586</v>
      </c>
      <c r="J127" s="187" t="s">
        <v>4238</v>
      </c>
    </row>
    <row r="128" spans="1:10" ht="26.25" customHeight="1">
      <c r="A128" s="189">
        <v>120</v>
      </c>
      <c r="B128" s="190" t="s">
        <v>4239</v>
      </c>
      <c r="C128" s="191" t="s">
        <v>220</v>
      </c>
      <c r="D128" s="192" t="s">
        <v>4240</v>
      </c>
      <c r="E128" s="192" t="s">
        <v>98</v>
      </c>
      <c r="F128" s="192" t="s">
        <v>772</v>
      </c>
      <c r="G128" s="193" t="s">
        <v>773</v>
      </c>
      <c r="H128" s="197" t="s">
        <v>429</v>
      </c>
      <c r="I128" s="194">
        <v>1800</v>
      </c>
      <c r="J128" s="187" t="s">
        <v>4238</v>
      </c>
    </row>
    <row r="129" spans="1:10" ht="26.25" customHeight="1">
      <c r="A129" s="189">
        <v>122</v>
      </c>
      <c r="B129" s="190" t="s">
        <v>4239</v>
      </c>
      <c r="C129" s="191" t="s">
        <v>220</v>
      </c>
      <c r="D129" s="192" t="s">
        <v>4240</v>
      </c>
      <c r="E129" s="192" t="s">
        <v>98</v>
      </c>
      <c r="F129" s="192" t="s">
        <v>780</v>
      </c>
      <c r="G129" s="193" t="s">
        <v>781</v>
      </c>
      <c r="H129" s="197" t="s">
        <v>231</v>
      </c>
      <c r="I129" s="194">
        <v>18.143999999999998</v>
      </c>
      <c r="J129" s="187" t="s">
        <v>4238</v>
      </c>
    </row>
    <row r="130" spans="1:10" ht="17.25" customHeight="1">
      <c r="A130" s="189">
        <v>123</v>
      </c>
      <c r="B130" s="190" t="s">
        <v>4239</v>
      </c>
      <c r="C130" s="191" t="s">
        <v>220</v>
      </c>
      <c r="D130" s="192" t="s">
        <v>4240</v>
      </c>
      <c r="E130" s="192" t="s">
        <v>98</v>
      </c>
      <c r="F130" s="192" t="s">
        <v>784</v>
      </c>
      <c r="G130" s="193" t="s">
        <v>785</v>
      </c>
      <c r="H130" s="197" t="s">
        <v>273</v>
      </c>
      <c r="I130" s="194">
        <v>1801.421</v>
      </c>
      <c r="J130" s="187" t="s">
        <v>4238</v>
      </c>
    </row>
    <row r="131" spans="1:10" ht="26.25" customHeight="1">
      <c r="A131" s="189">
        <v>124</v>
      </c>
      <c r="B131" s="190" t="s">
        <v>4239</v>
      </c>
      <c r="C131" s="191" t="s">
        <v>220</v>
      </c>
      <c r="D131" s="192" t="s">
        <v>4240</v>
      </c>
      <c r="E131" s="192" t="s">
        <v>98</v>
      </c>
      <c r="F131" s="192" t="s">
        <v>788</v>
      </c>
      <c r="G131" s="193" t="s">
        <v>789</v>
      </c>
      <c r="H131" s="197" t="s">
        <v>223</v>
      </c>
      <c r="I131" s="194">
        <v>540.37</v>
      </c>
      <c r="J131" s="187" t="s">
        <v>4238</v>
      </c>
    </row>
    <row r="132" spans="1:10" ht="26.25" customHeight="1">
      <c r="A132" s="189">
        <v>125</v>
      </c>
      <c r="B132" s="190" t="s">
        <v>4239</v>
      </c>
      <c r="C132" s="191" t="s">
        <v>220</v>
      </c>
      <c r="D132" s="192" t="s">
        <v>4240</v>
      </c>
      <c r="E132" s="192" t="s">
        <v>98</v>
      </c>
      <c r="F132" s="192" t="s">
        <v>792</v>
      </c>
      <c r="G132" s="193" t="s">
        <v>4251</v>
      </c>
      <c r="H132" s="197" t="s">
        <v>223</v>
      </c>
      <c r="I132" s="194">
        <v>593.95000000000005</v>
      </c>
      <c r="J132" s="187" t="s">
        <v>4238</v>
      </c>
    </row>
    <row r="133" spans="1:10" ht="26.25" customHeight="1">
      <c r="A133" s="189">
        <v>126</v>
      </c>
      <c r="B133" s="190" t="s">
        <v>4239</v>
      </c>
      <c r="C133" s="191" t="s">
        <v>220</v>
      </c>
      <c r="D133" s="192" t="s">
        <v>4240</v>
      </c>
      <c r="E133" s="192" t="s">
        <v>98</v>
      </c>
      <c r="F133" s="192" t="s">
        <v>796</v>
      </c>
      <c r="G133" s="193" t="s">
        <v>797</v>
      </c>
      <c r="H133" s="197" t="s">
        <v>223</v>
      </c>
      <c r="I133" s="194">
        <v>178.19</v>
      </c>
      <c r="J133" s="187" t="s">
        <v>4238</v>
      </c>
    </row>
    <row r="134" spans="1:10" ht="35.25" customHeight="1">
      <c r="A134" s="189">
        <v>127</v>
      </c>
      <c r="B134" s="190" t="s">
        <v>4239</v>
      </c>
      <c r="C134" s="191" t="s">
        <v>220</v>
      </c>
      <c r="D134" s="192" t="s">
        <v>4240</v>
      </c>
      <c r="E134" s="192" t="s">
        <v>98</v>
      </c>
      <c r="F134" s="192" t="s">
        <v>800</v>
      </c>
      <c r="G134" s="193" t="s">
        <v>801</v>
      </c>
      <c r="H134" s="197" t="s">
        <v>429</v>
      </c>
      <c r="I134" s="194">
        <v>1501.5</v>
      </c>
      <c r="J134" s="187" t="s">
        <v>4238</v>
      </c>
    </row>
    <row r="135" spans="1:10" ht="17.25" customHeight="1">
      <c r="A135" s="189">
        <v>128</v>
      </c>
      <c r="B135" s="190" t="s">
        <v>4239</v>
      </c>
      <c r="C135" s="191" t="s">
        <v>220</v>
      </c>
      <c r="D135" s="192" t="s">
        <v>4240</v>
      </c>
      <c r="E135" s="192" t="s">
        <v>98</v>
      </c>
      <c r="F135" s="192" t="s">
        <v>804</v>
      </c>
      <c r="G135" s="193" t="s">
        <v>805</v>
      </c>
      <c r="H135" s="197" t="s">
        <v>273</v>
      </c>
      <c r="I135" s="194">
        <v>31762.942999999999</v>
      </c>
      <c r="J135" s="187" t="s">
        <v>4238</v>
      </c>
    </row>
    <row r="136" spans="1:10" ht="17.25" customHeight="1">
      <c r="A136" s="189">
        <v>129</v>
      </c>
      <c r="B136" s="190" t="s">
        <v>4239</v>
      </c>
      <c r="C136" s="191" t="s">
        <v>220</v>
      </c>
      <c r="D136" s="192" t="s">
        <v>4240</v>
      </c>
      <c r="E136" s="192" t="s">
        <v>98</v>
      </c>
      <c r="F136" s="192" t="s">
        <v>808</v>
      </c>
      <c r="G136" s="193" t="s">
        <v>809</v>
      </c>
      <c r="H136" s="197" t="s">
        <v>223</v>
      </c>
      <c r="I136" s="194">
        <v>1586</v>
      </c>
      <c r="J136" s="187" t="s">
        <v>4238</v>
      </c>
    </row>
    <row r="137" spans="1:10" ht="17.25" customHeight="1">
      <c r="A137" s="189">
        <v>131</v>
      </c>
      <c r="B137" s="190" t="s">
        <v>4239</v>
      </c>
      <c r="C137" s="191" t="s">
        <v>220</v>
      </c>
      <c r="D137" s="192" t="s">
        <v>4240</v>
      </c>
      <c r="E137" s="192" t="s">
        <v>98</v>
      </c>
      <c r="F137" s="192" t="s">
        <v>816</v>
      </c>
      <c r="G137" s="193" t="s">
        <v>817</v>
      </c>
      <c r="H137" s="197" t="s">
        <v>429</v>
      </c>
      <c r="I137" s="194">
        <v>27</v>
      </c>
      <c r="J137" s="187" t="s">
        <v>4238</v>
      </c>
    </row>
    <row r="138" spans="1:10" ht="17.25" customHeight="1">
      <c r="A138" s="189">
        <v>132</v>
      </c>
      <c r="B138" s="190" t="s">
        <v>4239</v>
      </c>
      <c r="C138" s="191" t="s">
        <v>220</v>
      </c>
      <c r="D138" s="192" t="s">
        <v>4240</v>
      </c>
      <c r="E138" s="192" t="s">
        <v>98</v>
      </c>
      <c r="F138" s="192" t="s">
        <v>820</v>
      </c>
      <c r="G138" s="193" t="s">
        <v>821</v>
      </c>
      <c r="H138" s="197" t="s">
        <v>429</v>
      </c>
      <c r="I138" s="194">
        <v>80</v>
      </c>
      <c r="J138" s="187" t="s">
        <v>4238</v>
      </c>
    </row>
    <row r="139" spans="1:10" ht="17.25" customHeight="1">
      <c r="A139" s="189">
        <v>136</v>
      </c>
      <c r="B139" s="190" t="s">
        <v>4239</v>
      </c>
      <c r="C139" s="191" t="s">
        <v>220</v>
      </c>
      <c r="D139" s="192" t="s">
        <v>4240</v>
      </c>
      <c r="E139" s="192" t="s">
        <v>98</v>
      </c>
      <c r="F139" s="192" t="s">
        <v>836</v>
      </c>
      <c r="G139" s="193" t="s">
        <v>837</v>
      </c>
      <c r="H139" s="197" t="s">
        <v>429</v>
      </c>
      <c r="I139" s="194">
        <v>163.19999999999999</v>
      </c>
      <c r="J139" s="187" t="s">
        <v>4238</v>
      </c>
    </row>
    <row r="140" spans="1:10" ht="17.25" customHeight="1">
      <c r="A140" s="189">
        <v>141</v>
      </c>
      <c r="B140" s="190" t="s">
        <v>4239</v>
      </c>
      <c r="C140" s="191" t="s">
        <v>220</v>
      </c>
      <c r="D140" s="192" t="s">
        <v>4240</v>
      </c>
      <c r="E140" s="192" t="s">
        <v>98</v>
      </c>
      <c r="F140" s="192" t="s">
        <v>865</v>
      </c>
      <c r="G140" s="193" t="s">
        <v>866</v>
      </c>
      <c r="H140" s="197" t="s">
        <v>429</v>
      </c>
      <c r="I140" s="194">
        <v>163.19999999999999</v>
      </c>
      <c r="J140" s="187" t="s">
        <v>4238</v>
      </c>
    </row>
    <row r="141" spans="1:10" ht="17.25" customHeight="1">
      <c r="A141" s="189">
        <v>143</v>
      </c>
      <c r="B141" s="190" t="s">
        <v>4239</v>
      </c>
      <c r="C141" s="191" t="s">
        <v>220</v>
      </c>
      <c r="D141" s="192" t="s">
        <v>4240</v>
      </c>
      <c r="E141" s="192" t="s">
        <v>98</v>
      </c>
      <c r="F141" s="192" t="s">
        <v>873</v>
      </c>
      <c r="G141" s="193" t="s">
        <v>874</v>
      </c>
      <c r="H141" s="197" t="s">
        <v>372</v>
      </c>
      <c r="I141" s="194">
        <v>180</v>
      </c>
      <c r="J141" s="187" t="s">
        <v>4238</v>
      </c>
    </row>
    <row r="142" spans="1:10" ht="17.25" customHeight="1">
      <c r="A142" s="189">
        <v>145</v>
      </c>
      <c r="B142" s="190" t="s">
        <v>4239</v>
      </c>
      <c r="C142" s="191" t="s">
        <v>220</v>
      </c>
      <c r="D142" s="192" t="s">
        <v>4240</v>
      </c>
      <c r="E142" s="192" t="s">
        <v>98</v>
      </c>
      <c r="F142" s="192" t="s">
        <v>881</v>
      </c>
      <c r="G142" s="193" t="s">
        <v>882</v>
      </c>
      <c r="H142" s="197" t="s">
        <v>372</v>
      </c>
      <c r="I142" s="194">
        <v>4</v>
      </c>
      <c r="J142" s="187" t="s">
        <v>4238</v>
      </c>
    </row>
    <row r="143" spans="1:10" ht="17.25" customHeight="1">
      <c r="A143" s="189">
        <v>147</v>
      </c>
      <c r="B143" s="190" t="s">
        <v>4239</v>
      </c>
      <c r="C143" s="191" t="s">
        <v>220</v>
      </c>
      <c r="D143" s="192" t="s">
        <v>4240</v>
      </c>
      <c r="E143" s="192" t="s">
        <v>98</v>
      </c>
      <c r="F143" s="192" t="s">
        <v>889</v>
      </c>
      <c r="G143" s="193" t="s">
        <v>890</v>
      </c>
      <c r="H143" s="197" t="s">
        <v>372</v>
      </c>
      <c r="I143" s="194">
        <v>8</v>
      </c>
      <c r="J143" s="187" t="s">
        <v>4238</v>
      </c>
    </row>
    <row r="144" spans="1:10" ht="17.25" customHeight="1">
      <c r="A144" s="189">
        <v>149</v>
      </c>
      <c r="B144" s="190" t="s">
        <v>4239</v>
      </c>
      <c r="C144" s="191" t="s">
        <v>220</v>
      </c>
      <c r="D144" s="192" t="s">
        <v>4240</v>
      </c>
      <c r="E144" s="192" t="s">
        <v>98</v>
      </c>
      <c r="F144" s="192" t="s">
        <v>897</v>
      </c>
      <c r="G144" s="193" t="s">
        <v>898</v>
      </c>
      <c r="H144" s="197" t="s">
        <v>429</v>
      </c>
      <c r="I144" s="194">
        <v>64</v>
      </c>
      <c r="J144" s="187" t="s">
        <v>4238</v>
      </c>
    </row>
    <row r="145" spans="1:10" ht="17.25" customHeight="1">
      <c r="A145" s="189">
        <v>151</v>
      </c>
      <c r="B145" s="190" t="s">
        <v>4239</v>
      </c>
      <c r="C145" s="191" t="s">
        <v>220</v>
      </c>
      <c r="D145" s="192" t="s">
        <v>4240</v>
      </c>
      <c r="E145" s="192" t="s">
        <v>98</v>
      </c>
      <c r="F145" s="192" t="s">
        <v>905</v>
      </c>
      <c r="G145" s="193" t="s">
        <v>906</v>
      </c>
      <c r="H145" s="197" t="s">
        <v>372</v>
      </c>
      <c r="I145" s="194">
        <v>40</v>
      </c>
      <c r="J145" s="187" t="s">
        <v>4238</v>
      </c>
    </row>
    <row r="146" spans="1:10" ht="17.25" customHeight="1">
      <c r="A146" s="189">
        <v>153</v>
      </c>
      <c r="B146" s="190" t="s">
        <v>4239</v>
      </c>
      <c r="C146" s="191" t="s">
        <v>220</v>
      </c>
      <c r="D146" s="192" t="s">
        <v>4240</v>
      </c>
      <c r="E146" s="192" t="s">
        <v>98</v>
      </c>
      <c r="F146" s="192" t="s">
        <v>913</v>
      </c>
      <c r="G146" s="193" t="s">
        <v>914</v>
      </c>
      <c r="H146" s="197" t="s">
        <v>372</v>
      </c>
      <c r="I146" s="194">
        <v>8</v>
      </c>
      <c r="J146" s="187" t="s">
        <v>4238</v>
      </c>
    </row>
    <row r="147" spans="1:10" ht="17.25" customHeight="1">
      <c r="A147" s="189">
        <v>155</v>
      </c>
      <c r="B147" s="190" t="s">
        <v>4239</v>
      </c>
      <c r="C147" s="191" t="s">
        <v>220</v>
      </c>
      <c r="D147" s="192" t="s">
        <v>4240</v>
      </c>
      <c r="E147" s="192" t="s">
        <v>98</v>
      </c>
      <c r="F147" s="192" t="s">
        <v>921</v>
      </c>
      <c r="G147" s="193" t="s">
        <v>922</v>
      </c>
      <c r="H147" s="197" t="s">
        <v>372</v>
      </c>
      <c r="I147" s="194">
        <v>8</v>
      </c>
      <c r="J147" s="187" t="s">
        <v>4238</v>
      </c>
    </row>
    <row r="148" spans="1:10" ht="26.25" customHeight="1">
      <c r="A148" s="189">
        <v>159</v>
      </c>
      <c r="B148" s="190" t="s">
        <v>4239</v>
      </c>
      <c r="C148" s="191" t="s">
        <v>220</v>
      </c>
      <c r="D148" s="192" t="s">
        <v>4240</v>
      </c>
      <c r="E148" s="192" t="s">
        <v>98</v>
      </c>
      <c r="F148" s="192" t="s">
        <v>937</v>
      </c>
      <c r="G148" s="193" t="s">
        <v>938</v>
      </c>
      <c r="H148" s="197" t="s">
        <v>273</v>
      </c>
      <c r="I148" s="194">
        <v>9408.7240000000002</v>
      </c>
      <c r="J148" s="187" t="s">
        <v>4238</v>
      </c>
    </row>
    <row r="149" spans="1:10" ht="17.25" customHeight="1">
      <c r="A149" s="189">
        <v>160</v>
      </c>
      <c r="B149" s="190" t="s">
        <v>4239</v>
      </c>
      <c r="C149" s="191" t="s">
        <v>220</v>
      </c>
      <c r="D149" s="192" t="s">
        <v>4240</v>
      </c>
      <c r="E149" s="192" t="s">
        <v>98</v>
      </c>
      <c r="F149" s="192" t="s">
        <v>941</v>
      </c>
      <c r="G149" s="193" t="s">
        <v>942</v>
      </c>
      <c r="H149" s="197" t="s">
        <v>429</v>
      </c>
      <c r="I149" s="194">
        <v>163.19999999999999</v>
      </c>
      <c r="J149" s="187" t="s">
        <v>4238</v>
      </c>
    </row>
    <row r="150" spans="1:10" ht="26.25" customHeight="1">
      <c r="A150" s="189">
        <v>163</v>
      </c>
      <c r="B150" s="190" t="s">
        <v>4239</v>
      </c>
      <c r="C150" s="191" t="s">
        <v>220</v>
      </c>
      <c r="D150" s="192" t="s">
        <v>4240</v>
      </c>
      <c r="E150" s="192" t="s">
        <v>98</v>
      </c>
      <c r="F150" s="192" t="s">
        <v>953</v>
      </c>
      <c r="G150" s="193" t="s">
        <v>954</v>
      </c>
      <c r="H150" s="197" t="s">
        <v>223</v>
      </c>
      <c r="I150" s="194">
        <v>1586</v>
      </c>
      <c r="J150" s="187" t="s">
        <v>4238</v>
      </c>
    </row>
    <row r="151" spans="1:10" ht="17.25" customHeight="1">
      <c r="A151" s="189">
        <v>165</v>
      </c>
      <c r="B151" s="190" t="s">
        <v>4239</v>
      </c>
      <c r="C151" s="191" t="s">
        <v>220</v>
      </c>
      <c r="D151" s="192" t="s">
        <v>4240</v>
      </c>
      <c r="E151" s="192" t="s">
        <v>98</v>
      </c>
      <c r="F151" s="192" t="s">
        <v>969</v>
      </c>
      <c r="G151" s="193" t="s">
        <v>970</v>
      </c>
      <c r="H151" s="197" t="s">
        <v>429</v>
      </c>
      <c r="I151" s="194">
        <v>107</v>
      </c>
      <c r="J151" s="187" t="s">
        <v>4238</v>
      </c>
    </row>
    <row r="152" spans="1:10" ht="17.25" customHeight="1">
      <c r="A152" s="189">
        <v>167</v>
      </c>
      <c r="B152" s="190" t="s">
        <v>4239</v>
      </c>
      <c r="C152" s="191" t="s">
        <v>220</v>
      </c>
      <c r="D152" s="192" t="s">
        <v>4240</v>
      </c>
      <c r="E152" s="192" t="s">
        <v>98</v>
      </c>
      <c r="F152" s="192" t="s">
        <v>977</v>
      </c>
      <c r="G152" s="193" t="s">
        <v>978</v>
      </c>
      <c r="H152" s="197" t="s">
        <v>273</v>
      </c>
      <c r="I152" s="194">
        <v>1704.1980000000001</v>
      </c>
      <c r="J152" s="187" t="s">
        <v>4238</v>
      </c>
    </row>
    <row r="153" spans="1:10" ht="17.25" customHeight="1">
      <c r="A153" s="189">
        <v>168</v>
      </c>
      <c r="B153" s="190" t="s">
        <v>4239</v>
      </c>
      <c r="C153" s="191" t="s">
        <v>220</v>
      </c>
      <c r="D153" s="192" t="s">
        <v>4240</v>
      </c>
      <c r="E153" s="192" t="s">
        <v>98</v>
      </c>
      <c r="F153" s="192" t="s">
        <v>989</v>
      </c>
      <c r="G153" s="193" t="s">
        <v>990</v>
      </c>
      <c r="H153" s="197" t="s">
        <v>223</v>
      </c>
      <c r="I153" s="194">
        <v>195.559</v>
      </c>
      <c r="J153" s="187" t="s">
        <v>4238</v>
      </c>
    </row>
    <row r="154" spans="1:10" ht="26.25" customHeight="1">
      <c r="A154" s="189">
        <v>176</v>
      </c>
      <c r="B154" s="190" t="s">
        <v>4239</v>
      </c>
      <c r="C154" s="191" t="s">
        <v>220</v>
      </c>
      <c r="D154" s="192" t="s">
        <v>4240</v>
      </c>
      <c r="E154" s="192" t="s">
        <v>98</v>
      </c>
      <c r="F154" s="192" t="s">
        <v>1021</v>
      </c>
      <c r="G154" s="193" t="s">
        <v>1022</v>
      </c>
      <c r="H154" s="197" t="s">
        <v>372</v>
      </c>
      <c r="I154" s="194">
        <v>32</v>
      </c>
      <c r="J154" s="187" t="s">
        <v>4238</v>
      </c>
    </row>
    <row r="155" spans="1:10" ht="26.25" customHeight="1">
      <c r="A155" s="189">
        <v>180</v>
      </c>
      <c r="B155" s="190" t="s">
        <v>4239</v>
      </c>
      <c r="C155" s="191" t="s">
        <v>220</v>
      </c>
      <c r="D155" s="192" t="s">
        <v>4240</v>
      </c>
      <c r="E155" s="192" t="s">
        <v>98</v>
      </c>
      <c r="F155" s="192" t="s">
        <v>1037</v>
      </c>
      <c r="G155" s="193" t="s">
        <v>1038</v>
      </c>
      <c r="H155" s="197" t="s">
        <v>372</v>
      </c>
      <c r="I155" s="194">
        <v>2</v>
      </c>
      <c r="J155" s="187" t="s">
        <v>4238</v>
      </c>
    </row>
    <row r="156" spans="1:10" ht="26.25" customHeight="1">
      <c r="A156" s="189">
        <v>182</v>
      </c>
      <c r="B156" s="190" t="s">
        <v>4239</v>
      </c>
      <c r="C156" s="191" t="s">
        <v>220</v>
      </c>
      <c r="D156" s="192" t="s">
        <v>4240</v>
      </c>
      <c r="E156" s="192" t="s">
        <v>98</v>
      </c>
      <c r="F156" s="192" t="s">
        <v>1045</v>
      </c>
      <c r="G156" s="193" t="s">
        <v>1046</v>
      </c>
      <c r="H156" s="197" t="s">
        <v>372</v>
      </c>
      <c r="I156" s="194">
        <v>19</v>
      </c>
      <c r="J156" s="187" t="s">
        <v>4238</v>
      </c>
    </row>
    <row r="157" spans="1:10" ht="26.25" customHeight="1">
      <c r="A157" s="189">
        <v>185</v>
      </c>
      <c r="B157" s="190" t="s">
        <v>4239</v>
      </c>
      <c r="C157" s="191" t="s">
        <v>220</v>
      </c>
      <c r="D157" s="192" t="s">
        <v>4240</v>
      </c>
      <c r="E157" s="192" t="s">
        <v>98</v>
      </c>
      <c r="F157" s="192" t="s">
        <v>1057</v>
      </c>
      <c r="G157" s="193" t="s">
        <v>1058</v>
      </c>
      <c r="H157" s="197" t="s">
        <v>372</v>
      </c>
      <c r="I157" s="194">
        <v>34</v>
      </c>
      <c r="J157" s="187" t="s">
        <v>4238</v>
      </c>
    </row>
    <row r="158" spans="1:10" ht="26.25" customHeight="1">
      <c r="A158" s="189">
        <v>187</v>
      </c>
      <c r="B158" s="190" t="s">
        <v>4239</v>
      </c>
      <c r="C158" s="191" t="s">
        <v>220</v>
      </c>
      <c r="D158" s="192" t="s">
        <v>4240</v>
      </c>
      <c r="E158" s="192" t="s">
        <v>98</v>
      </c>
      <c r="F158" s="192" t="s">
        <v>1065</v>
      </c>
      <c r="G158" s="193" t="s">
        <v>1066</v>
      </c>
      <c r="H158" s="197" t="s">
        <v>372</v>
      </c>
      <c r="I158" s="194">
        <v>19</v>
      </c>
      <c r="J158" s="187" t="s">
        <v>4238</v>
      </c>
    </row>
    <row r="159" spans="1:10" ht="26.25" customHeight="1">
      <c r="A159" s="189">
        <v>189</v>
      </c>
      <c r="B159" s="190" t="s">
        <v>4239</v>
      </c>
      <c r="C159" s="191" t="s">
        <v>220</v>
      </c>
      <c r="D159" s="192" t="s">
        <v>4240</v>
      </c>
      <c r="E159" s="192" t="s">
        <v>98</v>
      </c>
      <c r="F159" s="192" t="s">
        <v>1073</v>
      </c>
      <c r="G159" s="193" t="s">
        <v>1074</v>
      </c>
      <c r="H159" s="197" t="s">
        <v>273</v>
      </c>
      <c r="I159" s="194">
        <v>16965.112000000001</v>
      </c>
      <c r="J159" s="187" t="s">
        <v>4238</v>
      </c>
    </row>
    <row r="160" spans="1:10" ht="17.25" customHeight="1">
      <c r="A160" s="189">
        <v>190</v>
      </c>
      <c r="B160" s="190" t="s">
        <v>4239</v>
      </c>
      <c r="C160" s="191" t="s">
        <v>220</v>
      </c>
      <c r="D160" s="192" t="s">
        <v>4240</v>
      </c>
      <c r="E160" s="192" t="s">
        <v>98</v>
      </c>
      <c r="F160" s="192" t="s">
        <v>1077</v>
      </c>
      <c r="G160" s="193" t="s">
        <v>1078</v>
      </c>
      <c r="H160" s="197" t="s">
        <v>1079</v>
      </c>
      <c r="I160" s="194">
        <v>2233.884</v>
      </c>
      <c r="J160" s="187" t="s">
        <v>4238</v>
      </c>
    </row>
    <row r="161" spans="1:10" ht="17.25" customHeight="1">
      <c r="A161" s="189">
        <v>191</v>
      </c>
      <c r="B161" s="190" t="s">
        <v>4239</v>
      </c>
      <c r="C161" s="191" t="s">
        <v>220</v>
      </c>
      <c r="D161" s="192" t="s">
        <v>4240</v>
      </c>
      <c r="E161" s="192" t="s">
        <v>98</v>
      </c>
      <c r="F161" s="192" t="s">
        <v>1082</v>
      </c>
      <c r="G161" s="193" t="s">
        <v>1083</v>
      </c>
      <c r="H161" s="197" t="s">
        <v>1079</v>
      </c>
      <c r="I161" s="194">
        <v>418.24200000000002</v>
      </c>
      <c r="J161" s="187" t="s">
        <v>4238</v>
      </c>
    </row>
    <row r="162" spans="1:10" ht="17.25" customHeight="1">
      <c r="A162" s="189">
        <v>192</v>
      </c>
      <c r="B162" s="190" t="s">
        <v>4239</v>
      </c>
      <c r="C162" s="191" t="s">
        <v>220</v>
      </c>
      <c r="D162" s="192" t="s">
        <v>4240</v>
      </c>
      <c r="E162" s="192" t="s">
        <v>98</v>
      </c>
      <c r="F162" s="192" t="s">
        <v>1086</v>
      </c>
      <c r="G162" s="193" t="s">
        <v>1087</v>
      </c>
      <c r="H162" s="197" t="s">
        <v>1079</v>
      </c>
      <c r="I162" s="194">
        <v>171.7</v>
      </c>
      <c r="J162" s="187" t="s">
        <v>4238</v>
      </c>
    </row>
    <row r="163" spans="1:10" ht="17.25" customHeight="1">
      <c r="A163" s="189">
        <v>193</v>
      </c>
      <c r="B163" s="190" t="s">
        <v>4239</v>
      </c>
      <c r="C163" s="191" t="s">
        <v>220</v>
      </c>
      <c r="D163" s="192" t="s">
        <v>4240</v>
      </c>
      <c r="E163" s="192" t="s">
        <v>98</v>
      </c>
      <c r="F163" s="192" t="s">
        <v>1090</v>
      </c>
      <c r="G163" s="193" t="s">
        <v>1091</v>
      </c>
      <c r="H163" s="197" t="s">
        <v>1079</v>
      </c>
      <c r="I163" s="194">
        <v>705.89400000000001</v>
      </c>
      <c r="J163" s="187" t="s">
        <v>4238</v>
      </c>
    </row>
    <row r="164" spans="1:10" ht="17.25" customHeight="1">
      <c r="A164" s="189">
        <v>194</v>
      </c>
      <c r="B164" s="190" t="s">
        <v>4239</v>
      </c>
      <c r="C164" s="191" t="s">
        <v>220</v>
      </c>
      <c r="D164" s="192" t="s">
        <v>4240</v>
      </c>
      <c r="E164" s="192" t="s">
        <v>98</v>
      </c>
      <c r="F164" s="192" t="s">
        <v>1094</v>
      </c>
      <c r="G164" s="193" t="s">
        <v>1095</v>
      </c>
      <c r="H164" s="197" t="s">
        <v>1079</v>
      </c>
      <c r="I164" s="194">
        <v>612.05999999999995</v>
      </c>
      <c r="J164" s="187" t="s">
        <v>4238</v>
      </c>
    </row>
    <row r="165" spans="1:10" ht="26.25" customHeight="1">
      <c r="A165" s="189">
        <v>195</v>
      </c>
      <c r="B165" s="190" t="s">
        <v>4239</v>
      </c>
      <c r="C165" s="191" t="s">
        <v>220</v>
      </c>
      <c r="D165" s="192" t="s">
        <v>4240</v>
      </c>
      <c r="E165" s="192" t="s">
        <v>98</v>
      </c>
      <c r="F165" s="192" t="s">
        <v>1098</v>
      </c>
      <c r="G165" s="193" t="s">
        <v>1099</v>
      </c>
      <c r="H165" s="197" t="s">
        <v>372</v>
      </c>
      <c r="I165" s="194">
        <v>1</v>
      </c>
      <c r="J165" s="187" t="s">
        <v>4238</v>
      </c>
    </row>
    <row r="166" spans="1:10" ht="26.25" customHeight="1">
      <c r="A166" s="189">
        <v>196</v>
      </c>
      <c r="B166" s="190" t="s">
        <v>4239</v>
      </c>
      <c r="C166" s="191" t="s">
        <v>220</v>
      </c>
      <c r="D166" s="192" t="s">
        <v>4240</v>
      </c>
      <c r="E166" s="192" t="s">
        <v>98</v>
      </c>
      <c r="F166" s="192" t="s">
        <v>1102</v>
      </c>
      <c r="G166" s="193" t="s">
        <v>1103</v>
      </c>
      <c r="H166" s="197" t="s">
        <v>429</v>
      </c>
      <c r="I166" s="194">
        <v>32</v>
      </c>
      <c r="J166" s="187" t="s">
        <v>4238</v>
      </c>
    </row>
    <row r="167" spans="1:10" ht="17.25" customHeight="1">
      <c r="A167" s="189">
        <v>197</v>
      </c>
      <c r="B167" s="190" t="s">
        <v>4239</v>
      </c>
      <c r="C167" s="191" t="s">
        <v>220</v>
      </c>
      <c r="D167" s="192" t="s">
        <v>4240</v>
      </c>
      <c r="E167" s="192" t="s">
        <v>98</v>
      </c>
      <c r="F167" s="192" t="s">
        <v>1106</v>
      </c>
      <c r="G167" s="193" t="s">
        <v>1107</v>
      </c>
      <c r="H167" s="197" t="s">
        <v>1108</v>
      </c>
      <c r="I167" s="194">
        <v>1</v>
      </c>
      <c r="J167" s="187" t="s">
        <v>4238</v>
      </c>
    </row>
    <row r="168" spans="1:10" ht="17.25" customHeight="1">
      <c r="A168" s="189">
        <v>198</v>
      </c>
      <c r="B168" s="190" t="s">
        <v>4239</v>
      </c>
      <c r="C168" s="191" t="s">
        <v>220</v>
      </c>
      <c r="D168" s="192" t="s">
        <v>4240</v>
      </c>
      <c r="E168" s="192" t="s">
        <v>98</v>
      </c>
      <c r="F168" s="192" t="s">
        <v>1111</v>
      </c>
      <c r="G168" s="193" t="s">
        <v>1112</v>
      </c>
      <c r="H168" s="197" t="s">
        <v>223</v>
      </c>
      <c r="I168" s="194">
        <v>2</v>
      </c>
      <c r="J168" s="187" t="s">
        <v>4238</v>
      </c>
    </row>
    <row r="169" spans="1:10" ht="17.25" customHeight="1">
      <c r="A169" s="189">
        <v>200</v>
      </c>
      <c r="B169" s="190" t="s">
        <v>4239</v>
      </c>
      <c r="C169" s="191" t="s">
        <v>220</v>
      </c>
      <c r="D169" s="192" t="s">
        <v>4240</v>
      </c>
      <c r="E169" s="192" t="s">
        <v>98</v>
      </c>
      <c r="F169" s="192" t="s">
        <v>1119</v>
      </c>
      <c r="G169" s="193" t="s">
        <v>1120</v>
      </c>
      <c r="H169" s="197" t="s">
        <v>429</v>
      </c>
      <c r="I169" s="194">
        <v>6</v>
      </c>
      <c r="J169" s="187" t="s">
        <v>4238</v>
      </c>
    </row>
    <row r="170" spans="1:10" ht="17.25" customHeight="1">
      <c r="A170" s="189">
        <v>202</v>
      </c>
      <c r="B170" s="190" t="s">
        <v>4239</v>
      </c>
      <c r="C170" s="191" t="s">
        <v>220</v>
      </c>
      <c r="D170" s="192" t="s">
        <v>4240</v>
      </c>
      <c r="E170" s="192" t="s">
        <v>98</v>
      </c>
      <c r="F170" s="192" t="s">
        <v>1127</v>
      </c>
      <c r="G170" s="193" t="s">
        <v>1128</v>
      </c>
      <c r="H170" s="197" t="s">
        <v>372</v>
      </c>
      <c r="I170" s="194">
        <v>1</v>
      </c>
      <c r="J170" s="187" t="s">
        <v>4238</v>
      </c>
    </row>
    <row r="171" spans="1:10" ht="17.25" customHeight="1">
      <c r="A171" s="189">
        <v>204</v>
      </c>
      <c r="B171" s="190" t="s">
        <v>4239</v>
      </c>
      <c r="C171" s="191" t="s">
        <v>220</v>
      </c>
      <c r="D171" s="192" t="s">
        <v>4240</v>
      </c>
      <c r="E171" s="192" t="s">
        <v>98</v>
      </c>
      <c r="F171" s="192" t="s">
        <v>1135</v>
      </c>
      <c r="G171" s="193" t="s">
        <v>1136</v>
      </c>
      <c r="H171" s="197" t="s">
        <v>223</v>
      </c>
      <c r="I171" s="194">
        <v>112.05500000000001</v>
      </c>
      <c r="J171" s="187" t="s">
        <v>4238</v>
      </c>
    </row>
    <row r="172" spans="1:10" ht="17.25" customHeight="1">
      <c r="A172" s="189">
        <v>209</v>
      </c>
      <c r="B172" s="190" t="s">
        <v>4239</v>
      </c>
      <c r="C172" s="191" t="s">
        <v>220</v>
      </c>
      <c r="D172" s="192" t="s">
        <v>4240</v>
      </c>
      <c r="E172" s="192" t="s">
        <v>98</v>
      </c>
      <c r="F172" s="192" t="s">
        <v>1155</v>
      </c>
      <c r="G172" s="193" t="s">
        <v>1156</v>
      </c>
      <c r="H172" s="197" t="s">
        <v>372</v>
      </c>
      <c r="I172" s="194">
        <v>5</v>
      </c>
      <c r="J172" s="187" t="s">
        <v>4238</v>
      </c>
    </row>
    <row r="173" spans="1:10" ht="17.25" customHeight="1">
      <c r="A173" s="189">
        <v>211</v>
      </c>
      <c r="B173" s="190" t="s">
        <v>4239</v>
      </c>
      <c r="C173" s="191" t="s">
        <v>220</v>
      </c>
      <c r="D173" s="192" t="s">
        <v>4240</v>
      </c>
      <c r="E173" s="192" t="s">
        <v>98</v>
      </c>
      <c r="F173" s="192" t="s">
        <v>1163</v>
      </c>
      <c r="G173" s="193" t="s">
        <v>1164</v>
      </c>
      <c r="H173" s="197" t="s">
        <v>372</v>
      </c>
      <c r="I173" s="194">
        <v>2</v>
      </c>
      <c r="J173" s="187" t="s">
        <v>4238</v>
      </c>
    </row>
    <row r="174" spans="1:10" ht="26.25" customHeight="1">
      <c r="A174" s="189">
        <v>213</v>
      </c>
      <c r="B174" s="190" t="s">
        <v>4239</v>
      </c>
      <c r="C174" s="191" t="s">
        <v>220</v>
      </c>
      <c r="D174" s="192" t="s">
        <v>4240</v>
      </c>
      <c r="E174" s="192" t="s">
        <v>98</v>
      </c>
      <c r="F174" s="192" t="s">
        <v>1171</v>
      </c>
      <c r="G174" s="193" t="s">
        <v>1172</v>
      </c>
      <c r="H174" s="197" t="s">
        <v>273</v>
      </c>
      <c r="I174" s="194">
        <v>9174.8179999999993</v>
      </c>
      <c r="J174" s="187" t="s">
        <v>4238</v>
      </c>
    </row>
    <row r="175" spans="1:10" ht="17.25" customHeight="1">
      <c r="A175" s="189">
        <v>214</v>
      </c>
      <c r="B175" s="190" t="s">
        <v>4239</v>
      </c>
      <c r="C175" s="191" t="s">
        <v>220</v>
      </c>
      <c r="D175" s="192" t="s">
        <v>4240</v>
      </c>
      <c r="E175" s="192" t="s">
        <v>98</v>
      </c>
      <c r="F175" s="192" t="s">
        <v>1175</v>
      </c>
      <c r="G175" s="193" t="s">
        <v>1176</v>
      </c>
      <c r="H175" s="197" t="s">
        <v>223</v>
      </c>
      <c r="I175" s="194">
        <v>687.80799999999999</v>
      </c>
      <c r="J175" s="187" t="s">
        <v>4238</v>
      </c>
    </row>
    <row r="176" spans="1:10" ht="26.25" customHeight="1">
      <c r="A176" s="189">
        <v>215</v>
      </c>
      <c r="B176" s="190" t="s">
        <v>4239</v>
      </c>
      <c r="C176" s="191" t="s">
        <v>220</v>
      </c>
      <c r="D176" s="192" t="s">
        <v>4240</v>
      </c>
      <c r="E176" s="192" t="s">
        <v>98</v>
      </c>
      <c r="F176" s="192" t="s">
        <v>1179</v>
      </c>
      <c r="G176" s="193" t="s">
        <v>1180</v>
      </c>
      <c r="H176" s="197" t="s">
        <v>223</v>
      </c>
      <c r="I176" s="194">
        <v>366.37</v>
      </c>
      <c r="J176" s="187" t="s">
        <v>4238</v>
      </c>
    </row>
    <row r="177" spans="1:10" ht="26.25" customHeight="1">
      <c r="A177" s="189">
        <v>216</v>
      </c>
      <c r="B177" s="190" t="s">
        <v>4239</v>
      </c>
      <c r="C177" s="191" t="s">
        <v>220</v>
      </c>
      <c r="D177" s="192" t="s">
        <v>4240</v>
      </c>
      <c r="E177" s="192" t="s">
        <v>98</v>
      </c>
      <c r="F177" s="192" t="s">
        <v>1183</v>
      </c>
      <c r="G177" s="193" t="s">
        <v>1184</v>
      </c>
      <c r="H177" s="197" t="s">
        <v>223</v>
      </c>
      <c r="I177" s="194">
        <v>803.37</v>
      </c>
      <c r="J177" s="187" t="s">
        <v>4238</v>
      </c>
    </row>
    <row r="178" spans="1:10" ht="26.25" customHeight="1">
      <c r="A178" s="189">
        <v>217</v>
      </c>
      <c r="B178" s="190" t="s">
        <v>4239</v>
      </c>
      <c r="C178" s="191" t="s">
        <v>220</v>
      </c>
      <c r="D178" s="192" t="s">
        <v>4240</v>
      </c>
      <c r="E178" s="192" t="s">
        <v>98</v>
      </c>
      <c r="F178" s="192" t="s">
        <v>1187</v>
      </c>
      <c r="G178" s="193" t="s">
        <v>1188</v>
      </c>
      <c r="H178" s="197" t="s">
        <v>223</v>
      </c>
      <c r="I178" s="194">
        <v>2198.2199999999998</v>
      </c>
      <c r="J178" s="187" t="s">
        <v>4238</v>
      </c>
    </row>
    <row r="179" spans="1:10" ht="26.25" customHeight="1">
      <c r="A179" s="189">
        <v>218</v>
      </c>
      <c r="B179" s="190" t="s">
        <v>4239</v>
      </c>
      <c r="C179" s="191" t="s">
        <v>220</v>
      </c>
      <c r="D179" s="192" t="s">
        <v>4240</v>
      </c>
      <c r="E179" s="192" t="s">
        <v>98</v>
      </c>
      <c r="F179" s="192" t="s">
        <v>1191</v>
      </c>
      <c r="G179" s="193" t="s">
        <v>1192</v>
      </c>
      <c r="H179" s="197" t="s">
        <v>223</v>
      </c>
      <c r="I179" s="194">
        <v>8837.07</v>
      </c>
      <c r="J179" s="187" t="s">
        <v>4238</v>
      </c>
    </row>
    <row r="180" spans="1:10" ht="16.5" customHeight="1">
      <c r="A180" s="189">
        <v>219</v>
      </c>
      <c r="B180" s="190" t="s">
        <v>4239</v>
      </c>
      <c r="C180" s="191" t="s">
        <v>220</v>
      </c>
      <c r="D180" s="192" t="s">
        <v>4240</v>
      </c>
      <c r="E180" s="192" t="s">
        <v>98</v>
      </c>
      <c r="F180" s="192" t="s">
        <v>1195</v>
      </c>
      <c r="G180" s="193" t="s">
        <v>1196</v>
      </c>
      <c r="H180" s="197" t="s">
        <v>223</v>
      </c>
      <c r="I180" s="194">
        <v>665.96</v>
      </c>
      <c r="J180" s="187" t="s">
        <v>4238</v>
      </c>
    </row>
    <row r="181" spans="1:10" ht="26.25" customHeight="1">
      <c r="A181" s="189">
        <v>220</v>
      </c>
      <c r="B181" s="190" t="s">
        <v>4239</v>
      </c>
      <c r="C181" s="191" t="s">
        <v>220</v>
      </c>
      <c r="D181" s="192" t="s">
        <v>4240</v>
      </c>
      <c r="E181" s="192" t="s">
        <v>98</v>
      </c>
      <c r="F181" s="192" t="s">
        <v>1199</v>
      </c>
      <c r="G181" s="193" t="s">
        <v>1200</v>
      </c>
      <c r="H181" s="197" t="s">
        <v>223</v>
      </c>
      <c r="I181" s="194">
        <v>21.847999999999999</v>
      </c>
      <c r="J181" s="187" t="s">
        <v>4238</v>
      </c>
    </row>
    <row r="182" spans="1:10" ht="26.25" customHeight="1">
      <c r="A182" s="189">
        <v>221</v>
      </c>
      <c r="B182" s="190" t="s">
        <v>4239</v>
      </c>
      <c r="C182" s="191" t="s">
        <v>220</v>
      </c>
      <c r="D182" s="192" t="s">
        <v>4240</v>
      </c>
      <c r="E182" s="192" t="s">
        <v>98</v>
      </c>
      <c r="F182" s="192" t="s">
        <v>1203</v>
      </c>
      <c r="G182" s="193" t="s">
        <v>1204</v>
      </c>
      <c r="H182" s="197" t="s">
        <v>273</v>
      </c>
      <c r="I182" s="194">
        <v>7167.8739999999998</v>
      </c>
      <c r="J182" s="187" t="s">
        <v>4238</v>
      </c>
    </row>
    <row r="183" spans="1:10" ht="26.25" customHeight="1">
      <c r="A183" s="189">
        <v>222</v>
      </c>
      <c r="B183" s="190" t="s">
        <v>4239</v>
      </c>
      <c r="C183" s="191" t="s">
        <v>220</v>
      </c>
      <c r="D183" s="192" t="s">
        <v>4240</v>
      </c>
      <c r="E183" s="192" t="s">
        <v>98</v>
      </c>
      <c r="F183" s="192" t="s">
        <v>1207</v>
      </c>
      <c r="G183" s="193" t="s">
        <v>1208</v>
      </c>
      <c r="H183" s="197" t="s">
        <v>223</v>
      </c>
      <c r="I183" s="194">
        <v>686.35</v>
      </c>
      <c r="J183" s="187" t="s">
        <v>4238</v>
      </c>
    </row>
    <row r="184" spans="1:10" ht="26.25" customHeight="1">
      <c r="A184" s="189">
        <v>223</v>
      </c>
      <c r="B184" s="190" t="s">
        <v>4239</v>
      </c>
      <c r="C184" s="191" t="s">
        <v>220</v>
      </c>
      <c r="D184" s="192" t="s">
        <v>4240</v>
      </c>
      <c r="E184" s="192" t="s">
        <v>98</v>
      </c>
      <c r="F184" s="192" t="s">
        <v>1211</v>
      </c>
      <c r="G184" s="193" t="s">
        <v>1212</v>
      </c>
      <c r="H184" s="197" t="s">
        <v>223</v>
      </c>
      <c r="I184" s="194">
        <v>686.35</v>
      </c>
      <c r="J184" s="187" t="s">
        <v>4238</v>
      </c>
    </row>
    <row r="185" spans="1:10" ht="26.25" customHeight="1">
      <c r="A185" s="189">
        <v>224</v>
      </c>
      <c r="B185" s="190" t="s">
        <v>4239</v>
      </c>
      <c r="C185" s="191" t="s">
        <v>220</v>
      </c>
      <c r="D185" s="192" t="s">
        <v>4240</v>
      </c>
      <c r="E185" s="192" t="s">
        <v>98</v>
      </c>
      <c r="F185" s="192" t="s">
        <v>1215</v>
      </c>
      <c r="G185" s="193" t="s">
        <v>1216</v>
      </c>
      <c r="H185" s="197" t="s">
        <v>273</v>
      </c>
      <c r="I185" s="194">
        <v>6839.8819999999996</v>
      </c>
      <c r="J185" s="187" t="s">
        <v>4238</v>
      </c>
    </row>
    <row r="186" spans="1:10" ht="26.25" customHeight="1">
      <c r="A186" s="189">
        <v>225</v>
      </c>
      <c r="B186" s="190" t="s">
        <v>4239</v>
      </c>
      <c r="C186" s="191" t="s">
        <v>220</v>
      </c>
      <c r="D186" s="192" t="s">
        <v>4240</v>
      </c>
      <c r="E186" s="192" t="s">
        <v>98</v>
      </c>
      <c r="F186" s="192" t="s">
        <v>1219</v>
      </c>
      <c r="G186" s="193" t="s">
        <v>1220</v>
      </c>
      <c r="H186" s="197" t="s">
        <v>223</v>
      </c>
      <c r="I186" s="194">
        <v>803.37</v>
      </c>
      <c r="J186" s="187" t="s">
        <v>4238</v>
      </c>
    </row>
    <row r="187" spans="1:10" ht="17.25" customHeight="1">
      <c r="A187" s="189">
        <v>226</v>
      </c>
      <c r="B187" s="190" t="s">
        <v>4239</v>
      </c>
      <c r="C187" s="191" t="s">
        <v>220</v>
      </c>
      <c r="D187" s="192" t="s">
        <v>4240</v>
      </c>
      <c r="E187" s="192" t="s">
        <v>98</v>
      </c>
      <c r="F187" s="192" t="s">
        <v>1223</v>
      </c>
      <c r="G187" s="193" t="s">
        <v>1224</v>
      </c>
      <c r="H187" s="197" t="s">
        <v>273</v>
      </c>
      <c r="I187" s="194">
        <v>7519.5429999999997</v>
      </c>
      <c r="J187" s="187" t="s">
        <v>4238</v>
      </c>
    </row>
    <row r="188" spans="1:10" ht="17.25" customHeight="1">
      <c r="A188" s="189">
        <v>227</v>
      </c>
      <c r="B188" s="190" t="s">
        <v>4239</v>
      </c>
      <c r="C188" s="191" t="s">
        <v>220</v>
      </c>
      <c r="D188" s="192" t="s">
        <v>4240</v>
      </c>
      <c r="E188" s="192" t="s">
        <v>98</v>
      </c>
      <c r="F188" s="192" t="s">
        <v>1227</v>
      </c>
      <c r="G188" s="193" t="s">
        <v>1228</v>
      </c>
      <c r="H188" s="197" t="s">
        <v>429</v>
      </c>
      <c r="I188" s="194">
        <v>48.82</v>
      </c>
      <c r="J188" s="187" t="s">
        <v>4238</v>
      </c>
    </row>
    <row r="189" spans="1:10" ht="17.25" customHeight="1">
      <c r="A189" s="189">
        <v>228</v>
      </c>
      <c r="B189" s="190" t="s">
        <v>4239</v>
      </c>
      <c r="C189" s="191" t="s">
        <v>220</v>
      </c>
      <c r="D189" s="192" t="s">
        <v>4240</v>
      </c>
      <c r="E189" s="192" t="s">
        <v>98</v>
      </c>
      <c r="F189" s="192" t="s">
        <v>1231</v>
      </c>
      <c r="G189" s="193" t="s">
        <v>1232</v>
      </c>
      <c r="H189" s="197" t="s">
        <v>429</v>
      </c>
      <c r="I189" s="194">
        <v>194.84</v>
      </c>
      <c r="J189" s="187" t="s">
        <v>4238</v>
      </c>
    </row>
    <row r="190" spans="1:10" ht="17.25" customHeight="1">
      <c r="A190" s="189">
        <v>229</v>
      </c>
      <c r="B190" s="190" t="s">
        <v>4239</v>
      </c>
      <c r="C190" s="191" t="s">
        <v>220</v>
      </c>
      <c r="D190" s="192" t="s">
        <v>4240</v>
      </c>
      <c r="E190" s="192" t="s">
        <v>98</v>
      </c>
      <c r="F190" s="192" t="s">
        <v>1235</v>
      </c>
      <c r="G190" s="193" t="s">
        <v>1236</v>
      </c>
      <c r="H190" s="197" t="s">
        <v>223</v>
      </c>
      <c r="I190" s="194">
        <v>304.02300000000002</v>
      </c>
      <c r="J190" s="187" t="s">
        <v>4238</v>
      </c>
    </row>
    <row r="191" spans="1:10" ht="26.25" customHeight="1">
      <c r="A191" s="189">
        <v>230</v>
      </c>
      <c r="B191" s="190" t="s">
        <v>4239</v>
      </c>
      <c r="C191" s="191" t="s">
        <v>220</v>
      </c>
      <c r="D191" s="192" t="s">
        <v>4240</v>
      </c>
      <c r="E191" s="192" t="s">
        <v>98</v>
      </c>
      <c r="F191" s="192" t="s">
        <v>1239</v>
      </c>
      <c r="G191" s="193" t="s">
        <v>1240</v>
      </c>
      <c r="H191" s="197" t="s">
        <v>223</v>
      </c>
      <c r="I191" s="194">
        <v>304.02300000000002</v>
      </c>
      <c r="J191" s="187" t="s">
        <v>4238</v>
      </c>
    </row>
    <row r="192" spans="1:10" ht="26.25" customHeight="1">
      <c r="A192" s="189">
        <v>231</v>
      </c>
      <c r="B192" s="190" t="s">
        <v>4239</v>
      </c>
      <c r="C192" s="191" t="s">
        <v>220</v>
      </c>
      <c r="D192" s="192" t="s">
        <v>4240</v>
      </c>
      <c r="E192" s="192" t="s">
        <v>98</v>
      </c>
      <c r="F192" s="192" t="s">
        <v>1243</v>
      </c>
      <c r="G192" s="193" t="s">
        <v>1244</v>
      </c>
      <c r="H192" s="197" t="s">
        <v>273</v>
      </c>
      <c r="I192" s="194">
        <v>2320.623</v>
      </c>
      <c r="J192" s="187" t="s">
        <v>4238</v>
      </c>
    </row>
    <row r="193" spans="1:10" ht="26.25" customHeight="1">
      <c r="A193" s="189">
        <v>232</v>
      </c>
      <c r="B193" s="190" t="s">
        <v>4239</v>
      </c>
      <c r="C193" s="191" t="s">
        <v>220</v>
      </c>
      <c r="D193" s="192" t="s">
        <v>4240</v>
      </c>
      <c r="E193" s="192" t="s">
        <v>98</v>
      </c>
      <c r="F193" s="192" t="s">
        <v>1259</v>
      </c>
      <c r="G193" s="193" t="s">
        <v>1260</v>
      </c>
      <c r="H193" s="197" t="s">
        <v>223</v>
      </c>
      <c r="I193" s="194">
        <v>12.494999999999999</v>
      </c>
      <c r="J193" s="187" t="s">
        <v>4238</v>
      </c>
    </row>
    <row r="194" spans="1:10" ht="17.25" customHeight="1">
      <c r="A194" s="189">
        <v>233</v>
      </c>
      <c r="B194" s="190" t="s">
        <v>4239</v>
      </c>
      <c r="C194" s="191" t="s">
        <v>220</v>
      </c>
      <c r="D194" s="192" t="s">
        <v>4240</v>
      </c>
      <c r="E194" s="192" t="s">
        <v>98</v>
      </c>
      <c r="F194" s="192" t="s">
        <v>1263</v>
      </c>
      <c r="G194" s="193" t="s">
        <v>1264</v>
      </c>
      <c r="H194" s="197" t="s">
        <v>223</v>
      </c>
      <c r="I194" s="194">
        <v>12.92</v>
      </c>
      <c r="J194" s="187" t="s">
        <v>4238</v>
      </c>
    </row>
    <row r="195" spans="1:10" ht="26.25" customHeight="1">
      <c r="A195" s="189">
        <v>234</v>
      </c>
      <c r="B195" s="190" t="s">
        <v>4239</v>
      </c>
      <c r="C195" s="191" t="s">
        <v>220</v>
      </c>
      <c r="D195" s="192" t="s">
        <v>4240</v>
      </c>
      <c r="E195" s="192" t="s">
        <v>98</v>
      </c>
      <c r="F195" s="192" t="s">
        <v>1267</v>
      </c>
      <c r="G195" s="193" t="s">
        <v>1268</v>
      </c>
      <c r="H195" s="197" t="s">
        <v>223</v>
      </c>
      <c r="I195" s="194">
        <v>12.92</v>
      </c>
      <c r="J195" s="187" t="s">
        <v>4238</v>
      </c>
    </row>
    <row r="196" spans="1:10" ht="26.25" customHeight="1">
      <c r="A196" s="189">
        <v>235</v>
      </c>
      <c r="B196" s="190" t="s">
        <v>4239</v>
      </c>
      <c r="C196" s="191" t="s">
        <v>220</v>
      </c>
      <c r="D196" s="192" t="s">
        <v>4240</v>
      </c>
      <c r="E196" s="192" t="s">
        <v>98</v>
      </c>
      <c r="F196" s="192" t="s">
        <v>1271</v>
      </c>
      <c r="G196" s="193" t="s">
        <v>1272</v>
      </c>
      <c r="H196" s="197" t="s">
        <v>223</v>
      </c>
      <c r="I196" s="194">
        <v>4624.768</v>
      </c>
      <c r="J196" s="187" t="s">
        <v>4238</v>
      </c>
    </row>
    <row r="197" spans="1:10" ht="17.25" customHeight="1">
      <c r="A197" s="189">
        <v>236</v>
      </c>
      <c r="B197" s="190" t="s">
        <v>4239</v>
      </c>
      <c r="C197" s="191" t="s">
        <v>220</v>
      </c>
      <c r="D197" s="192" t="s">
        <v>4240</v>
      </c>
      <c r="E197" s="192" t="s">
        <v>98</v>
      </c>
      <c r="F197" s="192" t="s">
        <v>1275</v>
      </c>
      <c r="G197" s="193" t="s">
        <v>1276</v>
      </c>
      <c r="H197" s="197" t="s">
        <v>223</v>
      </c>
      <c r="I197" s="194">
        <v>190.67500000000001</v>
      </c>
      <c r="J197" s="187" t="s">
        <v>4238</v>
      </c>
    </row>
    <row r="198" spans="1:10" ht="26.25" customHeight="1">
      <c r="A198" s="189">
        <v>237</v>
      </c>
      <c r="B198" s="190" t="s">
        <v>4239</v>
      </c>
      <c r="C198" s="191" t="s">
        <v>220</v>
      </c>
      <c r="D198" s="192" t="s">
        <v>4240</v>
      </c>
      <c r="E198" s="192" t="s">
        <v>98</v>
      </c>
      <c r="F198" s="192" t="s">
        <v>1279</v>
      </c>
      <c r="G198" s="193" t="s">
        <v>1280</v>
      </c>
      <c r="H198" s="197" t="s">
        <v>273</v>
      </c>
      <c r="I198" s="194">
        <v>972.51900000000001</v>
      </c>
      <c r="J198" s="187" t="s">
        <v>4238</v>
      </c>
    </row>
    <row r="199" spans="1:10" ht="35.25" customHeight="1">
      <c r="A199" s="189">
        <v>238</v>
      </c>
      <c r="B199" s="190" t="s">
        <v>4239</v>
      </c>
      <c r="C199" s="191" t="s">
        <v>220</v>
      </c>
      <c r="D199" s="192" t="s">
        <v>4240</v>
      </c>
      <c r="E199" s="192" t="s">
        <v>98</v>
      </c>
      <c r="F199" s="192" t="s">
        <v>1283</v>
      </c>
      <c r="G199" s="193" t="s">
        <v>1284</v>
      </c>
      <c r="H199" s="197" t="s">
        <v>372</v>
      </c>
      <c r="I199" s="194">
        <v>1</v>
      </c>
      <c r="J199" s="187" t="s">
        <v>4238</v>
      </c>
    </row>
    <row r="200" spans="1:10" ht="17.25" customHeight="1">
      <c r="A200" s="189">
        <v>1</v>
      </c>
      <c r="B200" s="190" t="s">
        <v>4239</v>
      </c>
      <c r="C200" s="191" t="s">
        <v>220</v>
      </c>
      <c r="D200" s="192" t="s">
        <v>4240</v>
      </c>
      <c r="E200" s="192" t="s">
        <v>98</v>
      </c>
      <c r="F200" s="192" t="s">
        <v>306</v>
      </c>
      <c r="G200" s="193" t="s">
        <v>307</v>
      </c>
      <c r="H200" s="197" t="s">
        <v>231</v>
      </c>
      <c r="I200" s="194">
        <v>348.50599999999997</v>
      </c>
      <c r="J200" s="187" t="s">
        <v>4238</v>
      </c>
    </row>
    <row r="201" spans="1:10" ht="26.25" customHeight="1">
      <c r="A201" s="189">
        <v>2</v>
      </c>
      <c r="B201" s="190" t="s">
        <v>4239</v>
      </c>
      <c r="C201" s="191" t="s">
        <v>220</v>
      </c>
      <c r="D201" s="192" t="s">
        <v>4240</v>
      </c>
      <c r="E201" s="192" t="s">
        <v>98</v>
      </c>
      <c r="F201" s="192" t="s">
        <v>309</v>
      </c>
      <c r="G201" s="193" t="s">
        <v>310</v>
      </c>
      <c r="H201" s="197" t="s">
        <v>231</v>
      </c>
      <c r="I201" s="194">
        <v>522.75800000000004</v>
      </c>
      <c r="J201" s="187" t="s">
        <v>4238</v>
      </c>
    </row>
    <row r="202" spans="1:10" ht="26.25" customHeight="1">
      <c r="A202" s="189">
        <v>3</v>
      </c>
      <c r="B202" s="190" t="s">
        <v>4239</v>
      </c>
      <c r="C202" s="191" t="s">
        <v>220</v>
      </c>
      <c r="D202" s="192" t="s">
        <v>4240</v>
      </c>
      <c r="E202" s="192" t="s">
        <v>98</v>
      </c>
      <c r="F202" s="192" t="s">
        <v>2184</v>
      </c>
      <c r="G202" s="193" t="s">
        <v>2185</v>
      </c>
      <c r="H202" s="197" t="s">
        <v>231</v>
      </c>
      <c r="I202" s="194">
        <v>522.75800000000004</v>
      </c>
      <c r="J202" s="187" t="s">
        <v>4238</v>
      </c>
    </row>
    <row r="203" spans="1:10" ht="17.25" customHeight="1">
      <c r="A203" s="189">
        <v>4</v>
      </c>
      <c r="B203" s="190" t="s">
        <v>4239</v>
      </c>
      <c r="C203" s="191" t="s">
        <v>220</v>
      </c>
      <c r="D203" s="192" t="s">
        <v>4240</v>
      </c>
      <c r="E203" s="192" t="s">
        <v>98</v>
      </c>
      <c r="F203" s="192" t="s">
        <v>321</v>
      </c>
      <c r="G203" s="193" t="s">
        <v>322</v>
      </c>
      <c r="H203" s="197" t="s">
        <v>231</v>
      </c>
      <c r="I203" s="194">
        <v>522.75800000000004</v>
      </c>
      <c r="J203" s="187" t="s">
        <v>4238</v>
      </c>
    </row>
    <row r="204" spans="1:10" ht="26.25" customHeight="1">
      <c r="A204" s="189">
        <v>5</v>
      </c>
      <c r="B204" s="190" t="s">
        <v>4239</v>
      </c>
      <c r="C204" s="191" t="s">
        <v>220</v>
      </c>
      <c r="D204" s="192" t="s">
        <v>4240</v>
      </c>
      <c r="E204" s="192" t="s">
        <v>98</v>
      </c>
      <c r="F204" s="192" t="s">
        <v>3996</v>
      </c>
      <c r="G204" s="193" t="s">
        <v>3997</v>
      </c>
      <c r="H204" s="197" t="s">
        <v>231</v>
      </c>
      <c r="I204" s="194">
        <v>386.49299999999999</v>
      </c>
      <c r="J204" s="187" t="s">
        <v>4238</v>
      </c>
    </row>
    <row r="205" spans="1:10" ht="26.25" customHeight="1">
      <c r="A205" s="189">
        <v>6</v>
      </c>
      <c r="B205" s="190" t="s">
        <v>4239</v>
      </c>
      <c r="C205" s="191" t="s">
        <v>220</v>
      </c>
      <c r="D205" s="192" t="s">
        <v>4240</v>
      </c>
      <c r="E205" s="192" t="s">
        <v>98</v>
      </c>
      <c r="F205" s="192" t="s">
        <v>330</v>
      </c>
      <c r="G205" s="193" t="s">
        <v>331</v>
      </c>
      <c r="H205" s="197" t="s">
        <v>231</v>
      </c>
      <c r="I205" s="194">
        <v>136.26499999999999</v>
      </c>
      <c r="J205" s="187" t="s">
        <v>4238</v>
      </c>
    </row>
    <row r="206" spans="1:10" ht="17.25" customHeight="1">
      <c r="A206" s="189">
        <v>7</v>
      </c>
      <c r="B206" s="190" t="s">
        <v>4239</v>
      </c>
      <c r="C206" s="191" t="s">
        <v>220</v>
      </c>
      <c r="D206" s="192" t="s">
        <v>4240</v>
      </c>
      <c r="E206" s="192" t="s">
        <v>98</v>
      </c>
      <c r="F206" s="192" t="s">
        <v>4000</v>
      </c>
      <c r="G206" s="193" t="s">
        <v>4001</v>
      </c>
      <c r="H206" s="197" t="s">
        <v>223</v>
      </c>
      <c r="I206" s="194">
        <v>1742.53</v>
      </c>
      <c r="J206" s="187" t="s">
        <v>4238</v>
      </c>
    </row>
    <row r="207" spans="1:10" ht="26.25" customHeight="1">
      <c r="A207" s="189">
        <v>8</v>
      </c>
      <c r="B207" s="190" t="s">
        <v>4239</v>
      </c>
      <c r="C207" s="191" t="s">
        <v>220</v>
      </c>
      <c r="D207" s="192" t="s">
        <v>4240</v>
      </c>
      <c r="E207" s="192" t="s">
        <v>98</v>
      </c>
      <c r="F207" s="192" t="s">
        <v>333</v>
      </c>
      <c r="G207" s="193" t="s">
        <v>334</v>
      </c>
      <c r="H207" s="197" t="s">
        <v>223</v>
      </c>
      <c r="I207" s="194">
        <v>1742.53</v>
      </c>
      <c r="J207" s="187" t="s">
        <v>4238</v>
      </c>
    </row>
    <row r="208" spans="1:10" ht="17.25" customHeight="1">
      <c r="A208" s="189">
        <v>9</v>
      </c>
      <c r="B208" s="190" t="s">
        <v>4239</v>
      </c>
      <c r="C208" s="191" t="s">
        <v>220</v>
      </c>
      <c r="D208" s="192" t="s">
        <v>4240</v>
      </c>
      <c r="E208" s="192" t="s">
        <v>98</v>
      </c>
      <c r="F208" s="192" t="s">
        <v>4004</v>
      </c>
      <c r="G208" s="193" t="s">
        <v>4005</v>
      </c>
      <c r="H208" s="197" t="s">
        <v>223</v>
      </c>
      <c r="I208" s="194">
        <v>454.21499999999997</v>
      </c>
      <c r="J208" s="187" t="s">
        <v>4238</v>
      </c>
    </row>
    <row r="209" spans="1:10" ht="26.25" customHeight="1">
      <c r="A209" s="189">
        <v>10</v>
      </c>
      <c r="B209" s="190" t="s">
        <v>4239</v>
      </c>
      <c r="C209" s="191" t="s">
        <v>220</v>
      </c>
      <c r="D209" s="192" t="s">
        <v>4240</v>
      </c>
      <c r="E209" s="192" t="s">
        <v>98</v>
      </c>
      <c r="F209" s="192" t="s">
        <v>4007</v>
      </c>
      <c r="G209" s="193" t="s">
        <v>4008</v>
      </c>
      <c r="H209" s="197" t="s">
        <v>223</v>
      </c>
      <c r="I209" s="194">
        <v>380.79</v>
      </c>
      <c r="J209" s="187" t="s">
        <v>4238</v>
      </c>
    </row>
    <row r="210" spans="1:10" ht="26.25" customHeight="1">
      <c r="A210" s="189">
        <v>11</v>
      </c>
      <c r="B210" s="190" t="s">
        <v>4239</v>
      </c>
      <c r="C210" s="191" t="s">
        <v>220</v>
      </c>
      <c r="D210" s="192" t="s">
        <v>4240</v>
      </c>
      <c r="E210" s="192" t="s">
        <v>98</v>
      </c>
      <c r="F210" s="192" t="s">
        <v>4010</v>
      </c>
      <c r="G210" s="193" t="s">
        <v>4011</v>
      </c>
      <c r="H210" s="197" t="s">
        <v>223</v>
      </c>
      <c r="I210" s="194">
        <v>1361.7380000000001</v>
      </c>
      <c r="J210" s="187" t="s">
        <v>4238</v>
      </c>
    </row>
    <row r="211" spans="1:10" ht="17.25" customHeight="1">
      <c r="A211" s="189">
        <v>12</v>
      </c>
      <c r="B211" s="190" t="s">
        <v>4239</v>
      </c>
      <c r="C211" s="191" t="s">
        <v>220</v>
      </c>
      <c r="D211" s="192" t="s">
        <v>4240</v>
      </c>
      <c r="E211" s="192" t="s">
        <v>98</v>
      </c>
      <c r="F211" s="192" t="s">
        <v>4013</v>
      </c>
      <c r="G211" s="193" t="s">
        <v>4014</v>
      </c>
      <c r="H211" s="197" t="s">
        <v>223</v>
      </c>
      <c r="I211" s="194">
        <v>1742.528</v>
      </c>
      <c r="J211" s="187" t="s">
        <v>4238</v>
      </c>
    </row>
    <row r="212" spans="1:10" ht="26.25" customHeight="1">
      <c r="A212" s="189">
        <v>13</v>
      </c>
      <c r="B212" s="190" t="s">
        <v>4239</v>
      </c>
      <c r="C212" s="191" t="s">
        <v>220</v>
      </c>
      <c r="D212" s="192" t="s">
        <v>4240</v>
      </c>
      <c r="E212" s="192" t="s">
        <v>98</v>
      </c>
      <c r="F212" s="192" t="s">
        <v>4016</v>
      </c>
      <c r="G212" s="193" t="s">
        <v>4017</v>
      </c>
      <c r="H212" s="197" t="s">
        <v>223</v>
      </c>
      <c r="I212" s="194">
        <v>1340.4059999999999</v>
      </c>
      <c r="J212" s="187" t="s">
        <v>4238</v>
      </c>
    </row>
    <row r="213" spans="1:10" ht="26.25" customHeight="1">
      <c r="A213" s="189">
        <v>14</v>
      </c>
      <c r="B213" s="190" t="s">
        <v>4239</v>
      </c>
      <c r="C213" s="191" t="s">
        <v>220</v>
      </c>
      <c r="D213" s="192" t="s">
        <v>4240</v>
      </c>
      <c r="E213" s="192" t="s">
        <v>98</v>
      </c>
      <c r="F213" s="192" t="s">
        <v>4019</v>
      </c>
      <c r="G213" s="193" t="s">
        <v>4020</v>
      </c>
      <c r="H213" s="197" t="s">
        <v>223</v>
      </c>
      <c r="I213" s="194">
        <v>1474.4469999999999</v>
      </c>
      <c r="J213" s="187" t="s">
        <v>4238</v>
      </c>
    </row>
    <row r="214" spans="1:10" ht="17.25" customHeight="1">
      <c r="A214" s="189">
        <v>15</v>
      </c>
      <c r="B214" s="190" t="s">
        <v>4239</v>
      </c>
      <c r="C214" s="191" t="s">
        <v>220</v>
      </c>
      <c r="D214" s="192" t="s">
        <v>4240</v>
      </c>
      <c r="E214" s="192" t="s">
        <v>98</v>
      </c>
      <c r="F214" s="192" t="s">
        <v>4022</v>
      </c>
      <c r="G214" s="193" t="s">
        <v>4023</v>
      </c>
      <c r="H214" s="197" t="s">
        <v>223</v>
      </c>
      <c r="I214" s="194">
        <v>1340.4059999999999</v>
      </c>
      <c r="J214" s="187" t="s">
        <v>4238</v>
      </c>
    </row>
    <row r="215" spans="1:10" ht="26.25" customHeight="1">
      <c r="A215" s="189">
        <v>16</v>
      </c>
      <c r="B215" s="190" t="s">
        <v>4239</v>
      </c>
      <c r="C215" s="191" t="s">
        <v>220</v>
      </c>
      <c r="D215" s="192" t="s">
        <v>4240</v>
      </c>
      <c r="E215" s="192" t="s">
        <v>98</v>
      </c>
      <c r="F215" s="192" t="s">
        <v>4025</v>
      </c>
      <c r="G215" s="193" t="s">
        <v>4026</v>
      </c>
      <c r="H215" s="197" t="s">
        <v>223</v>
      </c>
      <c r="I215" s="194">
        <v>1340.4059999999999</v>
      </c>
      <c r="J215" s="187" t="s">
        <v>4238</v>
      </c>
    </row>
    <row r="216" spans="1:10" ht="26.25" customHeight="1">
      <c r="A216" s="189">
        <v>17</v>
      </c>
      <c r="B216" s="190" t="s">
        <v>4239</v>
      </c>
      <c r="C216" s="191" t="s">
        <v>220</v>
      </c>
      <c r="D216" s="192" t="s">
        <v>4240</v>
      </c>
      <c r="E216" s="192" t="s">
        <v>98</v>
      </c>
      <c r="F216" s="192" t="s">
        <v>4028</v>
      </c>
      <c r="G216" s="193" t="s">
        <v>4029</v>
      </c>
      <c r="H216" s="197" t="s">
        <v>429</v>
      </c>
      <c r="I216" s="194">
        <v>302.81</v>
      </c>
      <c r="J216" s="187" t="s">
        <v>4238</v>
      </c>
    </row>
    <row r="217" spans="1:10" ht="26.25" customHeight="1">
      <c r="A217" s="189">
        <v>19</v>
      </c>
      <c r="B217" s="190" t="s">
        <v>4239</v>
      </c>
      <c r="C217" s="191" t="s">
        <v>220</v>
      </c>
      <c r="D217" s="192" t="s">
        <v>4240</v>
      </c>
      <c r="E217" s="192" t="s">
        <v>98</v>
      </c>
      <c r="F217" s="192" t="s">
        <v>4034</v>
      </c>
      <c r="G217" s="193" t="s">
        <v>4035</v>
      </c>
      <c r="H217" s="197" t="s">
        <v>239</v>
      </c>
      <c r="I217" s="194">
        <v>72.981999999999999</v>
      </c>
      <c r="J217" s="187" t="s">
        <v>4238</v>
      </c>
    </row>
    <row r="218" spans="1:10" ht="17.25" customHeight="1">
      <c r="A218" s="189">
        <v>1</v>
      </c>
      <c r="B218" s="190" t="s">
        <v>4239</v>
      </c>
      <c r="C218" s="191" t="s">
        <v>220</v>
      </c>
      <c r="D218" s="192" t="s">
        <v>4240</v>
      </c>
      <c r="E218" s="192" t="s">
        <v>98</v>
      </c>
      <c r="F218" s="192" t="s">
        <v>4211</v>
      </c>
      <c r="G218" s="193" t="s">
        <v>4212</v>
      </c>
      <c r="H218" s="197" t="s">
        <v>1350</v>
      </c>
      <c r="I218" s="194">
        <v>1</v>
      </c>
      <c r="J218" s="187" t="s">
        <v>4238</v>
      </c>
    </row>
    <row r="219" spans="1:10" ht="17.25" customHeight="1">
      <c r="A219" s="189">
        <v>2</v>
      </c>
      <c r="B219" s="190" t="s">
        <v>4239</v>
      </c>
      <c r="C219" s="191" t="s">
        <v>220</v>
      </c>
      <c r="D219" s="192" t="s">
        <v>4240</v>
      </c>
      <c r="E219" s="192" t="s">
        <v>98</v>
      </c>
      <c r="F219" s="192" t="s">
        <v>4215</v>
      </c>
      <c r="G219" s="193" t="s">
        <v>198</v>
      </c>
      <c r="H219" s="197" t="s">
        <v>372</v>
      </c>
      <c r="I219" s="194">
        <v>1</v>
      </c>
      <c r="J219" s="187" t="s">
        <v>4238</v>
      </c>
    </row>
    <row r="220" spans="1:10" ht="17.25" customHeight="1">
      <c r="A220" s="189">
        <v>3</v>
      </c>
      <c r="B220" s="190" t="s">
        <v>4239</v>
      </c>
      <c r="C220" s="191" t="s">
        <v>220</v>
      </c>
      <c r="D220" s="192" t="s">
        <v>4240</v>
      </c>
      <c r="E220" s="192" t="s">
        <v>98</v>
      </c>
      <c r="F220" s="192" t="s">
        <v>4217</v>
      </c>
      <c r="G220" s="193" t="s">
        <v>4218</v>
      </c>
      <c r="H220" s="197" t="s">
        <v>372</v>
      </c>
      <c r="I220" s="194">
        <v>1</v>
      </c>
      <c r="J220" s="187" t="s">
        <v>4238</v>
      </c>
    </row>
    <row r="221" spans="1:10" ht="17.25" customHeight="1">
      <c r="A221" s="189">
        <v>4</v>
      </c>
      <c r="B221" s="190" t="s">
        <v>4239</v>
      </c>
      <c r="C221" s="191" t="s">
        <v>220</v>
      </c>
      <c r="D221" s="192" t="s">
        <v>4240</v>
      </c>
      <c r="E221" s="192" t="s">
        <v>98</v>
      </c>
      <c r="F221" s="192" t="s">
        <v>4220</v>
      </c>
      <c r="G221" s="193" t="s">
        <v>4221</v>
      </c>
      <c r="H221" s="197" t="s">
        <v>372</v>
      </c>
      <c r="I221" s="194">
        <v>1</v>
      </c>
      <c r="J221" s="187" t="s">
        <v>4238</v>
      </c>
    </row>
    <row r="222" spans="1:10" ht="17.25" customHeight="1">
      <c r="A222" s="189">
        <v>5</v>
      </c>
      <c r="B222" s="190" t="s">
        <v>4239</v>
      </c>
      <c r="C222" s="191" t="s">
        <v>220</v>
      </c>
      <c r="D222" s="192" t="s">
        <v>4240</v>
      </c>
      <c r="E222" s="192" t="s">
        <v>98</v>
      </c>
      <c r="F222" s="192" t="s">
        <v>4223</v>
      </c>
      <c r="G222" s="193" t="s">
        <v>4224</v>
      </c>
      <c r="H222" s="197" t="s">
        <v>372</v>
      </c>
      <c r="I222" s="194">
        <v>1</v>
      </c>
      <c r="J222" s="187" t="s">
        <v>4238</v>
      </c>
    </row>
    <row r="223" spans="1:10" ht="17.25" customHeight="1">
      <c r="A223" s="189">
        <v>6</v>
      </c>
      <c r="B223" s="190" t="s">
        <v>4239</v>
      </c>
      <c r="C223" s="191" t="s">
        <v>220</v>
      </c>
      <c r="D223" s="192" t="s">
        <v>4240</v>
      </c>
      <c r="E223" s="192" t="s">
        <v>98</v>
      </c>
      <c r="F223" s="192" t="s">
        <v>4226</v>
      </c>
      <c r="G223" s="193" t="s">
        <v>4227</v>
      </c>
      <c r="H223" s="197" t="s">
        <v>372</v>
      </c>
      <c r="I223" s="194">
        <v>1</v>
      </c>
      <c r="J223" s="187" t="s">
        <v>4238</v>
      </c>
    </row>
    <row r="224" spans="1:10" ht="17.25" customHeight="1">
      <c r="A224" s="189">
        <v>7</v>
      </c>
      <c r="B224" s="190" t="s">
        <v>4239</v>
      </c>
      <c r="C224" s="191" t="s">
        <v>220</v>
      </c>
      <c r="D224" s="192" t="s">
        <v>4240</v>
      </c>
      <c r="E224" s="192" t="s">
        <v>98</v>
      </c>
      <c r="F224" s="192" t="s">
        <v>4229</v>
      </c>
      <c r="G224" s="193" t="s">
        <v>4230</v>
      </c>
      <c r="H224" s="197" t="s">
        <v>372</v>
      </c>
      <c r="I224" s="194">
        <v>1</v>
      </c>
      <c r="J224" s="187" t="s">
        <v>4238</v>
      </c>
    </row>
    <row r="225" spans="1:10" ht="17.25" customHeight="1">
      <c r="A225" s="189">
        <v>1</v>
      </c>
      <c r="B225" s="190" t="s">
        <v>4239</v>
      </c>
      <c r="C225" s="191" t="s">
        <v>220</v>
      </c>
      <c r="D225" s="192" t="s">
        <v>4240</v>
      </c>
      <c r="E225" s="192" t="s">
        <v>98</v>
      </c>
      <c r="F225" s="192" t="s">
        <v>3556</v>
      </c>
      <c r="G225" s="193" t="s">
        <v>3557</v>
      </c>
      <c r="H225" s="197" t="s">
        <v>429</v>
      </c>
      <c r="I225" s="194">
        <v>30</v>
      </c>
      <c r="J225" s="187" t="s">
        <v>4238</v>
      </c>
    </row>
    <row r="226" spans="1:10" ht="26.25" customHeight="1">
      <c r="A226" s="189">
        <v>2</v>
      </c>
      <c r="B226" s="190" t="s">
        <v>4239</v>
      </c>
      <c r="C226" s="191" t="s">
        <v>220</v>
      </c>
      <c r="D226" s="192" t="s">
        <v>4240</v>
      </c>
      <c r="E226" s="192" t="s">
        <v>98</v>
      </c>
      <c r="F226" s="192" t="s">
        <v>3559</v>
      </c>
      <c r="G226" s="193" t="s">
        <v>3560</v>
      </c>
      <c r="H226" s="197" t="s">
        <v>2162</v>
      </c>
      <c r="I226" s="194">
        <v>56</v>
      </c>
      <c r="J226" s="187" t="s">
        <v>4238</v>
      </c>
    </row>
    <row r="227" spans="1:10" ht="26.25" customHeight="1">
      <c r="A227" s="189">
        <v>3</v>
      </c>
      <c r="B227" s="190" t="s">
        <v>4239</v>
      </c>
      <c r="C227" s="191" t="s">
        <v>220</v>
      </c>
      <c r="D227" s="192" t="s">
        <v>4240</v>
      </c>
      <c r="E227" s="192" t="s">
        <v>98</v>
      </c>
      <c r="F227" s="192" t="s">
        <v>3562</v>
      </c>
      <c r="G227" s="193" t="s">
        <v>3563</v>
      </c>
      <c r="H227" s="197" t="s">
        <v>3564</v>
      </c>
      <c r="I227" s="194">
        <v>7</v>
      </c>
      <c r="J227" s="187" t="s">
        <v>4238</v>
      </c>
    </row>
    <row r="228" spans="1:10" ht="17.25" customHeight="1">
      <c r="A228" s="189">
        <v>4</v>
      </c>
      <c r="B228" s="190" t="s">
        <v>4239</v>
      </c>
      <c r="C228" s="191" t="s">
        <v>220</v>
      </c>
      <c r="D228" s="192" t="s">
        <v>4240</v>
      </c>
      <c r="E228" s="192" t="s">
        <v>98</v>
      </c>
      <c r="F228" s="192" t="s">
        <v>3566</v>
      </c>
      <c r="G228" s="193" t="s">
        <v>3567</v>
      </c>
      <c r="H228" s="197" t="s">
        <v>231</v>
      </c>
      <c r="I228" s="194">
        <v>3</v>
      </c>
      <c r="J228" s="187" t="s">
        <v>4238</v>
      </c>
    </row>
    <row r="229" spans="1:10" ht="17.25" customHeight="1">
      <c r="A229" s="189">
        <v>5</v>
      </c>
      <c r="B229" s="190" t="s">
        <v>4239</v>
      </c>
      <c r="C229" s="191" t="s">
        <v>220</v>
      </c>
      <c r="D229" s="192" t="s">
        <v>4240</v>
      </c>
      <c r="E229" s="192" t="s">
        <v>98</v>
      </c>
      <c r="F229" s="192" t="s">
        <v>3765</v>
      </c>
      <c r="G229" s="193" t="s">
        <v>3766</v>
      </c>
      <c r="H229" s="197" t="s">
        <v>231</v>
      </c>
      <c r="I229" s="194">
        <v>126.538</v>
      </c>
      <c r="J229" s="187" t="s">
        <v>4238</v>
      </c>
    </row>
    <row r="230" spans="1:10" ht="17.25" customHeight="1">
      <c r="A230" s="189">
        <v>6</v>
      </c>
      <c r="B230" s="190" t="s">
        <v>4239</v>
      </c>
      <c r="C230" s="191" t="s">
        <v>220</v>
      </c>
      <c r="D230" s="192" t="s">
        <v>4240</v>
      </c>
      <c r="E230" s="192" t="s">
        <v>98</v>
      </c>
      <c r="F230" s="192" t="s">
        <v>3768</v>
      </c>
      <c r="G230" s="193" t="s">
        <v>3769</v>
      </c>
      <c r="H230" s="197" t="s">
        <v>231</v>
      </c>
      <c r="I230" s="194">
        <v>44.4</v>
      </c>
      <c r="J230" s="187" t="s">
        <v>4238</v>
      </c>
    </row>
    <row r="231" spans="1:10" ht="17.25" customHeight="1">
      <c r="A231" s="189">
        <v>7</v>
      </c>
      <c r="B231" s="190" t="s">
        <v>4239</v>
      </c>
      <c r="C231" s="191" t="s">
        <v>220</v>
      </c>
      <c r="D231" s="192" t="s">
        <v>4240</v>
      </c>
      <c r="E231" s="192" t="s">
        <v>98</v>
      </c>
      <c r="F231" s="192" t="s">
        <v>315</v>
      </c>
      <c r="G231" s="193" t="s">
        <v>316</v>
      </c>
      <c r="H231" s="197" t="s">
        <v>231</v>
      </c>
      <c r="I231" s="194">
        <v>128.80000000000001</v>
      </c>
      <c r="J231" s="187" t="s">
        <v>4238</v>
      </c>
    </row>
    <row r="232" spans="1:10" ht="17.25" customHeight="1">
      <c r="A232" s="189">
        <v>8</v>
      </c>
      <c r="B232" s="190" t="s">
        <v>4239</v>
      </c>
      <c r="C232" s="191" t="s">
        <v>220</v>
      </c>
      <c r="D232" s="192" t="s">
        <v>4240</v>
      </c>
      <c r="E232" s="192" t="s">
        <v>98</v>
      </c>
      <c r="F232" s="192" t="s">
        <v>3772</v>
      </c>
      <c r="G232" s="193" t="s">
        <v>3773</v>
      </c>
      <c r="H232" s="197" t="s">
        <v>223</v>
      </c>
      <c r="I232" s="194">
        <v>85.2</v>
      </c>
      <c r="J232" s="187" t="s">
        <v>4238</v>
      </c>
    </row>
    <row r="233" spans="1:10" ht="17.25" customHeight="1">
      <c r="A233" s="189">
        <v>9</v>
      </c>
      <c r="B233" s="190" t="s">
        <v>4239</v>
      </c>
      <c r="C233" s="191" t="s">
        <v>220</v>
      </c>
      <c r="D233" s="192" t="s">
        <v>4240</v>
      </c>
      <c r="E233" s="192" t="s">
        <v>98</v>
      </c>
      <c r="F233" s="192" t="s">
        <v>3775</v>
      </c>
      <c r="G233" s="193" t="s">
        <v>3776</v>
      </c>
      <c r="H233" s="197" t="s">
        <v>223</v>
      </c>
      <c r="I233" s="194">
        <v>85.2</v>
      </c>
      <c r="J233" s="187" t="s">
        <v>4238</v>
      </c>
    </row>
    <row r="234" spans="1:10" ht="26.25" customHeight="1">
      <c r="A234" s="189">
        <v>10</v>
      </c>
      <c r="B234" s="190" t="s">
        <v>4239</v>
      </c>
      <c r="C234" s="191" t="s">
        <v>220</v>
      </c>
      <c r="D234" s="192" t="s">
        <v>4240</v>
      </c>
      <c r="E234" s="192" t="s">
        <v>98</v>
      </c>
      <c r="F234" s="192" t="s">
        <v>318</v>
      </c>
      <c r="G234" s="193" t="s">
        <v>319</v>
      </c>
      <c r="H234" s="197" t="s">
        <v>231</v>
      </c>
      <c r="I234" s="194">
        <v>201.38399999999999</v>
      </c>
      <c r="J234" s="187" t="s">
        <v>4238</v>
      </c>
    </row>
    <row r="235" spans="1:10" ht="17.25" customHeight="1">
      <c r="A235" s="189">
        <v>11</v>
      </c>
      <c r="B235" s="190" t="s">
        <v>4239</v>
      </c>
      <c r="C235" s="191" t="s">
        <v>220</v>
      </c>
      <c r="D235" s="192" t="s">
        <v>4240</v>
      </c>
      <c r="E235" s="192" t="s">
        <v>98</v>
      </c>
      <c r="F235" s="192" t="s">
        <v>3038</v>
      </c>
      <c r="G235" s="193" t="s">
        <v>3039</v>
      </c>
      <c r="H235" s="197" t="s">
        <v>231</v>
      </c>
      <c r="I235" s="194">
        <v>201.38399999999999</v>
      </c>
      <c r="J235" s="187" t="s">
        <v>4238</v>
      </c>
    </row>
    <row r="236" spans="1:10" ht="17.25" customHeight="1">
      <c r="A236" s="189">
        <v>12</v>
      </c>
      <c r="B236" s="190" t="s">
        <v>4239</v>
      </c>
      <c r="C236" s="191" t="s">
        <v>220</v>
      </c>
      <c r="D236" s="192" t="s">
        <v>4240</v>
      </c>
      <c r="E236" s="192" t="s">
        <v>98</v>
      </c>
      <c r="F236" s="192" t="s">
        <v>324</v>
      </c>
      <c r="G236" s="193" t="s">
        <v>325</v>
      </c>
      <c r="H236" s="197" t="s">
        <v>231</v>
      </c>
      <c r="I236" s="194">
        <v>201.38399999999999</v>
      </c>
      <c r="J236" s="187" t="s">
        <v>4238</v>
      </c>
    </row>
    <row r="237" spans="1:10" ht="17.25" customHeight="1">
      <c r="A237" s="189">
        <v>13</v>
      </c>
      <c r="B237" s="190" t="s">
        <v>4239</v>
      </c>
      <c r="C237" s="191" t="s">
        <v>220</v>
      </c>
      <c r="D237" s="192" t="s">
        <v>4240</v>
      </c>
      <c r="E237" s="192" t="s">
        <v>98</v>
      </c>
      <c r="F237" s="192" t="s">
        <v>327</v>
      </c>
      <c r="G237" s="193" t="s">
        <v>328</v>
      </c>
      <c r="H237" s="197" t="s">
        <v>239</v>
      </c>
      <c r="I237" s="194">
        <v>362.49</v>
      </c>
      <c r="J237" s="187" t="s">
        <v>4238</v>
      </c>
    </row>
    <row r="238" spans="1:10" ht="26.25" customHeight="1">
      <c r="A238" s="189">
        <v>14</v>
      </c>
      <c r="B238" s="190" t="s">
        <v>4239</v>
      </c>
      <c r="C238" s="191" t="s">
        <v>220</v>
      </c>
      <c r="D238" s="192" t="s">
        <v>4240</v>
      </c>
      <c r="E238" s="192" t="s">
        <v>98</v>
      </c>
      <c r="F238" s="192" t="s">
        <v>3582</v>
      </c>
      <c r="G238" s="193" t="s">
        <v>3586</v>
      </c>
      <c r="H238" s="197" t="s">
        <v>231</v>
      </c>
      <c r="I238" s="194">
        <v>41</v>
      </c>
      <c r="J238" s="187" t="s">
        <v>4238</v>
      </c>
    </row>
    <row r="239" spans="1:10" ht="26.25" customHeight="1">
      <c r="A239" s="189">
        <v>16</v>
      </c>
      <c r="B239" s="190" t="s">
        <v>4239</v>
      </c>
      <c r="C239" s="191" t="s">
        <v>220</v>
      </c>
      <c r="D239" s="192" t="s">
        <v>4240</v>
      </c>
      <c r="E239" s="192" t="s">
        <v>98</v>
      </c>
      <c r="F239" s="192" t="s">
        <v>3585</v>
      </c>
      <c r="G239" s="193" t="s">
        <v>3583</v>
      </c>
      <c r="H239" s="197" t="s">
        <v>231</v>
      </c>
      <c r="I239" s="194">
        <v>98.353999999999999</v>
      </c>
      <c r="J239" s="187" t="s">
        <v>4238</v>
      </c>
    </row>
    <row r="240" spans="1:10" ht="26.25" customHeight="1">
      <c r="A240" s="189">
        <v>17</v>
      </c>
      <c r="B240" s="190" t="s">
        <v>4239</v>
      </c>
      <c r="C240" s="191" t="s">
        <v>220</v>
      </c>
      <c r="D240" s="192" t="s">
        <v>4240</v>
      </c>
      <c r="E240" s="192" t="s">
        <v>98</v>
      </c>
      <c r="F240" s="192" t="s">
        <v>2197</v>
      </c>
      <c r="G240" s="193" t="s">
        <v>2198</v>
      </c>
      <c r="H240" s="197" t="s">
        <v>231</v>
      </c>
      <c r="I240" s="194">
        <v>82.16</v>
      </c>
      <c r="J240" s="187" t="s">
        <v>4238</v>
      </c>
    </row>
    <row r="241" spans="1:10" ht="17.25" customHeight="1">
      <c r="A241" s="189">
        <v>19</v>
      </c>
      <c r="B241" s="190" t="s">
        <v>4239</v>
      </c>
      <c r="C241" s="191" t="s">
        <v>220</v>
      </c>
      <c r="D241" s="192" t="s">
        <v>4240</v>
      </c>
      <c r="E241" s="192" t="s">
        <v>98</v>
      </c>
      <c r="F241" s="192" t="s">
        <v>3787</v>
      </c>
      <c r="G241" s="193" t="s">
        <v>3788</v>
      </c>
      <c r="H241" s="197" t="s">
        <v>231</v>
      </c>
      <c r="I241" s="194">
        <v>8.8819999999999997</v>
      </c>
      <c r="J241" s="187" t="s">
        <v>4238</v>
      </c>
    </row>
    <row r="242" spans="1:10" ht="17.25" customHeight="1">
      <c r="A242" s="189">
        <v>20</v>
      </c>
      <c r="B242" s="190" t="s">
        <v>4239</v>
      </c>
      <c r="C242" s="191" t="s">
        <v>220</v>
      </c>
      <c r="D242" s="192" t="s">
        <v>4240</v>
      </c>
      <c r="E242" s="192" t="s">
        <v>98</v>
      </c>
      <c r="F242" s="192" t="s">
        <v>351</v>
      </c>
      <c r="G242" s="193" t="s">
        <v>352</v>
      </c>
      <c r="H242" s="197" t="s">
        <v>239</v>
      </c>
      <c r="I242" s="194">
        <v>0.13800000000000001</v>
      </c>
      <c r="J242" s="187" t="s">
        <v>4238</v>
      </c>
    </row>
    <row r="243" spans="1:10" ht="26.25" customHeight="1">
      <c r="A243" s="189">
        <v>21</v>
      </c>
      <c r="B243" s="190" t="s">
        <v>4239</v>
      </c>
      <c r="C243" s="191" t="s">
        <v>220</v>
      </c>
      <c r="D243" s="192" t="s">
        <v>4240</v>
      </c>
      <c r="E243" s="192" t="s">
        <v>98</v>
      </c>
      <c r="F243" s="192" t="s">
        <v>3791</v>
      </c>
      <c r="G243" s="193" t="s">
        <v>3792</v>
      </c>
      <c r="H243" s="197" t="s">
        <v>223</v>
      </c>
      <c r="I243" s="194">
        <v>5</v>
      </c>
      <c r="J243" s="187" t="s">
        <v>4238</v>
      </c>
    </row>
    <row r="244" spans="1:10" ht="26.25" customHeight="1">
      <c r="A244" s="189">
        <v>22</v>
      </c>
      <c r="B244" s="190" t="s">
        <v>4239</v>
      </c>
      <c r="C244" s="191" t="s">
        <v>220</v>
      </c>
      <c r="D244" s="192" t="s">
        <v>4240</v>
      </c>
      <c r="E244" s="192" t="s">
        <v>98</v>
      </c>
      <c r="F244" s="192" t="s">
        <v>3794</v>
      </c>
      <c r="G244" s="193" t="s">
        <v>3795</v>
      </c>
      <c r="H244" s="197" t="s">
        <v>223</v>
      </c>
      <c r="I244" s="194">
        <v>0.2</v>
      </c>
      <c r="J244" s="187" t="s">
        <v>4238</v>
      </c>
    </row>
    <row r="245" spans="1:10" ht="17.25" customHeight="1">
      <c r="A245" s="189">
        <v>23</v>
      </c>
      <c r="B245" s="190" t="s">
        <v>4239</v>
      </c>
      <c r="C245" s="191" t="s">
        <v>220</v>
      </c>
      <c r="D245" s="192" t="s">
        <v>4240</v>
      </c>
      <c r="E245" s="192" t="s">
        <v>98</v>
      </c>
      <c r="F245" s="192" t="s">
        <v>3797</v>
      </c>
      <c r="G245" s="193" t="s">
        <v>3798</v>
      </c>
      <c r="H245" s="197" t="s">
        <v>231</v>
      </c>
      <c r="I245" s="194">
        <v>9.3659999999999997</v>
      </c>
      <c r="J245" s="187" t="s">
        <v>4238</v>
      </c>
    </row>
    <row r="246" spans="1:10" ht="26.25" customHeight="1">
      <c r="A246" s="189">
        <v>24</v>
      </c>
      <c r="B246" s="190" t="s">
        <v>4239</v>
      </c>
      <c r="C246" s="191" t="s">
        <v>220</v>
      </c>
      <c r="D246" s="192" t="s">
        <v>4240</v>
      </c>
      <c r="E246" s="192" t="s">
        <v>98</v>
      </c>
      <c r="F246" s="192" t="s">
        <v>3800</v>
      </c>
      <c r="G246" s="193" t="s">
        <v>3801</v>
      </c>
      <c r="H246" s="197" t="s">
        <v>429</v>
      </c>
      <c r="I246" s="194">
        <v>8</v>
      </c>
      <c r="J246" s="187" t="s">
        <v>4238</v>
      </c>
    </row>
    <row r="247" spans="1:10" ht="26.25" customHeight="1">
      <c r="A247" s="189">
        <v>26</v>
      </c>
      <c r="B247" s="190" t="s">
        <v>4239</v>
      </c>
      <c r="C247" s="191" t="s">
        <v>220</v>
      </c>
      <c r="D247" s="192" t="s">
        <v>4240</v>
      </c>
      <c r="E247" s="192" t="s">
        <v>98</v>
      </c>
      <c r="F247" s="192" t="s">
        <v>3806</v>
      </c>
      <c r="G247" s="193" t="s">
        <v>3807</v>
      </c>
      <c r="H247" s="197" t="s">
        <v>429</v>
      </c>
      <c r="I247" s="194">
        <v>74</v>
      </c>
      <c r="J247" s="187" t="s">
        <v>4238</v>
      </c>
    </row>
    <row r="248" spans="1:10" ht="26.25" customHeight="1">
      <c r="A248" s="189">
        <v>33</v>
      </c>
      <c r="B248" s="190" t="s">
        <v>4239</v>
      </c>
      <c r="C248" s="191" t="s">
        <v>220</v>
      </c>
      <c r="D248" s="192" t="s">
        <v>4240</v>
      </c>
      <c r="E248" s="192" t="s">
        <v>98</v>
      </c>
      <c r="F248" s="192" t="s">
        <v>3594</v>
      </c>
      <c r="G248" s="193" t="s">
        <v>3595</v>
      </c>
      <c r="H248" s="197" t="s">
        <v>429</v>
      </c>
      <c r="I248" s="194">
        <v>136</v>
      </c>
      <c r="J248" s="187" t="s">
        <v>4238</v>
      </c>
    </row>
    <row r="249" spans="1:10" ht="26.25" customHeight="1">
      <c r="A249" s="189">
        <v>39</v>
      </c>
      <c r="B249" s="190" t="s">
        <v>4239</v>
      </c>
      <c r="C249" s="191" t="s">
        <v>220</v>
      </c>
      <c r="D249" s="192" t="s">
        <v>4240</v>
      </c>
      <c r="E249" s="192" t="s">
        <v>98</v>
      </c>
      <c r="F249" s="192" t="s">
        <v>3837</v>
      </c>
      <c r="G249" s="193" t="s">
        <v>3838</v>
      </c>
      <c r="H249" s="197" t="s">
        <v>429</v>
      </c>
      <c r="I249" s="194">
        <v>25</v>
      </c>
      <c r="J249" s="187" t="s">
        <v>4238</v>
      </c>
    </row>
    <row r="250" spans="1:10" ht="26.25" customHeight="1">
      <c r="A250" s="189">
        <v>45</v>
      </c>
      <c r="B250" s="190" t="s">
        <v>4239</v>
      </c>
      <c r="C250" s="191" t="s">
        <v>220</v>
      </c>
      <c r="D250" s="192" t="s">
        <v>4240</v>
      </c>
      <c r="E250" s="192" t="s">
        <v>98</v>
      </c>
      <c r="F250" s="192" t="s">
        <v>3855</v>
      </c>
      <c r="G250" s="193" t="s">
        <v>3856</v>
      </c>
      <c r="H250" s="197" t="s">
        <v>372</v>
      </c>
      <c r="I250" s="194">
        <v>25</v>
      </c>
      <c r="J250" s="187" t="s">
        <v>4238</v>
      </c>
    </row>
    <row r="251" spans="1:10" ht="26.25" customHeight="1">
      <c r="A251" s="189">
        <v>50</v>
      </c>
      <c r="B251" s="190" t="s">
        <v>4239</v>
      </c>
      <c r="C251" s="191" t="s">
        <v>220</v>
      </c>
      <c r="D251" s="192" t="s">
        <v>4240</v>
      </c>
      <c r="E251" s="192" t="s">
        <v>98</v>
      </c>
      <c r="F251" s="192" t="s">
        <v>3612</v>
      </c>
      <c r="G251" s="193" t="s">
        <v>3613</v>
      </c>
      <c r="H251" s="197" t="s">
        <v>372</v>
      </c>
      <c r="I251" s="194">
        <v>9</v>
      </c>
      <c r="J251" s="187" t="s">
        <v>4238</v>
      </c>
    </row>
    <row r="252" spans="1:10" ht="26.25" customHeight="1">
      <c r="A252" s="189">
        <v>56</v>
      </c>
      <c r="B252" s="190" t="s">
        <v>4239</v>
      </c>
      <c r="C252" s="191" t="s">
        <v>220</v>
      </c>
      <c r="D252" s="192" t="s">
        <v>4240</v>
      </c>
      <c r="E252" s="192" t="s">
        <v>98</v>
      </c>
      <c r="F252" s="192" t="s">
        <v>3884</v>
      </c>
      <c r="G252" s="193" t="s">
        <v>3885</v>
      </c>
      <c r="H252" s="197" t="s">
        <v>372</v>
      </c>
      <c r="I252" s="194">
        <v>7</v>
      </c>
      <c r="J252" s="187" t="s">
        <v>4238</v>
      </c>
    </row>
    <row r="253" spans="1:10" ht="26.25" customHeight="1">
      <c r="A253" s="189">
        <v>58</v>
      </c>
      <c r="B253" s="190" t="s">
        <v>4239</v>
      </c>
      <c r="C253" s="191" t="s">
        <v>220</v>
      </c>
      <c r="D253" s="192" t="s">
        <v>4240</v>
      </c>
      <c r="E253" s="192" t="s">
        <v>98</v>
      </c>
      <c r="F253" s="192" t="s">
        <v>3890</v>
      </c>
      <c r="G253" s="193" t="s">
        <v>3891</v>
      </c>
      <c r="H253" s="197" t="s">
        <v>372</v>
      </c>
      <c r="I253" s="194">
        <v>4</v>
      </c>
      <c r="J253" s="187" t="s">
        <v>4238</v>
      </c>
    </row>
    <row r="254" spans="1:10" ht="17.25" customHeight="1">
      <c r="A254" s="189">
        <v>62</v>
      </c>
      <c r="B254" s="190" t="s">
        <v>4239</v>
      </c>
      <c r="C254" s="191" t="s">
        <v>220</v>
      </c>
      <c r="D254" s="192" t="s">
        <v>4240</v>
      </c>
      <c r="E254" s="192" t="s">
        <v>98</v>
      </c>
      <c r="F254" s="192" t="s">
        <v>3902</v>
      </c>
      <c r="G254" s="193" t="s">
        <v>1769</v>
      </c>
      <c r="H254" s="197" t="s">
        <v>429</v>
      </c>
      <c r="I254" s="194">
        <v>8</v>
      </c>
      <c r="J254" s="187" t="s">
        <v>4238</v>
      </c>
    </row>
    <row r="255" spans="1:10" ht="17.25" customHeight="1">
      <c r="A255" s="189">
        <v>63</v>
      </c>
      <c r="B255" s="190" t="s">
        <v>4239</v>
      </c>
      <c r="C255" s="191" t="s">
        <v>220</v>
      </c>
      <c r="D255" s="192" t="s">
        <v>4240</v>
      </c>
      <c r="E255" s="192" t="s">
        <v>98</v>
      </c>
      <c r="F255" s="192" t="s">
        <v>3904</v>
      </c>
      <c r="G255" s="193" t="s">
        <v>3166</v>
      </c>
      <c r="H255" s="197" t="s">
        <v>429</v>
      </c>
      <c r="I255" s="194">
        <v>210</v>
      </c>
      <c r="J255" s="187" t="s">
        <v>4238</v>
      </c>
    </row>
    <row r="256" spans="1:10" ht="17.25" customHeight="1">
      <c r="A256" s="189">
        <v>64</v>
      </c>
      <c r="B256" s="190" t="s">
        <v>4239</v>
      </c>
      <c r="C256" s="191" t="s">
        <v>220</v>
      </c>
      <c r="D256" s="192" t="s">
        <v>4240</v>
      </c>
      <c r="E256" s="192" t="s">
        <v>98</v>
      </c>
      <c r="F256" s="192" t="s">
        <v>3624</v>
      </c>
      <c r="G256" s="193" t="s">
        <v>3906</v>
      </c>
      <c r="H256" s="197" t="s">
        <v>429</v>
      </c>
      <c r="I256" s="194">
        <v>25</v>
      </c>
      <c r="J256" s="187" t="s">
        <v>4238</v>
      </c>
    </row>
    <row r="257" spans="1:10" ht="17.25" customHeight="1">
      <c r="A257" s="189">
        <v>65</v>
      </c>
      <c r="B257" s="190" t="s">
        <v>4239</v>
      </c>
      <c r="C257" s="191" t="s">
        <v>220</v>
      </c>
      <c r="D257" s="192" t="s">
        <v>4240</v>
      </c>
      <c r="E257" s="192" t="s">
        <v>98</v>
      </c>
      <c r="F257" s="192" t="s">
        <v>3908</v>
      </c>
      <c r="G257" s="193" t="s">
        <v>3909</v>
      </c>
      <c r="H257" s="197" t="s">
        <v>372</v>
      </c>
      <c r="I257" s="194">
        <v>1</v>
      </c>
      <c r="J257" s="187" t="s">
        <v>4238</v>
      </c>
    </row>
    <row r="258" spans="1:10" ht="26.25" customHeight="1">
      <c r="A258" s="189">
        <v>67</v>
      </c>
      <c r="B258" s="190" t="s">
        <v>4239</v>
      </c>
      <c r="C258" s="191" t="s">
        <v>220</v>
      </c>
      <c r="D258" s="192" t="s">
        <v>4240</v>
      </c>
      <c r="E258" s="192" t="s">
        <v>98</v>
      </c>
      <c r="F258" s="192" t="s">
        <v>3626</v>
      </c>
      <c r="G258" s="193" t="s">
        <v>3627</v>
      </c>
      <c r="H258" s="197" t="s">
        <v>372</v>
      </c>
      <c r="I258" s="194">
        <v>3</v>
      </c>
      <c r="J258" s="187" t="s">
        <v>4238</v>
      </c>
    </row>
    <row r="259" spans="1:10" ht="26.25" customHeight="1">
      <c r="A259" s="189">
        <v>73</v>
      </c>
      <c r="B259" s="190" t="s">
        <v>4239</v>
      </c>
      <c r="C259" s="191" t="s">
        <v>220</v>
      </c>
      <c r="D259" s="192" t="s">
        <v>4240</v>
      </c>
      <c r="E259" s="192" t="s">
        <v>98</v>
      </c>
      <c r="F259" s="192" t="s">
        <v>3922</v>
      </c>
      <c r="G259" s="193" t="s">
        <v>3923</v>
      </c>
      <c r="H259" s="197" t="s">
        <v>372</v>
      </c>
      <c r="I259" s="194">
        <v>2</v>
      </c>
      <c r="J259" s="187" t="s">
        <v>4238</v>
      </c>
    </row>
    <row r="260" spans="1:10" ht="26.25" customHeight="1">
      <c r="A260" s="189">
        <v>74</v>
      </c>
      <c r="B260" s="190" t="s">
        <v>4239</v>
      </c>
      <c r="C260" s="191" t="s">
        <v>220</v>
      </c>
      <c r="D260" s="192" t="s">
        <v>4240</v>
      </c>
      <c r="E260" s="192" t="s">
        <v>98</v>
      </c>
      <c r="F260" s="192" t="s">
        <v>3925</v>
      </c>
      <c r="G260" s="193" t="s">
        <v>3926</v>
      </c>
      <c r="H260" s="197" t="s">
        <v>372</v>
      </c>
      <c r="I260" s="194">
        <v>6</v>
      </c>
      <c r="J260" s="187" t="s">
        <v>4238</v>
      </c>
    </row>
    <row r="261" spans="1:10" ht="26.25" customHeight="1">
      <c r="A261" s="189">
        <v>79</v>
      </c>
      <c r="B261" s="190" t="s">
        <v>4239</v>
      </c>
      <c r="C261" s="191" t="s">
        <v>220</v>
      </c>
      <c r="D261" s="192" t="s">
        <v>4240</v>
      </c>
      <c r="E261" s="192" t="s">
        <v>98</v>
      </c>
      <c r="F261" s="192" t="s">
        <v>3940</v>
      </c>
      <c r="G261" s="193" t="s">
        <v>3941</v>
      </c>
      <c r="H261" s="197" t="s">
        <v>372</v>
      </c>
      <c r="I261" s="194">
        <v>6</v>
      </c>
      <c r="J261" s="187" t="s">
        <v>4238</v>
      </c>
    </row>
    <row r="262" spans="1:10" ht="17.25" customHeight="1">
      <c r="A262" s="189">
        <v>83</v>
      </c>
      <c r="B262" s="190" t="s">
        <v>4239</v>
      </c>
      <c r="C262" s="191" t="s">
        <v>220</v>
      </c>
      <c r="D262" s="192" t="s">
        <v>4240</v>
      </c>
      <c r="E262" s="192" t="s">
        <v>98</v>
      </c>
      <c r="F262" s="192" t="s">
        <v>3644</v>
      </c>
      <c r="G262" s="193" t="s">
        <v>3645</v>
      </c>
      <c r="H262" s="197" t="s">
        <v>372</v>
      </c>
      <c r="I262" s="194">
        <v>2</v>
      </c>
      <c r="J262" s="187" t="s">
        <v>4238</v>
      </c>
    </row>
    <row r="263" spans="1:10" ht="26.25" customHeight="1">
      <c r="A263" s="189">
        <v>88</v>
      </c>
      <c r="B263" s="190" t="s">
        <v>4239</v>
      </c>
      <c r="C263" s="191" t="s">
        <v>220</v>
      </c>
      <c r="D263" s="192" t="s">
        <v>4240</v>
      </c>
      <c r="E263" s="192" t="s">
        <v>98</v>
      </c>
      <c r="F263" s="192" t="s">
        <v>3656</v>
      </c>
      <c r="G263" s="193" t="s">
        <v>3657</v>
      </c>
      <c r="H263" s="197" t="s">
        <v>231</v>
      </c>
      <c r="I263" s="194">
        <v>2</v>
      </c>
      <c r="J263" s="187" t="s">
        <v>4238</v>
      </c>
    </row>
    <row r="264" spans="1:10" ht="26.25" customHeight="1">
      <c r="A264" s="189">
        <v>89</v>
      </c>
      <c r="B264" s="190" t="s">
        <v>4239</v>
      </c>
      <c r="C264" s="191" t="s">
        <v>220</v>
      </c>
      <c r="D264" s="192" t="s">
        <v>4240</v>
      </c>
      <c r="E264" s="192" t="s">
        <v>98</v>
      </c>
      <c r="F264" s="192" t="s">
        <v>3963</v>
      </c>
      <c r="G264" s="193" t="s">
        <v>3964</v>
      </c>
      <c r="H264" s="197" t="s">
        <v>372</v>
      </c>
      <c r="I264" s="194">
        <v>1</v>
      </c>
      <c r="J264" s="187" t="s">
        <v>4238</v>
      </c>
    </row>
    <row r="265" spans="1:10" ht="26.25" customHeight="1">
      <c r="A265" s="189">
        <v>90</v>
      </c>
      <c r="B265" s="190" t="s">
        <v>4239</v>
      </c>
      <c r="C265" s="191" t="s">
        <v>220</v>
      </c>
      <c r="D265" s="192" t="s">
        <v>4240</v>
      </c>
      <c r="E265" s="192" t="s">
        <v>98</v>
      </c>
      <c r="F265" s="192" t="s">
        <v>3659</v>
      </c>
      <c r="G265" s="193" t="s">
        <v>3660</v>
      </c>
      <c r="H265" s="197" t="s">
        <v>429</v>
      </c>
      <c r="I265" s="194">
        <v>0.9</v>
      </c>
      <c r="J265" s="187" t="s">
        <v>4238</v>
      </c>
    </row>
    <row r="266" spans="1:10" ht="17.25" customHeight="1">
      <c r="A266" s="189">
        <v>91</v>
      </c>
      <c r="B266" s="190" t="s">
        <v>4239</v>
      </c>
      <c r="C266" s="191" t="s">
        <v>220</v>
      </c>
      <c r="D266" s="192" t="s">
        <v>4240</v>
      </c>
      <c r="E266" s="192" t="s">
        <v>98</v>
      </c>
      <c r="F266" s="192" t="s">
        <v>3662</v>
      </c>
      <c r="G266" s="193" t="s">
        <v>3967</v>
      </c>
      <c r="H266" s="197" t="s">
        <v>372</v>
      </c>
      <c r="I266" s="194">
        <v>3</v>
      </c>
      <c r="J266" s="187" t="s">
        <v>4238</v>
      </c>
    </row>
    <row r="267" spans="1:10" ht="17.25" customHeight="1">
      <c r="A267" s="189">
        <v>92</v>
      </c>
      <c r="B267" s="190" t="s">
        <v>4239</v>
      </c>
      <c r="C267" s="191" t="s">
        <v>220</v>
      </c>
      <c r="D267" s="192" t="s">
        <v>4240</v>
      </c>
      <c r="E267" s="192" t="s">
        <v>98</v>
      </c>
      <c r="F267" s="192" t="s">
        <v>3969</v>
      </c>
      <c r="G267" s="193" t="s">
        <v>3970</v>
      </c>
      <c r="H267" s="197" t="s">
        <v>372</v>
      </c>
      <c r="I267" s="194">
        <v>2</v>
      </c>
      <c r="J267" s="187" t="s">
        <v>4238</v>
      </c>
    </row>
    <row r="268" spans="1:10" ht="26.25" customHeight="1">
      <c r="A268" s="189">
        <v>93</v>
      </c>
      <c r="B268" s="190" t="s">
        <v>4239</v>
      </c>
      <c r="C268" s="191" t="s">
        <v>220</v>
      </c>
      <c r="D268" s="192" t="s">
        <v>4240</v>
      </c>
      <c r="E268" s="192" t="s">
        <v>98</v>
      </c>
      <c r="F268" s="192" t="s">
        <v>3665</v>
      </c>
      <c r="G268" s="193" t="s">
        <v>3666</v>
      </c>
      <c r="H268" s="197" t="s">
        <v>239</v>
      </c>
      <c r="I268" s="194">
        <v>284.46499999999997</v>
      </c>
      <c r="J268" s="187" t="s">
        <v>4238</v>
      </c>
    </row>
    <row r="269" spans="1:10" ht="17.25" customHeight="1">
      <c r="A269" s="189">
        <v>94</v>
      </c>
      <c r="B269" s="190" t="s">
        <v>4239</v>
      </c>
      <c r="C269" s="191" t="s">
        <v>220</v>
      </c>
      <c r="D269" s="192" t="s">
        <v>4240</v>
      </c>
      <c r="E269" s="192" t="s">
        <v>98</v>
      </c>
      <c r="F269" s="192" t="s">
        <v>3973</v>
      </c>
      <c r="G269" s="193" t="s">
        <v>3974</v>
      </c>
      <c r="H269" s="197" t="s">
        <v>372</v>
      </c>
      <c r="I269" s="194">
        <v>1</v>
      </c>
      <c r="J269" s="187" t="s">
        <v>4238</v>
      </c>
    </row>
    <row r="270" spans="1:10" ht="17.25" customHeight="1">
      <c r="A270" s="189">
        <v>95</v>
      </c>
      <c r="B270" s="190" t="s">
        <v>4239</v>
      </c>
      <c r="C270" s="191" t="s">
        <v>220</v>
      </c>
      <c r="D270" s="192" t="s">
        <v>4240</v>
      </c>
      <c r="E270" s="192" t="s">
        <v>98</v>
      </c>
      <c r="F270" s="192" t="s">
        <v>3976</v>
      </c>
      <c r="G270" s="193" t="s">
        <v>3977</v>
      </c>
      <c r="H270" s="197" t="s">
        <v>372</v>
      </c>
      <c r="I270" s="194">
        <v>1</v>
      </c>
      <c r="J270" s="187" t="s">
        <v>4238</v>
      </c>
    </row>
    <row r="271" spans="1:10" ht="26.25" customHeight="1">
      <c r="A271" s="189">
        <v>96</v>
      </c>
      <c r="B271" s="190" t="s">
        <v>4239</v>
      </c>
      <c r="C271" s="191" t="s">
        <v>220</v>
      </c>
      <c r="D271" s="192" t="s">
        <v>4240</v>
      </c>
      <c r="E271" s="192" t="s">
        <v>98</v>
      </c>
      <c r="F271" s="192" t="s">
        <v>3979</v>
      </c>
      <c r="G271" s="193" t="s">
        <v>3980</v>
      </c>
      <c r="H271" s="197" t="s">
        <v>372</v>
      </c>
      <c r="I271" s="194">
        <v>1</v>
      </c>
      <c r="J271" s="187" t="s">
        <v>4238</v>
      </c>
    </row>
    <row r="272" spans="1:10" ht="26.25" customHeight="1">
      <c r="A272" s="189">
        <v>97</v>
      </c>
      <c r="B272" s="190" t="s">
        <v>4239</v>
      </c>
      <c r="C272" s="191" t="s">
        <v>220</v>
      </c>
      <c r="D272" s="192" t="s">
        <v>4240</v>
      </c>
      <c r="E272" s="192" t="s">
        <v>98</v>
      </c>
      <c r="F272" s="192" t="s">
        <v>3982</v>
      </c>
      <c r="G272" s="193" t="s">
        <v>3983</v>
      </c>
      <c r="H272" s="197" t="s">
        <v>372</v>
      </c>
      <c r="I272" s="194">
        <v>1</v>
      </c>
      <c r="J272" s="187" t="s">
        <v>4238</v>
      </c>
    </row>
    <row r="273" spans="1:10" ht="26.25" customHeight="1">
      <c r="A273" s="189">
        <v>1</v>
      </c>
      <c r="B273" s="190" t="s">
        <v>4239</v>
      </c>
      <c r="C273" s="191" t="s">
        <v>220</v>
      </c>
      <c r="D273" s="192" t="s">
        <v>4240</v>
      </c>
      <c r="E273" s="192" t="s">
        <v>103</v>
      </c>
      <c r="F273" s="192" t="s">
        <v>1288</v>
      </c>
      <c r="G273" s="193" t="s">
        <v>1289</v>
      </c>
      <c r="H273" s="197" t="s">
        <v>231</v>
      </c>
      <c r="I273" s="194">
        <v>200.441</v>
      </c>
      <c r="J273" s="187" t="s">
        <v>4238</v>
      </c>
    </row>
    <row r="274" spans="1:10" ht="26.25" customHeight="1">
      <c r="A274" s="189">
        <v>2</v>
      </c>
      <c r="B274" s="190" t="s">
        <v>4239</v>
      </c>
      <c r="C274" s="191" t="s">
        <v>220</v>
      </c>
      <c r="D274" s="192" t="s">
        <v>4240</v>
      </c>
      <c r="E274" s="192" t="s">
        <v>103</v>
      </c>
      <c r="F274" s="192" t="s">
        <v>1291</v>
      </c>
      <c r="G274" s="193" t="s">
        <v>1292</v>
      </c>
      <c r="H274" s="197" t="s">
        <v>231</v>
      </c>
      <c r="I274" s="194">
        <v>2004.4110000000001</v>
      </c>
      <c r="J274" s="187" t="s">
        <v>4238</v>
      </c>
    </row>
    <row r="275" spans="1:10" ht="17.25" customHeight="1">
      <c r="A275" s="189">
        <v>3</v>
      </c>
      <c r="B275" s="190" t="s">
        <v>4239</v>
      </c>
      <c r="C275" s="191" t="s">
        <v>220</v>
      </c>
      <c r="D275" s="192" t="s">
        <v>4240</v>
      </c>
      <c r="E275" s="192" t="s">
        <v>103</v>
      </c>
      <c r="F275" s="192" t="s">
        <v>321</v>
      </c>
      <c r="G275" s="193" t="s">
        <v>322</v>
      </c>
      <c r="H275" s="197" t="s">
        <v>231</v>
      </c>
      <c r="I275" s="194">
        <v>200.441</v>
      </c>
      <c r="J275" s="187" t="s">
        <v>4238</v>
      </c>
    </row>
    <row r="276" spans="1:10" ht="17.25" customHeight="1">
      <c r="A276" s="189">
        <v>4</v>
      </c>
      <c r="B276" s="190" t="s">
        <v>4239</v>
      </c>
      <c r="C276" s="191" t="s">
        <v>220</v>
      </c>
      <c r="D276" s="192" t="s">
        <v>4240</v>
      </c>
      <c r="E276" s="192" t="s">
        <v>103</v>
      </c>
      <c r="F276" s="192" t="s">
        <v>324</v>
      </c>
      <c r="G276" s="193" t="s">
        <v>325</v>
      </c>
      <c r="H276" s="197" t="s">
        <v>231</v>
      </c>
      <c r="I276" s="194">
        <v>200.441</v>
      </c>
      <c r="J276" s="187" t="s">
        <v>4238</v>
      </c>
    </row>
    <row r="277" spans="1:10" ht="17.25" customHeight="1">
      <c r="A277" s="189">
        <v>5</v>
      </c>
      <c r="B277" s="190" t="s">
        <v>4239</v>
      </c>
      <c r="C277" s="191" t="s">
        <v>220</v>
      </c>
      <c r="D277" s="192" t="s">
        <v>4240</v>
      </c>
      <c r="E277" s="192" t="s">
        <v>103</v>
      </c>
      <c r="F277" s="192" t="s">
        <v>327</v>
      </c>
      <c r="G277" s="193" t="s">
        <v>328</v>
      </c>
      <c r="H277" s="197" t="s">
        <v>239</v>
      </c>
      <c r="I277" s="194">
        <v>360.79399999999998</v>
      </c>
      <c r="J277" s="187" t="s">
        <v>4238</v>
      </c>
    </row>
    <row r="278" spans="1:10" ht="17.25" customHeight="1">
      <c r="A278" s="189">
        <v>6</v>
      </c>
      <c r="B278" s="190" t="s">
        <v>4239</v>
      </c>
      <c r="C278" s="191" t="s">
        <v>220</v>
      </c>
      <c r="D278" s="192" t="s">
        <v>4240</v>
      </c>
      <c r="E278" s="192" t="s">
        <v>103</v>
      </c>
      <c r="F278" s="192" t="s">
        <v>1297</v>
      </c>
      <c r="G278" s="193" t="s">
        <v>1298</v>
      </c>
      <c r="H278" s="197" t="s">
        <v>429</v>
      </c>
      <c r="I278" s="194">
        <v>674</v>
      </c>
      <c r="J278" s="187" t="s">
        <v>4238</v>
      </c>
    </row>
    <row r="279" spans="1:10" ht="26.25" customHeight="1">
      <c r="A279" s="189">
        <v>7</v>
      </c>
      <c r="B279" s="190" t="s">
        <v>4239</v>
      </c>
      <c r="C279" s="191" t="s">
        <v>220</v>
      </c>
      <c r="D279" s="192" t="s">
        <v>4240</v>
      </c>
      <c r="E279" s="192" t="s">
        <v>103</v>
      </c>
      <c r="F279" s="192" t="s">
        <v>1300</v>
      </c>
      <c r="G279" s="193" t="s">
        <v>1301</v>
      </c>
      <c r="H279" s="197" t="s">
        <v>429</v>
      </c>
      <c r="I279" s="194">
        <v>81.5</v>
      </c>
      <c r="J279" s="187" t="s">
        <v>4238</v>
      </c>
    </row>
    <row r="280" spans="1:10" ht="17.25" customHeight="1">
      <c r="A280" s="189">
        <v>8</v>
      </c>
      <c r="B280" s="190" t="s">
        <v>4239</v>
      </c>
      <c r="C280" s="191" t="s">
        <v>220</v>
      </c>
      <c r="D280" s="192" t="s">
        <v>4240</v>
      </c>
      <c r="E280" s="192" t="s">
        <v>103</v>
      </c>
      <c r="F280" s="192" t="s">
        <v>1303</v>
      </c>
      <c r="G280" s="193" t="s">
        <v>1304</v>
      </c>
      <c r="H280" s="197" t="s">
        <v>429</v>
      </c>
      <c r="I280" s="194">
        <v>755.5</v>
      </c>
      <c r="J280" s="187" t="s">
        <v>4238</v>
      </c>
    </row>
    <row r="281" spans="1:10" ht="26.25" customHeight="1">
      <c r="A281" s="189">
        <v>9</v>
      </c>
      <c r="B281" s="190" t="s">
        <v>4239</v>
      </c>
      <c r="C281" s="191" t="s">
        <v>220</v>
      </c>
      <c r="D281" s="192" t="s">
        <v>4240</v>
      </c>
      <c r="E281" s="192" t="s">
        <v>103</v>
      </c>
      <c r="F281" s="192" t="s">
        <v>1306</v>
      </c>
      <c r="G281" s="193" t="s">
        <v>1307</v>
      </c>
      <c r="H281" s="197" t="s">
        <v>429</v>
      </c>
      <c r="I281" s="194">
        <v>675.5</v>
      </c>
      <c r="J281" s="187" t="s">
        <v>4238</v>
      </c>
    </row>
    <row r="282" spans="1:10" ht="17.25" customHeight="1">
      <c r="A282" s="189">
        <v>11</v>
      </c>
      <c r="B282" s="190" t="s">
        <v>4239</v>
      </c>
      <c r="C282" s="191" t="s">
        <v>220</v>
      </c>
      <c r="D282" s="192" t="s">
        <v>4240</v>
      </c>
      <c r="E282" s="192" t="s">
        <v>103</v>
      </c>
      <c r="F282" s="192" t="s">
        <v>1312</v>
      </c>
      <c r="G282" s="193" t="s">
        <v>1313</v>
      </c>
      <c r="H282" s="197" t="s">
        <v>239</v>
      </c>
      <c r="I282" s="194">
        <v>11.14</v>
      </c>
      <c r="J282" s="187" t="s">
        <v>4238</v>
      </c>
    </row>
    <row r="283" spans="1:10" ht="26.25" customHeight="1">
      <c r="A283" s="189">
        <v>12</v>
      </c>
      <c r="B283" s="190" t="s">
        <v>4239</v>
      </c>
      <c r="C283" s="191" t="s">
        <v>220</v>
      </c>
      <c r="D283" s="192" t="s">
        <v>4240</v>
      </c>
      <c r="E283" s="192" t="s">
        <v>103</v>
      </c>
      <c r="F283" s="192" t="s">
        <v>1315</v>
      </c>
      <c r="G283" s="193" t="s">
        <v>1316</v>
      </c>
      <c r="H283" s="197" t="s">
        <v>429</v>
      </c>
      <c r="I283" s="194">
        <v>25</v>
      </c>
      <c r="J283" s="187" t="s">
        <v>4238</v>
      </c>
    </row>
    <row r="284" spans="1:10" ht="17.25" customHeight="1">
      <c r="A284" s="189">
        <v>13</v>
      </c>
      <c r="B284" s="190" t="s">
        <v>4239</v>
      </c>
      <c r="C284" s="191" t="s">
        <v>220</v>
      </c>
      <c r="D284" s="192" t="s">
        <v>4240</v>
      </c>
      <c r="E284" s="192" t="s">
        <v>103</v>
      </c>
      <c r="F284" s="192" t="s">
        <v>1318</v>
      </c>
      <c r="G284" s="193" t="s">
        <v>1319</v>
      </c>
      <c r="H284" s="197" t="s">
        <v>231</v>
      </c>
      <c r="I284" s="194">
        <v>387.5</v>
      </c>
      <c r="J284" s="187" t="s">
        <v>4238</v>
      </c>
    </row>
    <row r="285" spans="1:10" ht="26.25" customHeight="1">
      <c r="A285" s="189">
        <v>14</v>
      </c>
      <c r="B285" s="190" t="s">
        <v>4239</v>
      </c>
      <c r="C285" s="191" t="s">
        <v>220</v>
      </c>
      <c r="D285" s="192" t="s">
        <v>4240</v>
      </c>
      <c r="E285" s="192" t="s">
        <v>103</v>
      </c>
      <c r="F285" s="192" t="s">
        <v>1321</v>
      </c>
      <c r="G285" s="193" t="s">
        <v>1322</v>
      </c>
      <c r="H285" s="197" t="s">
        <v>239</v>
      </c>
      <c r="I285" s="194">
        <v>14.225</v>
      </c>
      <c r="J285" s="187" t="s">
        <v>4238</v>
      </c>
    </row>
    <row r="286" spans="1:10" ht="17.25" customHeight="1">
      <c r="A286" s="189">
        <v>15</v>
      </c>
      <c r="B286" s="190" t="s">
        <v>4239</v>
      </c>
      <c r="C286" s="191" t="s">
        <v>220</v>
      </c>
      <c r="D286" s="192" t="s">
        <v>4240</v>
      </c>
      <c r="E286" s="192" t="s">
        <v>103</v>
      </c>
      <c r="F286" s="192" t="s">
        <v>1324</v>
      </c>
      <c r="G286" s="193" t="s">
        <v>1325</v>
      </c>
      <c r="H286" s="197" t="s">
        <v>239</v>
      </c>
      <c r="I286" s="194">
        <v>270.27499999999998</v>
      </c>
      <c r="J286" s="187" t="s">
        <v>4238</v>
      </c>
    </row>
    <row r="287" spans="1:10" ht="17.25" customHeight="1">
      <c r="A287" s="189">
        <v>16</v>
      </c>
      <c r="B287" s="190" t="s">
        <v>4239</v>
      </c>
      <c r="C287" s="191" t="s">
        <v>220</v>
      </c>
      <c r="D287" s="192" t="s">
        <v>4240</v>
      </c>
      <c r="E287" s="192" t="s">
        <v>103</v>
      </c>
      <c r="F287" s="192" t="s">
        <v>1327</v>
      </c>
      <c r="G287" s="193" t="s">
        <v>1328</v>
      </c>
      <c r="H287" s="197" t="s">
        <v>239</v>
      </c>
      <c r="I287" s="194">
        <v>14.225</v>
      </c>
      <c r="J287" s="187" t="s">
        <v>4238</v>
      </c>
    </row>
    <row r="288" spans="1:10" ht="26.25" customHeight="1">
      <c r="A288" s="189">
        <v>17</v>
      </c>
      <c r="B288" s="190" t="s">
        <v>4239</v>
      </c>
      <c r="C288" s="191" t="s">
        <v>220</v>
      </c>
      <c r="D288" s="192" t="s">
        <v>4240</v>
      </c>
      <c r="E288" s="192" t="s">
        <v>103</v>
      </c>
      <c r="F288" s="192" t="s">
        <v>1330</v>
      </c>
      <c r="G288" s="193" t="s">
        <v>1331</v>
      </c>
      <c r="H288" s="197" t="s">
        <v>239</v>
      </c>
      <c r="I288" s="194">
        <v>14.225</v>
      </c>
      <c r="J288" s="187" t="s">
        <v>4238</v>
      </c>
    </row>
    <row r="289" spans="1:10" ht="17.25" customHeight="1">
      <c r="A289" s="189">
        <v>18</v>
      </c>
      <c r="B289" s="190" t="s">
        <v>4239</v>
      </c>
      <c r="C289" s="191" t="s">
        <v>220</v>
      </c>
      <c r="D289" s="192" t="s">
        <v>4240</v>
      </c>
      <c r="E289" s="192" t="s">
        <v>103</v>
      </c>
      <c r="F289" s="192" t="s">
        <v>1333</v>
      </c>
      <c r="G289" s="193" t="s">
        <v>1334</v>
      </c>
      <c r="H289" s="197" t="s">
        <v>239</v>
      </c>
      <c r="I289" s="194">
        <v>1452.5350000000001</v>
      </c>
      <c r="J289" s="187" t="s">
        <v>4238</v>
      </c>
    </row>
    <row r="290" spans="1:10" ht="35.25" customHeight="1">
      <c r="A290" s="189">
        <v>1</v>
      </c>
      <c r="B290" s="190" t="s">
        <v>4239</v>
      </c>
      <c r="C290" s="191" t="s">
        <v>220</v>
      </c>
      <c r="D290" s="192" t="s">
        <v>4240</v>
      </c>
      <c r="E290" s="192" t="s">
        <v>106</v>
      </c>
      <c r="F290" s="192" t="s">
        <v>1405</v>
      </c>
      <c r="G290" s="193" t="s">
        <v>4064</v>
      </c>
      <c r="H290" s="197" t="s">
        <v>1354</v>
      </c>
      <c r="I290" s="194">
        <v>2</v>
      </c>
      <c r="J290" s="187" t="s">
        <v>4238</v>
      </c>
    </row>
    <row r="291" spans="1:10" ht="26.25" customHeight="1">
      <c r="A291" s="189">
        <v>2</v>
      </c>
      <c r="B291" s="190" t="s">
        <v>4239</v>
      </c>
      <c r="C291" s="191" t="s">
        <v>220</v>
      </c>
      <c r="D291" s="192" t="s">
        <v>4240</v>
      </c>
      <c r="E291" s="192" t="s">
        <v>106</v>
      </c>
      <c r="F291" s="192" t="s">
        <v>1414</v>
      </c>
      <c r="G291" s="193" t="s">
        <v>4066</v>
      </c>
      <c r="H291" s="197" t="s">
        <v>429</v>
      </c>
      <c r="I291" s="194">
        <v>1.7</v>
      </c>
      <c r="J291" s="187" t="s">
        <v>4238</v>
      </c>
    </row>
    <row r="292" spans="1:10" ht="17.25" customHeight="1">
      <c r="A292" s="189">
        <v>3</v>
      </c>
      <c r="B292" s="190" t="s">
        <v>4239</v>
      </c>
      <c r="C292" s="191" t="s">
        <v>220</v>
      </c>
      <c r="D292" s="192" t="s">
        <v>4240</v>
      </c>
      <c r="E292" s="192" t="s">
        <v>106</v>
      </c>
      <c r="F292" s="192" t="s">
        <v>4068</v>
      </c>
      <c r="G292" s="193" t="s">
        <v>4069</v>
      </c>
      <c r="H292" s="197" t="s">
        <v>429</v>
      </c>
      <c r="I292" s="194">
        <v>2.7</v>
      </c>
      <c r="J292" s="187" t="s">
        <v>4238</v>
      </c>
    </row>
    <row r="293" spans="1:10" ht="35.25" customHeight="1">
      <c r="A293" s="189">
        <v>4</v>
      </c>
      <c r="B293" s="190" t="s">
        <v>4239</v>
      </c>
      <c r="C293" s="191" t="s">
        <v>220</v>
      </c>
      <c r="D293" s="192" t="s">
        <v>4240</v>
      </c>
      <c r="E293" s="192" t="s">
        <v>106</v>
      </c>
      <c r="F293" s="192" t="s">
        <v>1417</v>
      </c>
      <c r="G293" s="193" t="s">
        <v>1418</v>
      </c>
      <c r="H293" s="197" t="s">
        <v>223</v>
      </c>
      <c r="I293" s="194">
        <v>3.3</v>
      </c>
      <c r="J293" s="187" t="s">
        <v>4238</v>
      </c>
    </row>
    <row r="294" spans="1:10" ht="17.25" customHeight="1">
      <c r="A294" s="189">
        <v>1</v>
      </c>
      <c r="B294" s="190" t="s">
        <v>4239</v>
      </c>
      <c r="C294" s="191" t="s">
        <v>220</v>
      </c>
      <c r="D294" s="192" t="s">
        <v>4240</v>
      </c>
      <c r="E294" s="192" t="s">
        <v>106</v>
      </c>
      <c r="F294" s="192" t="s">
        <v>1348</v>
      </c>
      <c r="G294" s="193" t="s">
        <v>1349</v>
      </c>
      <c r="H294" s="197" t="s">
        <v>1350</v>
      </c>
      <c r="I294" s="194">
        <v>1</v>
      </c>
      <c r="J294" s="187" t="s">
        <v>4238</v>
      </c>
    </row>
    <row r="295" spans="1:10" ht="26.25" customHeight="1">
      <c r="A295" s="189">
        <v>2</v>
      </c>
      <c r="B295" s="190" t="s">
        <v>4239</v>
      </c>
      <c r="C295" s="191" t="s">
        <v>220</v>
      </c>
      <c r="D295" s="192" t="s">
        <v>4240</v>
      </c>
      <c r="E295" s="192" t="s">
        <v>106</v>
      </c>
      <c r="F295" s="192" t="s">
        <v>1352</v>
      </c>
      <c r="G295" s="193" t="s">
        <v>1353</v>
      </c>
      <c r="H295" s="197" t="s">
        <v>1354</v>
      </c>
      <c r="I295" s="194">
        <v>10</v>
      </c>
      <c r="J295" s="187" t="s">
        <v>4238</v>
      </c>
    </row>
    <row r="296" spans="1:10" ht="17.25" customHeight="1">
      <c r="A296" s="189">
        <v>3</v>
      </c>
      <c r="B296" s="190" t="s">
        <v>4239</v>
      </c>
      <c r="C296" s="191" t="s">
        <v>220</v>
      </c>
      <c r="D296" s="192" t="s">
        <v>4240</v>
      </c>
      <c r="E296" s="192" t="s">
        <v>106</v>
      </c>
      <c r="F296" s="192" t="s">
        <v>1356</v>
      </c>
      <c r="G296" s="193" t="s">
        <v>1357</v>
      </c>
      <c r="H296" s="197" t="s">
        <v>1358</v>
      </c>
      <c r="I296" s="194">
        <v>20</v>
      </c>
      <c r="J296" s="187" t="s">
        <v>4238</v>
      </c>
    </row>
    <row r="297" spans="1:10" ht="17.25" customHeight="1">
      <c r="A297" s="189">
        <v>4</v>
      </c>
      <c r="B297" s="190" t="s">
        <v>4239</v>
      </c>
      <c r="C297" s="191" t="s">
        <v>220</v>
      </c>
      <c r="D297" s="192" t="s">
        <v>4240</v>
      </c>
      <c r="E297" s="192" t="s">
        <v>106</v>
      </c>
      <c r="F297" s="192" t="s">
        <v>1360</v>
      </c>
      <c r="G297" s="193" t="s">
        <v>1361</v>
      </c>
      <c r="H297" s="197" t="s">
        <v>1358</v>
      </c>
      <c r="I297" s="194">
        <v>10</v>
      </c>
      <c r="J297" s="187" t="s">
        <v>4238</v>
      </c>
    </row>
    <row r="298" spans="1:10" ht="17.25" customHeight="1">
      <c r="A298" s="189">
        <v>5</v>
      </c>
      <c r="B298" s="190" t="s">
        <v>4239</v>
      </c>
      <c r="C298" s="191" t="s">
        <v>220</v>
      </c>
      <c r="D298" s="192" t="s">
        <v>4240</v>
      </c>
      <c r="E298" s="192" t="s">
        <v>106</v>
      </c>
      <c r="F298" s="192" t="s">
        <v>1363</v>
      </c>
      <c r="G298" s="193" t="s">
        <v>1364</v>
      </c>
      <c r="H298" s="197" t="s">
        <v>1358</v>
      </c>
      <c r="I298" s="194">
        <v>1</v>
      </c>
      <c r="J298" s="187" t="s">
        <v>4238</v>
      </c>
    </row>
    <row r="299" spans="1:10" ht="26.25" customHeight="1">
      <c r="A299" s="189">
        <v>6</v>
      </c>
      <c r="B299" s="190" t="s">
        <v>4239</v>
      </c>
      <c r="C299" s="191" t="s">
        <v>220</v>
      </c>
      <c r="D299" s="192" t="s">
        <v>4240</v>
      </c>
      <c r="E299" s="192" t="s">
        <v>106</v>
      </c>
      <c r="F299" s="192" t="s">
        <v>1366</v>
      </c>
      <c r="G299" s="193" t="s">
        <v>1367</v>
      </c>
      <c r="H299" s="197" t="s">
        <v>1358</v>
      </c>
      <c r="I299" s="194">
        <v>31</v>
      </c>
      <c r="J299" s="187" t="s">
        <v>4238</v>
      </c>
    </row>
    <row r="300" spans="1:10" ht="17.25" customHeight="1">
      <c r="A300" s="189">
        <v>7</v>
      </c>
      <c r="B300" s="190" t="s">
        <v>4239</v>
      </c>
      <c r="C300" s="191" t="s">
        <v>220</v>
      </c>
      <c r="D300" s="192" t="s">
        <v>4240</v>
      </c>
      <c r="E300" s="192" t="s">
        <v>106</v>
      </c>
      <c r="F300" s="192" t="s">
        <v>1369</v>
      </c>
      <c r="G300" s="193" t="s">
        <v>1370</v>
      </c>
      <c r="H300" s="197" t="s">
        <v>429</v>
      </c>
      <c r="I300" s="194">
        <v>35</v>
      </c>
      <c r="J300" s="187" t="s">
        <v>4238</v>
      </c>
    </row>
    <row r="301" spans="1:10" ht="17.25" customHeight="1">
      <c r="A301" s="189">
        <v>8</v>
      </c>
      <c r="B301" s="190" t="s">
        <v>4239</v>
      </c>
      <c r="C301" s="191" t="s">
        <v>220</v>
      </c>
      <c r="D301" s="192" t="s">
        <v>4240</v>
      </c>
      <c r="E301" s="192" t="s">
        <v>106</v>
      </c>
      <c r="F301" s="192" t="s">
        <v>1372</v>
      </c>
      <c r="G301" s="193" t="s">
        <v>1373</v>
      </c>
      <c r="H301" s="197" t="s">
        <v>429</v>
      </c>
      <c r="I301" s="194">
        <v>10</v>
      </c>
      <c r="J301" s="187" t="s">
        <v>4238</v>
      </c>
    </row>
    <row r="302" spans="1:10" ht="17.25" customHeight="1">
      <c r="A302" s="189">
        <v>9</v>
      </c>
      <c r="B302" s="190" t="s">
        <v>4239</v>
      </c>
      <c r="C302" s="191" t="s">
        <v>220</v>
      </c>
      <c r="D302" s="192" t="s">
        <v>4240</v>
      </c>
      <c r="E302" s="192" t="s">
        <v>106</v>
      </c>
      <c r="F302" s="192" t="s">
        <v>1375</v>
      </c>
      <c r="G302" s="193" t="s">
        <v>1376</v>
      </c>
      <c r="H302" s="197" t="s">
        <v>429</v>
      </c>
      <c r="I302" s="194">
        <v>2</v>
      </c>
      <c r="J302" s="187" t="s">
        <v>4238</v>
      </c>
    </row>
    <row r="303" spans="1:10" ht="17.25" customHeight="1">
      <c r="A303" s="189">
        <v>10</v>
      </c>
      <c r="B303" s="190" t="s">
        <v>4239</v>
      </c>
      <c r="C303" s="191" t="s">
        <v>220</v>
      </c>
      <c r="D303" s="192" t="s">
        <v>4240</v>
      </c>
      <c r="E303" s="192" t="s">
        <v>106</v>
      </c>
      <c r="F303" s="192" t="s">
        <v>1378</v>
      </c>
      <c r="G303" s="193" t="s">
        <v>1379</v>
      </c>
      <c r="H303" s="197" t="s">
        <v>429</v>
      </c>
      <c r="I303" s="194">
        <v>12</v>
      </c>
      <c r="J303" s="187" t="s">
        <v>4238</v>
      </c>
    </row>
    <row r="304" spans="1:10" ht="17.25" customHeight="1">
      <c r="A304" s="189">
        <v>11</v>
      </c>
      <c r="B304" s="190" t="s">
        <v>4239</v>
      </c>
      <c r="C304" s="191" t="s">
        <v>220</v>
      </c>
      <c r="D304" s="192" t="s">
        <v>4240</v>
      </c>
      <c r="E304" s="192" t="s">
        <v>106</v>
      </c>
      <c r="F304" s="192" t="s">
        <v>1381</v>
      </c>
      <c r="G304" s="193" t="s">
        <v>1382</v>
      </c>
      <c r="H304" s="197" t="s">
        <v>429</v>
      </c>
      <c r="I304" s="194">
        <v>7</v>
      </c>
      <c r="J304" s="187" t="s">
        <v>4238</v>
      </c>
    </row>
    <row r="305" spans="1:10" ht="17.25" customHeight="1">
      <c r="A305" s="189">
        <v>12</v>
      </c>
      <c r="B305" s="190" t="s">
        <v>4239</v>
      </c>
      <c r="C305" s="191" t="s">
        <v>220</v>
      </c>
      <c r="D305" s="192" t="s">
        <v>4240</v>
      </c>
      <c r="E305" s="192" t="s">
        <v>106</v>
      </c>
      <c r="F305" s="192" t="s">
        <v>1384</v>
      </c>
      <c r="G305" s="193" t="s">
        <v>1385</v>
      </c>
      <c r="H305" s="197" t="s">
        <v>429</v>
      </c>
      <c r="I305" s="194">
        <v>40</v>
      </c>
      <c r="J305" s="187" t="s">
        <v>4238</v>
      </c>
    </row>
    <row r="306" spans="1:10" ht="17.25" customHeight="1">
      <c r="A306" s="189">
        <v>13</v>
      </c>
      <c r="B306" s="190" t="s">
        <v>4239</v>
      </c>
      <c r="C306" s="191" t="s">
        <v>220</v>
      </c>
      <c r="D306" s="192" t="s">
        <v>4240</v>
      </c>
      <c r="E306" s="192" t="s">
        <v>106</v>
      </c>
      <c r="F306" s="192" t="s">
        <v>1387</v>
      </c>
      <c r="G306" s="193" t="s">
        <v>1388</v>
      </c>
      <c r="H306" s="197" t="s">
        <v>429</v>
      </c>
      <c r="I306" s="194">
        <v>10</v>
      </c>
      <c r="J306" s="187" t="s">
        <v>4238</v>
      </c>
    </row>
    <row r="307" spans="1:10" ht="17.25" customHeight="1">
      <c r="A307" s="189">
        <v>14</v>
      </c>
      <c r="B307" s="190" t="s">
        <v>4239</v>
      </c>
      <c r="C307" s="191" t="s">
        <v>220</v>
      </c>
      <c r="D307" s="192" t="s">
        <v>4240</v>
      </c>
      <c r="E307" s="192" t="s">
        <v>106</v>
      </c>
      <c r="F307" s="192" t="s">
        <v>1390</v>
      </c>
      <c r="G307" s="193" t="s">
        <v>1391</v>
      </c>
      <c r="H307" s="197" t="s">
        <v>429</v>
      </c>
      <c r="I307" s="194">
        <v>10</v>
      </c>
      <c r="J307" s="187" t="s">
        <v>4238</v>
      </c>
    </row>
    <row r="308" spans="1:10" ht="17.25" customHeight="1">
      <c r="A308" s="189">
        <v>15</v>
      </c>
      <c r="B308" s="190" t="s">
        <v>4239</v>
      </c>
      <c r="C308" s="191" t="s">
        <v>220</v>
      </c>
      <c r="D308" s="192" t="s">
        <v>4240</v>
      </c>
      <c r="E308" s="192" t="s">
        <v>106</v>
      </c>
      <c r="F308" s="192" t="s">
        <v>1393</v>
      </c>
      <c r="G308" s="193" t="s">
        <v>1394</v>
      </c>
      <c r="H308" s="197" t="s">
        <v>429</v>
      </c>
      <c r="I308" s="194">
        <v>2</v>
      </c>
      <c r="J308" s="187" t="s">
        <v>4238</v>
      </c>
    </row>
    <row r="309" spans="1:10" ht="35.25" customHeight="1">
      <c r="A309" s="189">
        <v>16</v>
      </c>
      <c r="B309" s="190" t="s">
        <v>4239</v>
      </c>
      <c r="C309" s="191" t="s">
        <v>220</v>
      </c>
      <c r="D309" s="192" t="s">
        <v>4240</v>
      </c>
      <c r="E309" s="192" t="s">
        <v>106</v>
      </c>
      <c r="F309" s="192" t="s">
        <v>1396</v>
      </c>
      <c r="G309" s="193" t="s">
        <v>1397</v>
      </c>
      <c r="H309" s="197" t="s">
        <v>223</v>
      </c>
      <c r="I309" s="194">
        <v>15</v>
      </c>
      <c r="J309" s="187" t="s">
        <v>4238</v>
      </c>
    </row>
    <row r="310" spans="1:10" ht="17.25" customHeight="1">
      <c r="A310" s="189">
        <v>17</v>
      </c>
      <c r="B310" s="190" t="s">
        <v>4239</v>
      </c>
      <c r="C310" s="191" t="s">
        <v>220</v>
      </c>
      <c r="D310" s="192" t="s">
        <v>4240</v>
      </c>
      <c r="E310" s="192" t="s">
        <v>106</v>
      </c>
      <c r="F310" s="192" t="s">
        <v>1399</v>
      </c>
      <c r="G310" s="193" t="s">
        <v>1400</v>
      </c>
      <c r="H310" s="197" t="s">
        <v>1354</v>
      </c>
      <c r="I310" s="194">
        <v>1</v>
      </c>
      <c r="J310" s="187" t="s">
        <v>4238</v>
      </c>
    </row>
    <row r="311" spans="1:10" ht="17.25" customHeight="1">
      <c r="A311" s="189">
        <v>18</v>
      </c>
      <c r="B311" s="190" t="s">
        <v>4239</v>
      </c>
      <c r="C311" s="191" t="s">
        <v>220</v>
      </c>
      <c r="D311" s="192" t="s">
        <v>4240</v>
      </c>
      <c r="E311" s="192" t="s">
        <v>106</v>
      </c>
      <c r="F311" s="192" t="s">
        <v>1402</v>
      </c>
      <c r="G311" s="193" t="s">
        <v>1403</v>
      </c>
      <c r="H311" s="197" t="s">
        <v>1350</v>
      </c>
      <c r="I311" s="194">
        <v>1</v>
      </c>
      <c r="J311" s="187" t="s">
        <v>4238</v>
      </c>
    </row>
    <row r="312" spans="1:10" ht="35.25" customHeight="1">
      <c r="A312" s="189">
        <v>19</v>
      </c>
      <c r="B312" s="190" t="s">
        <v>4239</v>
      </c>
      <c r="C312" s="191" t="s">
        <v>220</v>
      </c>
      <c r="D312" s="192" t="s">
        <v>4240</v>
      </c>
      <c r="E312" s="192" t="s">
        <v>106</v>
      </c>
      <c r="F312" s="192" t="s">
        <v>1405</v>
      </c>
      <c r="G312" s="193" t="s">
        <v>1406</v>
      </c>
      <c r="H312" s="197" t="s">
        <v>1354</v>
      </c>
      <c r="I312" s="194">
        <v>2</v>
      </c>
      <c r="J312" s="187" t="s">
        <v>4238</v>
      </c>
    </row>
    <row r="313" spans="1:10" ht="17.25" customHeight="1">
      <c r="A313" s="189">
        <v>20</v>
      </c>
      <c r="B313" s="190" t="s">
        <v>4239</v>
      </c>
      <c r="C313" s="191" t="s">
        <v>220</v>
      </c>
      <c r="D313" s="192" t="s">
        <v>4240</v>
      </c>
      <c r="E313" s="192" t="s">
        <v>106</v>
      </c>
      <c r="F313" s="192" t="s">
        <v>1408</v>
      </c>
      <c r="G313" s="193" t="s">
        <v>1409</v>
      </c>
      <c r="H313" s="197" t="s">
        <v>1354</v>
      </c>
      <c r="I313" s="194">
        <v>2</v>
      </c>
      <c r="J313" s="187" t="s">
        <v>4238</v>
      </c>
    </row>
    <row r="314" spans="1:10" ht="26.25" customHeight="1">
      <c r="A314" s="189">
        <v>21</v>
      </c>
      <c r="B314" s="190" t="s">
        <v>4239</v>
      </c>
      <c r="C314" s="191" t="s">
        <v>220</v>
      </c>
      <c r="D314" s="192" t="s">
        <v>4240</v>
      </c>
      <c r="E314" s="192" t="s">
        <v>106</v>
      </c>
      <c r="F314" s="192" t="s">
        <v>1411</v>
      </c>
      <c r="G314" s="193" t="s">
        <v>1412</v>
      </c>
      <c r="H314" s="197" t="s">
        <v>1354</v>
      </c>
      <c r="I314" s="194">
        <v>2</v>
      </c>
      <c r="J314" s="187" t="s">
        <v>4238</v>
      </c>
    </row>
    <row r="315" spans="1:10" ht="17.25" customHeight="1">
      <c r="A315" s="189">
        <v>22</v>
      </c>
      <c r="B315" s="190" t="s">
        <v>4239</v>
      </c>
      <c r="C315" s="191" t="s">
        <v>220</v>
      </c>
      <c r="D315" s="192" t="s">
        <v>4240</v>
      </c>
      <c r="E315" s="192" t="s">
        <v>106</v>
      </c>
      <c r="F315" s="192" t="s">
        <v>1414</v>
      </c>
      <c r="G315" s="193" t="s">
        <v>1415</v>
      </c>
      <c r="H315" s="197" t="s">
        <v>429</v>
      </c>
      <c r="I315" s="194">
        <v>3</v>
      </c>
      <c r="J315" s="187" t="s">
        <v>4238</v>
      </c>
    </row>
    <row r="316" spans="1:10" ht="35.25" customHeight="1">
      <c r="A316" s="189">
        <v>23</v>
      </c>
      <c r="B316" s="190" t="s">
        <v>4239</v>
      </c>
      <c r="C316" s="191" t="s">
        <v>220</v>
      </c>
      <c r="D316" s="192" t="s">
        <v>4240</v>
      </c>
      <c r="E316" s="192" t="s">
        <v>106</v>
      </c>
      <c r="F316" s="192" t="s">
        <v>1417</v>
      </c>
      <c r="G316" s="193" t="s">
        <v>1418</v>
      </c>
      <c r="H316" s="197" t="s">
        <v>223</v>
      </c>
      <c r="I316" s="194">
        <v>6</v>
      </c>
      <c r="J316" s="187" t="s">
        <v>4238</v>
      </c>
    </row>
    <row r="317" spans="1:10" ht="17.25" customHeight="1">
      <c r="A317" s="189">
        <v>24</v>
      </c>
      <c r="B317" s="190" t="s">
        <v>4239</v>
      </c>
      <c r="C317" s="191" t="s">
        <v>220</v>
      </c>
      <c r="D317" s="192" t="s">
        <v>4240</v>
      </c>
      <c r="E317" s="192" t="s">
        <v>106</v>
      </c>
      <c r="F317" s="192" t="s">
        <v>1420</v>
      </c>
      <c r="G317" s="193" t="s">
        <v>1421</v>
      </c>
      <c r="H317" s="197" t="s">
        <v>1358</v>
      </c>
      <c r="I317" s="194">
        <v>2</v>
      </c>
      <c r="J317" s="187" t="s">
        <v>4238</v>
      </c>
    </row>
    <row r="318" spans="1:10" ht="17.25" customHeight="1">
      <c r="A318" s="189">
        <v>25</v>
      </c>
      <c r="B318" s="190" t="s">
        <v>4239</v>
      </c>
      <c r="C318" s="191" t="s">
        <v>220</v>
      </c>
      <c r="D318" s="192" t="s">
        <v>4240</v>
      </c>
      <c r="E318" s="192" t="s">
        <v>106</v>
      </c>
      <c r="F318" s="192" t="s">
        <v>1423</v>
      </c>
      <c r="G318" s="193" t="s">
        <v>1424</v>
      </c>
      <c r="H318" s="197" t="s">
        <v>1358</v>
      </c>
      <c r="I318" s="194">
        <v>4</v>
      </c>
      <c r="J318" s="187" t="s">
        <v>4238</v>
      </c>
    </row>
    <row r="319" spans="1:10" ht="17.25" customHeight="1">
      <c r="A319" s="189">
        <v>26</v>
      </c>
      <c r="B319" s="190" t="s">
        <v>4239</v>
      </c>
      <c r="C319" s="191" t="s">
        <v>220</v>
      </c>
      <c r="D319" s="192" t="s">
        <v>4240</v>
      </c>
      <c r="E319" s="192" t="s">
        <v>106</v>
      </c>
      <c r="F319" s="192" t="s">
        <v>1426</v>
      </c>
      <c r="G319" s="193" t="s">
        <v>1427</v>
      </c>
      <c r="H319" s="197" t="s">
        <v>1358</v>
      </c>
      <c r="I319" s="194">
        <v>2</v>
      </c>
      <c r="J319" s="187" t="s">
        <v>4238</v>
      </c>
    </row>
    <row r="320" spans="1:10" ht="17.25" customHeight="1">
      <c r="A320" s="189">
        <v>27</v>
      </c>
      <c r="B320" s="190" t="s">
        <v>4239</v>
      </c>
      <c r="C320" s="191" t="s">
        <v>220</v>
      </c>
      <c r="D320" s="192" t="s">
        <v>4240</v>
      </c>
      <c r="E320" s="192" t="s">
        <v>106</v>
      </c>
      <c r="F320" s="192" t="s">
        <v>1429</v>
      </c>
      <c r="G320" s="193" t="s">
        <v>1430</v>
      </c>
      <c r="H320" s="197" t="s">
        <v>1350</v>
      </c>
      <c r="I320" s="194">
        <v>1</v>
      </c>
      <c r="J320" s="187" t="s">
        <v>4238</v>
      </c>
    </row>
    <row r="321" spans="1:10" ht="26.25" customHeight="1">
      <c r="A321" s="189">
        <v>28</v>
      </c>
      <c r="B321" s="190" t="s">
        <v>4239</v>
      </c>
      <c r="C321" s="191" t="s">
        <v>220</v>
      </c>
      <c r="D321" s="192" t="s">
        <v>4240</v>
      </c>
      <c r="E321" s="192" t="s">
        <v>106</v>
      </c>
      <c r="F321" s="192" t="s">
        <v>1432</v>
      </c>
      <c r="G321" s="193" t="s">
        <v>1433</v>
      </c>
      <c r="H321" s="197" t="s">
        <v>1358</v>
      </c>
      <c r="I321" s="194">
        <v>1</v>
      </c>
      <c r="J321" s="187" t="s">
        <v>4238</v>
      </c>
    </row>
    <row r="322" spans="1:10" ht="17.25" customHeight="1">
      <c r="A322" s="189">
        <v>29</v>
      </c>
      <c r="B322" s="190" t="s">
        <v>4239</v>
      </c>
      <c r="C322" s="191" t="s">
        <v>220</v>
      </c>
      <c r="D322" s="192" t="s">
        <v>4240</v>
      </c>
      <c r="E322" s="192" t="s">
        <v>106</v>
      </c>
      <c r="F322" s="192" t="s">
        <v>1435</v>
      </c>
      <c r="G322" s="193" t="s">
        <v>1436</v>
      </c>
      <c r="H322" s="197" t="s">
        <v>1358</v>
      </c>
      <c r="I322" s="194">
        <v>1</v>
      </c>
      <c r="J322" s="187" t="s">
        <v>4238</v>
      </c>
    </row>
    <row r="323" spans="1:10" ht="17.25" customHeight="1">
      <c r="A323" s="189">
        <v>30</v>
      </c>
      <c r="B323" s="190" t="s">
        <v>4239</v>
      </c>
      <c r="C323" s="191" t="s">
        <v>220</v>
      </c>
      <c r="D323" s="192" t="s">
        <v>4240</v>
      </c>
      <c r="E323" s="192" t="s">
        <v>106</v>
      </c>
      <c r="F323" s="192" t="s">
        <v>1438</v>
      </c>
      <c r="G323" s="193" t="s">
        <v>1439</v>
      </c>
      <c r="H323" s="197" t="s">
        <v>1358</v>
      </c>
      <c r="I323" s="194">
        <v>2</v>
      </c>
      <c r="J323" s="187" t="s">
        <v>4238</v>
      </c>
    </row>
    <row r="324" spans="1:10" ht="26.25" customHeight="1">
      <c r="A324" s="189">
        <v>31</v>
      </c>
      <c r="B324" s="190" t="s">
        <v>4239</v>
      </c>
      <c r="C324" s="191" t="s">
        <v>220</v>
      </c>
      <c r="D324" s="192" t="s">
        <v>4240</v>
      </c>
      <c r="E324" s="192" t="s">
        <v>106</v>
      </c>
      <c r="F324" s="192" t="s">
        <v>1441</v>
      </c>
      <c r="G324" s="193" t="s">
        <v>1442</v>
      </c>
      <c r="H324" s="197" t="s">
        <v>1358</v>
      </c>
      <c r="I324" s="194">
        <v>1</v>
      </c>
      <c r="J324" s="187" t="s">
        <v>4238</v>
      </c>
    </row>
    <row r="325" spans="1:10" ht="26.25" customHeight="1">
      <c r="A325" s="189">
        <v>32</v>
      </c>
      <c r="B325" s="190" t="s">
        <v>4239</v>
      </c>
      <c r="C325" s="191" t="s">
        <v>220</v>
      </c>
      <c r="D325" s="192" t="s">
        <v>4240</v>
      </c>
      <c r="E325" s="192" t="s">
        <v>106</v>
      </c>
      <c r="F325" s="192" t="s">
        <v>1444</v>
      </c>
      <c r="G325" s="193" t="s">
        <v>1445</v>
      </c>
      <c r="H325" s="197" t="s">
        <v>1358</v>
      </c>
      <c r="I325" s="194">
        <v>1</v>
      </c>
      <c r="J325" s="187" t="s">
        <v>4238</v>
      </c>
    </row>
    <row r="326" spans="1:10" ht="26.25" customHeight="1">
      <c r="A326" s="189">
        <v>33</v>
      </c>
      <c r="B326" s="190" t="s">
        <v>4239</v>
      </c>
      <c r="C326" s="191" t="s">
        <v>220</v>
      </c>
      <c r="D326" s="192" t="s">
        <v>4240</v>
      </c>
      <c r="E326" s="192" t="s">
        <v>106</v>
      </c>
      <c r="F326" s="192" t="s">
        <v>1447</v>
      </c>
      <c r="G326" s="193" t="s">
        <v>1448</v>
      </c>
      <c r="H326" s="197" t="s">
        <v>1358</v>
      </c>
      <c r="I326" s="194">
        <v>1</v>
      </c>
      <c r="J326" s="187" t="s">
        <v>4238</v>
      </c>
    </row>
    <row r="327" spans="1:10" ht="26.25" customHeight="1">
      <c r="A327" s="189">
        <v>34</v>
      </c>
      <c r="B327" s="190" t="s">
        <v>4239</v>
      </c>
      <c r="C327" s="191" t="s">
        <v>220</v>
      </c>
      <c r="D327" s="192" t="s">
        <v>4240</v>
      </c>
      <c r="E327" s="192" t="s">
        <v>106</v>
      </c>
      <c r="F327" s="192" t="s">
        <v>1450</v>
      </c>
      <c r="G327" s="193" t="s">
        <v>1451</v>
      </c>
      <c r="H327" s="197" t="s">
        <v>1354</v>
      </c>
      <c r="I327" s="194">
        <v>2</v>
      </c>
      <c r="J327" s="187" t="s">
        <v>4238</v>
      </c>
    </row>
    <row r="328" spans="1:10" ht="17.25" customHeight="1">
      <c r="A328" s="189">
        <v>35</v>
      </c>
      <c r="B328" s="190" t="s">
        <v>4239</v>
      </c>
      <c r="C328" s="191" t="s">
        <v>220</v>
      </c>
      <c r="D328" s="192" t="s">
        <v>4240</v>
      </c>
      <c r="E328" s="192" t="s">
        <v>106</v>
      </c>
      <c r="F328" s="192" t="s">
        <v>1453</v>
      </c>
      <c r="G328" s="193" t="s">
        <v>1454</v>
      </c>
      <c r="H328" s="197" t="s">
        <v>1350</v>
      </c>
      <c r="I328" s="194">
        <v>1</v>
      </c>
      <c r="J328" s="187" t="s">
        <v>4238</v>
      </c>
    </row>
    <row r="329" spans="1:10" ht="26.25" customHeight="1">
      <c r="A329" s="189">
        <v>36</v>
      </c>
      <c r="B329" s="190" t="s">
        <v>4239</v>
      </c>
      <c r="C329" s="191" t="s">
        <v>220</v>
      </c>
      <c r="D329" s="192" t="s">
        <v>4240</v>
      </c>
      <c r="E329" s="192" t="s">
        <v>106</v>
      </c>
      <c r="F329" s="192" t="s">
        <v>1456</v>
      </c>
      <c r="G329" s="193" t="s">
        <v>1457</v>
      </c>
      <c r="H329" s="197" t="s">
        <v>1354</v>
      </c>
      <c r="I329" s="194">
        <v>1</v>
      </c>
      <c r="J329" s="187" t="s">
        <v>4238</v>
      </c>
    </row>
    <row r="330" spans="1:10" ht="26.25" customHeight="1">
      <c r="A330" s="189">
        <v>37</v>
      </c>
      <c r="B330" s="190" t="s">
        <v>4239</v>
      </c>
      <c r="C330" s="191" t="s">
        <v>220</v>
      </c>
      <c r="D330" s="192" t="s">
        <v>4240</v>
      </c>
      <c r="E330" s="192" t="s">
        <v>106</v>
      </c>
      <c r="F330" s="192" t="s">
        <v>1459</v>
      </c>
      <c r="G330" s="193" t="s">
        <v>1460</v>
      </c>
      <c r="H330" s="197" t="s">
        <v>1354</v>
      </c>
      <c r="I330" s="194">
        <v>1</v>
      </c>
      <c r="J330" s="187" t="s">
        <v>4238</v>
      </c>
    </row>
    <row r="331" spans="1:10" ht="26.25" customHeight="1">
      <c r="A331" s="189">
        <v>38</v>
      </c>
      <c r="B331" s="190" t="s">
        <v>4239</v>
      </c>
      <c r="C331" s="191" t="s">
        <v>220</v>
      </c>
      <c r="D331" s="192" t="s">
        <v>4240</v>
      </c>
      <c r="E331" s="192" t="s">
        <v>106</v>
      </c>
      <c r="F331" s="192" t="s">
        <v>1462</v>
      </c>
      <c r="G331" s="193" t="s">
        <v>1463</v>
      </c>
      <c r="H331" s="197" t="s">
        <v>429</v>
      </c>
      <c r="I331" s="194">
        <v>15</v>
      </c>
      <c r="J331" s="187" t="s">
        <v>4238</v>
      </c>
    </row>
    <row r="332" spans="1:10" ht="26.25" customHeight="1">
      <c r="A332" s="189">
        <v>39</v>
      </c>
      <c r="B332" s="190" t="s">
        <v>4239</v>
      </c>
      <c r="C332" s="191" t="s">
        <v>220</v>
      </c>
      <c r="D332" s="192" t="s">
        <v>4240</v>
      </c>
      <c r="E332" s="192" t="s">
        <v>106</v>
      </c>
      <c r="F332" s="192" t="s">
        <v>1465</v>
      </c>
      <c r="G332" s="193" t="s">
        <v>1466</v>
      </c>
      <c r="H332" s="197" t="s">
        <v>429</v>
      </c>
      <c r="I332" s="194">
        <v>4</v>
      </c>
      <c r="J332" s="187" t="s">
        <v>4238</v>
      </c>
    </row>
    <row r="333" spans="1:10" ht="26.25" customHeight="1">
      <c r="A333" s="189">
        <v>40</v>
      </c>
      <c r="B333" s="190" t="s">
        <v>4239</v>
      </c>
      <c r="C333" s="191" t="s">
        <v>220</v>
      </c>
      <c r="D333" s="192" t="s">
        <v>4240</v>
      </c>
      <c r="E333" s="192" t="s">
        <v>106</v>
      </c>
      <c r="F333" s="192" t="s">
        <v>1468</v>
      </c>
      <c r="G333" s="193" t="s">
        <v>1469</v>
      </c>
      <c r="H333" s="197" t="s">
        <v>1358</v>
      </c>
      <c r="I333" s="194">
        <v>2</v>
      </c>
      <c r="J333" s="187" t="s">
        <v>4238</v>
      </c>
    </row>
    <row r="334" spans="1:10" ht="17.25" customHeight="1">
      <c r="A334" s="189">
        <v>41</v>
      </c>
      <c r="B334" s="190" t="s">
        <v>4239</v>
      </c>
      <c r="C334" s="191" t="s">
        <v>220</v>
      </c>
      <c r="D334" s="192" t="s">
        <v>4240</v>
      </c>
      <c r="E334" s="192" t="s">
        <v>106</v>
      </c>
      <c r="F334" s="192" t="s">
        <v>1471</v>
      </c>
      <c r="G334" s="193" t="s">
        <v>1472</v>
      </c>
      <c r="H334" s="197" t="s">
        <v>1350</v>
      </c>
      <c r="I334" s="194">
        <v>1</v>
      </c>
      <c r="J334" s="187" t="s">
        <v>4238</v>
      </c>
    </row>
    <row r="335" spans="1:10" ht="26.25" customHeight="1">
      <c r="A335" s="189">
        <v>42</v>
      </c>
      <c r="B335" s="190" t="s">
        <v>4239</v>
      </c>
      <c r="C335" s="191" t="s">
        <v>220</v>
      </c>
      <c r="D335" s="192" t="s">
        <v>4240</v>
      </c>
      <c r="E335" s="192" t="s">
        <v>106</v>
      </c>
      <c r="F335" s="192" t="s">
        <v>1474</v>
      </c>
      <c r="G335" s="193" t="s">
        <v>1457</v>
      </c>
      <c r="H335" s="197" t="s">
        <v>1354</v>
      </c>
      <c r="I335" s="194">
        <v>1</v>
      </c>
      <c r="J335" s="187" t="s">
        <v>4238</v>
      </c>
    </row>
    <row r="336" spans="1:10" ht="26.25" customHeight="1">
      <c r="A336" s="189">
        <v>43</v>
      </c>
      <c r="B336" s="190" t="s">
        <v>4239</v>
      </c>
      <c r="C336" s="191" t="s">
        <v>220</v>
      </c>
      <c r="D336" s="192" t="s">
        <v>4240</v>
      </c>
      <c r="E336" s="192" t="s">
        <v>106</v>
      </c>
      <c r="F336" s="192" t="s">
        <v>1476</v>
      </c>
      <c r="G336" s="193" t="s">
        <v>1460</v>
      </c>
      <c r="H336" s="197" t="s">
        <v>1354</v>
      </c>
      <c r="I336" s="194">
        <v>1</v>
      </c>
      <c r="J336" s="187" t="s">
        <v>4238</v>
      </c>
    </row>
    <row r="337" spans="1:10" ht="26.25" customHeight="1">
      <c r="A337" s="189">
        <v>44</v>
      </c>
      <c r="B337" s="190" t="s">
        <v>4239</v>
      </c>
      <c r="C337" s="191" t="s">
        <v>220</v>
      </c>
      <c r="D337" s="192" t="s">
        <v>4240</v>
      </c>
      <c r="E337" s="192" t="s">
        <v>106</v>
      </c>
      <c r="F337" s="192" t="s">
        <v>1478</v>
      </c>
      <c r="G337" s="193" t="s">
        <v>1463</v>
      </c>
      <c r="H337" s="197" t="s">
        <v>429</v>
      </c>
      <c r="I337" s="194">
        <v>17</v>
      </c>
      <c r="J337" s="187" t="s">
        <v>4238</v>
      </c>
    </row>
    <row r="338" spans="1:10" ht="26.25" customHeight="1">
      <c r="A338" s="189">
        <v>45</v>
      </c>
      <c r="B338" s="190" t="s">
        <v>4239</v>
      </c>
      <c r="C338" s="191" t="s">
        <v>220</v>
      </c>
      <c r="D338" s="192" t="s">
        <v>4240</v>
      </c>
      <c r="E338" s="192" t="s">
        <v>106</v>
      </c>
      <c r="F338" s="192" t="s">
        <v>1480</v>
      </c>
      <c r="G338" s="193" t="s">
        <v>1466</v>
      </c>
      <c r="H338" s="197" t="s">
        <v>429</v>
      </c>
      <c r="I338" s="194">
        <v>4</v>
      </c>
      <c r="J338" s="187" t="s">
        <v>4238</v>
      </c>
    </row>
    <row r="339" spans="1:10" ht="26.25" customHeight="1">
      <c r="A339" s="189">
        <v>46</v>
      </c>
      <c r="B339" s="190" t="s">
        <v>4239</v>
      </c>
      <c r="C339" s="191" t="s">
        <v>220</v>
      </c>
      <c r="D339" s="192" t="s">
        <v>4240</v>
      </c>
      <c r="E339" s="192" t="s">
        <v>106</v>
      </c>
      <c r="F339" s="192" t="s">
        <v>1482</v>
      </c>
      <c r="G339" s="193" t="s">
        <v>1469</v>
      </c>
      <c r="H339" s="197" t="s">
        <v>1358</v>
      </c>
      <c r="I339" s="194">
        <v>2</v>
      </c>
      <c r="J339" s="187" t="s">
        <v>4238</v>
      </c>
    </row>
    <row r="340" spans="1:10" ht="17.25" customHeight="1">
      <c r="A340" s="189">
        <v>47</v>
      </c>
      <c r="B340" s="190" t="s">
        <v>4239</v>
      </c>
      <c r="C340" s="191" t="s">
        <v>220</v>
      </c>
      <c r="D340" s="192" t="s">
        <v>4240</v>
      </c>
      <c r="E340" s="192" t="s">
        <v>106</v>
      </c>
      <c r="F340" s="192" t="s">
        <v>1484</v>
      </c>
      <c r="G340" s="193" t="s">
        <v>1485</v>
      </c>
      <c r="H340" s="197" t="s">
        <v>1358</v>
      </c>
      <c r="I340" s="194">
        <v>1</v>
      </c>
      <c r="J340" s="187" t="s">
        <v>4238</v>
      </c>
    </row>
    <row r="341" spans="1:10" ht="17.25" customHeight="1">
      <c r="A341" s="189">
        <v>48</v>
      </c>
      <c r="B341" s="190" t="s">
        <v>4239</v>
      </c>
      <c r="C341" s="191" t="s">
        <v>220</v>
      </c>
      <c r="D341" s="192" t="s">
        <v>4240</v>
      </c>
      <c r="E341" s="192" t="s">
        <v>106</v>
      </c>
      <c r="F341" s="192" t="s">
        <v>1487</v>
      </c>
      <c r="G341" s="193" t="s">
        <v>1488</v>
      </c>
      <c r="H341" s="197" t="s">
        <v>429</v>
      </c>
      <c r="I341" s="194">
        <v>1</v>
      </c>
      <c r="J341" s="187" t="s">
        <v>4238</v>
      </c>
    </row>
    <row r="342" spans="1:10" ht="17.25" customHeight="1">
      <c r="A342" s="189">
        <v>49</v>
      </c>
      <c r="B342" s="190" t="s">
        <v>4239</v>
      </c>
      <c r="C342" s="191" t="s">
        <v>220</v>
      </c>
      <c r="D342" s="192" t="s">
        <v>4240</v>
      </c>
      <c r="E342" s="192" t="s">
        <v>106</v>
      </c>
      <c r="F342" s="192" t="s">
        <v>1490</v>
      </c>
      <c r="G342" s="193" t="s">
        <v>1491</v>
      </c>
      <c r="H342" s="197" t="s">
        <v>429</v>
      </c>
      <c r="I342" s="194">
        <v>1</v>
      </c>
      <c r="J342" s="187" t="s">
        <v>4238</v>
      </c>
    </row>
    <row r="343" spans="1:10" ht="17.25" customHeight="1">
      <c r="A343" s="189">
        <v>50</v>
      </c>
      <c r="B343" s="190" t="s">
        <v>4239</v>
      </c>
      <c r="C343" s="191" t="s">
        <v>220</v>
      </c>
      <c r="D343" s="192" t="s">
        <v>4240</v>
      </c>
      <c r="E343" s="192" t="s">
        <v>106</v>
      </c>
      <c r="F343" s="192" t="s">
        <v>1493</v>
      </c>
      <c r="G343" s="193" t="s">
        <v>1494</v>
      </c>
      <c r="H343" s="197" t="s">
        <v>1350</v>
      </c>
      <c r="I343" s="194">
        <v>1</v>
      </c>
      <c r="J343" s="187" t="s">
        <v>4238</v>
      </c>
    </row>
    <row r="344" spans="1:10" ht="26.25" customHeight="1">
      <c r="A344" s="189">
        <v>51</v>
      </c>
      <c r="B344" s="190" t="s">
        <v>4239</v>
      </c>
      <c r="C344" s="191" t="s">
        <v>220</v>
      </c>
      <c r="D344" s="192" t="s">
        <v>4240</v>
      </c>
      <c r="E344" s="192" t="s">
        <v>106</v>
      </c>
      <c r="F344" s="192" t="s">
        <v>1496</v>
      </c>
      <c r="G344" s="193" t="s">
        <v>1497</v>
      </c>
      <c r="H344" s="197" t="s">
        <v>1358</v>
      </c>
      <c r="I344" s="194">
        <v>3</v>
      </c>
      <c r="J344" s="187" t="s">
        <v>4238</v>
      </c>
    </row>
    <row r="345" spans="1:10" ht="26.25" customHeight="1">
      <c r="A345" s="189">
        <v>52</v>
      </c>
      <c r="B345" s="190" t="s">
        <v>4239</v>
      </c>
      <c r="C345" s="191" t="s">
        <v>220</v>
      </c>
      <c r="D345" s="192" t="s">
        <v>4240</v>
      </c>
      <c r="E345" s="192" t="s">
        <v>106</v>
      </c>
      <c r="F345" s="192" t="s">
        <v>1499</v>
      </c>
      <c r="G345" s="193" t="s">
        <v>1445</v>
      </c>
      <c r="H345" s="197" t="s">
        <v>1358</v>
      </c>
      <c r="I345" s="194">
        <v>3</v>
      </c>
      <c r="J345" s="187" t="s">
        <v>4238</v>
      </c>
    </row>
    <row r="346" spans="1:10" ht="26.25" customHeight="1">
      <c r="A346" s="189">
        <v>53</v>
      </c>
      <c r="B346" s="190" t="s">
        <v>4239</v>
      </c>
      <c r="C346" s="191" t="s">
        <v>220</v>
      </c>
      <c r="D346" s="192" t="s">
        <v>4240</v>
      </c>
      <c r="E346" s="192" t="s">
        <v>106</v>
      </c>
      <c r="F346" s="192" t="s">
        <v>1501</v>
      </c>
      <c r="G346" s="193" t="s">
        <v>1448</v>
      </c>
      <c r="H346" s="197" t="s">
        <v>1358</v>
      </c>
      <c r="I346" s="194">
        <v>3</v>
      </c>
      <c r="J346" s="187" t="s">
        <v>4238</v>
      </c>
    </row>
    <row r="347" spans="1:10" ht="17.25" customHeight="1">
      <c r="A347" s="189">
        <v>54</v>
      </c>
      <c r="B347" s="190" t="s">
        <v>4239</v>
      </c>
      <c r="C347" s="191" t="s">
        <v>220</v>
      </c>
      <c r="D347" s="192" t="s">
        <v>4240</v>
      </c>
      <c r="E347" s="192" t="s">
        <v>106</v>
      </c>
      <c r="F347" s="192" t="s">
        <v>1503</v>
      </c>
      <c r="G347" s="193" t="s">
        <v>1439</v>
      </c>
      <c r="H347" s="197" t="s">
        <v>1358</v>
      </c>
      <c r="I347" s="194">
        <v>3</v>
      </c>
      <c r="J347" s="187" t="s">
        <v>4238</v>
      </c>
    </row>
    <row r="348" spans="1:10" ht="26.25" customHeight="1">
      <c r="A348" s="189">
        <v>55</v>
      </c>
      <c r="B348" s="190" t="s">
        <v>4239</v>
      </c>
      <c r="C348" s="191" t="s">
        <v>220</v>
      </c>
      <c r="D348" s="192" t="s">
        <v>4240</v>
      </c>
      <c r="E348" s="192" t="s">
        <v>106</v>
      </c>
      <c r="F348" s="192" t="s">
        <v>1505</v>
      </c>
      <c r="G348" s="193" t="s">
        <v>1506</v>
      </c>
      <c r="H348" s="197" t="s">
        <v>1354</v>
      </c>
      <c r="I348" s="194">
        <v>3</v>
      </c>
      <c r="J348" s="187" t="s">
        <v>4238</v>
      </c>
    </row>
    <row r="349" spans="1:10" ht="17.25" customHeight="1">
      <c r="A349" s="189">
        <v>56</v>
      </c>
      <c r="B349" s="190" t="s">
        <v>4239</v>
      </c>
      <c r="C349" s="191" t="s">
        <v>220</v>
      </c>
      <c r="D349" s="192" t="s">
        <v>4240</v>
      </c>
      <c r="E349" s="192" t="s">
        <v>106</v>
      </c>
      <c r="F349" s="192" t="s">
        <v>1508</v>
      </c>
      <c r="G349" s="193" t="s">
        <v>1509</v>
      </c>
      <c r="H349" s="197" t="s">
        <v>1350</v>
      </c>
      <c r="I349" s="194">
        <v>1</v>
      </c>
      <c r="J349" s="187" t="s">
        <v>4238</v>
      </c>
    </row>
    <row r="350" spans="1:10" ht="35.25" customHeight="1">
      <c r="A350" s="189">
        <v>57</v>
      </c>
      <c r="B350" s="190" t="s">
        <v>4239</v>
      </c>
      <c r="C350" s="191" t="s">
        <v>220</v>
      </c>
      <c r="D350" s="192" t="s">
        <v>4240</v>
      </c>
      <c r="E350" s="192" t="s">
        <v>106</v>
      </c>
      <c r="F350" s="192" t="s">
        <v>1511</v>
      </c>
      <c r="G350" s="193" t="s">
        <v>1418</v>
      </c>
      <c r="H350" s="197" t="s">
        <v>223</v>
      </c>
      <c r="I350" s="194">
        <v>35</v>
      </c>
      <c r="J350" s="187" t="s">
        <v>4238</v>
      </c>
    </row>
    <row r="351" spans="1:10" ht="35.25" customHeight="1">
      <c r="A351" s="189">
        <v>58</v>
      </c>
      <c r="B351" s="190" t="s">
        <v>4239</v>
      </c>
      <c r="C351" s="191" t="s">
        <v>220</v>
      </c>
      <c r="D351" s="192" t="s">
        <v>4240</v>
      </c>
      <c r="E351" s="192" t="s">
        <v>106</v>
      </c>
      <c r="F351" s="192" t="s">
        <v>1513</v>
      </c>
      <c r="G351" s="193" t="s">
        <v>1514</v>
      </c>
      <c r="H351" s="197" t="s">
        <v>1354</v>
      </c>
      <c r="I351" s="194">
        <v>1</v>
      </c>
      <c r="J351" s="187" t="s">
        <v>4238</v>
      </c>
    </row>
    <row r="352" spans="1:10" ht="35.25" customHeight="1">
      <c r="A352" s="189">
        <v>59</v>
      </c>
      <c r="B352" s="190" t="s">
        <v>4239</v>
      </c>
      <c r="C352" s="191" t="s">
        <v>220</v>
      </c>
      <c r="D352" s="192" t="s">
        <v>4240</v>
      </c>
      <c r="E352" s="192" t="s">
        <v>106</v>
      </c>
      <c r="F352" s="192" t="s">
        <v>1516</v>
      </c>
      <c r="G352" s="193" t="s">
        <v>1517</v>
      </c>
      <c r="H352" s="197" t="s">
        <v>1354</v>
      </c>
      <c r="I352" s="194">
        <v>3</v>
      </c>
      <c r="J352" s="187" t="s">
        <v>4238</v>
      </c>
    </row>
    <row r="353" spans="1:10" ht="17.25" customHeight="1">
      <c r="A353" s="189">
        <v>60</v>
      </c>
      <c r="B353" s="190" t="s">
        <v>4239</v>
      </c>
      <c r="C353" s="191" t="s">
        <v>220</v>
      </c>
      <c r="D353" s="192" t="s">
        <v>4240</v>
      </c>
      <c r="E353" s="192" t="s">
        <v>106</v>
      </c>
      <c r="F353" s="192" t="s">
        <v>1519</v>
      </c>
      <c r="G353" s="193" t="s">
        <v>1520</v>
      </c>
      <c r="H353" s="197" t="s">
        <v>1358</v>
      </c>
      <c r="I353" s="194">
        <v>4</v>
      </c>
      <c r="J353" s="187" t="s">
        <v>4238</v>
      </c>
    </row>
    <row r="354" spans="1:10" ht="17.25" customHeight="1">
      <c r="A354" s="189">
        <v>61</v>
      </c>
      <c r="B354" s="190" t="s">
        <v>4239</v>
      </c>
      <c r="C354" s="191" t="s">
        <v>220</v>
      </c>
      <c r="D354" s="192" t="s">
        <v>4240</v>
      </c>
      <c r="E354" s="192" t="s">
        <v>106</v>
      </c>
      <c r="F354" s="192" t="s">
        <v>1522</v>
      </c>
      <c r="G354" s="193" t="s">
        <v>1523</v>
      </c>
      <c r="H354" s="197" t="s">
        <v>1358</v>
      </c>
      <c r="I354" s="194">
        <v>3</v>
      </c>
      <c r="J354" s="187" t="s">
        <v>4238</v>
      </c>
    </row>
    <row r="355" spans="1:10" ht="17.25" customHeight="1">
      <c r="A355" s="189">
        <v>62</v>
      </c>
      <c r="B355" s="190" t="s">
        <v>4239</v>
      </c>
      <c r="C355" s="191" t="s">
        <v>220</v>
      </c>
      <c r="D355" s="192" t="s">
        <v>4240</v>
      </c>
      <c r="E355" s="192" t="s">
        <v>106</v>
      </c>
      <c r="F355" s="192" t="s">
        <v>1525</v>
      </c>
      <c r="G355" s="193" t="s">
        <v>1526</v>
      </c>
      <c r="H355" s="197" t="s">
        <v>1358</v>
      </c>
      <c r="I355" s="194">
        <v>4</v>
      </c>
      <c r="J355" s="187" t="s">
        <v>4238</v>
      </c>
    </row>
    <row r="356" spans="1:10" ht="26.25" customHeight="1">
      <c r="A356" s="189">
        <v>63</v>
      </c>
      <c r="B356" s="190" t="s">
        <v>4239</v>
      </c>
      <c r="C356" s="191" t="s">
        <v>220</v>
      </c>
      <c r="D356" s="192" t="s">
        <v>4240</v>
      </c>
      <c r="E356" s="192" t="s">
        <v>106</v>
      </c>
      <c r="F356" s="192" t="s">
        <v>1528</v>
      </c>
      <c r="G356" s="193" t="s">
        <v>1529</v>
      </c>
      <c r="H356" s="197" t="s">
        <v>1358</v>
      </c>
      <c r="I356" s="194">
        <v>16</v>
      </c>
      <c r="J356" s="187" t="s">
        <v>4238</v>
      </c>
    </row>
    <row r="357" spans="1:10" ht="26.25" customHeight="1">
      <c r="A357" s="189">
        <v>64</v>
      </c>
      <c r="B357" s="190" t="s">
        <v>4239</v>
      </c>
      <c r="C357" s="191" t="s">
        <v>220</v>
      </c>
      <c r="D357" s="192" t="s">
        <v>4240</v>
      </c>
      <c r="E357" s="192" t="s">
        <v>106</v>
      </c>
      <c r="F357" s="192" t="s">
        <v>1531</v>
      </c>
      <c r="G357" s="193" t="s">
        <v>1532</v>
      </c>
      <c r="H357" s="197" t="s">
        <v>1358</v>
      </c>
      <c r="I357" s="194">
        <v>12</v>
      </c>
      <c r="J357" s="187" t="s">
        <v>4238</v>
      </c>
    </row>
    <row r="358" spans="1:10" ht="17.25" customHeight="1">
      <c r="A358" s="189">
        <v>65</v>
      </c>
      <c r="B358" s="190" t="s">
        <v>4239</v>
      </c>
      <c r="C358" s="191" t="s">
        <v>220</v>
      </c>
      <c r="D358" s="192" t="s">
        <v>4240</v>
      </c>
      <c r="E358" s="192" t="s">
        <v>106</v>
      </c>
      <c r="F358" s="192" t="s">
        <v>1534</v>
      </c>
      <c r="G358" s="193" t="s">
        <v>1382</v>
      </c>
      <c r="H358" s="197" t="s">
        <v>429</v>
      </c>
      <c r="I358" s="194">
        <v>12</v>
      </c>
      <c r="J358" s="187" t="s">
        <v>4238</v>
      </c>
    </row>
    <row r="359" spans="1:10" ht="17.25" customHeight="1">
      <c r="A359" s="189">
        <v>66</v>
      </c>
      <c r="B359" s="190" t="s">
        <v>4239</v>
      </c>
      <c r="C359" s="191" t="s">
        <v>220</v>
      </c>
      <c r="D359" s="192" t="s">
        <v>4240</v>
      </c>
      <c r="E359" s="192" t="s">
        <v>106</v>
      </c>
      <c r="F359" s="192" t="s">
        <v>1536</v>
      </c>
      <c r="G359" s="193" t="s">
        <v>1373</v>
      </c>
      <c r="H359" s="197" t="s">
        <v>429</v>
      </c>
      <c r="I359" s="194">
        <v>30</v>
      </c>
      <c r="J359" s="187" t="s">
        <v>4238</v>
      </c>
    </row>
    <row r="360" spans="1:10" ht="17.25" customHeight="1">
      <c r="A360" s="189">
        <v>67</v>
      </c>
      <c r="B360" s="190" t="s">
        <v>4239</v>
      </c>
      <c r="C360" s="191" t="s">
        <v>220</v>
      </c>
      <c r="D360" s="192" t="s">
        <v>4240</v>
      </c>
      <c r="E360" s="192" t="s">
        <v>106</v>
      </c>
      <c r="F360" s="192" t="s">
        <v>1538</v>
      </c>
      <c r="G360" s="193" t="s">
        <v>1376</v>
      </c>
      <c r="H360" s="197" t="s">
        <v>429</v>
      </c>
      <c r="I360" s="194">
        <v>40</v>
      </c>
      <c r="J360" s="187" t="s">
        <v>4238</v>
      </c>
    </row>
    <row r="361" spans="1:10" ht="17.25" customHeight="1">
      <c r="A361" s="189">
        <v>68</v>
      </c>
      <c r="B361" s="190" t="s">
        <v>4239</v>
      </c>
      <c r="C361" s="191" t="s">
        <v>220</v>
      </c>
      <c r="D361" s="192" t="s">
        <v>4240</v>
      </c>
      <c r="E361" s="192" t="s">
        <v>106</v>
      </c>
      <c r="F361" s="192" t="s">
        <v>1540</v>
      </c>
      <c r="G361" s="193" t="s">
        <v>1379</v>
      </c>
      <c r="H361" s="197" t="s">
        <v>429</v>
      </c>
      <c r="I361" s="194">
        <v>10</v>
      </c>
      <c r="J361" s="187" t="s">
        <v>4238</v>
      </c>
    </row>
    <row r="362" spans="1:10" ht="17.25" customHeight="1">
      <c r="A362" s="189">
        <v>69</v>
      </c>
      <c r="B362" s="190" t="s">
        <v>4239</v>
      </c>
      <c r="C362" s="191" t="s">
        <v>220</v>
      </c>
      <c r="D362" s="192" t="s">
        <v>4240</v>
      </c>
      <c r="E362" s="192" t="s">
        <v>106</v>
      </c>
      <c r="F362" s="192" t="s">
        <v>1542</v>
      </c>
      <c r="G362" s="193" t="s">
        <v>1543</v>
      </c>
      <c r="H362" s="197" t="s">
        <v>429</v>
      </c>
      <c r="I362" s="194">
        <v>12</v>
      </c>
      <c r="J362" s="187" t="s">
        <v>4238</v>
      </c>
    </row>
    <row r="363" spans="1:10" ht="17.25" customHeight="1">
      <c r="A363" s="189">
        <v>70</v>
      </c>
      <c r="B363" s="190" t="s">
        <v>4239</v>
      </c>
      <c r="C363" s="191" t="s">
        <v>220</v>
      </c>
      <c r="D363" s="192" t="s">
        <v>4240</v>
      </c>
      <c r="E363" s="192" t="s">
        <v>106</v>
      </c>
      <c r="F363" s="192" t="s">
        <v>1545</v>
      </c>
      <c r="G363" s="193" t="s">
        <v>1546</v>
      </c>
      <c r="H363" s="197" t="s">
        <v>429</v>
      </c>
      <c r="I363" s="194">
        <v>20</v>
      </c>
      <c r="J363" s="187" t="s">
        <v>4238</v>
      </c>
    </row>
    <row r="364" spans="1:10" ht="17.25" customHeight="1">
      <c r="A364" s="189">
        <v>71</v>
      </c>
      <c r="B364" s="190" t="s">
        <v>4239</v>
      </c>
      <c r="C364" s="191" t="s">
        <v>220</v>
      </c>
      <c r="D364" s="192" t="s">
        <v>4240</v>
      </c>
      <c r="E364" s="192" t="s">
        <v>106</v>
      </c>
      <c r="F364" s="192" t="s">
        <v>1548</v>
      </c>
      <c r="G364" s="193" t="s">
        <v>1549</v>
      </c>
      <c r="H364" s="197" t="s">
        <v>429</v>
      </c>
      <c r="I364" s="194">
        <v>20</v>
      </c>
      <c r="J364" s="187" t="s">
        <v>4238</v>
      </c>
    </row>
    <row r="365" spans="1:10" ht="17.25" customHeight="1">
      <c r="A365" s="189">
        <v>72</v>
      </c>
      <c r="B365" s="190" t="s">
        <v>4239</v>
      </c>
      <c r="C365" s="191" t="s">
        <v>220</v>
      </c>
      <c r="D365" s="192" t="s">
        <v>4240</v>
      </c>
      <c r="E365" s="192" t="s">
        <v>106</v>
      </c>
      <c r="F365" s="192" t="s">
        <v>1551</v>
      </c>
      <c r="G365" s="193" t="s">
        <v>1552</v>
      </c>
      <c r="H365" s="197" t="s">
        <v>429</v>
      </c>
      <c r="I365" s="194">
        <v>10</v>
      </c>
      <c r="J365" s="187" t="s">
        <v>4238</v>
      </c>
    </row>
    <row r="366" spans="1:10" ht="17.25" customHeight="1">
      <c r="A366" s="189">
        <v>73</v>
      </c>
      <c r="B366" s="190" t="s">
        <v>4239</v>
      </c>
      <c r="C366" s="191" t="s">
        <v>220</v>
      </c>
      <c r="D366" s="192" t="s">
        <v>4240</v>
      </c>
      <c r="E366" s="192" t="s">
        <v>106</v>
      </c>
      <c r="F366" s="192" t="s">
        <v>1554</v>
      </c>
      <c r="G366" s="193" t="s">
        <v>1555</v>
      </c>
      <c r="H366" s="197" t="s">
        <v>429</v>
      </c>
      <c r="I366" s="194">
        <v>10</v>
      </c>
      <c r="J366" s="187" t="s">
        <v>4238</v>
      </c>
    </row>
    <row r="367" spans="1:10" ht="17.25" customHeight="1">
      <c r="A367" s="189">
        <v>74</v>
      </c>
      <c r="B367" s="190" t="s">
        <v>4239</v>
      </c>
      <c r="C367" s="191" t="s">
        <v>220</v>
      </c>
      <c r="D367" s="192" t="s">
        <v>4240</v>
      </c>
      <c r="E367" s="192" t="s">
        <v>106</v>
      </c>
      <c r="F367" s="192" t="s">
        <v>1557</v>
      </c>
      <c r="G367" s="193" t="s">
        <v>1558</v>
      </c>
      <c r="H367" s="197" t="s">
        <v>429</v>
      </c>
      <c r="I367" s="194">
        <v>3</v>
      </c>
      <c r="J367" s="187" t="s">
        <v>4238</v>
      </c>
    </row>
    <row r="368" spans="1:10" ht="17.25" customHeight="1">
      <c r="A368" s="189">
        <v>75</v>
      </c>
      <c r="B368" s="190" t="s">
        <v>4239</v>
      </c>
      <c r="C368" s="191" t="s">
        <v>220</v>
      </c>
      <c r="D368" s="192" t="s">
        <v>4240</v>
      </c>
      <c r="E368" s="192" t="s">
        <v>106</v>
      </c>
      <c r="F368" s="192" t="s">
        <v>1560</v>
      </c>
      <c r="G368" s="193" t="s">
        <v>1561</v>
      </c>
      <c r="H368" s="197" t="s">
        <v>1358</v>
      </c>
      <c r="I368" s="194">
        <v>6</v>
      </c>
      <c r="J368" s="187" t="s">
        <v>4238</v>
      </c>
    </row>
    <row r="369" spans="1:10" ht="26.25" customHeight="1">
      <c r="A369" s="189">
        <v>76</v>
      </c>
      <c r="B369" s="190" t="s">
        <v>4239</v>
      </c>
      <c r="C369" s="191" t="s">
        <v>220</v>
      </c>
      <c r="D369" s="192" t="s">
        <v>4240</v>
      </c>
      <c r="E369" s="192" t="s">
        <v>106</v>
      </c>
      <c r="F369" s="192" t="s">
        <v>1563</v>
      </c>
      <c r="G369" s="193" t="s">
        <v>1564</v>
      </c>
      <c r="H369" s="197" t="s">
        <v>1358</v>
      </c>
      <c r="I369" s="194">
        <v>4</v>
      </c>
      <c r="J369" s="187" t="s">
        <v>4238</v>
      </c>
    </row>
    <row r="370" spans="1:10" ht="26.25" customHeight="1">
      <c r="A370" s="189">
        <v>77</v>
      </c>
      <c r="B370" s="190" t="s">
        <v>4239</v>
      </c>
      <c r="C370" s="191" t="s">
        <v>220</v>
      </c>
      <c r="D370" s="192" t="s">
        <v>4240</v>
      </c>
      <c r="E370" s="192" t="s">
        <v>106</v>
      </c>
      <c r="F370" s="192" t="s">
        <v>1566</v>
      </c>
      <c r="G370" s="193" t="s">
        <v>1567</v>
      </c>
      <c r="H370" s="197" t="s">
        <v>1358</v>
      </c>
      <c r="I370" s="194">
        <v>2</v>
      </c>
      <c r="J370" s="187" t="s">
        <v>4238</v>
      </c>
    </row>
    <row r="371" spans="1:10" ht="26.25" customHeight="1">
      <c r="A371" s="189">
        <v>78</v>
      </c>
      <c r="B371" s="190" t="s">
        <v>4239</v>
      </c>
      <c r="C371" s="191" t="s">
        <v>220</v>
      </c>
      <c r="D371" s="192" t="s">
        <v>4240</v>
      </c>
      <c r="E371" s="192" t="s">
        <v>106</v>
      </c>
      <c r="F371" s="192" t="s">
        <v>1569</v>
      </c>
      <c r="G371" s="193" t="s">
        <v>1570</v>
      </c>
      <c r="H371" s="197" t="s">
        <v>1354</v>
      </c>
      <c r="I371" s="194">
        <v>2</v>
      </c>
      <c r="J371" s="187" t="s">
        <v>4238</v>
      </c>
    </row>
    <row r="372" spans="1:10" ht="17.25" customHeight="1">
      <c r="A372" s="189">
        <v>79</v>
      </c>
      <c r="B372" s="190" t="s">
        <v>4239</v>
      </c>
      <c r="C372" s="191" t="s">
        <v>220</v>
      </c>
      <c r="D372" s="192" t="s">
        <v>4240</v>
      </c>
      <c r="E372" s="192" t="s">
        <v>106</v>
      </c>
      <c r="F372" s="192" t="s">
        <v>1572</v>
      </c>
      <c r="G372" s="193" t="s">
        <v>1573</v>
      </c>
      <c r="H372" s="197" t="s">
        <v>223</v>
      </c>
      <c r="I372" s="194">
        <v>6</v>
      </c>
      <c r="J372" s="187" t="s">
        <v>4238</v>
      </c>
    </row>
    <row r="373" spans="1:10" ht="26.25" customHeight="1">
      <c r="A373" s="189">
        <v>80</v>
      </c>
      <c r="B373" s="190" t="s">
        <v>4239</v>
      </c>
      <c r="C373" s="191" t="s">
        <v>220</v>
      </c>
      <c r="D373" s="192" t="s">
        <v>4240</v>
      </c>
      <c r="E373" s="192" t="s">
        <v>106</v>
      </c>
      <c r="F373" s="192" t="s">
        <v>1575</v>
      </c>
      <c r="G373" s="193" t="s">
        <v>1576</v>
      </c>
      <c r="H373" s="197" t="s">
        <v>1358</v>
      </c>
      <c r="I373" s="194">
        <v>4</v>
      </c>
      <c r="J373" s="187" t="s">
        <v>4238</v>
      </c>
    </row>
    <row r="374" spans="1:10" ht="17.25" customHeight="1">
      <c r="A374" s="189">
        <v>81</v>
      </c>
      <c r="B374" s="190" t="s">
        <v>4239</v>
      </c>
      <c r="C374" s="191" t="s">
        <v>220</v>
      </c>
      <c r="D374" s="192" t="s">
        <v>4240</v>
      </c>
      <c r="E374" s="192" t="s">
        <v>106</v>
      </c>
      <c r="F374" s="192" t="s">
        <v>1578</v>
      </c>
      <c r="G374" s="193" t="s">
        <v>1579</v>
      </c>
      <c r="H374" s="197" t="s">
        <v>1358</v>
      </c>
      <c r="I374" s="194">
        <v>2</v>
      </c>
      <c r="J374" s="187" t="s">
        <v>4238</v>
      </c>
    </row>
    <row r="375" spans="1:10" ht="17.25" customHeight="1">
      <c r="A375" s="189">
        <v>82</v>
      </c>
      <c r="B375" s="190" t="s">
        <v>4239</v>
      </c>
      <c r="C375" s="191" t="s">
        <v>220</v>
      </c>
      <c r="D375" s="192" t="s">
        <v>4240</v>
      </c>
      <c r="E375" s="192" t="s">
        <v>106</v>
      </c>
      <c r="F375" s="192" t="s">
        <v>1581</v>
      </c>
      <c r="G375" s="193" t="s">
        <v>1582</v>
      </c>
      <c r="H375" s="197" t="s">
        <v>1350</v>
      </c>
      <c r="I375" s="194">
        <v>1</v>
      </c>
      <c r="J375" s="187" t="s">
        <v>4238</v>
      </c>
    </row>
    <row r="376" spans="1:10" ht="35.25" customHeight="1">
      <c r="A376" s="189">
        <v>83</v>
      </c>
      <c r="B376" s="190" t="s">
        <v>4239</v>
      </c>
      <c r="C376" s="191" t="s">
        <v>220</v>
      </c>
      <c r="D376" s="192" t="s">
        <v>4240</v>
      </c>
      <c r="E376" s="192" t="s">
        <v>106</v>
      </c>
      <c r="F376" s="192" t="s">
        <v>1584</v>
      </c>
      <c r="G376" s="193" t="s">
        <v>1585</v>
      </c>
      <c r="H376" s="197" t="s">
        <v>223</v>
      </c>
      <c r="I376" s="194">
        <v>30</v>
      </c>
      <c r="J376" s="187" t="s">
        <v>4238</v>
      </c>
    </row>
    <row r="377" spans="1:10" ht="17.25" customHeight="1">
      <c r="A377" s="189">
        <v>84</v>
      </c>
      <c r="B377" s="190" t="s">
        <v>4239</v>
      </c>
      <c r="C377" s="191" t="s">
        <v>220</v>
      </c>
      <c r="D377" s="192" t="s">
        <v>4240</v>
      </c>
      <c r="E377" s="192" t="s">
        <v>106</v>
      </c>
      <c r="F377" s="192" t="s">
        <v>1587</v>
      </c>
      <c r="G377" s="193" t="s">
        <v>1520</v>
      </c>
      <c r="H377" s="197" t="s">
        <v>1358</v>
      </c>
      <c r="I377" s="194">
        <v>1</v>
      </c>
      <c r="J377" s="187" t="s">
        <v>4238</v>
      </c>
    </row>
    <row r="378" spans="1:10" ht="17.25" customHeight="1">
      <c r="A378" s="189">
        <v>85</v>
      </c>
      <c r="B378" s="190" t="s">
        <v>4239</v>
      </c>
      <c r="C378" s="191" t="s">
        <v>220</v>
      </c>
      <c r="D378" s="192" t="s">
        <v>4240</v>
      </c>
      <c r="E378" s="192" t="s">
        <v>106</v>
      </c>
      <c r="F378" s="192" t="s">
        <v>1589</v>
      </c>
      <c r="G378" s="193" t="s">
        <v>1573</v>
      </c>
      <c r="H378" s="197" t="s">
        <v>223</v>
      </c>
      <c r="I378" s="194">
        <v>130</v>
      </c>
      <c r="J378" s="187" t="s">
        <v>4238</v>
      </c>
    </row>
    <row r="379" spans="1:10" ht="35.25" customHeight="1">
      <c r="A379" s="189">
        <v>86</v>
      </c>
      <c r="B379" s="190" t="s">
        <v>4239</v>
      </c>
      <c r="C379" s="191" t="s">
        <v>220</v>
      </c>
      <c r="D379" s="192" t="s">
        <v>4240</v>
      </c>
      <c r="E379" s="192" t="s">
        <v>106</v>
      </c>
      <c r="F379" s="192" t="s">
        <v>1591</v>
      </c>
      <c r="G379" s="193" t="s">
        <v>1592</v>
      </c>
      <c r="H379" s="197" t="s">
        <v>1354</v>
      </c>
      <c r="I379" s="194">
        <v>1</v>
      </c>
      <c r="J379" s="187" t="s">
        <v>4238</v>
      </c>
    </row>
    <row r="380" spans="1:10" ht="17.25" customHeight="1">
      <c r="A380" s="189">
        <v>87</v>
      </c>
      <c r="B380" s="190" t="s">
        <v>4239</v>
      </c>
      <c r="C380" s="191" t="s">
        <v>220</v>
      </c>
      <c r="D380" s="192" t="s">
        <v>4240</v>
      </c>
      <c r="E380" s="192" t="s">
        <v>106</v>
      </c>
      <c r="F380" s="192" t="s">
        <v>1594</v>
      </c>
      <c r="G380" s="193" t="s">
        <v>1595</v>
      </c>
      <c r="H380" s="197" t="s">
        <v>1358</v>
      </c>
      <c r="I380" s="194">
        <v>4</v>
      </c>
      <c r="J380" s="187" t="s">
        <v>4238</v>
      </c>
    </row>
    <row r="381" spans="1:10" ht="17.25" customHeight="1">
      <c r="A381" s="189">
        <v>88</v>
      </c>
      <c r="B381" s="190" t="s">
        <v>4239</v>
      </c>
      <c r="C381" s="191" t="s">
        <v>220</v>
      </c>
      <c r="D381" s="192" t="s">
        <v>4240</v>
      </c>
      <c r="E381" s="192" t="s">
        <v>106</v>
      </c>
      <c r="F381" s="192" t="s">
        <v>1597</v>
      </c>
      <c r="G381" s="193" t="s">
        <v>1598</v>
      </c>
      <c r="H381" s="197" t="s">
        <v>1358</v>
      </c>
      <c r="I381" s="194">
        <v>14</v>
      </c>
      <c r="J381" s="187" t="s">
        <v>4238</v>
      </c>
    </row>
    <row r="382" spans="1:10" ht="17.25" customHeight="1">
      <c r="A382" s="189">
        <v>89</v>
      </c>
      <c r="B382" s="190" t="s">
        <v>4239</v>
      </c>
      <c r="C382" s="191" t="s">
        <v>220</v>
      </c>
      <c r="D382" s="192" t="s">
        <v>4240</v>
      </c>
      <c r="E382" s="192" t="s">
        <v>106</v>
      </c>
      <c r="F382" s="192" t="s">
        <v>1600</v>
      </c>
      <c r="G382" s="193" t="s">
        <v>1601</v>
      </c>
      <c r="H382" s="197" t="s">
        <v>1358</v>
      </c>
      <c r="I382" s="194">
        <v>14</v>
      </c>
      <c r="J382" s="187" t="s">
        <v>4238</v>
      </c>
    </row>
    <row r="383" spans="1:10" ht="17.25" customHeight="1">
      <c r="A383" s="189">
        <v>90</v>
      </c>
      <c r="B383" s="190" t="s">
        <v>4239</v>
      </c>
      <c r="C383" s="191" t="s">
        <v>220</v>
      </c>
      <c r="D383" s="192" t="s">
        <v>4240</v>
      </c>
      <c r="E383" s="192" t="s">
        <v>106</v>
      </c>
      <c r="F383" s="192" t="s">
        <v>1603</v>
      </c>
      <c r="G383" s="193" t="s">
        <v>1604</v>
      </c>
      <c r="H383" s="197" t="s">
        <v>1358</v>
      </c>
      <c r="I383" s="194">
        <v>2</v>
      </c>
      <c r="J383" s="187" t="s">
        <v>4238</v>
      </c>
    </row>
    <row r="384" spans="1:10" ht="17.25" customHeight="1">
      <c r="A384" s="189">
        <v>91</v>
      </c>
      <c r="B384" s="190" t="s">
        <v>4239</v>
      </c>
      <c r="C384" s="191" t="s">
        <v>220</v>
      </c>
      <c r="D384" s="192" t="s">
        <v>4240</v>
      </c>
      <c r="E384" s="192" t="s">
        <v>106</v>
      </c>
      <c r="F384" s="192" t="s">
        <v>1606</v>
      </c>
      <c r="G384" s="193" t="s">
        <v>1607</v>
      </c>
      <c r="H384" s="197" t="s">
        <v>1358</v>
      </c>
      <c r="I384" s="194">
        <v>28</v>
      </c>
      <c r="J384" s="187" t="s">
        <v>4238</v>
      </c>
    </row>
    <row r="385" spans="1:10" ht="26.25" customHeight="1">
      <c r="A385" s="189">
        <v>92</v>
      </c>
      <c r="B385" s="190" t="s">
        <v>4239</v>
      </c>
      <c r="C385" s="191" t="s">
        <v>220</v>
      </c>
      <c r="D385" s="192" t="s">
        <v>4240</v>
      </c>
      <c r="E385" s="192" t="s">
        <v>106</v>
      </c>
      <c r="F385" s="192" t="s">
        <v>1609</v>
      </c>
      <c r="G385" s="193" t="s">
        <v>1610</v>
      </c>
      <c r="H385" s="197" t="s">
        <v>429</v>
      </c>
      <c r="I385" s="194">
        <v>70</v>
      </c>
      <c r="J385" s="187" t="s">
        <v>4238</v>
      </c>
    </row>
    <row r="386" spans="1:10" ht="17.25" customHeight="1">
      <c r="A386" s="189">
        <v>93</v>
      </c>
      <c r="B386" s="190" t="s">
        <v>4239</v>
      </c>
      <c r="C386" s="191" t="s">
        <v>220</v>
      </c>
      <c r="D386" s="192" t="s">
        <v>4240</v>
      </c>
      <c r="E386" s="192" t="s">
        <v>106</v>
      </c>
      <c r="F386" s="192" t="s">
        <v>1612</v>
      </c>
      <c r="G386" s="193" t="s">
        <v>1613</v>
      </c>
      <c r="H386" s="197" t="s">
        <v>429</v>
      </c>
      <c r="I386" s="194">
        <v>70</v>
      </c>
      <c r="J386" s="187" t="s">
        <v>4238</v>
      </c>
    </row>
    <row r="387" spans="1:10" ht="26.25" customHeight="1">
      <c r="A387" s="189">
        <v>94</v>
      </c>
      <c r="B387" s="190" t="s">
        <v>4239</v>
      </c>
      <c r="C387" s="191" t="s">
        <v>220</v>
      </c>
      <c r="D387" s="192" t="s">
        <v>4240</v>
      </c>
      <c r="E387" s="192" t="s">
        <v>106</v>
      </c>
      <c r="F387" s="192" t="s">
        <v>1615</v>
      </c>
      <c r="G387" s="193" t="s">
        <v>1616</v>
      </c>
      <c r="H387" s="197" t="s">
        <v>429</v>
      </c>
      <c r="I387" s="194">
        <v>30</v>
      </c>
      <c r="J387" s="187" t="s">
        <v>4238</v>
      </c>
    </row>
    <row r="388" spans="1:10" ht="35.25" customHeight="1">
      <c r="A388" s="189">
        <v>95</v>
      </c>
      <c r="B388" s="190" t="s">
        <v>4239</v>
      </c>
      <c r="C388" s="191" t="s">
        <v>220</v>
      </c>
      <c r="D388" s="192" t="s">
        <v>4240</v>
      </c>
      <c r="E388" s="192" t="s">
        <v>106</v>
      </c>
      <c r="F388" s="192" t="s">
        <v>1618</v>
      </c>
      <c r="G388" s="193" t="s">
        <v>1619</v>
      </c>
      <c r="H388" s="197" t="s">
        <v>223</v>
      </c>
      <c r="I388" s="194">
        <v>25</v>
      </c>
      <c r="J388" s="187" t="s">
        <v>4238</v>
      </c>
    </row>
    <row r="389" spans="1:10" ht="17.25" customHeight="1">
      <c r="A389" s="189">
        <v>96</v>
      </c>
      <c r="B389" s="190" t="s">
        <v>4239</v>
      </c>
      <c r="C389" s="191" t="s">
        <v>220</v>
      </c>
      <c r="D389" s="192" t="s">
        <v>4240</v>
      </c>
      <c r="E389" s="192" t="s">
        <v>106</v>
      </c>
      <c r="F389" s="192" t="s">
        <v>1621</v>
      </c>
      <c r="G389" s="193" t="s">
        <v>1622</v>
      </c>
      <c r="H389" s="197" t="s">
        <v>1354</v>
      </c>
      <c r="I389" s="194">
        <v>1</v>
      </c>
      <c r="J389" s="187" t="s">
        <v>4238</v>
      </c>
    </row>
    <row r="390" spans="1:10" ht="26.25" customHeight="1">
      <c r="A390" s="189">
        <v>97</v>
      </c>
      <c r="B390" s="190" t="s">
        <v>4239</v>
      </c>
      <c r="C390" s="191" t="s">
        <v>220</v>
      </c>
      <c r="D390" s="192" t="s">
        <v>4240</v>
      </c>
      <c r="E390" s="192" t="s">
        <v>106</v>
      </c>
      <c r="F390" s="192" t="s">
        <v>1624</v>
      </c>
      <c r="G390" s="193" t="s">
        <v>1625</v>
      </c>
      <c r="H390" s="197" t="s">
        <v>1354</v>
      </c>
      <c r="I390" s="194">
        <v>1</v>
      </c>
      <c r="J390" s="187" t="s">
        <v>4238</v>
      </c>
    </row>
    <row r="391" spans="1:10" ht="26.25" customHeight="1">
      <c r="A391" s="189">
        <v>98</v>
      </c>
      <c r="B391" s="190" t="s">
        <v>4239</v>
      </c>
      <c r="C391" s="191" t="s">
        <v>220</v>
      </c>
      <c r="D391" s="192" t="s">
        <v>4240</v>
      </c>
      <c r="E391" s="192" t="s">
        <v>106</v>
      </c>
      <c r="F391" s="192" t="s">
        <v>1627</v>
      </c>
      <c r="G391" s="193" t="s">
        <v>1628</v>
      </c>
      <c r="H391" s="197" t="s">
        <v>1358</v>
      </c>
      <c r="I391" s="194">
        <v>3</v>
      </c>
      <c r="J391" s="187" t="s">
        <v>4238</v>
      </c>
    </row>
    <row r="392" spans="1:10" ht="17.25" customHeight="1">
      <c r="A392" s="189">
        <v>99</v>
      </c>
      <c r="B392" s="190" t="s">
        <v>4239</v>
      </c>
      <c r="C392" s="191" t="s">
        <v>220</v>
      </c>
      <c r="D392" s="192" t="s">
        <v>4240</v>
      </c>
      <c r="E392" s="192" t="s">
        <v>106</v>
      </c>
      <c r="F392" s="192" t="s">
        <v>1630</v>
      </c>
      <c r="G392" s="193" t="s">
        <v>1631</v>
      </c>
      <c r="H392" s="197" t="s">
        <v>1350</v>
      </c>
      <c r="I392" s="194">
        <v>1</v>
      </c>
      <c r="J392" s="187" t="s">
        <v>4238</v>
      </c>
    </row>
    <row r="393" spans="1:10" ht="35.25" customHeight="1">
      <c r="A393" s="189">
        <v>100</v>
      </c>
      <c r="B393" s="190" t="s">
        <v>4239</v>
      </c>
      <c r="C393" s="191" t="s">
        <v>220</v>
      </c>
      <c r="D393" s="192" t="s">
        <v>4240</v>
      </c>
      <c r="E393" s="192" t="s">
        <v>106</v>
      </c>
      <c r="F393" s="192" t="s">
        <v>1633</v>
      </c>
      <c r="G393" s="193" t="s">
        <v>1634</v>
      </c>
      <c r="H393" s="197" t="s">
        <v>1354</v>
      </c>
      <c r="I393" s="194">
        <v>10</v>
      </c>
      <c r="J393" s="187" t="s">
        <v>4238</v>
      </c>
    </row>
    <row r="394" spans="1:10" ht="26.25" customHeight="1">
      <c r="A394" s="189">
        <v>101</v>
      </c>
      <c r="B394" s="190" t="s">
        <v>4239</v>
      </c>
      <c r="C394" s="191" t="s">
        <v>220</v>
      </c>
      <c r="D394" s="192" t="s">
        <v>4240</v>
      </c>
      <c r="E394" s="192" t="s">
        <v>106</v>
      </c>
      <c r="F394" s="192" t="s">
        <v>1636</v>
      </c>
      <c r="G394" s="193" t="s">
        <v>1637</v>
      </c>
      <c r="H394" s="197" t="s">
        <v>1358</v>
      </c>
      <c r="I394" s="194">
        <v>10</v>
      </c>
      <c r="J394" s="187" t="s">
        <v>4238</v>
      </c>
    </row>
    <row r="395" spans="1:10" ht="17.25" customHeight="1">
      <c r="A395" s="189">
        <v>102</v>
      </c>
      <c r="B395" s="190" t="s">
        <v>4239</v>
      </c>
      <c r="C395" s="191" t="s">
        <v>220</v>
      </c>
      <c r="D395" s="192" t="s">
        <v>4240</v>
      </c>
      <c r="E395" s="192" t="s">
        <v>106</v>
      </c>
      <c r="F395" s="192" t="s">
        <v>1639</v>
      </c>
      <c r="G395" s="193" t="s">
        <v>1640</v>
      </c>
      <c r="H395" s="197" t="s">
        <v>1358</v>
      </c>
      <c r="I395" s="194">
        <v>20</v>
      </c>
      <c r="J395" s="187" t="s">
        <v>4238</v>
      </c>
    </row>
    <row r="396" spans="1:10" ht="26.25" customHeight="1">
      <c r="A396" s="189">
        <v>103</v>
      </c>
      <c r="B396" s="190" t="s">
        <v>4239</v>
      </c>
      <c r="C396" s="191" t="s">
        <v>220</v>
      </c>
      <c r="D396" s="192" t="s">
        <v>4240</v>
      </c>
      <c r="E396" s="192" t="s">
        <v>106</v>
      </c>
      <c r="F396" s="192" t="s">
        <v>1642</v>
      </c>
      <c r="G396" s="193" t="s">
        <v>1643</v>
      </c>
      <c r="H396" s="197" t="s">
        <v>1358</v>
      </c>
      <c r="I396" s="194">
        <v>30</v>
      </c>
      <c r="J396" s="187" t="s">
        <v>4238</v>
      </c>
    </row>
    <row r="397" spans="1:10" ht="26.25" customHeight="1">
      <c r="A397" s="189">
        <v>104</v>
      </c>
      <c r="B397" s="190" t="s">
        <v>4239</v>
      </c>
      <c r="C397" s="191" t="s">
        <v>220</v>
      </c>
      <c r="D397" s="192" t="s">
        <v>4240</v>
      </c>
      <c r="E397" s="192" t="s">
        <v>106</v>
      </c>
      <c r="F397" s="192" t="s">
        <v>1645</v>
      </c>
      <c r="G397" s="193" t="s">
        <v>1643</v>
      </c>
      <c r="H397" s="197" t="s">
        <v>1358</v>
      </c>
      <c r="I397" s="194">
        <v>30</v>
      </c>
      <c r="J397" s="187" t="s">
        <v>4238</v>
      </c>
    </row>
    <row r="398" spans="1:10" ht="17.25" customHeight="1">
      <c r="A398" s="189">
        <v>105</v>
      </c>
      <c r="B398" s="190" t="s">
        <v>4239</v>
      </c>
      <c r="C398" s="191" t="s">
        <v>220</v>
      </c>
      <c r="D398" s="192" t="s">
        <v>4240</v>
      </c>
      <c r="E398" s="192" t="s">
        <v>106</v>
      </c>
      <c r="F398" s="192" t="s">
        <v>1647</v>
      </c>
      <c r="G398" s="193" t="s">
        <v>1376</v>
      </c>
      <c r="H398" s="197" t="s">
        <v>429</v>
      </c>
      <c r="I398" s="194">
        <v>80</v>
      </c>
      <c r="J398" s="187" t="s">
        <v>4238</v>
      </c>
    </row>
    <row r="399" spans="1:10" ht="17.25" customHeight="1">
      <c r="A399" s="189">
        <v>106</v>
      </c>
      <c r="B399" s="190" t="s">
        <v>4239</v>
      </c>
      <c r="C399" s="191" t="s">
        <v>220</v>
      </c>
      <c r="D399" s="192" t="s">
        <v>4240</v>
      </c>
      <c r="E399" s="192" t="s">
        <v>106</v>
      </c>
      <c r="F399" s="192" t="s">
        <v>1649</v>
      </c>
      <c r="G399" s="193" t="s">
        <v>1379</v>
      </c>
      <c r="H399" s="197" t="s">
        <v>429</v>
      </c>
      <c r="I399" s="194">
        <v>40</v>
      </c>
      <c r="J399" s="187" t="s">
        <v>4238</v>
      </c>
    </row>
    <row r="400" spans="1:10" ht="17.25" customHeight="1">
      <c r="A400" s="189">
        <v>107</v>
      </c>
      <c r="B400" s="190" t="s">
        <v>4239</v>
      </c>
      <c r="C400" s="191" t="s">
        <v>220</v>
      </c>
      <c r="D400" s="192" t="s">
        <v>4240</v>
      </c>
      <c r="E400" s="192" t="s">
        <v>106</v>
      </c>
      <c r="F400" s="192" t="s">
        <v>1651</v>
      </c>
      <c r="G400" s="193" t="s">
        <v>1652</v>
      </c>
      <c r="H400" s="197" t="s">
        <v>429</v>
      </c>
      <c r="I400" s="194">
        <v>450</v>
      </c>
      <c r="J400" s="187" t="s">
        <v>4238</v>
      </c>
    </row>
    <row r="401" spans="1:10" ht="17.25" customHeight="1">
      <c r="A401" s="189">
        <v>108</v>
      </c>
      <c r="B401" s="190" t="s">
        <v>4239</v>
      </c>
      <c r="C401" s="191" t="s">
        <v>220</v>
      </c>
      <c r="D401" s="192" t="s">
        <v>4240</v>
      </c>
      <c r="E401" s="192" t="s">
        <v>106</v>
      </c>
      <c r="F401" s="192" t="s">
        <v>1654</v>
      </c>
      <c r="G401" s="193" t="s">
        <v>1655</v>
      </c>
      <c r="H401" s="197" t="s">
        <v>429</v>
      </c>
      <c r="I401" s="194">
        <v>50</v>
      </c>
      <c r="J401" s="187" t="s">
        <v>4238</v>
      </c>
    </row>
    <row r="402" spans="1:10" ht="17.25" customHeight="1">
      <c r="A402" s="189">
        <v>109</v>
      </c>
      <c r="B402" s="190" t="s">
        <v>4239</v>
      </c>
      <c r="C402" s="191" t="s">
        <v>220</v>
      </c>
      <c r="D402" s="192" t="s">
        <v>4240</v>
      </c>
      <c r="E402" s="192" t="s">
        <v>106</v>
      </c>
      <c r="F402" s="192" t="s">
        <v>1657</v>
      </c>
      <c r="G402" s="193" t="s">
        <v>1658</v>
      </c>
      <c r="H402" s="197" t="s">
        <v>1358</v>
      </c>
      <c r="I402" s="194">
        <v>40</v>
      </c>
      <c r="J402" s="187" t="s">
        <v>4238</v>
      </c>
    </row>
    <row r="403" spans="1:10" ht="17.25" customHeight="1">
      <c r="A403" s="189">
        <v>110</v>
      </c>
      <c r="B403" s="190" t="s">
        <v>4239</v>
      </c>
      <c r="C403" s="191" t="s">
        <v>220</v>
      </c>
      <c r="D403" s="192" t="s">
        <v>4240</v>
      </c>
      <c r="E403" s="192" t="s">
        <v>106</v>
      </c>
      <c r="F403" s="192" t="s">
        <v>1660</v>
      </c>
      <c r="G403" s="193" t="s">
        <v>1573</v>
      </c>
      <c r="H403" s="197" t="s">
        <v>223</v>
      </c>
      <c r="I403" s="194">
        <v>60</v>
      </c>
      <c r="J403" s="187" t="s">
        <v>4238</v>
      </c>
    </row>
    <row r="404" spans="1:10" ht="26.25" customHeight="1">
      <c r="A404" s="189">
        <v>111</v>
      </c>
      <c r="B404" s="190" t="s">
        <v>4239</v>
      </c>
      <c r="C404" s="191" t="s">
        <v>220</v>
      </c>
      <c r="D404" s="192" t="s">
        <v>4240</v>
      </c>
      <c r="E404" s="192" t="s">
        <v>106</v>
      </c>
      <c r="F404" s="192" t="s">
        <v>1662</v>
      </c>
      <c r="G404" s="193" t="s">
        <v>1663</v>
      </c>
      <c r="H404" s="197" t="s">
        <v>1358</v>
      </c>
      <c r="I404" s="194">
        <v>20</v>
      </c>
      <c r="J404" s="187" t="s">
        <v>4238</v>
      </c>
    </row>
    <row r="405" spans="1:10" ht="17.25" customHeight="1">
      <c r="A405" s="189">
        <v>112</v>
      </c>
      <c r="B405" s="190" t="s">
        <v>4239</v>
      </c>
      <c r="C405" s="191" t="s">
        <v>220</v>
      </c>
      <c r="D405" s="192" t="s">
        <v>4240</v>
      </c>
      <c r="E405" s="192" t="s">
        <v>106</v>
      </c>
      <c r="F405" s="192" t="s">
        <v>1665</v>
      </c>
      <c r="G405" s="193" t="s">
        <v>1666</v>
      </c>
      <c r="H405" s="197" t="s">
        <v>223</v>
      </c>
      <c r="I405" s="194">
        <v>40</v>
      </c>
      <c r="J405" s="187" t="s">
        <v>4238</v>
      </c>
    </row>
    <row r="406" spans="1:10" ht="17.25" customHeight="1">
      <c r="A406" s="189">
        <v>113</v>
      </c>
      <c r="B406" s="190" t="s">
        <v>4239</v>
      </c>
      <c r="C406" s="191" t="s">
        <v>220</v>
      </c>
      <c r="D406" s="192" t="s">
        <v>4240</v>
      </c>
      <c r="E406" s="192" t="s">
        <v>106</v>
      </c>
      <c r="F406" s="192" t="s">
        <v>1668</v>
      </c>
      <c r="G406" s="193" t="s">
        <v>1427</v>
      </c>
      <c r="H406" s="197" t="s">
        <v>1358</v>
      </c>
      <c r="I406" s="194">
        <v>4</v>
      </c>
      <c r="J406" s="187" t="s">
        <v>4238</v>
      </c>
    </row>
    <row r="407" spans="1:10" ht="17.25" customHeight="1">
      <c r="A407" s="189">
        <v>114</v>
      </c>
      <c r="B407" s="190" t="s">
        <v>4239</v>
      </c>
      <c r="C407" s="191" t="s">
        <v>220</v>
      </c>
      <c r="D407" s="192" t="s">
        <v>4240</v>
      </c>
      <c r="E407" s="192" t="s">
        <v>106</v>
      </c>
      <c r="F407" s="192" t="s">
        <v>1670</v>
      </c>
      <c r="G407" s="193" t="s">
        <v>1671</v>
      </c>
      <c r="H407" s="197" t="s">
        <v>1354</v>
      </c>
      <c r="I407" s="194">
        <v>10</v>
      </c>
      <c r="J407" s="187" t="s">
        <v>4238</v>
      </c>
    </row>
    <row r="408" spans="1:10" ht="26.25" customHeight="1">
      <c r="A408" s="189">
        <v>115</v>
      </c>
      <c r="B408" s="190" t="s">
        <v>4239</v>
      </c>
      <c r="C408" s="191" t="s">
        <v>220</v>
      </c>
      <c r="D408" s="192" t="s">
        <v>4240</v>
      </c>
      <c r="E408" s="192" t="s">
        <v>106</v>
      </c>
      <c r="F408" s="192" t="s">
        <v>1673</v>
      </c>
      <c r="G408" s="193" t="s">
        <v>1674</v>
      </c>
      <c r="H408" s="197" t="s">
        <v>1675</v>
      </c>
      <c r="I408" s="194">
        <v>1</v>
      </c>
      <c r="J408" s="187" t="s">
        <v>4238</v>
      </c>
    </row>
    <row r="409" spans="1:10" ht="17.25" customHeight="1">
      <c r="A409" s="189">
        <v>116</v>
      </c>
      <c r="B409" s="190" t="s">
        <v>4239</v>
      </c>
      <c r="C409" s="191" t="s">
        <v>220</v>
      </c>
      <c r="D409" s="192" t="s">
        <v>4240</v>
      </c>
      <c r="E409" s="192" t="s">
        <v>106</v>
      </c>
      <c r="F409" s="192" t="s">
        <v>1677</v>
      </c>
      <c r="G409" s="193" t="s">
        <v>1678</v>
      </c>
      <c r="H409" s="197" t="s">
        <v>1675</v>
      </c>
      <c r="I409" s="194">
        <v>1</v>
      </c>
      <c r="J409" s="187" t="s">
        <v>4238</v>
      </c>
    </row>
    <row r="410" spans="1:10" ht="17.25" customHeight="1">
      <c r="A410" s="189">
        <v>117</v>
      </c>
      <c r="B410" s="190" t="s">
        <v>4239</v>
      </c>
      <c r="C410" s="191" t="s">
        <v>220</v>
      </c>
      <c r="D410" s="192" t="s">
        <v>4240</v>
      </c>
      <c r="E410" s="192" t="s">
        <v>106</v>
      </c>
      <c r="F410" s="192" t="s">
        <v>1680</v>
      </c>
      <c r="G410" s="193" t="s">
        <v>1681</v>
      </c>
      <c r="H410" s="197" t="s">
        <v>1675</v>
      </c>
      <c r="I410" s="194">
        <v>1</v>
      </c>
      <c r="J410" s="187" t="s">
        <v>4238</v>
      </c>
    </row>
    <row r="411" spans="1:10" ht="17.25" customHeight="1">
      <c r="A411" s="189">
        <v>118</v>
      </c>
      <c r="B411" s="190" t="s">
        <v>4239</v>
      </c>
      <c r="C411" s="191" t="s">
        <v>220</v>
      </c>
      <c r="D411" s="192" t="s">
        <v>4240</v>
      </c>
      <c r="E411" s="192" t="s">
        <v>106</v>
      </c>
      <c r="F411" s="192" t="s">
        <v>1683</v>
      </c>
      <c r="G411" s="193" t="s">
        <v>1684</v>
      </c>
      <c r="H411" s="197" t="s">
        <v>1675</v>
      </c>
      <c r="I411" s="194">
        <v>1</v>
      </c>
      <c r="J411" s="187" t="s">
        <v>4238</v>
      </c>
    </row>
    <row r="412" spans="1:10" ht="17.25" customHeight="1">
      <c r="A412" s="189">
        <v>119</v>
      </c>
      <c r="B412" s="190" t="s">
        <v>4239</v>
      </c>
      <c r="C412" s="191" t="s">
        <v>220</v>
      </c>
      <c r="D412" s="192" t="s">
        <v>4240</v>
      </c>
      <c r="E412" s="192" t="s">
        <v>106</v>
      </c>
      <c r="F412" s="192" t="s">
        <v>1686</v>
      </c>
      <c r="G412" s="193" t="s">
        <v>1687</v>
      </c>
      <c r="H412" s="197" t="s">
        <v>1675</v>
      </c>
      <c r="I412" s="194">
        <v>1</v>
      </c>
      <c r="J412" s="187" t="s">
        <v>4238</v>
      </c>
    </row>
    <row r="413" spans="1:10" ht="17.25" customHeight="1">
      <c r="A413" s="189">
        <v>120</v>
      </c>
      <c r="B413" s="190" t="s">
        <v>4239</v>
      </c>
      <c r="C413" s="191" t="s">
        <v>220</v>
      </c>
      <c r="D413" s="192" t="s">
        <v>4240</v>
      </c>
      <c r="E413" s="192" t="s">
        <v>106</v>
      </c>
      <c r="F413" s="192" t="s">
        <v>1689</v>
      </c>
      <c r="G413" s="193" t="s">
        <v>1690</v>
      </c>
      <c r="H413" s="197" t="s">
        <v>1675</v>
      </c>
      <c r="I413" s="194">
        <v>1</v>
      </c>
      <c r="J413" s="187" t="s">
        <v>4238</v>
      </c>
    </row>
    <row r="414" spans="1:10" ht="17.25" customHeight="1">
      <c r="A414" s="189">
        <v>121</v>
      </c>
      <c r="B414" s="190" t="s">
        <v>4239</v>
      </c>
      <c r="C414" s="191" t="s">
        <v>220</v>
      </c>
      <c r="D414" s="192" t="s">
        <v>4240</v>
      </c>
      <c r="E414" s="192" t="s">
        <v>106</v>
      </c>
      <c r="F414" s="192" t="s">
        <v>1692</v>
      </c>
      <c r="G414" s="193" t="s">
        <v>1693</v>
      </c>
      <c r="H414" s="197" t="s">
        <v>1675</v>
      </c>
      <c r="I414" s="194">
        <v>1</v>
      </c>
      <c r="J414" s="187" t="s">
        <v>4238</v>
      </c>
    </row>
    <row r="415" spans="1:10" ht="26.25" customHeight="1">
      <c r="A415" s="189">
        <v>122</v>
      </c>
      <c r="B415" s="190" t="s">
        <v>4239</v>
      </c>
      <c r="C415" s="191" t="s">
        <v>220</v>
      </c>
      <c r="D415" s="192" t="s">
        <v>4240</v>
      </c>
      <c r="E415" s="192" t="s">
        <v>106</v>
      </c>
      <c r="F415" s="192" t="s">
        <v>1695</v>
      </c>
      <c r="G415" s="193" t="s">
        <v>1696</v>
      </c>
      <c r="H415" s="197" t="s">
        <v>1675</v>
      </c>
      <c r="I415" s="194">
        <v>1</v>
      </c>
      <c r="J415" s="187" t="s">
        <v>4238</v>
      </c>
    </row>
    <row r="416" spans="1:10" ht="17.25" customHeight="1">
      <c r="A416" s="189">
        <v>123</v>
      </c>
      <c r="B416" s="190" t="s">
        <v>4239</v>
      </c>
      <c r="C416" s="191" t="s">
        <v>220</v>
      </c>
      <c r="D416" s="192" t="s">
        <v>4240</v>
      </c>
      <c r="E416" s="192" t="s">
        <v>106</v>
      </c>
      <c r="F416" s="192" t="s">
        <v>1698</v>
      </c>
      <c r="G416" s="193" t="s">
        <v>1699</v>
      </c>
      <c r="H416" s="197" t="s">
        <v>1675</v>
      </c>
      <c r="I416" s="194">
        <v>1</v>
      </c>
      <c r="J416" s="187" t="s">
        <v>4238</v>
      </c>
    </row>
    <row r="417" spans="1:10" ht="17.25" customHeight="1">
      <c r="A417" s="189">
        <v>1</v>
      </c>
      <c r="B417" s="190" t="s">
        <v>4239</v>
      </c>
      <c r="C417" s="191" t="s">
        <v>220</v>
      </c>
      <c r="D417" s="192" t="s">
        <v>4240</v>
      </c>
      <c r="E417" s="192" t="s">
        <v>109</v>
      </c>
      <c r="F417" s="192" t="s">
        <v>1711</v>
      </c>
      <c r="G417" s="193" t="s">
        <v>1712</v>
      </c>
      <c r="H417" s="197" t="s">
        <v>223</v>
      </c>
      <c r="I417" s="194">
        <v>5</v>
      </c>
      <c r="J417" s="187" t="s">
        <v>4238</v>
      </c>
    </row>
    <row r="418" spans="1:10" ht="26.25" customHeight="1">
      <c r="A418" s="189">
        <v>3</v>
      </c>
      <c r="B418" s="190" t="s">
        <v>4239</v>
      </c>
      <c r="C418" s="191" t="s">
        <v>220</v>
      </c>
      <c r="D418" s="192" t="s">
        <v>4240</v>
      </c>
      <c r="E418" s="192" t="s">
        <v>109</v>
      </c>
      <c r="F418" s="192" t="s">
        <v>1717</v>
      </c>
      <c r="G418" s="193" t="s">
        <v>1718</v>
      </c>
      <c r="H418" s="197" t="s">
        <v>429</v>
      </c>
      <c r="I418" s="194">
        <v>215</v>
      </c>
      <c r="J418" s="187" t="s">
        <v>4238</v>
      </c>
    </row>
    <row r="419" spans="1:10" ht="26.25" customHeight="1">
      <c r="A419" s="189">
        <v>10</v>
      </c>
      <c r="B419" s="190" t="s">
        <v>4239</v>
      </c>
      <c r="C419" s="191" t="s">
        <v>220</v>
      </c>
      <c r="D419" s="192" t="s">
        <v>4240</v>
      </c>
      <c r="E419" s="192" t="s">
        <v>109</v>
      </c>
      <c r="F419" s="192" t="s">
        <v>1738</v>
      </c>
      <c r="G419" s="193" t="s">
        <v>1739</v>
      </c>
      <c r="H419" s="197" t="s">
        <v>429</v>
      </c>
      <c r="I419" s="194">
        <v>1251</v>
      </c>
      <c r="J419" s="187" t="s">
        <v>4238</v>
      </c>
    </row>
    <row r="420" spans="1:10" ht="17.25" customHeight="1">
      <c r="A420" s="189">
        <v>17</v>
      </c>
      <c r="B420" s="190" t="s">
        <v>4239</v>
      </c>
      <c r="C420" s="191" t="s">
        <v>220</v>
      </c>
      <c r="D420" s="192" t="s">
        <v>4240</v>
      </c>
      <c r="E420" s="192" t="s">
        <v>109</v>
      </c>
      <c r="F420" s="192" t="s">
        <v>1759</v>
      </c>
      <c r="G420" s="193" t="s">
        <v>1760</v>
      </c>
      <c r="H420" s="197" t="s">
        <v>239</v>
      </c>
      <c r="I420" s="194">
        <v>0.55600000000000005</v>
      </c>
      <c r="J420" s="187" t="s">
        <v>4238</v>
      </c>
    </row>
    <row r="421" spans="1:10" ht="26.25" customHeight="1">
      <c r="A421" s="189">
        <v>18</v>
      </c>
      <c r="B421" s="190" t="s">
        <v>4239</v>
      </c>
      <c r="C421" s="191" t="s">
        <v>220</v>
      </c>
      <c r="D421" s="192" t="s">
        <v>4240</v>
      </c>
      <c r="E421" s="192" t="s">
        <v>109</v>
      </c>
      <c r="F421" s="192" t="s">
        <v>1762</v>
      </c>
      <c r="G421" s="193" t="s">
        <v>1763</v>
      </c>
      <c r="H421" s="197" t="s">
        <v>239</v>
      </c>
      <c r="I421" s="194">
        <v>0.55600000000000005</v>
      </c>
      <c r="J421" s="187" t="s">
        <v>4238</v>
      </c>
    </row>
    <row r="422" spans="1:10" ht="17.25" customHeight="1">
      <c r="A422" s="189">
        <v>19</v>
      </c>
      <c r="B422" s="190" t="s">
        <v>4239</v>
      </c>
      <c r="C422" s="191" t="s">
        <v>220</v>
      </c>
      <c r="D422" s="192" t="s">
        <v>4240</v>
      </c>
      <c r="E422" s="192" t="s">
        <v>109</v>
      </c>
      <c r="F422" s="192" t="s">
        <v>1765</v>
      </c>
      <c r="G422" s="193" t="s">
        <v>1766</v>
      </c>
      <c r="H422" s="197" t="s">
        <v>429</v>
      </c>
      <c r="I422" s="194">
        <v>10</v>
      </c>
      <c r="J422" s="187" t="s">
        <v>4238</v>
      </c>
    </row>
    <row r="423" spans="1:10" ht="17.25" customHeight="1">
      <c r="A423" s="189">
        <v>20</v>
      </c>
      <c r="B423" s="190" t="s">
        <v>4239</v>
      </c>
      <c r="C423" s="191" t="s">
        <v>220</v>
      </c>
      <c r="D423" s="192" t="s">
        <v>4240</v>
      </c>
      <c r="E423" s="192" t="s">
        <v>109</v>
      </c>
      <c r="F423" s="192" t="s">
        <v>1768</v>
      </c>
      <c r="G423" s="193" t="s">
        <v>1769</v>
      </c>
      <c r="H423" s="197" t="s">
        <v>429</v>
      </c>
      <c r="I423" s="194">
        <v>10</v>
      </c>
      <c r="J423" s="187" t="s">
        <v>4238</v>
      </c>
    </row>
    <row r="424" spans="1:10" ht="17.25" customHeight="1">
      <c r="A424" s="189">
        <v>21</v>
      </c>
      <c r="B424" s="190" t="s">
        <v>4239</v>
      </c>
      <c r="C424" s="191" t="s">
        <v>220</v>
      </c>
      <c r="D424" s="192" t="s">
        <v>4240</v>
      </c>
      <c r="E424" s="192" t="s">
        <v>109</v>
      </c>
      <c r="F424" s="192" t="s">
        <v>1771</v>
      </c>
      <c r="G424" s="193" t="s">
        <v>1772</v>
      </c>
      <c r="H424" s="197" t="s">
        <v>239</v>
      </c>
      <c r="I424" s="194">
        <v>6.0000000000000001E-3</v>
      </c>
      <c r="J424" s="187" t="s">
        <v>4238</v>
      </c>
    </row>
    <row r="425" spans="1:10" ht="26.25" customHeight="1">
      <c r="A425" s="189">
        <v>22</v>
      </c>
      <c r="B425" s="190" t="s">
        <v>4239</v>
      </c>
      <c r="C425" s="191" t="s">
        <v>220</v>
      </c>
      <c r="D425" s="192" t="s">
        <v>4240</v>
      </c>
      <c r="E425" s="192" t="s">
        <v>109</v>
      </c>
      <c r="F425" s="192" t="s">
        <v>1774</v>
      </c>
      <c r="G425" s="193" t="s">
        <v>1775</v>
      </c>
      <c r="H425" s="197" t="s">
        <v>239</v>
      </c>
      <c r="I425" s="194">
        <v>6.0000000000000001E-3</v>
      </c>
      <c r="J425" s="187" t="s">
        <v>4238</v>
      </c>
    </row>
    <row r="426" spans="1:10" ht="26.25" customHeight="1">
      <c r="A426" s="189">
        <v>23</v>
      </c>
      <c r="B426" s="190" t="s">
        <v>4239</v>
      </c>
      <c r="C426" s="191" t="s">
        <v>220</v>
      </c>
      <c r="D426" s="192" t="s">
        <v>4240</v>
      </c>
      <c r="E426" s="192" t="s">
        <v>109</v>
      </c>
      <c r="F426" s="192" t="s">
        <v>1777</v>
      </c>
      <c r="G426" s="193" t="s">
        <v>1778</v>
      </c>
      <c r="H426" s="197" t="s">
        <v>372</v>
      </c>
      <c r="I426" s="194">
        <v>20</v>
      </c>
      <c r="J426" s="187" t="s">
        <v>4238</v>
      </c>
    </row>
    <row r="427" spans="1:10" ht="26.25" customHeight="1">
      <c r="A427" s="189">
        <v>24</v>
      </c>
      <c r="B427" s="190" t="s">
        <v>4239</v>
      </c>
      <c r="C427" s="191" t="s">
        <v>220</v>
      </c>
      <c r="D427" s="192" t="s">
        <v>4240</v>
      </c>
      <c r="E427" s="192" t="s">
        <v>109</v>
      </c>
      <c r="F427" s="192" t="s">
        <v>1780</v>
      </c>
      <c r="G427" s="193" t="s">
        <v>1781</v>
      </c>
      <c r="H427" s="197" t="s">
        <v>372</v>
      </c>
      <c r="I427" s="194">
        <v>2</v>
      </c>
      <c r="J427" s="187" t="s">
        <v>4238</v>
      </c>
    </row>
    <row r="428" spans="1:10" ht="17.25" customHeight="1">
      <c r="A428" s="189">
        <v>25</v>
      </c>
      <c r="B428" s="190" t="s">
        <v>4239</v>
      </c>
      <c r="C428" s="191" t="s">
        <v>220</v>
      </c>
      <c r="D428" s="192" t="s">
        <v>4240</v>
      </c>
      <c r="E428" s="192" t="s">
        <v>109</v>
      </c>
      <c r="F428" s="192" t="s">
        <v>1783</v>
      </c>
      <c r="G428" s="193" t="s">
        <v>1784</v>
      </c>
      <c r="H428" s="197" t="s">
        <v>1785</v>
      </c>
      <c r="I428" s="194">
        <v>25</v>
      </c>
      <c r="J428" s="187" t="s">
        <v>4238</v>
      </c>
    </row>
    <row r="429" spans="1:10" ht="17.25" customHeight="1">
      <c r="A429" s="189">
        <v>26</v>
      </c>
      <c r="B429" s="190" t="s">
        <v>4239</v>
      </c>
      <c r="C429" s="191" t="s">
        <v>220</v>
      </c>
      <c r="D429" s="192" t="s">
        <v>4240</v>
      </c>
      <c r="E429" s="192" t="s">
        <v>109</v>
      </c>
      <c r="F429" s="192" t="s">
        <v>1787</v>
      </c>
      <c r="G429" s="193" t="s">
        <v>1788</v>
      </c>
      <c r="H429" s="197" t="s">
        <v>372</v>
      </c>
      <c r="I429" s="194">
        <v>1</v>
      </c>
      <c r="J429" s="187" t="s">
        <v>4238</v>
      </c>
    </row>
    <row r="430" spans="1:10" ht="17.25" customHeight="1">
      <c r="A430" s="189">
        <v>37</v>
      </c>
      <c r="B430" s="190" t="s">
        <v>4239</v>
      </c>
      <c r="C430" s="191" t="s">
        <v>220</v>
      </c>
      <c r="D430" s="192" t="s">
        <v>4240</v>
      </c>
      <c r="E430" s="192" t="s">
        <v>109</v>
      </c>
      <c r="F430" s="192" t="s">
        <v>1820</v>
      </c>
      <c r="G430" s="193" t="s">
        <v>1821</v>
      </c>
      <c r="H430" s="197" t="s">
        <v>1822</v>
      </c>
      <c r="I430" s="194">
        <v>4</v>
      </c>
      <c r="J430" s="187" t="s">
        <v>4238</v>
      </c>
    </row>
    <row r="431" spans="1:10" ht="17.25" customHeight="1">
      <c r="A431" s="189">
        <v>38</v>
      </c>
      <c r="B431" s="190" t="s">
        <v>4239</v>
      </c>
      <c r="C431" s="191" t="s">
        <v>220</v>
      </c>
      <c r="D431" s="192" t="s">
        <v>4240</v>
      </c>
      <c r="E431" s="192" t="s">
        <v>109</v>
      </c>
      <c r="F431" s="192" t="s">
        <v>1824</v>
      </c>
      <c r="G431" s="193" t="s">
        <v>1825</v>
      </c>
      <c r="H431" s="197" t="s">
        <v>1822</v>
      </c>
      <c r="I431" s="194">
        <v>2</v>
      </c>
      <c r="J431" s="187" t="s">
        <v>4238</v>
      </c>
    </row>
    <row r="432" spans="1:10" ht="35.25" customHeight="1">
      <c r="A432" s="189">
        <v>39</v>
      </c>
      <c r="B432" s="190" t="s">
        <v>4239</v>
      </c>
      <c r="C432" s="191" t="s">
        <v>220</v>
      </c>
      <c r="D432" s="192" t="s">
        <v>4240</v>
      </c>
      <c r="E432" s="192" t="s">
        <v>109</v>
      </c>
      <c r="F432" s="192" t="s">
        <v>1827</v>
      </c>
      <c r="G432" s="193" t="s">
        <v>1828</v>
      </c>
      <c r="H432" s="197" t="s">
        <v>1358</v>
      </c>
      <c r="I432" s="194">
        <v>1</v>
      </c>
      <c r="J432" s="187" t="s">
        <v>4238</v>
      </c>
    </row>
    <row r="433" spans="1:10" ht="26.25" customHeight="1">
      <c r="A433" s="189">
        <v>40</v>
      </c>
      <c r="B433" s="190" t="s">
        <v>4239</v>
      </c>
      <c r="C433" s="191" t="s">
        <v>220</v>
      </c>
      <c r="D433" s="192" t="s">
        <v>4240</v>
      </c>
      <c r="E433" s="192" t="s">
        <v>109</v>
      </c>
      <c r="F433" s="192" t="s">
        <v>1830</v>
      </c>
      <c r="G433" s="193" t="s">
        <v>1831</v>
      </c>
      <c r="H433" s="197" t="s">
        <v>1358</v>
      </c>
      <c r="I433" s="194">
        <v>1</v>
      </c>
      <c r="J433" s="187" t="s">
        <v>4238</v>
      </c>
    </row>
    <row r="434" spans="1:10" ht="17.25" customHeight="1">
      <c r="A434" s="189">
        <v>41</v>
      </c>
      <c r="B434" s="190" t="s">
        <v>4239</v>
      </c>
      <c r="C434" s="191" t="s">
        <v>220</v>
      </c>
      <c r="D434" s="192" t="s">
        <v>4240</v>
      </c>
      <c r="E434" s="192" t="s">
        <v>109</v>
      </c>
      <c r="F434" s="192" t="s">
        <v>1833</v>
      </c>
      <c r="G434" s="193" t="s">
        <v>1834</v>
      </c>
      <c r="H434" s="197" t="s">
        <v>1822</v>
      </c>
      <c r="I434" s="194">
        <v>2</v>
      </c>
      <c r="J434" s="187" t="s">
        <v>4238</v>
      </c>
    </row>
    <row r="435" spans="1:10" ht="17.25" customHeight="1">
      <c r="A435" s="189">
        <v>42</v>
      </c>
      <c r="B435" s="190" t="s">
        <v>4239</v>
      </c>
      <c r="C435" s="191" t="s">
        <v>220</v>
      </c>
      <c r="D435" s="192" t="s">
        <v>4240</v>
      </c>
      <c r="E435" s="192" t="s">
        <v>109</v>
      </c>
      <c r="F435" s="192" t="s">
        <v>1836</v>
      </c>
      <c r="G435" s="193" t="s">
        <v>1837</v>
      </c>
      <c r="H435" s="197" t="s">
        <v>1358</v>
      </c>
      <c r="I435" s="194">
        <v>1</v>
      </c>
      <c r="J435" s="187" t="s">
        <v>4238</v>
      </c>
    </row>
    <row r="436" spans="1:10" ht="17.25" customHeight="1">
      <c r="A436" s="189">
        <v>43</v>
      </c>
      <c r="B436" s="190" t="s">
        <v>4239</v>
      </c>
      <c r="C436" s="191" t="s">
        <v>220</v>
      </c>
      <c r="D436" s="192" t="s">
        <v>4240</v>
      </c>
      <c r="E436" s="192" t="s">
        <v>109</v>
      </c>
      <c r="F436" s="192" t="s">
        <v>1839</v>
      </c>
      <c r="G436" s="193" t="s">
        <v>1840</v>
      </c>
      <c r="H436" s="197" t="s">
        <v>429</v>
      </c>
      <c r="I436" s="194">
        <v>20</v>
      </c>
      <c r="J436" s="187" t="s">
        <v>4238</v>
      </c>
    </row>
    <row r="437" spans="1:10" ht="17.25" customHeight="1">
      <c r="A437" s="189">
        <v>44</v>
      </c>
      <c r="B437" s="190" t="s">
        <v>4239</v>
      </c>
      <c r="C437" s="191" t="s">
        <v>220</v>
      </c>
      <c r="D437" s="192" t="s">
        <v>4240</v>
      </c>
      <c r="E437" s="192" t="s">
        <v>109</v>
      </c>
      <c r="F437" s="192" t="s">
        <v>1842</v>
      </c>
      <c r="G437" s="193" t="s">
        <v>1843</v>
      </c>
      <c r="H437" s="197" t="s">
        <v>1358</v>
      </c>
      <c r="I437" s="194">
        <v>1</v>
      </c>
      <c r="J437" s="187" t="s">
        <v>4238</v>
      </c>
    </row>
    <row r="438" spans="1:10" ht="17.25" customHeight="1">
      <c r="A438" s="189">
        <v>45</v>
      </c>
      <c r="B438" s="190" t="s">
        <v>4239</v>
      </c>
      <c r="C438" s="191" t="s">
        <v>220</v>
      </c>
      <c r="D438" s="192" t="s">
        <v>4240</v>
      </c>
      <c r="E438" s="192" t="s">
        <v>109</v>
      </c>
      <c r="F438" s="192" t="s">
        <v>1845</v>
      </c>
      <c r="G438" s="193" t="s">
        <v>1846</v>
      </c>
      <c r="H438" s="197" t="s">
        <v>1358</v>
      </c>
      <c r="I438" s="194">
        <v>1</v>
      </c>
      <c r="J438" s="187" t="s">
        <v>4238</v>
      </c>
    </row>
    <row r="439" spans="1:10" ht="17.25" customHeight="1">
      <c r="A439" s="189">
        <v>46</v>
      </c>
      <c r="B439" s="190" t="s">
        <v>4239</v>
      </c>
      <c r="C439" s="191" t="s">
        <v>220</v>
      </c>
      <c r="D439" s="192" t="s">
        <v>4240</v>
      </c>
      <c r="E439" s="192" t="s">
        <v>109</v>
      </c>
      <c r="F439" s="192" t="s">
        <v>1848</v>
      </c>
      <c r="G439" s="193" t="s">
        <v>1849</v>
      </c>
      <c r="H439" s="197" t="s">
        <v>1358</v>
      </c>
      <c r="I439" s="194">
        <v>1</v>
      </c>
      <c r="J439" s="187" t="s">
        <v>4238</v>
      </c>
    </row>
    <row r="440" spans="1:10" ht="17.25" customHeight="1">
      <c r="A440" s="189">
        <v>47</v>
      </c>
      <c r="B440" s="190" t="s">
        <v>4239</v>
      </c>
      <c r="C440" s="191" t="s">
        <v>220</v>
      </c>
      <c r="D440" s="192" t="s">
        <v>4240</v>
      </c>
      <c r="E440" s="192" t="s">
        <v>109</v>
      </c>
      <c r="F440" s="192" t="s">
        <v>1851</v>
      </c>
      <c r="G440" s="193" t="s">
        <v>1852</v>
      </c>
      <c r="H440" s="197" t="s">
        <v>1358</v>
      </c>
      <c r="I440" s="194">
        <v>1</v>
      </c>
      <c r="J440" s="187" t="s">
        <v>4238</v>
      </c>
    </row>
    <row r="441" spans="1:10" ht="17.25" customHeight="1">
      <c r="A441" s="189">
        <v>48</v>
      </c>
      <c r="B441" s="190" t="s">
        <v>4239</v>
      </c>
      <c r="C441" s="191" t="s">
        <v>220</v>
      </c>
      <c r="D441" s="192" t="s">
        <v>4240</v>
      </c>
      <c r="E441" s="192" t="s">
        <v>109</v>
      </c>
      <c r="F441" s="192" t="s">
        <v>1854</v>
      </c>
      <c r="G441" s="193" t="s">
        <v>1855</v>
      </c>
      <c r="H441" s="197" t="s">
        <v>239</v>
      </c>
      <c r="I441" s="194">
        <v>1.6919999999999999</v>
      </c>
      <c r="J441" s="187" t="s">
        <v>4238</v>
      </c>
    </row>
    <row r="442" spans="1:10" ht="17.25" customHeight="1">
      <c r="A442" s="189">
        <v>49</v>
      </c>
      <c r="B442" s="190" t="s">
        <v>4239</v>
      </c>
      <c r="C442" s="191" t="s">
        <v>220</v>
      </c>
      <c r="D442" s="192" t="s">
        <v>4240</v>
      </c>
      <c r="E442" s="192" t="s">
        <v>109</v>
      </c>
      <c r="F442" s="192" t="s">
        <v>1857</v>
      </c>
      <c r="G442" s="193" t="s">
        <v>1858</v>
      </c>
      <c r="H442" s="197" t="s">
        <v>239</v>
      </c>
      <c r="I442" s="194">
        <v>1.6919999999999999</v>
      </c>
      <c r="J442" s="187" t="s">
        <v>4238</v>
      </c>
    </row>
    <row r="443" spans="1:10" ht="17.25" customHeight="1">
      <c r="A443" s="189">
        <v>55</v>
      </c>
      <c r="B443" s="190" t="s">
        <v>4239</v>
      </c>
      <c r="C443" s="191" t="s">
        <v>220</v>
      </c>
      <c r="D443" s="192" t="s">
        <v>4240</v>
      </c>
      <c r="E443" s="192" t="s">
        <v>109</v>
      </c>
      <c r="F443" s="192" t="s">
        <v>1875</v>
      </c>
      <c r="G443" s="193" t="s">
        <v>1876</v>
      </c>
      <c r="H443" s="197" t="s">
        <v>372</v>
      </c>
      <c r="I443" s="194">
        <v>2</v>
      </c>
      <c r="J443" s="187" t="s">
        <v>4238</v>
      </c>
    </row>
    <row r="444" spans="1:10" ht="17.25" customHeight="1">
      <c r="A444" s="189">
        <v>56</v>
      </c>
      <c r="B444" s="190" t="s">
        <v>4239</v>
      </c>
      <c r="C444" s="191" t="s">
        <v>220</v>
      </c>
      <c r="D444" s="192" t="s">
        <v>4240</v>
      </c>
      <c r="E444" s="192" t="s">
        <v>109</v>
      </c>
      <c r="F444" s="192" t="s">
        <v>1878</v>
      </c>
      <c r="G444" s="193" t="s">
        <v>1879</v>
      </c>
      <c r="H444" s="197" t="s">
        <v>372</v>
      </c>
      <c r="I444" s="194">
        <v>4</v>
      </c>
      <c r="J444" s="187" t="s">
        <v>4238</v>
      </c>
    </row>
    <row r="445" spans="1:10" ht="17.25" customHeight="1">
      <c r="A445" s="189">
        <v>57</v>
      </c>
      <c r="B445" s="190" t="s">
        <v>4239</v>
      </c>
      <c r="C445" s="191" t="s">
        <v>220</v>
      </c>
      <c r="D445" s="192" t="s">
        <v>4240</v>
      </c>
      <c r="E445" s="192" t="s">
        <v>109</v>
      </c>
      <c r="F445" s="192" t="s">
        <v>1881</v>
      </c>
      <c r="G445" s="193" t="s">
        <v>1882</v>
      </c>
      <c r="H445" s="197" t="s">
        <v>372</v>
      </c>
      <c r="I445" s="194">
        <v>2</v>
      </c>
      <c r="J445" s="187" t="s">
        <v>4238</v>
      </c>
    </row>
    <row r="446" spans="1:10" ht="17.25" customHeight="1">
      <c r="A446" s="189">
        <v>58</v>
      </c>
      <c r="B446" s="190" t="s">
        <v>4239</v>
      </c>
      <c r="C446" s="191" t="s">
        <v>220</v>
      </c>
      <c r="D446" s="192" t="s">
        <v>4240</v>
      </c>
      <c r="E446" s="192" t="s">
        <v>109</v>
      </c>
      <c r="F446" s="192" t="s">
        <v>1884</v>
      </c>
      <c r="G446" s="193" t="s">
        <v>1885</v>
      </c>
      <c r="H446" s="197" t="s">
        <v>372</v>
      </c>
      <c r="I446" s="194">
        <v>1</v>
      </c>
      <c r="J446" s="187" t="s">
        <v>4238</v>
      </c>
    </row>
    <row r="447" spans="1:10" ht="17.25" customHeight="1">
      <c r="A447" s="189">
        <v>59</v>
      </c>
      <c r="B447" s="190" t="s">
        <v>4239</v>
      </c>
      <c r="C447" s="191" t="s">
        <v>220</v>
      </c>
      <c r="D447" s="192" t="s">
        <v>4240</v>
      </c>
      <c r="E447" s="192" t="s">
        <v>109</v>
      </c>
      <c r="F447" s="192" t="s">
        <v>1887</v>
      </c>
      <c r="G447" s="193" t="s">
        <v>1888</v>
      </c>
      <c r="H447" s="197" t="s">
        <v>372</v>
      </c>
      <c r="I447" s="194">
        <v>30</v>
      </c>
      <c r="J447" s="187" t="s">
        <v>4238</v>
      </c>
    </row>
    <row r="448" spans="1:10" ht="17.25" customHeight="1">
      <c r="A448" s="189">
        <v>60</v>
      </c>
      <c r="B448" s="190" t="s">
        <v>4239</v>
      </c>
      <c r="C448" s="191" t="s">
        <v>220</v>
      </c>
      <c r="D448" s="192" t="s">
        <v>4240</v>
      </c>
      <c r="E448" s="192" t="s">
        <v>109</v>
      </c>
      <c r="F448" s="192" t="s">
        <v>1890</v>
      </c>
      <c r="G448" s="193" t="s">
        <v>1891</v>
      </c>
      <c r="H448" s="197" t="s">
        <v>372</v>
      </c>
      <c r="I448" s="194">
        <v>1</v>
      </c>
      <c r="J448" s="187" t="s">
        <v>4238</v>
      </c>
    </row>
    <row r="449" spans="1:10" ht="26.25" customHeight="1">
      <c r="A449" s="189">
        <v>61</v>
      </c>
      <c r="B449" s="190" t="s">
        <v>4239</v>
      </c>
      <c r="C449" s="191" t="s">
        <v>220</v>
      </c>
      <c r="D449" s="192" t="s">
        <v>4240</v>
      </c>
      <c r="E449" s="192" t="s">
        <v>109</v>
      </c>
      <c r="F449" s="192" t="s">
        <v>1893</v>
      </c>
      <c r="G449" s="193" t="s">
        <v>1894</v>
      </c>
      <c r="H449" s="197" t="s">
        <v>372</v>
      </c>
      <c r="I449" s="194">
        <v>1</v>
      </c>
      <c r="J449" s="187" t="s">
        <v>4238</v>
      </c>
    </row>
    <row r="450" spans="1:10" ht="26.25" customHeight="1">
      <c r="A450" s="189">
        <v>62</v>
      </c>
      <c r="B450" s="190" t="s">
        <v>4239</v>
      </c>
      <c r="C450" s="191" t="s">
        <v>220</v>
      </c>
      <c r="D450" s="192" t="s">
        <v>4240</v>
      </c>
      <c r="E450" s="192" t="s">
        <v>109</v>
      </c>
      <c r="F450" s="192" t="s">
        <v>1896</v>
      </c>
      <c r="G450" s="193" t="s">
        <v>1897</v>
      </c>
      <c r="H450" s="197" t="s">
        <v>372</v>
      </c>
      <c r="I450" s="194">
        <v>1</v>
      </c>
      <c r="J450" s="187" t="s">
        <v>4238</v>
      </c>
    </row>
    <row r="451" spans="1:10" ht="26.25" customHeight="1">
      <c r="A451" s="189">
        <v>63</v>
      </c>
      <c r="B451" s="190" t="s">
        <v>4239</v>
      </c>
      <c r="C451" s="191" t="s">
        <v>220</v>
      </c>
      <c r="D451" s="192" t="s">
        <v>4240</v>
      </c>
      <c r="E451" s="192" t="s">
        <v>109</v>
      </c>
      <c r="F451" s="192" t="s">
        <v>1899</v>
      </c>
      <c r="G451" s="193" t="s">
        <v>1900</v>
      </c>
      <c r="H451" s="197" t="s">
        <v>372</v>
      </c>
      <c r="I451" s="194">
        <v>1</v>
      </c>
      <c r="J451" s="187" t="s">
        <v>4238</v>
      </c>
    </row>
    <row r="452" spans="1:10" ht="26.25" customHeight="1">
      <c r="A452" s="189">
        <v>64</v>
      </c>
      <c r="B452" s="190" t="s">
        <v>4239</v>
      </c>
      <c r="C452" s="191" t="s">
        <v>220</v>
      </c>
      <c r="D452" s="192" t="s">
        <v>4240</v>
      </c>
      <c r="E452" s="192" t="s">
        <v>109</v>
      </c>
      <c r="F452" s="192" t="s">
        <v>1902</v>
      </c>
      <c r="G452" s="193" t="s">
        <v>1903</v>
      </c>
      <c r="H452" s="197" t="s">
        <v>372</v>
      </c>
      <c r="I452" s="194">
        <v>1</v>
      </c>
      <c r="J452" s="187" t="s">
        <v>4238</v>
      </c>
    </row>
    <row r="453" spans="1:10" ht="26.25" customHeight="1">
      <c r="A453" s="189">
        <v>65</v>
      </c>
      <c r="B453" s="190" t="s">
        <v>4239</v>
      </c>
      <c r="C453" s="191" t="s">
        <v>220</v>
      </c>
      <c r="D453" s="192" t="s">
        <v>4240</v>
      </c>
      <c r="E453" s="192" t="s">
        <v>109</v>
      </c>
      <c r="F453" s="192" t="s">
        <v>1905</v>
      </c>
      <c r="G453" s="193" t="s">
        <v>1906</v>
      </c>
      <c r="H453" s="197" t="s">
        <v>372</v>
      </c>
      <c r="I453" s="194">
        <v>2</v>
      </c>
      <c r="J453" s="187" t="s">
        <v>4238</v>
      </c>
    </row>
    <row r="454" spans="1:10" ht="17.25" customHeight="1">
      <c r="A454" s="189">
        <v>66</v>
      </c>
      <c r="B454" s="190" t="s">
        <v>4239</v>
      </c>
      <c r="C454" s="191" t="s">
        <v>220</v>
      </c>
      <c r="D454" s="192" t="s">
        <v>4240</v>
      </c>
      <c r="E454" s="192" t="s">
        <v>109</v>
      </c>
      <c r="F454" s="192" t="s">
        <v>1908</v>
      </c>
      <c r="G454" s="193" t="s">
        <v>1909</v>
      </c>
      <c r="H454" s="197" t="s">
        <v>372</v>
      </c>
      <c r="I454" s="194">
        <v>3</v>
      </c>
      <c r="J454" s="187" t="s">
        <v>4238</v>
      </c>
    </row>
    <row r="455" spans="1:10" ht="17.25" customHeight="1">
      <c r="A455" s="189">
        <v>67</v>
      </c>
      <c r="B455" s="190" t="s">
        <v>4239</v>
      </c>
      <c r="C455" s="191" t="s">
        <v>220</v>
      </c>
      <c r="D455" s="192" t="s">
        <v>4240</v>
      </c>
      <c r="E455" s="192" t="s">
        <v>109</v>
      </c>
      <c r="F455" s="192" t="s">
        <v>1911</v>
      </c>
      <c r="G455" s="193" t="s">
        <v>1912</v>
      </c>
      <c r="H455" s="197" t="s">
        <v>239</v>
      </c>
      <c r="I455" s="194">
        <v>0.436</v>
      </c>
      <c r="J455" s="187" t="s">
        <v>4238</v>
      </c>
    </row>
    <row r="456" spans="1:10" ht="26.25" customHeight="1">
      <c r="A456" s="189">
        <v>68</v>
      </c>
      <c r="B456" s="190" t="s">
        <v>4239</v>
      </c>
      <c r="C456" s="191" t="s">
        <v>220</v>
      </c>
      <c r="D456" s="192" t="s">
        <v>4240</v>
      </c>
      <c r="E456" s="192" t="s">
        <v>109</v>
      </c>
      <c r="F456" s="192" t="s">
        <v>1914</v>
      </c>
      <c r="G456" s="193" t="s">
        <v>1915</v>
      </c>
      <c r="H456" s="197" t="s">
        <v>239</v>
      </c>
      <c r="I456" s="194">
        <v>0.436</v>
      </c>
      <c r="J456" s="187" t="s">
        <v>4238</v>
      </c>
    </row>
    <row r="457" spans="1:10" ht="17.25" customHeight="1">
      <c r="A457" s="189">
        <v>69</v>
      </c>
      <c r="B457" s="190" t="s">
        <v>4239</v>
      </c>
      <c r="C457" s="191" t="s">
        <v>220</v>
      </c>
      <c r="D457" s="192" t="s">
        <v>4240</v>
      </c>
      <c r="E457" s="192" t="s">
        <v>109</v>
      </c>
      <c r="F457" s="192" t="s">
        <v>1917</v>
      </c>
      <c r="G457" s="193" t="s">
        <v>1918</v>
      </c>
      <c r="H457" s="197" t="s">
        <v>429</v>
      </c>
      <c r="I457" s="194">
        <v>30</v>
      </c>
      <c r="J457" s="187" t="s">
        <v>4238</v>
      </c>
    </row>
    <row r="458" spans="1:10" ht="17.25" customHeight="1">
      <c r="A458" s="189">
        <v>70</v>
      </c>
      <c r="B458" s="190" t="s">
        <v>4239</v>
      </c>
      <c r="C458" s="191" t="s">
        <v>220</v>
      </c>
      <c r="D458" s="192" t="s">
        <v>4240</v>
      </c>
      <c r="E458" s="192" t="s">
        <v>109</v>
      </c>
      <c r="F458" s="192" t="s">
        <v>1920</v>
      </c>
      <c r="G458" s="193" t="s">
        <v>1921</v>
      </c>
      <c r="H458" s="197" t="s">
        <v>429</v>
      </c>
      <c r="I458" s="194">
        <v>112.2</v>
      </c>
      <c r="J458" s="187" t="s">
        <v>4238</v>
      </c>
    </row>
    <row r="459" spans="1:10" ht="17.25" customHeight="1">
      <c r="A459" s="189">
        <v>71</v>
      </c>
      <c r="B459" s="190" t="s">
        <v>4239</v>
      </c>
      <c r="C459" s="191" t="s">
        <v>220</v>
      </c>
      <c r="D459" s="192" t="s">
        <v>4240</v>
      </c>
      <c r="E459" s="192" t="s">
        <v>109</v>
      </c>
      <c r="F459" s="192" t="s">
        <v>1923</v>
      </c>
      <c r="G459" s="193" t="s">
        <v>1924</v>
      </c>
      <c r="H459" s="197" t="s">
        <v>429</v>
      </c>
      <c r="I459" s="194">
        <v>165</v>
      </c>
      <c r="J459" s="187" t="s">
        <v>4238</v>
      </c>
    </row>
    <row r="460" spans="1:10" ht="17.25" customHeight="1">
      <c r="A460" s="189">
        <v>72</v>
      </c>
      <c r="B460" s="190" t="s">
        <v>4239</v>
      </c>
      <c r="C460" s="191" t="s">
        <v>220</v>
      </c>
      <c r="D460" s="192" t="s">
        <v>4240</v>
      </c>
      <c r="E460" s="192" t="s">
        <v>109</v>
      </c>
      <c r="F460" s="192" t="s">
        <v>1926</v>
      </c>
      <c r="G460" s="193" t="s">
        <v>1927</v>
      </c>
      <c r="H460" s="197" t="s">
        <v>429</v>
      </c>
      <c r="I460" s="194">
        <v>41.8</v>
      </c>
      <c r="J460" s="187" t="s">
        <v>4238</v>
      </c>
    </row>
    <row r="461" spans="1:10" ht="17.25" customHeight="1">
      <c r="A461" s="189">
        <v>73</v>
      </c>
      <c r="B461" s="190" t="s">
        <v>4239</v>
      </c>
      <c r="C461" s="191" t="s">
        <v>220</v>
      </c>
      <c r="D461" s="192" t="s">
        <v>4240</v>
      </c>
      <c r="E461" s="192" t="s">
        <v>109</v>
      </c>
      <c r="F461" s="192" t="s">
        <v>1929</v>
      </c>
      <c r="G461" s="193" t="s">
        <v>1930</v>
      </c>
      <c r="H461" s="197" t="s">
        <v>429</v>
      </c>
      <c r="I461" s="194">
        <v>89.1</v>
      </c>
      <c r="J461" s="187" t="s">
        <v>4238</v>
      </c>
    </row>
    <row r="462" spans="1:10" ht="17.25" customHeight="1">
      <c r="A462" s="189">
        <v>74</v>
      </c>
      <c r="B462" s="190" t="s">
        <v>4239</v>
      </c>
      <c r="C462" s="191" t="s">
        <v>220</v>
      </c>
      <c r="D462" s="192" t="s">
        <v>4240</v>
      </c>
      <c r="E462" s="192" t="s">
        <v>109</v>
      </c>
      <c r="F462" s="192" t="s">
        <v>1932</v>
      </c>
      <c r="G462" s="193" t="s">
        <v>1933</v>
      </c>
      <c r="H462" s="197" t="s">
        <v>429</v>
      </c>
      <c r="I462" s="194">
        <v>15</v>
      </c>
      <c r="J462" s="187" t="s">
        <v>4238</v>
      </c>
    </row>
    <row r="463" spans="1:10" ht="26.25" customHeight="1">
      <c r="A463" s="189">
        <v>75</v>
      </c>
      <c r="B463" s="190" t="s">
        <v>4239</v>
      </c>
      <c r="C463" s="191" t="s">
        <v>220</v>
      </c>
      <c r="D463" s="192" t="s">
        <v>4240</v>
      </c>
      <c r="E463" s="192" t="s">
        <v>109</v>
      </c>
      <c r="F463" s="192" t="s">
        <v>1935</v>
      </c>
      <c r="G463" s="193" t="s">
        <v>1936</v>
      </c>
      <c r="H463" s="197" t="s">
        <v>372</v>
      </c>
      <c r="I463" s="194">
        <v>186</v>
      </c>
      <c r="J463" s="187" t="s">
        <v>4238</v>
      </c>
    </row>
    <row r="464" spans="1:10" ht="26.25" customHeight="1">
      <c r="A464" s="189">
        <v>76</v>
      </c>
      <c r="B464" s="190" t="s">
        <v>4239</v>
      </c>
      <c r="C464" s="191" t="s">
        <v>220</v>
      </c>
      <c r="D464" s="192" t="s">
        <v>4240</v>
      </c>
      <c r="E464" s="192" t="s">
        <v>109</v>
      </c>
      <c r="F464" s="192" t="s">
        <v>1938</v>
      </c>
      <c r="G464" s="193" t="s">
        <v>1939</v>
      </c>
      <c r="H464" s="197" t="s">
        <v>372</v>
      </c>
      <c r="I464" s="194">
        <v>4</v>
      </c>
      <c r="J464" s="187" t="s">
        <v>4238</v>
      </c>
    </row>
    <row r="465" spans="1:10" ht="26.25" customHeight="1">
      <c r="A465" s="189">
        <v>77</v>
      </c>
      <c r="B465" s="190" t="s">
        <v>4239</v>
      </c>
      <c r="C465" s="191" t="s">
        <v>220</v>
      </c>
      <c r="D465" s="192" t="s">
        <v>4240</v>
      </c>
      <c r="E465" s="192" t="s">
        <v>109</v>
      </c>
      <c r="F465" s="192" t="s">
        <v>1941</v>
      </c>
      <c r="G465" s="193" t="s">
        <v>1942</v>
      </c>
      <c r="H465" s="197" t="s">
        <v>372</v>
      </c>
      <c r="I465" s="194">
        <v>4</v>
      </c>
      <c r="J465" s="187" t="s">
        <v>4238</v>
      </c>
    </row>
    <row r="466" spans="1:10" ht="17.25" customHeight="1">
      <c r="A466" s="189">
        <v>78</v>
      </c>
      <c r="B466" s="190" t="s">
        <v>4239</v>
      </c>
      <c r="C466" s="191" t="s">
        <v>220</v>
      </c>
      <c r="D466" s="192" t="s">
        <v>4240</v>
      </c>
      <c r="E466" s="192" t="s">
        <v>109</v>
      </c>
      <c r="F466" s="192" t="s">
        <v>1944</v>
      </c>
      <c r="G466" s="193" t="s">
        <v>1945</v>
      </c>
      <c r="H466" s="197" t="s">
        <v>429</v>
      </c>
      <c r="I466" s="194">
        <v>28</v>
      </c>
      <c r="J466" s="187" t="s">
        <v>4238</v>
      </c>
    </row>
    <row r="467" spans="1:10" ht="17.25" customHeight="1">
      <c r="A467" s="189">
        <v>79</v>
      </c>
      <c r="B467" s="190" t="s">
        <v>4239</v>
      </c>
      <c r="C467" s="191" t="s">
        <v>220</v>
      </c>
      <c r="D467" s="192" t="s">
        <v>4240</v>
      </c>
      <c r="E467" s="192" t="s">
        <v>109</v>
      </c>
      <c r="F467" s="192" t="s">
        <v>1947</v>
      </c>
      <c r="G467" s="193" t="s">
        <v>1948</v>
      </c>
      <c r="H467" s="197" t="s">
        <v>372</v>
      </c>
      <c r="I467" s="194">
        <v>6</v>
      </c>
      <c r="J467" s="187" t="s">
        <v>4238</v>
      </c>
    </row>
    <row r="468" spans="1:10" ht="17.25" customHeight="1">
      <c r="A468" s="189">
        <v>80</v>
      </c>
      <c r="B468" s="190" t="s">
        <v>4239</v>
      </c>
      <c r="C468" s="191" t="s">
        <v>220</v>
      </c>
      <c r="D468" s="192" t="s">
        <v>4240</v>
      </c>
      <c r="E468" s="192" t="s">
        <v>109</v>
      </c>
      <c r="F468" s="192" t="s">
        <v>1950</v>
      </c>
      <c r="G468" s="193" t="s">
        <v>1951</v>
      </c>
      <c r="H468" s="197" t="s">
        <v>429</v>
      </c>
      <c r="I468" s="194">
        <v>437</v>
      </c>
      <c r="J468" s="187" t="s">
        <v>4238</v>
      </c>
    </row>
    <row r="469" spans="1:10" ht="17.25" customHeight="1">
      <c r="A469" s="189">
        <v>81</v>
      </c>
      <c r="B469" s="190" t="s">
        <v>4239</v>
      </c>
      <c r="C469" s="191" t="s">
        <v>220</v>
      </c>
      <c r="D469" s="192" t="s">
        <v>4240</v>
      </c>
      <c r="E469" s="192" t="s">
        <v>109</v>
      </c>
      <c r="F469" s="192" t="s">
        <v>1953</v>
      </c>
      <c r="G469" s="193" t="s">
        <v>1954</v>
      </c>
      <c r="H469" s="197" t="s">
        <v>429</v>
      </c>
      <c r="I469" s="194">
        <v>15</v>
      </c>
      <c r="J469" s="187" t="s">
        <v>4238</v>
      </c>
    </row>
    <row r="470" spans="1:10" ht="26.25" customHeight="1">
      <c r="A470" s="189">
        <v>82</v>
      </c>
      <c r="B470" s="190" t="s">
        <v>4239</v>
      </c>
      <c r="C470" s="191" t="s">
        <v>220</v>
      </c>
      <c r="D470" s="192" t="s">
        <v>4240</v>
      </c>
      <c r="E470" s="192" t="s">
        <v>109</v>
      </c>
      <c r="F470" s="192" t="s">
        <v>1956</v>
      </c>
      <c r="G470" s="193" t="s">
        <v>1957</v>
      </c>
      <c r="H470" s="197" t="s">
        <v>429</v>
      </c>
      <c r="I470" s="194">
        <v>28</v>
      </c>
      <c r="J470" s="187" t="s">
        <v>4238</v>
      </c>
    </row>
    <row r="471" spans="1:10" ht="26.25" customHeight="1">
      <c r="A471" s="189">
        <v>83</v>
      </c>
      <c r="B471" s="190" t="s">
        <v>4239</v>
      </c>
      <c r="C471" s="191" t="s">
        <v>220</v>
      </c>
      <c r="D471" s="192" t="s">
        <v>4240</v>
      </c>
      <c r="E471" s="192" t="s">
        <v>109</v>
      </c>
      <c r="F471" s="192" t="s">
        <v>1959</v>
      </c>
      <c r="G471" s="193" t="s">
        <v>1960</v>
      </c>
      <c r="H471" s="197" t="s">
        <v>429</v>
      </c>
      <c r="I471" s="194">
        <v>475.2</v>
      </c>
      <c r="J471" s="187" t="s">
        <v>4238</v>
      </c>
    </row>
    <row r="472" spans="1:10" ht="26.25" customHeight="1">
      <c r="A472" s="189">
        <v>84</v>
      </c>
      <c r="B472" s="190" t="s">
        <v>4239</v>
      </c>
      <c r="C472" s="191" t="s">
        <v>220</v>
      </c>
      <c r="D472" s="192" t="s">
        <v>4240</v>
      </c>
      <c r="E472" s="192" t="s">
        <v>109</v>
      </c>
      <c r="F472" s="192" t="s">
        <v>1962</v>
      </c>
      <c r="G472" s="193" t="s">
        <v>1963</v>
      </c>
      <c r="H472" s="197" t="s">
        <v>429</v>
      </c>
      <c r="I472" s="194">
        <v>114.4</v>
      </c>
      <c r="J472" s="187" t="s">
        <v>4238</v>
      </c>
    </row>
    <row r="473" spans="1:10" ht="26.25" customHeight="1">
      <c r="A473" s="189">
        <v>85</v>
      </c>
      <c r="B473" s="190" t="s">
        <v>4239</v>
      </c>
      <c r="C473" s="191" t="s">
        <v>220</v>
      </c>
      <c r="D473" s="192" t="s">
        <v>4240</v>
      </c>
      <c r="E473" s="192" t="s">
        <v>109</v>
      </c>
      <c r="F473" s="192" t="s">
        <v>1965</v>
      </c>
      <c r="G473" s="193" t="s">
        <v>1966</v>
      </c>
      <c r="H473" s="197" t="s">
        <v>429</v>
      </c>
      <c r="I473" s="194">
        <v>169.4</v>
      </c>
      <c r="J473" s="187" t="s">
        <v>4238</v>
      </c>
    </row>
    <row r="474" spans="1:10" ht="26.25" customHeight="1">
      <c r="A474" s="189">
        <v>86</v>
      </c>
      <c r="B474" s="190" t="s">
        <v>4239</v>
      </c>
      <c r="C474" s="191" t="s">
        <v>220</v>
      </c>
      <c r="D474" s="192" t="s">
        <v>4240</v>
      </c>
      <c r="E474" s="192" t="s">
        <v>109</v>
      </c>
      <c r="F474" s="192" t="s">
        <v>1968</v>
      </c>
      <c r="G474" s="193" t="s">
        <v>1969</v>
      </c>
      <c r="H474" s="197" t="s">
        <v>429</v>
      </c>
      <c r="I474" s="194">
        <v>176</v>
      </c>
      <c r="J474" s="187" t="s">
        <v>4238</v>
      </c>
    </row>
    <row r="475" spans="1:10" ht="17.25" customHeight="1">
      <c r="A475" s="189">
        <v>87</v>
      </c>
      <c r="B475" s="190" t="s">
        <v>4239</v>
      </c>
      <c r="C475" s="191" t="s">
        <v>220</v>
      </c>
      <c r="D475" s="192" t="s">
        <v>4240</v>
      </c>
      <c r="E475" s="192" t="s">
        <v>109</v>
      </c>
      <c r="F475" s="192" t="s">
        <v>1971</v>
      </c>
      <c r="G475" s="193" t="s">
        <v>1972</v>
      </c>
      <c r="H475" s="197" t="s">
        <v>429</v>
      </c>
      <c r="I475" s="194">
        <v>934</v>
      </c>
      <c r="J475" s="187" t="s">
        <v>4238</v>
      </c>
    </row>
    <row r="476" spans="1:10" ht="17.25" customHeight="1">
      <c r="A476" s="189">
        <v>88</v>
      </c>
      <c r="B476" s="190" t="s">
        <v>4239</v>
      </c>
      <c r="C476" s="191" t="s">
        <v>220</v>
      </c>
      <c r="D476" s="192" t="s">
        <v>4240</v>
      </c>
      <c r="E476" s="192" t="s">
        <v>109</v>
      </c>
      <c r="F476" s="192" t="s">
        <v>1974</v>
      </c>
      <c r="G476" s="193" t="s">
        <v>1975</v>
      </c>
      <c r="H476" s="197" t="s">
        <v>239</v>
      </c>
      <c r="I476" s="194">
        <v>1.7649999999999999</v>
      </c>
      <c r="J476" s="187" t="s">
        <v>4238</v>
      </c>
    </row>
    <row r="477" spans="1:10" ht="26.25" customHeight="1">
      <c r="A477" s="189">
        <v>89</v>
      </c>
      <c r="B477" s="190" t="s">
        <v>4239</v>
      </c>
      <c r="C477" s="191" t="s">
        <v>220</v>
      </c>
      <c r="D477" s="192" t="s">
        <v>4240</v>
      </c>
      <c r="E477" s="192" t="s">
        <v>109</v>
      </c>
      <c r="F477" s="192" t="s">
        <v>1977</v>
      </c>
      <c r="G477" s="193" t="s">
        <v>1978</v>
      </c>
      <c r="H477" s="197" t="s">
        <v>239</v>
      </c>
      <c r="I477" s="194">
        <v>1.7649999999999999</v>
      </c>
      <c r="J477" s="187" t="s">
        <v>4238</v>
      </c>
    </row>
    <row r="478" spans="1:10" ht="17.25" customHeight="1">
      <c r="A478" s="189">
        <v>90</v>
      </c>
      <c r="B478" s="190" t="s">
        <v>4239</v>
      </c>
      <c r="C478" s="191" t="s">
        <v>220</v>
      </c>
      <c r="D478" s="192" t="s">
        <v>4240</v>
      </c>
      <c r="E478" s="192" t="s">
        <v>109</v>
      </c>
      <c r="F478" s="192" t="s">
        <v>1980</v>
      </c>
      <c r="G478" s="193" t="s">
        <v>1981</v>
      </c>
      <c r="H478" s="197" t="s">
        <v>372</v>
      </c>
      <c r="I478" s="194">
        <v>2</v>
      </c>
      <c r="J478" s="187" t="s">
        <v>4238</v>
      </c>
    </row>
    <row r="479" spans="1:10" ht="17.25" customHeight="1">
      <c r="A479" s="189">
        <v>91</v>
      </c>
      <c r="B479" s="190" t="s">
        <v>4239</v>
      </c>
      <c r="C479" s="191" t="s">
        <v>220</v>
      </c>
      <c r="D479" s="192" t="s">
        <v>4240</v>
      </c>
      <c r="E479" s="192" t="s">
        <v>109</v>
      </c>
      <c r="F479" s="192" t="s">
        <v>1983</v>
      </c>
      <c r="G479" s="193" t="s">
        <v>1984</v>
      </c>
      <c r="H479" s="197" t="s">
        <v>372</v>
      </c>
      <c r="I479" s="194">
        <v>2</v>
      </c>
      <c r="J479" s="187" t="s">
        <v>4238</v>
      </c>
    </row>
    <row r="480" spans="1:10" ht="26.25" customHeight="1">
      <c r="A480" s="189">
        <v>92</v>
      </c>
      <c r="B480" s="190" t="s">
        <v>4239</v>
      </c>
      <c r="C480" s="191" t="s">
        <v>220</v>
      </c>
      <c r="D480" s="192" t="s">
        <v>4240</v>
      </c>
      <c r="E480" s="192" t="s">
        <v>109</v>
      </c>
      <c r="F480" s="192" t="s">
        <v>1986</v>
      </c>
      <c r="G480" s="193" t="s">
        <v>1987</v>
      </c>
      <c r="H480" s="197" t="s">
        <v>372</v>
      </c>
      <c r="I480" s="194">
        <v>2</v>
      </c>
      <c r="J480" s="187" t="s">
        <v>4238</v>
      </c>
    </row>
    <row r="481" spans="1:10" ht="17.25" customHeight="1">
      <c r="A481" s="189">
        <v>93</v>
      </c>
      <c r="B481" s="190" t="s">
        <v>4239</v>
      </c>
      <c r="C481" s="191" t="s">
        <v>220</v>
      </c>
      <c r="D481" s="192" t="s">
        <v>4240</v>
      </c>
      <c r="E481" s="192" t="s">
        <v>109</v>
      </c>
      <c r="F481" s="192" t="s">
        <v>1989</v>
      </c>
      <c r="G481" s="193" t="s">
        <v>1990</v>
      </c>
      <c r="H481" s="197" t="s">
        <v>372</v>
      </c>
      <c r="I481" s="194">
        <v>32</v>
      </c>
      <c r="J481" s="187" t="s">
        <v>4238</v>
      </c>
    </row>
    <row r="482" spans="1:10" ht="17.25" customHeight="1">
      <c r="A482" s="189">
        <v>94</v>
      </c>
      <c r="B482" s="190" t="s">
        <v>4239</v>
      </c>
      <c r="C482" s="191" t="s">
        <v>220</v>
      </c>
      <c r="D482" s="192" t="s">
        <v>4240</v>
      </c>
      <c r="E482" s="192" t="s">
        <v>109</v>
      </c>
      <c r="F482" s="192" t="s">
        <v>1992</v>
      </c>
      <c r="G482" s="193" t="s">
        <v>1993</v>
      </c>
      <c r="H482" s="197" t="s">
        <v>372</v>
      </c>
      <c r="I482" s="194">
        <v>186</v>
      </c>
      <c r="J482" s="187" t="s">
        <v>4238</v>
      </c>
    </row>
    <row r="483" spans="1:10" ht="17.25" customHeight="1">
      <c r="A483" s="189">
        <v>95</v>
      </c>
      <c r="B483" s="190" t="s">
        <v>4239</v>
      </c>
      <c r="C483" s="191" t="s">
        <v>220</v>
      </c>
      <c r="D483" s="192" t="s">
        <v>4240</v>
      </c>
      <c r="E483" s="192" t="s">
        <v>109</v>
      </c>
      <c r="F483" s="192" t="s">
        <v>1995</v>
      </c>
      <c r="G483" s="193" t="s">
        <v>1996</v>
      </c>
      <c r="H483" s="197" t="s">
        <v>372</v>
      </c>
      <c r="I483" s="194">
        <v>4</v>
      </c>
      <c r="J483" s="187" t="s">
        <v>4238</v>
      </c>
    </row>
    <row r="484" spans="1:10" ht="17.25" customHeight="1">
      <c r="A484" s="189">
        <v>96</v>
      </c>
      <c r="B484" s="190" t="s">
        <v>4239</v>
      </c>
      <c r="C484" s="191" t="s">
        <v>220</v>
      </c>
      <c r="D484" s="192" t="s">
        <v>4240</v>
      </c>
      <c r="E484" s="192" t="s">
        <v>109</v>
      </c>
      <c r="F484" s="192" t="s">
        <v>1998</v>
      </c>
      <c r="G484" s="193" t="s">
        <v>1999</v>
      </c>
      <c r="H484" s="197" t="s">
        <v>372</v>
      </c>
      <c r="I484" s="194">
        <v>9</v>
      </c>
      <c r="J484" s="187" t="s">
        <v>4238</v>
      </c>
    </row>
    <row r="485" spans="1:10" ht="17.25" customHeight="1">
      <c r="A485" s="189">
        <v>97</v>
      </c>
      <c r="B485" s="190" t="s">
        <v>4239</v>
      </c>
      <c r="C485" s="191" t="s">
        <v>220</v>
      </c>
      <c r="D485" s="192" t="s">
        <v>4240</v>
      </c>
      <c r="E485" s="192" t="s">
        <v>109</v>
      </c>
      <c r="F485" s="192" t="s">
        <v>2001</v>
      </c>
      <c r="G485" s="193" t="s">
        <v>2002</v>
      </c>
      <c r="H485" s="197" t="s">
        <v>372</v>
      </c>
      <c r="I485" s="194">
        <v>6</v>
      </c>
      <c r="J485" s="187" t="s">
        <v>4238</v>
      </c>
    </row>
    <row r="486" spans="1:10" ht="17.25" customHeight="1">
      <c r="A486" s="189">
        <v>98</v>
      </c>
      <c r="B486" s="190" t="s">
        <v>4239</v>
      </c>
      <c r="C486" s="191" t="s">
        <v>220</v>
      </c>
      <c r="D486" s="192" t="s">
        <v>4240</v>
      </c>
      <c r="E486" s="192" t="s">
        <v>109</v>
      </c>
      <c r="F486" s="192" t="s">
        <v>2004</v>
      </c>
      <c r="G486" s="193" t="s">
        <v>2005</v>
      </c>
      <c r="H486" s="197" t="s">
        <v>372</v>
      </c>
      <c r="I486" s="194">
        <v>14</v>
      </c>
      <c r="J486" s="187" t="s">
        <v>4238</v>
      </c>
    </row>
    <row r="487" spans="1:10" ht="17.25" customHeight="1">
      <c r="A487" s="189">
        <v>99</v>
      </c>
      <c r="B487" s="190" t="s">
        <v>4239</v>
      </c>
      <c r="C487" s="191" t="s">
        <v>220</v>
      </c>
      <c r="D487" s="192" t="s">
        <v>4240</v>
      </c>
      <c r="E487" s="192" t="s">
        <v>109</v>
      </c>
      <c r="F487" s="192" t="s">
        <v>2007</v>
      </c>
      <c r="G487" s="193" t="s">
        <v>2008</v>
      </c>
      <c r="H487" s="197" t="s">
        <v>372</v>
      </c>
      <c r="I487" s="194">
        <v>2</v>
      </c>
      <c r="J487" s="187" t="s">
        <v>4238</v>
      </c>
    </row>
    <row r="488" spans="1:10" ht="26.25" customHeight="1">
      <c r="A488" s="189">
        <v>100</v>
      </c>
      <c r="B488" s="190" t="s">
        <v>4239</v>
      </c>
      <c r="C488" s="191" t="s">
        <v>220</v>
      </c>
      <c r="D488" s="192" t="s">
        <v>4240</v>
      </c>
      <c r="E488" s="192" t="s">
        <v>109</v>
      </c>
      <c r="F488" s="192" t="s">
        <v>2010</v>
      </c>
      <c r="G488" s="193" t="s">
        <v>2011</v>
      </c>
      <c r="H488" s="197" t="s">
        <v>372</v>
      </c>
      <c r="I488" s="194">
        <v>10</v>
      </c>
      <c r="J488" s="187" t="s">
        <v>4238</v>
      </c>
    </row>
    <row r="489" spans="1:10" ht="17.25" customHeight="1">
      <c r="A489" s="189">
        <v>101</v>
      </c>
      <c r="B489" s="190" t="s">
        <v>4239</v>
      </c>
      <c r="C489" s="191" t="s">
        <v>220</v>
      </c>
      <c r="D489" s="192" t="s">
        <v>4240</v>
      </c>
      <c r="E489" s="192" t="s">
        <v>109</v>
      </c>
      <c r="F489" s="192" t="s">
        <v>2013</v>
      </c>
      <c r="G489" s="193" t="s">
        <v>2014</v>
      </c>
      <c r="H489" s="197" t="s">
        <v>372</v>
      </c>
      <c r="I489" s="194">
        <v>16</v>
      </c>
      <c r="J489" s="187" t="s">
        <v>4238</v>
      </c>
    </row>
    <row r="490" spans="1:10" ht="26.25" customHeight="1">
      <c r="A490" s="189">
        <v>102</v>
      </c>
      <c r="B490" s="190" t="s">
        <v>4239</v>
      </c>
      <c r="C490" s="191" t="s">
        <v>220</v>
      </c>
      <c r="D490" s="192" t="s">
        <v>4240</v>
      </c>
      <c r="E490" s="192" t="s">
        <v>109</v>
      </c>
      <c r="F490" s="192" t="s">
        <v>2016</v>
      </c>
      <c r="G490" s="193" t="s">
        <v>2017</v>
      </c>
      <c r="H490" s="197" t="s">
        <v>372</v>
      </c>
      <c r="I490" s="194">
        <v>93</v>
      </c>
      <c r="J490" s="187" t="s">
        <v>4238</v>
      </c>
    </row>
    <row r="491" spans="1:10" ht="17.25" customHeight="1">
      <c r="A491" s="189">
        <v>103</v>
      </c>
      <c r="B491" s="190" t="s">
        <v>4239</v>
      </c>
      <c r="C491" s="191" t="s">
        <v>220</v>
      </c>
      <c r="D491" s="192" t="s">
        <v>4240</v>
      </c>
      <c r="E491" s="192" t="s">
        <v>109</v>
      </c>
      <c r="F491" s="192" t="s">
        <v>2019</v>
      </c>
      <c r="G491" s="193" t="s">
        <v>2020</v>
      </c>
      <c r="H491" s="197" t="s">
        <v>372</v>
      </c>
      <c r="I491" s="194">
        <v>1</v>
      </c>
      <c r="J491" s="187" t="s">
        <v>4238</v>
      </c>
    </row>
    <row r="492" spans="1:10" ht="17.25" customHeight="1">
      <c r="A492" s="189">
        <v>104</v>
      </c>
      <c r="B492" s="190" t="s">
        <v>4239</v>
      </c>
      <c r="C492" s="191" t="s">
        <v>220</v>
      </c>
      <c r="D492" s="192" t="s">
        <v>4240</v>
      </c>
      <c r="E492" s="192" t="s">
        <v>109</v>
      </c>
      <c r="F492" s="192" t="s">
        <v>2022</v>
      </c>
      <c r="G492" s="193" t="s">
        <v>2023</v>
      </c>
      <c r="H492" s="197" t="s">
        <v>372</v>
      </c>
      <c r="I492" s="194">
        <v>2</v>
      </c>
      <c r="J492" s="187" t="s">
        <v>4238</v>
      </c>
    </row>
    <row r="493" spans="1:10" ht="17.25" customHeight="1">
      <c r="A493" s="189">
        <v>105</v>
      </c>
      <c r="B493" s="190" t="s">
        <v>4239</v>
      </c>
      <c r="C493" s="191" t="s">
        <v>220</v>
      </c>
      <c r="D493" s="192" t="s">
        <v>4240</v>
      </c>
      <c r="E493" s="192" t="s">
        <v>109</v>
      </c>
      <c r="F493" s="192" t="s">
        <v>2025</v>
      </c>
      <c r="G493" s="193" t="s">
        <v>2026</v>
      </c>
      <c r="H493" s="197" t="s">
        <v>372</v>
      </c>
      <c r="I493" s="194">
        <v>10</v>
      </c>
      <c r="J493" s="187" t="s">
        <v>4238</v>
      </c>
    </row>
    <row r="494" spans="1:10" ht="17.25" customHeight="1">
      <c r="A494" s="189">
        <v>106</v>
      </c>
      <c r="B494" s="190" t="s">
        <v>4239</v>
      </c>
      <c r="C494" s="191" t="s">
        <v>220</v>
      </c>
      <c r="D494" s="192" t="s">
        <v>4240</v>
      </c>
      <c r="E494" s="192" t="s">
        <v>109</v>
      </c>
      <c r="F494" s="192" t="s">
        <v>2028</v>
      </c>
      <c r="G494" s="193" t="s">
        <v>2029</v>
      </c>
      <c r="H494" s="197" t="s">
        <v>372</v>
      </c>
      <c r="I494" s="194">
        <v>2</v>
      </c>
      <c r="J494" s="187" t="s">
        <v>4238</v>
      </c>
    </row>
    <row r="495" spans="1:10" ht="17.25" customHeight="1">
      <c r="A495" s="189">
        <v>107</v>
      </c>
      <c r="B495" s="190" t="s">
        <v>4239</v>
      </c>
      <c r="C495" s="191" t="s">
        <v>220</v>
      </c>
      <c r="D495" s="192" t="s">
        <v>4240</v>
      </c>
      <c r="E495" s="192" t="s">
        <v>109</v>
      </c>
      <c r="F495" s="192" t="s">
        <v>2031</v>
      </c>
      <c r="G495" s="193" t="s">
        <v>2032</v>
      </c>
      <c r="H495" s="197" t="s">
        <v>372</v>
      </c>
      <c r="I495" s="194">
        <v>2</v>
      </c>
      <c r="J495" s="187" t="s">
        <v>4238</v>
      </c>
    </row>
    <row r="496" spans="1:10" ht="26.25" customHeight="1">
      <c r="A496" s="189">
        <v>108</v>
      </c>
      <c r="B496" s="190" t="s">
        <v>4239</v>
      </c>
      <c r="C496" s="191" t="s">
        <v>220</v>
      </c>
      <c r="D496" s="192" t="s">
        <v>4240</v>
      </c>
      <c r="E496" s="192" t="s">
        <v>109</v>
      </c>
      <c r="F496" s="192" t="s">
        <v>2034</v>
      </c>
      <c r="G496" s="193" t="s">
        <v>2035</v>
      </c>
      <c r="H496" s="197" t="s">
        <v>372</v>
      </c>
      <c r="I496" s="194">
        <v>93</v>
      </c>
      <c r="J496" s="187" t="s">
        <v>4238</v>
      </c>
    </row>
    <row r="497" spans="1:10" ht="17.25" customHeight="1">
      <c r="A497" s="189">
        <v>109</v>
      </c>
      <c r="B497" s="190" t="s">
        <v>4239</v>
      </c>
      <c r="C497" s="191" t="s">
        <v>220</v>
      </c>
      <c r="D497" s="192" t="s">
        <v>4240</v>
      </c>
      <c r="E497" s="192" t="s">
        <v>109</v>
      </c>
      <c r="F497" s="192" t="s">
        <v>2037</v>
      </c>
      <c r="G497" s="193" t="s">
        <v>2038</v>
      </c>
      <c r="H497" s="197" t="s">
        <v>372</v>
      </c>
      <c r="I497" s="194">
        <v>16</v>
      </c>
      <c r="J497" s="187" t="s">
        <v>4238</v>
      </c>
    </row>
    <row r="498" spans="1:10" ht="17.25" customHeight="1">
      <c r="A498" s="189">
        <v>110</v>
      </c>
      <c r="B498" s="190" t="s">
        <v>4239</v>
      </c>
      <c r="C498" s="191" t="s">
        <v>220</v>
      </c>
      <c r="D498" s="192" t="s">
        <v>4240</v>
      </c>
      <c r="E498" s="192" t="s">
        <v>109</v>
      </c>
      <c r="F498" s="192" t="s">
        <v>2040</v>
      </c>
      <c r="G498" s="193" t="s">
        <v>2041</v>
      </c>
      <c r="H498" s="197" t="s">
        <v>372</v>
      </c>
      <c r="I498" s="194">
        <v>1</v>
      </c>
      <c r="J498" s="187" t="s">
        <v>4238</v>
      </c>
    </row>
    <row r="499" spans="1:10" ht="17.25" customHeight="1">
      <c r="A499" s="189">
        <v>111</v>
      </c>
      <c r="B499" s="190" t="s">
        <v>4239</v>
      </c>
      <c r="C499" s="191" t="s">
        <v>220</v>
      </c>
      <c r="D499" s="192" t="s">
        <v>4240</v>
      </c>
      <c r="E499" s="192" t="s">
        <v>109</v>
      </c>
      <c r="F499" s="192" t="s">
        <v>2043</v>
      </c>
      <c r="G499" s="193" t="s">
        <v>2044</v>
      </c>
      <c r="H499" s="197" t="s">
        <v>372</v>
      </c>
      <c r="I499" s="194">
        <v>2</v>
      </c>
      <c r="J499" s="187" t="s">
        <v>4238</v>
      </c>
    </row>
    <row r="500" spans="1:10" ht="17.25" customHeight="1">
      <c r="A500" s="189">
        <v>112</v>
      </c>
      <c r="B500" s="190" t="s">
        <v>4239</v>
      </c>
      <c r="C500" s="191" t="s">
        <v>220</v>
      </c>
      <c r="D500" s="192" t="s">
        <v>4240</v>
      </c>
      <c r="E500" s="192" t="s">
        <v>109</v>
      </c>
      <c r="F500" s="192" t="s">
        <v>2046</v>
      </c>
      <c r="G500" s="193" t="s">
        <v>2047</v>
      </c>
      <c r="H500" s="197" t="s">
        <v>372</v>
      </c>
      <c r="I500" s="194">
        <v>2</v>
      </c>
      <c r="J500" s="187" t="s">
        <v>4238</v>
      </c>
    </row>
    <row r="501" spans="1:10" ht="17.25" customHeight="1">
      <c r="A501" s="189">
        <v>113</v>
      </c>
      <c r="B501" s="190" t="s">
        <v>4239</v>
      </c>
      <c r="C501" s="191" t="s">
        <v>220</v>
      </c>
      <c r="D501" s="192" t="s">
        <v>4240</v>
      </c>
      <c r="E501" s="192" t="s">
        <v>109</v>
      </c>
      <c r="F501" s="192" t="s">
        <v>2049</v>
      </c>
      <c r="G501" s="193" t="s">
        <v>2050</v>
      </c>
      <c r="H501" s="197" t="s">
        <v>372</v>
      </c>
      <c r="I501" s="194">
        <v>6</v>
      </c>
      <c r="J501" s="187" t="s">
        <v>4238</v>
      </c>
    </row>
    <row r="502" spans="1:10" ht="17.25" customHeight="1">
      <c r="A502" s="189">
        <v>114</v>
      </c>
      <c r="B502" s="190" t="s">
        <v>4239</v>
      </c>
      <c r="C502" s="191" t="s">
        <v>220</v>
      </c>
      <c r="D502" s="192" t="s">
        <v>4240</v>
      </c>
      <c r="E502" s="192" t="s">
        <v>109</v>
      </c>
      <c r="F502" s="192" t="s">
        <v>2052</v>
      </c>
      <c r="G502" s="193" t="s">
        <v>2053</v>
      </c>
      <c r="H502" s="197" t="s">
        <v>372</v>
      </c>
      <c r="I502" s="194">
        <v>10</v>
      </c>
      <c r="J502" s="187" t="s">
        <v>4238</v>
      </c>
    </row>
    <row r="503" spans="1:10" ht="26.25" customHeight="1">
      <c r="A503" s="189">
        <v>115</v>
      </c>
      <c r="B503" s="190" t="s">
        <v>4239</v>
      </c>
      <c r="C503" s="191" t="s">
        <v>220</v>
      </c>
      <c r="D503" s="192" t="s">
        <v>4240</v>
      </c>
      <c r="E503" s="192" t="s">
        <v>109</v>
      </c>
      <c r="F503" s="192" t="s">
        <v>2055</v>
      </c>
      <c r="G503" s="193" t="s">
        <v>2056</v>
      </c>
      <c r="H503" s="197" t="s">
        <v>372</v>
      </c>
      <c r="I503" s="194">
        <v>2</v>
      </c>
      <c r="J503" s="187" t="s">
        <v>4238</v>
      </c>
    </row>
    <row r="504" spans="1:10" ht="17.25" customHeight="1">
      <c r="A504" s="189">
        <v>116</v>
      </c>
      <c r="B504" s="190" t="s">
        <v>4239</v>
      </c>
      <c r="C504" s="191" t="s">
        <v>220</v>
      </c>
      <c r="D504" s="192" t="s">
        <v>4240</v>
      </c>
      <c r="E504" s="192" t="s">
        <v>109</v>
      </c>
      <c r="F504" s="192" t="s">
        <v>2058</v>
      </c>
      <c r="G504" s="193" t="s">
        <v>2059</v>
      </c>
      <c r="H504" s="197" t="s">
        <v>372</v>
      </c>
      <c r="I504" s="194">
        <v>2</v>
      </c>
      <c r="J504" s="187" t="s">
        <v>4238</v>
      </c>
    </row>
    <row r="505" spans="1:10" ht="26.25" customHeight="1">
      <c r="A505" s="189">
        <v>117</v>
      </c>
      <c r="B505" s="190" t="s">
        <v>4239</v>
      </c>
      <c r="C505" s="191" t="s">
        <v>220</v>
      </c>
      <c r="D505" s="192" t="s">
        <v>4240</v>
      </c>
      <c r="E505" s="192" t="s">
        <v>109</v>
      </c>
      <c r="F505" s="192" t="s">
        <v>2061</v>
      </c>
      <c r="G505" s="193" t="s">
        <v>2062</v>
      </c>
      <c r="H505" s="197" t="s">
        <v>372</v>
      </c>
      <c r="I505" s="194">
        <v>8</v>
      </c>
      <c r="J505" s="187" t="s">
        <v>4238</v>
      </c>
    </row>
    <row r="506" spans="1:10" ht="26.25" customHeight="1">
      <c r="A506" s="189">
        <v>118</v>
      </c>
      <c r="B506" s="190" t="s">
        <v>4239</v>
      </c>
      <c r="C506" s="191" t="s">
        <v>220</v>
      </c>
      <c r="D506" s="192" t="s">
        <v>4240</v>
      </c>
      <c r="E506" s="192" t="s">
        <v>109</v>
      </c>
      <c r="F506" s="192" t="s">
        <v>2064</v>
      </c>
      <c r="G506" s="193" t="s">
        <v>2065</v>
      </c>
      <c r="H506" s="197" t="s">
        <v>372</v>
      </c>
      <c r="I506" s="194">
        <v>2</v>
      </c>
      <c r="J506" s="187" t="s">
        <v>4238</v>
      </c>
    </row>
    <row r="507" spans="1:10" ht="17.25" customHeight="1">
      <c r="A507" s="189">
        <v>119</v>
      </c>
      <c r="B507" s="190" t="s">
        <v>4239</v>
      </c>
      <c r="C507" s="191" t="s">
        <v>220</v>
      </c>
      <c r="D507" s="192" t="s">
        <v>4240</v>
      </c>
      <c r="E507" s="192" t="s">
        <v>109</v>
      </c>
      <c r="F507" s="192" t="s">
        <v>2067</v>
      </c>
      <c r="G507" s="193" t="s">
        <v>2068</v>
      </c>
      <c r="H507" s="197" t="s">
        <v>372</v>
      </c>
      <c r="I507" s="194">
        <v>2</v>
      </c>
      <c r="J507" s="187" t="s">
        <v>4238</v>
      </c>
    </row>
    <row r="508" spans="1:10" ht="17.25" customHeight="1">
      <c r="A508" s="189">
        <v>120</v>
      </c>
      <c r="B508" s="190" t="s">
        <v>4239</v>
      </c>
      <c r="C508" s="191" t="s">
        <v>220</v>
      </c>
      <c r="D508" s="192" t="s">
        <v>4240</v>
      </c>
      <c r="E508" s="192" t="s">
        <v>109</v>
      </c>
      <c r="F508" s="192" t="s">
        <v>2070</v>
      </c>
      <c r="G508" s="193" t="s">
        <v>2071</v>
      </c>
      <c r="H508" s="197" t="s">
        <v>239</v>
      </c>
      <c r="I508" s="194">
        <v>0.224</v>
      </c>
      <c r="J508" s="187" t="s">
        <v>4238</v>
      </c>
    </row>
    <row r="509" spans="1:10" ht="26.25" customHeight="1">
      <c r="A509" s="189">
        <v>121</v>
      </c>
      <c r="B509" s="190" t="s">
        <v>4239</v>
      </c>
      <c r="C509" s="191" t="s">
        <v>220</v>
      </c>
      <c r="D509" s="192" t="s">
        <v>4240</v>
      </c>
      <c r="E509" s="192" t="s">
        <v>109</v>
      </c>
      <c r="F509" s="192" t="s">
        <v>2073</v>
      </c>
      <c r="G509" s="193" t="s">
        <v>2074</v>
      </c>
      <c r="H509" s="197" t="s">
        <v>239</v>
      </c>
      <c r="I509" s="194">
        <v>0.224</v>
      </c>
      <c r="J509" s="187" t="s">
        <v>4238</v>
      </c>
    </row>
    <row r="510" spans="1:10" ht="26.25" customHeight="1">
      <c r="A510" s="189">
        <v>122</v>
      </c>
      <c r="B510" s="190" t="s">
        <v>4239</v>
      </c>
      <c r="C510" s="191" t="s">
        <v>220</v>
      </c>
      <c r="D510" s="192" t="s">
        <v>4240</v>
      </c>
      <c r="E510" s="192" t="s">
        <v>109</v>
      </c>
      <c r="F510" s="192" t="s">
        <v>2076</v>
      </c>
      <c r="G510" s="193" t="s">
        <v>2077</v>
      </c>
      <c r="H510" s="197" t="s">
        <v>372</v>
      </c>
      <c r="I510" s="194">
        <v>93</v>
      </c>
      <c r="J510" s="187" t="s">
        <v>4238</v>
      </c>
    </row>
    <row r="511" spans="1:10" ht="26.25" customHeight="1">
      <c r="A511" s="189">
        <v>123</v>
      </c>
      <c r="B511" s="190" t="s">
        <v>4239</v>
      </c>
      <c r="C511" s="191" t="s">
        <v>220</v>
      </c>
      <c r="D511" s="192" t="s">
        <v>4240</v>
      </c>
      <c r="E511" s="192" t="s">
        <v>109</v>
      </c>
      <c r="F511" s="192" t="s">
        <v>2079</v>
      </c>
      <c r="G511" s="193" t="s">
        <v>2080</v>
      </c>
      <c r="H511" s="197" t="s">
        <v>372</v>
      </c>
      <c r="I511" s="194">
        <v>8</v>
      </c>
      <c r="J511" s="187" t="s">
        <v>4238</v>
      </c>
    </row>
    <row r="512" spans="1:10" ht="26.25" customHeight="1">
      <c r="A512" s="189">
        <v>124</v>
      </c>
      <c r="B512" s="190" t="s">
        <v>4239</v>
      </c>
      <c r="C512" s="191" t="s">
        <v>220</v>
      </c>
      <c r="D512" s="192" t="s">
        <v>4240</v>
      </c>
      <c r="E512" s="192" t="s">
        <v>109</v>
      </c>
      <c r="F512" s="192" t="s">
        <v>2082</v>
      </c>
      <c r="G512" s="193" t="s">
        <v>2083</v>
      </c>
      <c r="H512" s="197" t="s">
        <v>372</v>
      </c>
      <c r="I512" s="194">
        <v>2</v>
      </c>
      <c r="J512" s="187" t="s">
        <v>4238</v>
      </c>
    </row>
    <row r="513" spans="1:10" ht="26.25" customHeight="1">
      <c r="A513" s="189">
        <v>125</v>
      </c>
      <c r="B513" s="190" t="s">
        <v>4239</v>
      </c>
      <c r="C513" s="191" t="s">
        <v>220</v>
      </c>
      <c r="D513" s="192" t="s">
        <v>4240</v>
      </c>
      <c r="E513" s="192" t="s">
        <v>109</v>
      </c>
      <c r="F513" s="192" t="s">
        <v>2085</v>
      </c>
      <c r="G513" s="193" t="s">
        <v>2086</v>
      </c>
      <c r="H513" s="197" t="s">
        <v>372</v>
      </c>
      <c r="I513" s="194">
        <v>2</v>
      </c>
      <c r="J513" s="187" t="s">
        <v>4238</v>
      </c>
    </row>
    <row r="514" spans="1:10" ht="26.25" customHeight="1">
      <c r="A514" s="189">
        <v>126</v>
      </c>
      <c r="B514" s="190" t="s">
        <v>4239</v>
      </c>
      <c r="C514" s="191" t="s">
        <v>220</v>
      </c>
      <c r="D514" s="192" t="s">
        <v>4240</v>
      </c>
      <c r="E514" s="192" t="s">
        <v>109</v>
      </c>
      <c r="F514" s="192" t="s">
        <v>2088</v>
      </c>
      <c r="G514" s="193" t="s">
        <v>2089</v>
      </c>
      <c r="H514" s="197" t="s">
        <v>372</v>
      </c>
      <c r="I514" s="194">
        <v>2</v>
      </c>
      <c r="J514" s="187" t="s">
        <v>4238</v>
      </c>
    </row>
    <row r="515" spans="1:10" ht="26.25" customHeight="1">
      <c r="A515" s="189">
        <v>127</v>
      </c>
      <c r="B515" s="190" t="s">
        <v>4239</v>
      </c>
      <c r="C515" s="191" t="s">
        <v>220</v>
      </c>
      <c r="D515" s="192" t="s">
        <v>4240</v>
      </c>
      <c r="E515" s="192" t="s">
        <v>109</v>
      </c>
      <c r="F515" s="192" t="s">
        <v>2091</v>
      </c>
      <c r="G515" s="193" t="s">
        <v>2092</v>
      </c>
      <c r="H515" s="197" t="s">
        <v>372</v>
      </c>
      <c r="I515" s="194">
        <v>5</v>
      </c>
      <c r="J515" s="187" t="s">
        <v>4238</v>
      </c>
    </row>
    <row r="516" spans="1:10" ht="26.25" customHeight="1">
      <c r="A516" s="189">
        <v>128</v>
      </c>
      <c r="B516" s="190" t="s">
        <v>4239</v>
      </c>
      <c r="C516" s="191" t="s">
        <v>220</v>
      </c>
      <c r="D516" s="192" t="s">
        <v>4240</v>
      </c>
      <c r="E516" s="192" t="s">
        <v>109</v>
      </c>
      <c r="F516" s="192" t="s">
        <v>2094</v>
      </c>
      <c r="G516" s="193" t="s">
        <v>2095</v>
      </c>
      <c r="H516" s="197" t="s">
        <v>372</v>
      </c>
      <c r="I516" s="194">
        <v>4</v>
      </c>
      <c r="J516" s="187" t="s">
        <v>4238</v>
      </c>
    </row>
    <row r="517" spans="1:10" ht="26.25" customHeight="1">
      <c r="A517" s="189">
        <v>129</v>
      </c>
      <c r="B517" s="190" t="s">
        <v>4239</v>
      </c>
      <c r="C517" s="191" t="s">
        <v>220</v>
      </c>
      <c r="D517" s="192" t="s">
        <v>4240</v>
      </c>
      <c r="E517" s="192" t="s">
        <v>109</v>
      </c>
      <c r="F517" s="192" t="s">
        <v>2097</v>
      </c>
      <c r="G517" s="193" t="s">
        <v>2098</v>
      </c>
      <c r="H517" s="197" t="s">
        <v>372</v>
      </c>
      <c r="I517" s="194">
        <v>18</v>
      </c>
      <c r="J517" s="187" t="s">
        <v>4238</v>
      </c>
    </row>
    <row r="518" spans="1:10" ht="26.25" customHeight="1">
      <c r="A518" s="189">
        <v>130</v>
      </c>
      <c r="B518" s="190" t="s">
        <v>4239</v>
      </c>
      <c r="C518" s="191" t="s">
        <v>220</v>
      </c>
      <c r="D518" s="192" t="s">
        <v>4240</v>
      </c>
      <c r="E518" s="192" t="s">
        <v>109</v>
      </c>
      <c r="F518" s="192" t="s">
        <v>2100</v>
      </c>
      <c r="G518" s="193" t="s">
        <v>2101</v>
      </c>
      <c r="H518" s="197" t="s">
        <v>372</v>
      </c>
      <c r="I518" s="194">
        <v>16</v>
      </c>
      <c r="J518" s="187" t="s">
        <v>4238</v>
      </c>
    </row>
    <row r="519" spans="1:10" ht="26.25" customHeight="1">
      <c r="A519" s="189">
        <v>131</v>
      </c>
      <c r="B519" s="190" t="s">
        <v>4239</v>
      </c>
      <c r="C519" s="191" t="s">
        <v>220</v>
      </c>
      <c r="D519" s="192" t="s">
        <v>4240</v>
      </c>
      <c r="E519" s="192" t="s">
        <v>109</v>
      </c>
      <c r="F519" s="192" t="s">
        <v>2103</v>
      </c>
      <c r="G519" s="193" t="s">
        <v>2104</v>
      </c>
      <c r="H519" s="197" t="s">
        <v>372</v>
      </c>
      <c r="I519" s="194">
        <v>6</v>
      </c>
      <c r="J519" s="187" t="s">
        <v>4238</v>
      </c>
    </row>
    <row r="520" spans="1:10" ht="26.25" customHeight="1">
      <c r="A520" s="189">
        <v>132</v>
      </c>
      <c r="B520" s="190" t="s">
        <v>4239</v>
      </c>
      <c r="C520" s="191" t="s">
        <v>220</v>
      </c>
      <c r="D520" s="192" t="s">
        <v>4240</v>
      </c>
      <c r="E520" s="192" t="s">
        <v>109</v>
      </c>
      <c r="F520" s="192" t="s">
        <v>2106</v>
      </c>
      <c r="G520" s="193" t="s">
        <v>2107</v>
      </c>
      <c r="H520" s="197" t="s">
        <v>372</v>
      </c>
      <c r="I520" s="194">
        <v>2</v>
      </c>
      <c r="J520" s="187" t="s">
        <v>4238</v>
      </c>
    </row>
    <row r="521" spans="1:10" ht="26.25" customHeight="1">
      <c r="A521" s="189">
        <v>133</v>
      </c>
      <c r="B521" s="190" t="s">
        <v>4239</v>
      </c>
      <c r="C521" s="191" t="s">
        <v>220</v>
      </c>
      <c r="D521" s="192" t="s">
        <v>4240</v>
      </c>
      <c r="E521" s="192" t="s">
        <v>109</v>
      </c>
      <c r="F521" s="192" t="s">
        <v>2109</v>
      </c>
      <c r="G521" s="193" t="s">
        <v>2110</v>
      </c>
      <c r="H521" s="197" t="s">
        <v>372</v>
      </c>
      <c r="I521" s="194">
        <v>1</v>
      </c>
      <c r="J521" s="187" t="s">
        <v>4238</v>
      </c>
    </row>
    <row r="522" spans="1:10" ht="26.25" customHeight="1">
      <c r="A522" s="189">
        <v>134</v>
      </c>
      <c r="B522" s="190" t="s">
        <v>4239</v>
      </c>
      <c r="C522" s="191" t="s">
        <v>220</v>
      </c>
      <c r="D522" s="192" t="s">
        <v>4240</v>
      </c>
      <c r="E522" s="192" t="s">
        <v>109</v>
      </c>
      <c r="F522" s="192" t="s">
        <v>2112</v>
      </c>
      <c r="G522" s="193" t="s">
        <v>2113</v>
      </c>
      <c r="H522" s="197" t="s">
        <v>372</v>
      </c>
      <c r="I522" s="194">
        <v>9</v>
      </c>
      <c r="J522" s="187" t="s">
        <v>4238</v>
      </c>
    </row>
    <row r="523" spans="1:10" ht="26.25" customHeight="1">
      <c r="A523" s="189">
        <v>135</v>
      </c>
      <c r="B523" s="190" t="s">
        <v>4239</v>
      </c>
      <c r="C523" s="191" t="s">
        <v>220</v>
      </c>
      <c r="D523" s="192" t="s">
        <v>4240</v>
      </c>
      <c r="E523" s="192" t="s">
        <v>109</v>
      </c>
      <c r="F523" s="192" t="s">
        <v>2115</v>
      </c>
      <c r="G523" s="193" t="s">
        <v>2116</v>
      </c>
      <c r="H523" s="197" t="s">
        <v>372</v>
      </c>
      <c r="I523" s="194">
        <v>10</v>
      </c>
      <c r="J523" s="187" t="s">
        <v>4238</v>
      </c>
    </row>
    <row r="524" spans="1:10" ht="26.25" customHeight="1">
      <c r="A524" s="189">
        <v>136</v>
      </c>
      <c r="B524" s="190" t="s">
        <v>4239</v>
      </c>
      <c r="C524" s="191" t="s">
        <v>220</v>
      </c>
      <c r="D524" s="192" t="s">
        <v>4240</v>
      </c>
      <c r="E524" s="192" t="s">
        <v>109</v>
      </c>
      <c r="F524" s="192" t="s">
        <v>2118</v>
      </c>
      <c r="G524" s="193" t="s">
        <v>2119</v>
      </c>
      <c r="H524" s="197" t="s">
        <v>372</v>
      </c>
      <c r="I524" s="194">
        <v>2</v>
      </c>
      <c r="J524" s="187" t="s">
        <v>4238</v>
      </c>
    </row>
    <row r="525" spans="1:10" ht="26.25" customHeight="1">
      <c r="A525" s="189">
        <v>137</v>
      </c>
      <c r="B525" s="190" t="s">
        <v>4239</v>
      </c>
      <c r="C525" s="191" t="s">
        <v>220</v>
      </c>
      <c r="D525" s="192" t="s">
        <v>4240</v>
      </c>
      <c r="E525" s="192" t="s">
        <v>109</v>
      </c>
      <c r="F525" s="192" t="s">
        <v>2121</v>
      </c>
      <c r="G525" s="193" t="s">
        <v>2122</v>
      </c>
      <c r="H525" s="197" t="s">
        <v>372</v>
      </c>
      <c r="I525" s="194">
        <v>1</v>
      </c>
      <c r="J525" s="187" t="s">
        <v>4238</v>
      </c>
    </row>
    <row r="526" spans="1:10" ht="26.25" customHeight="1">
      <c r="A526" s="189">
        <v>138</v>
      </c>
      <c r="B526" s="190" t="s">
        <v>4239</v>
      </c>
      <c r="C526" s="191" t="s">
        <v>220</v>
      </c>
      <c r="D526" s="192" t="s">
        <v>4240</v>
      </c>
      <c r="E526" s="192" t="s">
        <v>109</v>
      </c>
      <c r="F526" s="192" t="s">
        <v>2124</v>
      </c>
      <c r="G526" s="193" t="s">
        <v>2125</v>
      </c>
      <c r="H526" s="197" t="s">
        <v>372</v>
      </c>
      <c r="I526" s="194">
        <v>5</v>
      </c>
      <c r="J526" s="187" t="s">
        <v>4238</v>
      </c>
    </row>
    <row r="527" spans="1:10" ht="17.25" customHeight="1">
      <c r="A527" s="189">
        <v>139</v>
      </c>
      <c r="B527" s="190" t="s">
        <v>4239</v>
      </c>
      <c r="C527" s="191" t="s">
        <v>220</v>
      </c>
      <c r="D527" s="192" t="s">
        <v>4240</v>
      </c>
      <c r="E527" s="192" t="s">
        <v>109</v>
      </c>
      <c r="F527" s="192" t="s">
        <v>2127</v>
      </c>
      <c r="G527" s="193" t="s">
        <v>2128</v>
      </c>
      <c r="H527" s="197" t="s">
        <v>372</v>
      </c>
      <c r="I527" s="194">
        <v>23</v>
      </c>
      <c r="J527" s="187" t="s">
        <v>4238</v>
      </c>
    </row>
    <row r="528" spans="1:10" ht="17.25" customHeight="1">
      <c r="A528" s="189">
        <v>140</v>
      </c>
      <c r="B528" s="190" t="s">
        <v>4239</v>
      </c>
      <c r="C528" s="191" t="s">
        <v>220</v>
      </c>
      <c r="D528" s="192" t="s">
        <v>4240</v>
      </c>
      <c r="E528" s="192" t="s">
        <v>109</v>
      </c>
      <c r="F528" s="192" t="s">
        <v>2130</v>
      </c>
      <c r="G528" s="193" t="s">
        <v>2131</v>
      </c>
      <c r="H528" s="197" t="s">
        <v>372</v>
      </c>
      <c r="I528" s="194">
        <v>40</v>
      </c>
      <c r="J528" s="187" t="s">
        <v>4238</v>
      </c>
    </row>
    <row r="529" spans="1:10" ht="26.25" customHeight="1">
      <c r="A529" s="189">
        <v>141</v>
      </c>
      <c r="B529" s="190" t="s">
        <v>4239</v>
      </c>
      <c r="C529" s="191" t="s">
        <v>220</v>
      </c>
      <c r="D529" s="192" t="s">
        <v>4240</v>
      </c>
      <c r="E529" s="192" t="s">
        <v>109</v>
      </c>
      <c r="F529" s="192" t="s">
        <v>2133</v>
      </c>
      <c r="G529" s="193" t="s">
        <v>2134</v>
      </c>
      <c r="H529" s="197" t="s">
        <v>372</v>
      </c>
      <c r="I529" s="194">
        <v>6</v>
      </c>
      <c r="J529" s="187" t="s">
        <v>4238</v>
      </c>
    </row>
    <row r="530" spans="1:10" ht="26.25" customHeight="1">
      <c r="A530" s="189">
        <v>142</v>
      </c>
      <c r="B530" s="190" t="s">
        <v>4239</v>
      </c>
      <c r="C530" s="191" t="s">
        <v>220</v>
      </c>
      <c r="D530" s="192" t="s">
        <v>4240</v>
      </c>
      <c r="E530" s="192" t="s">
        <v>109</v>
      </c>
      <c r="F530" s="192" t="s">
        <v>2136</v>
      </c>
      <c r="G530" s="193" t="s">
        <v>2137</v>
      </c>
      <c r="H530" s="197" t="s">
        <v>372</v>
      </c>
      <c r="I530" s="194">
        <v>24</v>
      </c>
      <c r="J530" s="187" t="s">
        <v>4238</v>
      </c>
    </row>
    <row r="531" spans="1:10" ht="17.25" customHeight="1">
      <c r="A531" s="189">
        <v>143</v>
      </c>
      <c r="B531" s="190" t="s">
        <v>4239</v>
      </c>
      <c r="C531" s="191" t="s">
        <v>220</v>
      </c>
      <c r="D531" s="192" t="s">
        <v>4240</v>
      </c>
      <c r="E531" s="192" t="s">
        <v>109</v>
      </c>
      <c r="F531" s="192" t="s">
        <v>2139</v>
      </c>
      <c r="G531" s="193" t="s">
        <v>2140</v>
      </c>
      <c r="H531" s="197" t="s">
        <v>372</v>
      </c>
      <c r="I531" s="194">
        <v>93</v>
      </c>
      <c r="J531" s="187" t="s">
        <v>4238</v>
      </c>
    </row>
    <row r="532" spans="1:10" ht="17.25" customHeight="1">
      <c r="A532" s="189">
        <v>144</v>
      </c>
      <c r="B532" s="190" t="s">
        <v>4239</v>
      </c>
      <c r="C532" s="191" t="s">
        <v>220</v>
      </c>
      <c r="D532" s="192" t="s">
        <v>4240</v>
      </c>
      <c r="E532" s="192" t="s">
        <v>109</v>
      </c>
      <c r="F532" s="192" t="s">
        <v>2142</v>
      </c>
      <c r="G532" s="193" t="s">
        <v>2143</v>
      </c>
      <c r="H532" s="197" t="s">
        <v>223</v>
      </c>
      <c r="I532" s="194">
        <v>300</v>
      </c>
      <c r="J532" s="187" t="s">
        <v>4238</v>
      </c>
    </row>
    <row r="533" spans="1:10" ht="17.25" customHeight="1">
      <c r="A533" s="189">
        <v>145</v>
      </c>
      <c r="B533" s="190" t="s">
        <v>4239</v>
      </c>
      <c r="C533" s="191" t="s">
        <v>220</v>
      </c>
      <c r="D533" s="192" t="s">
        <v>4240</v>
      </c>
      <c r="E533" s="192" t="s">
        <v>109</v>
      </c>
      <c r="F533" s="192" t="s">
        <v>2145</v>
      </c>
      <c r="G533" s="193" t="s">
        <v>2146</v>
      </c>
      <c r="H533" s="197" t="s">
        <v>239</v>
      </c>
      <c r="I533" s="194">
        <v>4.617</v>
      </c>
      <c r="J533" s="187" t="s">
        <v>4238</v>
      </c>
    </row>
    <row r="534" spans="1:10" ht="26.25" customHeight="1">
      <c r="A534" s="189">
        <v>146</v>
      </c>
      <c r="B534" s="190" t="s">
        <v>4239</v>
      </c>
      <c r="C534" s="191" t="s">
        <v>220</v>
      </c>
      <c r="D534" s="192" t="s">
        <v>4240</v>
      </c>
      <c r="E534" s="192" t="s">
        <v>109</v>
      </c>
      <c r="F534" s="192" t="s">
        <v>2148</v>
      </c>
      <c r="G534" s="193" t="s">
        <v>2149</v>
      </c>
      <c r="H534" s="197" t="s">
        <v>239</v>
      </c>
      <c r="I534" s="194">
        <v>4.617</v>
      </c>
      <c r="J534" s="187" t="s">
        <v>4238</v>
      </c>
    </row>
    <row r="535" spans="1:10" ht="26.25" customHeight="1">
      <c r="A535" s="189">
        <v>147</v>
      </c>
      <c r="B535" s="190" t="s">
        <v>4239</v>
      </c>
      <c r="C535" s="191" t="s">
        <v>220</v>
      </c>
      <c r="D535" s="192" t="s">
        <v>4240</v>
      </c>
      <c r="E535" s="192" t="s">
        <v>109</v>
      </c>
      <c r="F535" s="192" t="s">
        <v>2151</v>
      </c>
      <c r="G535" s="193" t="s">
        <v>2152</v>
      </c>
      <c r="H535" s="197" t="s">
        <v>223</v>
      </c>
      <c r="I535" s="194">
        <v>2</v>
      </c>
      <c r="J535" s="187" t="s">
        <v>4238</v>
      </c>
    </row>
    <row r="536" spans="1:10" ht="26.25" customHeight="1">
      <c r="A536" s="189">
        <v>148</v>
      </c>
      <c r="B536" s="190" t="s">
        <v>4239</v>
      </c>
      <c r="C536" s="191" t="s">
        <v>220</v>
      </c>
      <c r="D536" s="192" t="s">
        <v>4240</v>
      </c>
      <c r="E536" s="192" t="s">
        <v>109</v>
      </c>
      <c r="F536" s="192" t="s">
        <v>2154</v>
      </c>
      <c r="G536" s="193" t="s">
        <v>2155</v>
      </c>
      <c r="H536" s="197" t="s">
        <v>429</v>
      </c>
      <c r="I536" s="194">
        <v>100</v>
      </c>
      <c r="J536" s="187" t="s">
        <v>4238</v>
      </c>
    </row>
    <row r="537" spans="1:10" ht="26.25" customHeight="1">
      <c r="A537" s="189">
        <v>149</v>
      </c>
      <c r="B537" s="190" t="s">
        <v>4239</v>
      </c>
      <c r="C537" s="191" t="s">
        <v>220</v>
      </c>
      <c r="D537" s="192" t="s">
        <v>4240</v>
      </c>
      <c r="E537" s="192" t="s">
        <v>109</v>
      </c>
      <c r="F537" s="192" t="s">
        <v>2157</v>
      </c>
      <c r="G537" s="193" t="s">
        <v>2158</v>
      </c>
      <c r="H537" s="197" t="s">
        <v>429</v>
      </c>
      <c r="I537" s="194">
        <v>480</v>
      </c>
      <c r="J537" s="187" t="s">
        <v>4238</v>
      </c>
    </row>
    <row r="538" spans="1:10" ht="17.25" customHeight="1">
      <c r="A538" s="189">
        <v>150</v>
      </c>
      <c r="B538" s="190" t="s">
        <v>4239</v>
      </c>
      <c r="C538" s="191" t="s">
        <v>220</v>
      </c>
      <c r="D538" s="192" t="s">
        <v>4240</v>
      </c>
      <c r="E538" s="192" t="s">
        <v>109</v>
      </c>
      <c r="F538" s="192" t="s">
        <v>2160</v>
      </c>
      <c r="G538" s="193" t="s">
        <v>2161</v>
      </c>
      <c r="H538" s="197" t="s">
        <v>2162</v>
      </c>
      <c r="I538" s="194">
        <v>50</v>
      </c>
      <c r="J538" s="187" t="s">
        <v>4238</v>
      </c>
    </row>
    <row r="539" spans="1:10" ht="17.25" customHeight="1">
      <c r="A539" s="189">
        <v>151</v>
      </c>
      <c r="B539" s="190" t="s">
        <v>4239</v>
      </c>
      <c r="C539" s="191" t="s">
        <v>220</v>
      </c>
      <c r="D539" s="192" t="s">
        <v>4240</v>
      </c>
      <c r="E539" s="192" t="s">
        <v>109</v>
      </c>
      <c r="F539" s="192" t="s">
        <v>2165</v>
      </c>
      <c r="G539" s="193" t="s">
        <v>2166</v>
      </c>
      <c r="H539" s="197" t="s">
        <v>2162</v>
      </c>
      <c r="I539" s="194">
        <v>40</v>
      </c>
      <c r="J539" s="187" t="s">
        <v>4238</v>
      </c>
    </row>
    <row r="540" spans="1:10" ht="17.25" customHeight="1">
      <c r="A540" s="189">
        <v>152</v>
      </c>
      <c r="B540" s="190" t="s">
        <v>4239</v>
      </c>
      <c r="C540" s="191" t="s">
        <v>220</v>
      </c>
      <c r="D540" s="192" t="s">
        <v>4240</v>
      </c>
      <c r="E540" s="192" t="s">
        <v>109</v>
      </c>
      <c r="F540" s="192" t="s">
        <v>2168</v>
      </c>
      <c r="G540" s="193" t="s">
        <v>2169</v>
      </c>
      <c r="H540" s="197" t="s">
        <v>2162</v>
      </c>
      <c r="I540" s="194">
        <v>30</v>
      </c>
      <c r="J540" s="187" t="s">
        <v>4238</v>
      </c>
    </row>
    <row r="541" spans="1:10" ht="17.25" customHeight="1">
      <c r="A541" s="189">
        <v>153</v>
      </c>
      <c r="B541" s="190" t="s">
        <v>4239</v>
      </c>
      <c r="C541" s="191" t="s">
        <v>220</v>
      </c>
      <c r="D541" s="192" t="s">
        <v>4240</v>
      </c>
      <c r="E541" s="192" t="s">
        <v>109</v>
      </c>
      <c r="F541" s="192" t="s">
        <v>2171</v>
      </c>
      <c r="G541" s="193" t="s">
        <v>2172</v>
      </c>
      <c r="H541" s="197" t="s">
        <v>2162</v>
      </c>
      <c r="I541" s="194">
        <v>15</v>
      </c>
      <c r="J541" s="187" t="s">
        <v>4238</v>
      </c>
    </row>
    <row r="542" spans="1:10" ht="26.25" customHeight="1">
      <c r="A542" s="189">
        <v>1</v>
      </c>
      <c r="B542" s="190" t="s">
        <v>4239</v>
      </c>
      <c r="C542" s="191" t="s">
        <v>220</v>
      </c>
      <c r="D542" s="192" t="s">
        <v>4240</v>
      </c>
      <c r="E542" s="192" t="s">
        <v>109</v>
      </c>
      <c r="F542" s="192" t="s">
        <v>1959</v>
      </c>
      <c r="G542" s="193" t="s">
        <v>1960</v>
      </c>
      <c r="H542" s="197" t="s">
        <v>429</v>
      </c>
      <c r="I542" s="194">
        <v>22</v>
      </c>
      <c r="J542" s="187" t="s">
        <v>4238</v>
      </c>
    </row>
    <row r="543" spans="1:10" ht="26.25" customHeight="1">
      <c r="A543" s="189">
        <v>2</v>
      </c>
      <c r="B543" s="190" t="s">
        <v>4239</v>
      </c>
      <c r="C543" s="191" t="s">
        <v>220</v>
      </c>
      <c r="D543" s="192" t="s">
        <v>4240</v>
      </c>
      <c r="E543" s="192" t="s">
        <v>109</v>
      </c>
      <c r="F543" s="192" t="s">
        <v>1965</v>
      </c>
      <c r="G543" s="193" t="s">
        <v>1966</v>
      </c>
      <c r="H543" s="197" t="s">
        <v>429</v>
      </c>
      <c r="I543" s="194">
        <v>58</v>
      </c>
      <c r="J543" s="187" t="s">
        <v>4238</v>
      </c>
    </row>
    <row r="544" spans="1:10" ht="17.25" customHeight="1">
      <c r="A544" s="189">
        <v>3</v>
      </c>
      <c r="B544" s="190" t="s">
        <v>4239</v>
      </c>
      <c r="C544" s="191" t="s">
        <v>220</v>
      </c>
      <c r="D544" s="192" t="s">
        <v>4240</v>
      </c>
      <c r="E544" s="192" t="s">
        <v>109</v>
      </c>
      <c r="F544" s="192" t="s">
        <v>1971</v>
      </c>
      <c r="G544" s="193" t="s">
        <v>1972</v>
      </c>
      <c r="H544" s="197" t="s">
        <v>429</v>
      </c>
      <c r="I544" s="194">
        <v>80</v>
      </c>
      <c r="J544" s="187" t="s">
        <v>4238</v>
      </c>
    </row>
    <row r="545" spans="1:10" ht="17.25" customHeight="1">
      <c r="A545" s="189">
        <v>4</v>
      </c>
      <c r="B545" s="190" t="s">
        <v>4239</v>
      </c>
      <c r="C545" s="191" t="s">
        <v>220</v>
      </c>
      <c r="D545" s="192" t="s">
        <v>4240</v>
      </c>
      <c r="E545" s="192" t="s">
        <v>109</v>
      </c>
      <c r="F545" s="192" t="s">
        <v>1974</v>
      </c>
      <c r="G545" s="193" t="s">
        <v>1975</v>
      </c>
      <c r="H545" s="197" t="s">
        <v>239</v>
      </c>
      <c r="I545" s="194">
        <v>1.7999999999999999E-2</v>
      </c>
      <c r="J545" s="187" t="s">
        <v>4238</v>
      </c>
    </row>
    <row r="546" spans="1:10" ht="26.25" customHeight="1">
      <c r="A546" s="189">
        <v>5</v>
      </c>
      <c r="B546" s="190" t="s">
        <v>4239</v>
      </c>
      <c r="C546" s="191" t="s">
        <v>220</v>
      </c>
      <c r="D546" s="192" t="s">
        <v>4240</v>
      </c>
      <c r="E546" s="192" t="s">
        <v>109</v>
      </c>
      <c r="F546" s="192" t="s">
        <v>1977</v>
      </c>
      <c r="G546" s="193" t="s">
        <v>1978</v>
      </c>
      <c r="H546" s="197" t="s">
        <v>239</v>
      </c>
      <c r="I546" s="194">
        <v>1.7999999999999999E-2</v>
      </c>
      <c r="J546" s="187" t="s">
        <v>4238</v>
      </c>
    </row>
    <row r="547" spans="1:10" ht="26.25" customHeight="1">
      <c r="A547" s="189">
        <v>6</v>
      </c>
      <c r="B547" s="190" t="s">
        <v>4239</v>
      </c>
      <c r="C547" s="191" t="s">
        <v>220</v>
      </c>
      <c r="D547" s="192" t="s">
        <v>4240</v>
      </c>
      <c r="E547" s="192" t="s">
        <v>109</v>
      </c>
      <c r="F547" s="192" t="s">
        <v>2016</v>
      </c>
      <c r="G547" s="193" t="s">
        <v>2017</v>
      </c>
      <c r="H547" s="197" t="s">
        <v>372</v>
      </c>
      <c r="I547" s="194">
        <v>6</v>
      </c>
      <c r="J547" s="187" t="s">
        <v>4238</v>
      </c>
    </row>
    <row r="548" spans="1:10" ht="26.25" customHeight="1">
      <c r="A548" s="189">
        <v>7</v>
      </c>
      <c r="B548" s="190" t="s">
        <v>4239</v>
      </c>
      <c r="C548" s="191" t="s">
        <v>220</v>
      </c>
      <c r="D548" s="192" t="s">
        <v>4240</v>
      </c>
      <c r="E548" s="192" t="s">
        <v>109</v>
      </c>
      <c r="F548" s="192" t="s">
        <v>2034</v>
      </c>
      <c r="G548" s="193" t="s">
        <v>2035</v>
      </c>
      <c r="H548" s="197" t="s">
        <v>372</v>
      </c>
      <c r="I548" s="194">
        <v>6</v>
      </c>
      <c r="J548" s="187" t="s">
        <v>4238</v>
      </c>
    </row>
    <row r="549" spans="1:10" ht="17.25" customHeight="1">
      <c r="A549" s="189">
        <v>8</v>
      </c>
      <c r="B549" s="190" t="s">
        <v>4239</v>
      </c>
      <c r="C549" s="191" t="s">
        <v>220</v>
      </c>
      <c r="D549" s="192" t="s">
        <v>4240</v>
      </c>
      <c r="E549" s="192" t="s">
        <v>109</v>
      </c>
      <c r="F549" s="192" t="s">
        <v>2070</v>
      </c>
      <c r="G549" s="193" t="s">
        <v>2071</v>
      </c>
      <c r="H549" s="197" t="s">
        <v>239</v>
      </c>
      <c r="I549" s="194">
        <v>1.2E-2</v>
      </c>
      <c r="J549" s="187" t="s">
        <v>4238</v>
      </c>
    </row>
    <row r="550" spans="1:10" ht="26.25" customHeight="1">
      <c r="A550" s="189">
        <v>9</v>
      </c>
      <c r="B550" s="190" t="s">
        <v>4239</v>
      </c>
      <c r="C550" s="191" t="s">
        <v>220</v>
      </c>
      <c r="D550" s="192" t="s">
        <v>4240</v>
      </c>
      <c r="E550" s="192" t="s">
        <v>109</v>
      </c>
      <c r="F550" s="192" t="s">
        <v>2073</v>
      </c>
      <c r="G550" s="193" t="s">
        <v>2074</v>
      </c>
      <c r="H550" s="197" t="s">
        <v>239</v>
      </c>
      <c r="I550" s="194">
        <v>1.2E-2</v>
      </c>
      <c r="J550" s="187" t="s">
        <v>4238</v>
      </c>
    </row>
    <row r="551" spans="1:10" ht="26.25" customHeight="1">
      <c r="A551" s="189">
        <v>10</v>
      </c>
      <c r="B551" s="190" t="s">
        <v>4239</v>
      </c>
      <c r="C551" s="191" t="s">
        <v>220</v>
      </c>
      <c r="D551" s="192" t="s">
        <v>4240</v>
      </c>
      <c r="E551" s="192" t="s">
        <v>109</v>
      </c>
      <c r="F551" s="192" t="s">
        <v>2076</v>
      </c>
      <c r="G551" s="193" t="s">
        <v>2077</v>
      </c>
      <c r="H551" s="197" t="s">
        <v>372</v>
      </c>
      <c r="I551" s="194">
        <v>6</v>
      </c>
      <c r="J551" s="187" t="s">
        <v>4238</v>
      </c>
    </row>
    <row r="552" spans="1:10" ht="26.25" customHeight="1">
      <c r="A552" s="189">
        <v>11</v>
      </c>
      <c r="B552" s="190" t="s">
        <v>4239</v>
      </c>
      <c r="C552" s="191" t="s">
        <v>220</v>
      </c>
      <c r="D552" s="192" t="s">
        <v>4240</v>
      </c>
      <c r="E552" s="192" t="s">
        <v>109</v>
      </c>
      <c r="F552" s="192" t="s">
        <v>2115</v>
      </c>
      <c r="G552" s="193" t="s">
        <v>2116</v>
      </c>
      <c r="H552" s="197" t="s">
        <v>372</v>
      </c>
      <c r="I552" s="194">
        <v>6</v>
      </c>
      <c r="J552" s="187" t="s">
        <v>4238</v>
      </c>
    </row>
    <row r="553" spans="1:10" ht="26.25" customHeight="1">
      <c r="A553" s="189">
        <v>12</v>
      </c>
      <c r="B553" s="190" t="s">
        <v>4239</v>
      </c>
      <c r="C553" s="191" t="s">
        <v>220</v>
      </c>
      <c r="D553" s="192" t="s">
        <v>4240</v>
      </c>
      <c r="E553" s="192" t="s">
        <v>109</v>
      </c>
      <c r="F553" s="192" t="s">
        <v>2136</v>
      </c>
      <c r="G553" s="193" t="s">
        <v>2137</v>
      </c>
      <c r="H553" s="197" t="s">
        <v>372</v>
      </c>
      <c r="I553" s="194">
        <v>6</v>
      </c>
      <c r="J553" s="187" t="s">
        <v>4238</v>
      </c>
    </row>
    <row r="554" spans="1:10" ht="17.25" customHeight="1">
      <c r="A554" s="189">
        <v>13</v>
      </c>
      <c r="B554" s="190" t="s">
        <v>4239</v>
      </c>
      <c r="C554" s="191" t="s">
        <v>220</v>
      </c>
      <c r="D554" s="192" t="s">
        <v>4240</v>
      </c>
      <c r="E554" s="192" t="s">
        <v>109</v>
      </c>
      <c r="F554" s="192" t="s">
        <v>2139</v>
      </c>
      <c r="G554" s="193" t="s">
        <v>2140</v>
      </c>
      <c r="H554" s="197" t="s">
        <v>372</v>
      </c>
      <c r="I554" s="194">
        <v>6</v>
      </c>
      <c r="J554" s="187" t="s">
        <v>4238</v>
      </c>
    </row>
    <row r="555" spans="1:10" ht="17.25" customHeight="1">
      <c r="A555" s="189">
        <v>14</v>
      </c>
      <c r="B555" s="190" t="s">
        <v>4239</v>
      </c>
      <c r="C555" s="191" t="s">
        <v>220</v>
      </c>
      <c r="D555" s="192" t="s">
        <v>4240</v>
      </c>
      <c r="E555" s="192" t="s">
        <v>109</v>
      </c>
      <c r="F555" s="192" t="s">
        <v>2142</v>
      </c>
      <c r="G555" s="193" t="s">
        <v>2143</v>
      </c>
      <c r="H555" s="197" t="s">
        <v>223</v>
      </c>
      <c r="I555" s="194">
        <v>6</v>
      </c>
      <c r="J555" s="187" t="s">
        <v>4238</v>
      </c>
    </row>
    <row r="556" spans="1:10" ht="17.25" customHeight="1">
      <c r="A556" s="189">
        <v>15</v>
      </c>
      <c r="B556" s="190" t="s">
        <v>4239</v>
      </c>
      <c r="C556" s="191" t="s">
        <v>220</v>
      </c>
      <c r="D556" s="192" t="s">
        <v>4240</v>
      </c>
      <c r="E556" s="192" t="s">
        <v>109</v>
      </c>
      <c r="F556" s="192" t="s">
        <v>2145</v>
      </c>
      <c r="G556" s="193" t="s">
        <v>2146</v>
      </c>
      <c r="H556" s="197" t="s">
        <v>239</v>
      </c>
      <c r="I556" s="194">
        <v>0.23499999999999999</v>
      </c>
      <c r="J556" s="187" t="s">
        <v>4238</v>
      </c>
    </row>
    <row r="557" spans="1:10" ht="26.25" customHeight="1">
      <c r="A557" s="189">
        <v>16</v>
      </c>
      <c r="B557" s="190" t="s">
        <v>4239</v>
      </c>
      <c r="C557" s="191" t="s">
        <v>220</v>
      </c>
      <c r="D557" s="192" t="s">
        <v>4240</v>
      </c>
      <c r="E557" s="192" t="s">
        <v>109</v>
      </c>
      <c r="F557" s="192" t="s">
        <v>2148</v>
      </c>
      <c r="G557" s="193" t="s">
        <v>2149</v>
      </c>
      <c r="H557" s="197" t="s">
        <v>239</v>
      </c>
      <c r="I557" s="194">
        <v>0.23499999999999999</v>
      </c>
      <c r="J557" s="187" t="s">
        <v>4238</v>
      </c>
    </row>
    <row r="558" spans="1:10" ht="26.25" customHeight="1">
      <c r="A558" s="189">
        <v>1</v>
      </c>
      <c r="B558" s="190" t="s">
        <v>4239</v>
      </c>
      <c r="C558" s="191" t="s">
        <v>220</v>
      </c>
      <c r="D558" s="192" t="s">
        <v>4240</v>
      </c>
      <c r="E558" s="192" t="s">
        <v>112</v>
      </c>
      <c r="F558" s="192" t="s">
        <v>2639</v>
      </c>
      <c r="G558" s="193" t="s">
        <v>2640</v>
      </c>
      <c r="H558" s="197" t="s">
        <v>429</v>
      </c>
      <c r="I558" s="194">
        <v>340</v>
      </c>
      <c r="J558" s="187" t="s">
        <v>4238</v>
      </c>
    </row>
    <row r="559" spans="1:10" ht="26.25" customHeight="1">
      <c r="A559" s="189">
        <v>4</v>
      </c>
      <c r="B559" s="190" t="s">
        <v>4239</v>
      </c>
      <c r="C559" s="191" t="s">
        <v>220</v>
      </c>
      <c r="D559" s="192" t="s">
        <v>4240</v>
      </c>
      <c r="E559" s="192" t="s">
        <v>112</v>
      </c>
      <c r="F559" s="192" t="s">
        <v>2660</v>
      </c>
      <c r="G559" s="193" t="s">
        <v>2661</v>
      </c>
      <c r="H559" s="197" t="s">
        <v>429</v>
      </c>
      <c r="I559" s="194">
        <v>150</v>
      </c>
      <c r="J559" s="187" t="s">
        <v>4238</v>
      </c>
    </row>
    <row r="560" spans="1:10" ht="26.25" customHeight="1">
      <c r="A560" s="189">
        <v>7</v>
      </c>
      <c r="B560" s="190" t="s">
        <v>4239</v>
      </c>
      <c r="C560" s="191" t="s">
        <v>220</v>
      </c>
      <c r="D560" s="192" t="s">
        <v>4240</v>
      </c>
      <c r="E560" s="192" t="s">
        <v>112</v>
      </c>
      <c r="F560" s="192" t="s">
        <v>2705</v>
      </c>
      <c r="G560" s="193" t="s">
        <v>2706</v>
      </c>
      <c r="H560" s="197" t="s">
        <v>372</v>
      </c>
      <c r="I560" s="194">
        <v>4</v>
      </c>
      <c r="J560" s="187" t="s">
        <v>4238</v>
      </c>
    </row>
    <row r="561" spans="1:10" ht="26.25" customHeight="1">
      <c r="A561" s="189">
        <v>8</v>
      </c>
      <c r="B561" s="190" t="s">
        <v>4239</v>
      </c>
      <c r="C561" s="191" t="s">
        <v>220</v>
      </c>
      <c r="D561" s="192" t="s">
        <v>4240</v>
      </c>
      <c r="E561" s="192" t="s">
        <v>112</v>
      </c>
      <c r="F561" s="192" t="s">
        <v>2712</v>
      </c>
      <c r="G561" s="193" t="s">
        <v>2713</v>
      </c>
      <c r="H561" s="197" t="s">
        <v>372</v>
      </c>
      <c r="I561" s="194">
        <v>4</v>
      </c>
      <c r="J561" s="187" t="s">
        <v>4238</v>
      </c>
    </row>
    <row r="562" spans="1:10" ht="17.25" customHeight="1">
      <c r="A562" s="189">
        <v>9</v>
      </c>
      <c r="B562" s="190" t="s">
        <v>4239</v>
      </c>
      <c r="C562" s="191" t="s">
        <v>220</v>
      </c>
      <c r="D562" s="192" t="s">
        <v>4240</v>
      </c>
      <c r="E562" s="192" t="s">
        <v>112</v>
      </c>
      <c r="F562" s="192" t="s">
        <v>2752</v>
      </c>
      <c r="G562" s="193" t="s">
        <v>2753</v>
      </c>
      <c r="H562" s="197" t="s">
        <v>372</v>
      </c>
      <c r="I562" s="194">
        <v>6</v>
      </c>
      <c r="J562" s="187" t="s">
        <v>4238</v>
      </c>
    </row>
    <row r="563" spans="1:10" ht="26.25" customHeight="1">
      <c r="A563" s="189">
        <v>11</v>
      </c>
      <c r="B563" s="190" t="s">
        <v>4239</v>
      </c>
      <c r="C563" s="191" t="s">
        <v>220</v>
      </c>
      <c r="D563" s="192" t="s">
        <v>4240</v>
      </c>
      <c r="E563" s="192" t="s">
        <v>112</v>
      </c>
      <c r="F563" s="192" t="s">
        <v>2767</v>
      </c>
      <c r="G563" s="193" t="s">
        <v>2768</v>
      </c>
      <c r="H563" s="197" t="s">
        <v>372</v>
      </c>
      <c r="I563" s="194">
        <v>28</v>
      </c>
      <c r="J563" s="187" t="s">
        <v>4238</v>
      </c>
    </row>
    <row r="564" spans="1:10" ht="17.25" customHeight="1">
      <c r="A564" s="189">
        <v>14</v>
      </c>
      <c r="B564" s="190" t="s">
        <v>4239</v>
      </c>
      <c r="C564" s="191" t="s">
        <v>220</v>
      </c>
      <c r="D564" s="192" t="s">
        <v>4240</v>
      </c>
      <c r="E564" s="192" t="s">
        <v>112</v>
      </c>
      <c r="F564" s="192" t="s">
        <v>2797</v>
      </c>
      <c r="G564" s="193" t="s">
        <v>2798</v>
      </c>
      <c r="H564" s="197" t="s">
        <v>372</v>
      </c>
      <c r="I564" s="194">
        <v>4</v>
      </c>
      <c r="J564" s="187" t="s">
        <v>4238</v>
      </c>
    </row>
    <row r="565" spans="1:10" ht="17.25" customHeight="1">
      <c r="A565" s="189">
        <v>16</v>
      </c>
      <c r="B565" s="190" t="s">
        <v>4239</v>
      </c>
      <c r="C565" s="191" t="s">
        <v>220</v>
      </c>
      <c r="D565" s="192" t="s">
        <v>4240</v>
      </c>
      <c r="E565" s="192" t="s">
        <v>112</v>
      </c>
      <c r="F565" s="192" t="s">
        <v>2827</v>
      </c>
      <c r="G565" s="193" t="s">
        <v>2828</v>
      </c>
      <c r="H565" s="197" t="s">
        <v>372</v>
      </c>
      <c r="I565" s="194">
        <v>30</v>
      </c>
      <c r="J565" s="187" t="s">
        <v>4238</v>
      </c>
    </row>
    <row r="566" spans="1:10" ht="26.25" customHeight="1">
      <c r="A566" s="189">
        <v>18</v>
      </c>
      <c r="B566" s="190" t="s">
        <v>4239</v>
      </c>
      <c r="C566" s="191" t="s">
        <v>220</v>
      </c>
      <c r="D566" s="192" t="s">
        <v>4240</v>
      </c>
      <c r="E566" s="192" t="s">
        <v>112</v>
      </c>
      <c r="F566" s="192" t="s">
        <v>2836</v>
      </c>
      <c r="G566" s="193" t="s">
        <v>2837</v>
      </c>
      <c r="H566" s="197" t="s">
        <v>372</v>
      </c>
      <c r="I566" s="194">
        <v>2</v>
      </c>
      <c r="J566" s="187" t="s">
        <v>4238</v>
      </c>
    </row>
    <row r="567" spans="1:10" ht="17.25" customHeight="1">
      <c r="A567" s="189">
        <v>24</v>
      </c>
      <c r="B567" s="190" t="s">
        <v>4239</v>
      </c>
      <c r="C567" s="191" t="s">
        <v>220</v>
      </c>
      <c r="D567" s="192" t="s">
        <v>4240</v>
      </c>
      <c r="E567" s="192" t="s">
        <v>112</v>
      </c>
      <c r="F567" s="192" t="s">
        <v>2579</v>
      </c>
      <c r="G567" s="193" t="s">
        <v>2580</v>
      </c>
      <c r="H567" s="197" t="s">
        <v>372</v>
      </c>
      <c r="I567" s="194">
        <v>34</v>
      </c>
      <c r="J567" s="187" t="s">
        <v>4238</v>
      </c>
    </row>
    <row r="568" spans="1:10" ht="17.25" customHeight="1">
      <c r="A568" s="189">
        <v>27</v>
      </c>
      <c r="B568" s="190" t="s">
        <v>4239</v>
      </c>
      <c r="C568" s="191" t="s">
        <v>220</v>
      </c>
      <c r="D568" s="192" t="s">
        <v>4240</v>
      </c>
      <c r="E568" s="192" t="s">
        <v>112</v>
      </c>
      <c r="F568" s="192" t="s">
        <v>2594</v>
      </c>
      <c r="G568" s="193" t="s">
        <v>2595</v>
      </c>
      <c r="H568" s="197" t="s">
        <v>372</v>
      </c>
      <c r="I568" s="194">
        <v>6</v>
      </c>
      <c r="J568" s="187" t="s">
        <v>4238</v>
      </c>
    </row>
    <row r="569" spans="1:10" ht="17.25" customHeight="1">
      <c r="A569" s="189">
        <v>1</v>
      </c>
      <c r="B569" s="190" t="s">
        <v>4239</v>
      </c>
      <c r="C569" s="191" t="s">
        <v>220</v>
      </c>
      <c r="D569" s="192" t="s">
        <v>4240</v>
      </c>
      <c r="E569" s="192" t="s">
        <v>112</v>
      </c>
      <c r="F569" s="192" t="s">
        <v>306</v>
      </c>
      <c r="G569" s="193" t="s">
        <v>307</v>
      </c>
      <c r="H569" s="197" t="s">
        <v>231</v>
      </c>
      <c r="I569" s="194">
        <v>10</v>
      </c>
      <c r="J569" s="187" t="s">
        <v>4238</v>
      </c>
    </row>
    <row r="570" spans="1:10" ht="17.25" customHeight="1">
      <c r="A570" s="189">
        <v>2</v>
      </c>
      <c r="B570" s="190" t="s">
        <v>4239</v>
      </c>
      <c r="C570" s="191" t="s">
        <v>220</v>
      </c>
      <c r="D570" s="192" t="s">
        <v>4240</v>
      </c>
      <c r="E570" s="192" t="s">
        <v>112</v>
      </c>
      <c r="F570" s="192" t="s">
        <v>2178</v>
      </c>
      <c r="G570" s="193" t="s">
        <v>2179</v>
      </c>
      <c r="H570" s="197" t="s">
        <v>231</v>
      </c>
      <c r="I570" s="194">
        <v>120</v>
      </c>
      <c r="J570" s="187" t="s">
        <v>4238</v>
      </c>
    </row>
    <row r="571" spans="1:10" ht="17.25" customHeight="1">
      <c r="A571" s="189">
        <v>3</v>
      </c>
      <c r="B571" s="190" t="s">
        <v>4239</v>
      </c>
      <c r="C571" s="191" t="s">
        <v>220</v>
      </c>
      <c r="D571" s="192" t="s">
        <v>4240</v>
      </c>
      <c r="E571" s="192" t="s">
        <v>112</v>
      </c>
      <c r="F571" s="192" t="s">
        <v>2181</v>
      </c>
      <c r="G571" s="193" t="s">
        <v>2182</v>
      </c>
      <c r="H571" s="197" t="s">
        <v>231</v>
      </c>
      <c r="I571" s="194">
        <v>60</v>
      </c>
      <c r="J571" s="187" t="s">
        <v>4238</v>
      </c>
    </row>
    <row r="572" spans="1:10" ht="26.25" customHeight="1">
      <c r="A572" s="189">
        <v>4</v>
      </c>
      <c r="B572" s="190" t="s">
        <v>4239</v>
      </c>
      <c r="C572" s="191" t="s">
        <v>220</v>
      </c>
      <c r="D572" s="192" t="s">
        <v>4240</v>
      </c>
      <c r="E572" s="192" t="s">
        <v>112</v>
      </c>
      <c r="F572" s="192" t="s">
        <v>2184</v>
      </c>
      <c r="G572" s="193" t="s">
        <v>2185</v>
      </c>
      <c r="H572" s="197" t="s">
        <v>231</v>
      </c>
      <c r="I572" s="194">
        <v>60</v>
      </c>
      <c r="J572" s="187" t="s">
        <v>4238</v>
      </c>
    </row>
    <row r="573" spans="1:10" ht="26.25" customHeight="1">
      <c r="A573" s="189">
        <v>5</v>
      </c>
      <c r="B573" s="190" t="s">
        <v>4239</v>
      </c>
      <c r="C573" s="191" t="s">
        <v>220</v>
      </c>
      <c r="D573" s="192" t="s">
        <v>4240</v>
      </c>
      <c r="E573" s="192" t="s">
        <v>112</v>
      </c>
      <c r="F573" s="192" t="s">
        <v>330</v>
      </c>
      <c r="G573" s="193" t="s">
        <v>331</v>
      </c>
      <c r="H573" s="197" t="s">
        <v>231</v>
      </c>
      <c r="I573" s="194">
        <v>90</v>
      </c>
      <c r="J573" s="187" t="s">
        <v>4238</v>
      </c>
    </row>
    <row r="574" spans="1:10" ht="26.25" customHeight="1">
      <c r="A574" s="189">
        <v>6</v>
      </c>
      <c r="B574" s="190" t="s">
        <v>4239</v>
      </c>
      <c r="C574" s="191" t="s">
        <v>220</v>
      </c>
      <c r="D574" s="192" t="s">
        <v>4240</v>
      </c>
      <c r="E574" s="192" t="s">
        <v>112</v>
      </c>
      <c r="F574" s="192" t="s">
        <v>2188</v>
      </c>
      <c r="G574" s="193" t="s">
        <v>2189</v>
      </c>
      <c r="H574" s="197" t="s">
        <v>223</v>
      </c>
      <c r="I574" s="194">
        <v>10</v>
      </c>
      <c r="J574" s="187" t="s">
        <v>4238</v>
      </c>
    </row>
    <row r="575" spans="1:10" ht="17.25" customHeight="1">
      <c r="A575" s="189">
        <v>7</v>
      </c>
      <c r="B575" s="190" t="s">
        <v>4239</v>
      </c>
      <c r="C575" s="191" t="s">
        <v>220</v>
      </c>
      <c r="D575" s="192" t="s">
        <v>4240</v>
      </c>
      <c r="E575" s="192" t="s">
        <v>112</v>
      </c>
      <c r="F575" s="192" t="s">
        <v>2191</v>
      </c>
      <c r="G575" s="193" t="s">
        <v>2192</v>
      </c>
      <c r="H575" s="197" t="s">
        <v>429</v>
      </c>
      <c r="I575" s="194">
        <v>110</v>
      </c>
      <c r="J575" s="187" t="s">
        <v>4238</v>
      </c>
    </row>
    <row r="576" spans="1:10" ht="17.25" customHeight="1">
      <c r="A576" s="189">
        <v>8</v>
      </c>
      <c r="B576" s="190" t="s">
        <v>4239</v>
      </c>
      <c r="C576" s="191" t="s">
        <v>220</v>
      </c>
      <c r="D576" s="192" t="s">
        <v>4240</v>
      </c>
      <c r="E576" s="192" t="s">
        <v>112</v>
      </c>
      <c r="F576" s="192" t="s">
        <v>2194</v>
      </c>
      <c r="G576" s="193" t="s">
        <v>2195</v>
      </c>
      <c r="H576" s="197" t="s">
        <v>429</v>
      </c>
      <c r="I576" s="194">
        <v>110</v>
      </c>
      <c r="J576" s="187" t="s">
        <v>4238</v>
      </c>
    </row>
    <row r="577" spans="1:10" ht="26.25" customHeight="1">
      <c r="A577" s="189">
        <v>9</v>
      </c>
      <c r="B577" s="190" t="s">
        <v>4239</v>
      </c>
      <c r="C577" s="191" t="s">
        <v>220</v>
      </c>
      <c r="D577" s="192" t="s">
        <v>4240</v>
      </c>
      <c r="E577" s="192" t="s">
        <v>112</v>
      </c>
      <c r="F577" s="192" t="s">
        <v>2197</v>
      </c>
      <c r="G577" s="193" t="s">
        <v>2198</v>
      </c>
      <c r="H577" s="197" t="s">
        <v>231</v>
      </c>
      <c r="I577" s="194">
        <v>30</v>
      </c>
      <c r="J577" s="187" t="s">
        <v>4238</v>
      </c>
    </row>
    <row r="578" spans="1:10" ht="17.25" customHeight="1">
      <c r="A578" s="189">
        <v>13</v>
      </c>
      <c r="B578" s="190" t="s">
        <v>4239</v>
      </c>
      <c r="C578" s="191" t="s">
        <v>220</v>
      </c>
      <c r="D578" s="192" t="s">
        <v>4240</v>
      </c>
      <c r="E578" s="192" t="s">
        <v>112</v>
      </c>
      <c r="F578" s="192" t="s">
        <v>2209</v>
      </c>
      <c r="G578" s="193" t="s">
        <v>2210</v>
      </c>
      <c r="H578" s="197" t="s">
        <v>372</v>
      </c>
      <c r="I578" s="194">
        <v>1</v>
      </c>
      <c r="J578" s="187" t="s">
        <v>4238</v>
      </c>
    </row>
    <row r="579" spans="1:10" ht="17.25" customHeight="1">
      <c r="A579" s="189">
        <v>14</v>
      </c>
      <c r="B579" s="190" t="s">
        <v>4239</v>
      </c>
      <c r="C579" s="191" t="s">
        <v>220</v>
      </c>
      <c r="D579" s="192" t="s">
        <v>4240</v>
      </c>
      <c r="E579" s="192" t="s">
        <v>112</v>
      </c>
      <c r="F579" s="192" t="s">
        <v>2212</v>
      </c>
      <c r="G579" s="193" t="s">
        <v>2213</v>
      </c>
      <c r="H579" s="197" t="s">
        <v>429</v>
      </c>
      <c r="I579" s="194">
        <v>25</v>
      </c>
      <c r="J579" s="187" t="s">
        <v>4238</v>
      </c>
    </row>
    <row r="580" spans="1:10" ht="17.25" customHeight="1">
      <c r="A580" s="189">
        <v>15</v>
      </c>
      <c r="B580" s="190" t="s">
        <v>4239</v>
      </c>
      <c r="C580" s="191" t="s">
        <v>220</v>
      </c>
      <c r="D580" s="192" t="s">
        <v>4240</v>
      </c>
      <c r="E580" s="192" t="s">
        <v>112</v>
      </c>
      <c r="F580" s="192" t="s">
        <v>2215</v>
      </c>
      <c r="G580" s="193" t="s">
        <v>2216</v>
      </c>
      <c r="H580" s="197" t="s">
        <v>429</v>
      </c>
      <c r="I580" s="194">
        <v>8</v>
      </c>
      <c r="J580" s="187" t="s">
        <v>4238</v>
      </c>
    </row>
    <row r="581" spans="1:10" ht="17.25" customHeight="1">
      <c r="A581" s="189">
        <v>16</v>
      </c>
      <c r="B581" s="190" t="s">
        <v>4239</v>
      </c>
      <c r="C581" s="191" t="s">
        <v>220</v>
      </c>
      <c r="D581" s="192" t="s">
        <v>4240</v>
      </c>
      <c r="E581" s="192" t="s">
        <v>112</v>
      </c>
      <c r="F581" s="192" t="s">
        <v>2218</v>
      </c>
      <c r="G581" s="193" t="s">
        <v>2219</v>
      </c>
      <c r="H581" s="197" t="s">
        <v>429</v>
      </c>
      <c r="I581" s="194">
        <v>6</v>
      </c>
      <c r="J581" s="187" t="s">
        <v>4238</v>
      </c>
    </row>
    <row r="582" spans="1:10" ht="26.25" customHeight="1">
      <c r="A582" s="189">
        <v>17</v>
      </c>
      <c r="B582" s="190" t="s">
        <v>4239</v>
      </c>
      <c r="C582" s="191" t="s">
        <v>220</v>
      </c>
      <c r="D582" s="192" t="s">
        <v>4240</v>
      </c>
      <c r="E582" s="192" t="s">
        <v>112</v>
      </c>
      <c r="F582" s="192" t="s">
        <v>2221</v>
      </c>
      <c r="G582" s="193" t="s">
        <v>2222</v>
      </c>
      <c r="H582" s="197" t="s">
        <v>429</v>
      </c>
      <c r="I582" s="194">
        <v>15</v>
      </c>
      <c r="J582" s="187" t="s">
        <v>4238</v>
      </c>
    </row>
    <row r="583" spans="1:10" ht="26.25" customHeight="1">
      <c r="A583" s="189">
        <v>18</v>
      </c>
      <c r="B583" s="190" t="s">
        <v>4239</v>
      </c>
      <c r="C583" s="191" t="s">
        <v>220</v>
      </c>
      <c r="D583" s="192" t="s">
        <v>4240</v>
      </c>
      <c r="E583" s="192" t="s">
        <v>112</v>
      </c>
      <c r="F583" s="192" t="s">
        <v>2224</v>
      </c>
      <c r="G583" s="193" t="s">
        <v>2225</v>
      </c>
      <c r="H583" s="197" t="s">
        <v>429</v>
      </c>
      <c r="I583" s="194">
        <v>5</v>
      </c>
      <c r="J583" s="187" t="s">
        <v>4238</v>
      </c>
    </row>
    <row r="584" spans="1:10" ht="17.25" customHeight="1">
      <c r="A584" s="189">
        <v>19</v>
      </c>
      <c r="B584" s="190" t="s">
        <v>4239</v>
      </c>
      <c r="C584" s="191" t="s">
        <v>220</v>
      </c>
      <c r="D584" s="192" t="s">
        <v>4240</v>
      </c>
      <c r="E584" s="192" t="s">
        <v>112</v>
      </c>
      <c r="F584" s="192" t="s">
        <v>2227</v>
      </c>
      <c r="G584" s="193" t="s">
        <v>2228</v>
      </c>
      <c r="H584" s="197" t="s">
        <v>429</v>
      </c>
      <c r="I584" s="194">
        <v>3</v>
      </c>
      <c r="J584" s="187" t="s">
        <v>4238</v>
      </c>
    </row>
    <row r="585" spans="1:10" ht="17.25" customHeight="1">
      <c r="A585" s="189">
        <v>20</v>
      </c>
      <c r="B585" s="190" t="s">
        <v>4239</v>
      </c>
      <c r="C585" s="191" t="s">
        <v>220</v>
      </c>
      <c r="D585" s="192" t="s">
        <v>4240</v>
      </c>
      <c r="E585" s="192" t="s">
        <v>112</v>
      </c>
      <c r="F585" s="192" t="s">
        <v>2230</v>
      </c>
      <c r="G585" s="193" t="s">
        <v>2231</v>
      </c>
      <c r="H585" s="197" t="s">
        <v>429</v>
      </c>
      <c r="I585" s="194">
        <v>1</v>
      </c>
      <c r="J585" s="187" t="s">
        <v>4238</v>
      </c>
    </row>
    <row r="586" spans="1:10" ht="17.25" customHeight="1">
      <c r="A586" s="189">
        <v>21</v>
      </c>
      <c r="B586" s="190" t="s">
        <v>4239</v>
      </c>
      <c r="C586" s="191" t="s">
        <v>220</v>
      </c>
      <c r="D586" s="192" t="s">
        <v>4240</v>
      </c>
      <c r="E586" s="192" t="s">
        <v>112</v>
      </c>
      <c r="F586" s="192" t="s">
        <v>2233</v>
      </c>
      <c r="G586" s="193" t="s">
        <v>2234</v>
      </c>
      <c r="H586" s="197" t="s">
        <v>372</v>
      </c>
      <c r="I586" s="194">
        <v>1</v>
      </c>
      <c r="J586" s="187" t="s">
        <v>4238</v>
      </c>
    </row>
    <row r="587" spans="1:10" ht="17.25" customHeight="1">
      <c r="A587" s="189">
        <v>22</v>
      </c>
      <c r="B587" s="190" t="s">
        <v>4239</v>
      </c>
      <c r="C587" s="191" t="s">
        <v>220</v>
      </c>
      <c r="D587" s="192" t="s">
        <v>4240</v>
      </c>
      <c r="E587" s="192" t="s">
        <v>112</v>
      </c>
      <c r="F587" s="192" t="s">
        <v>2236</v>
      </c>
      <c r="G587" s="193" t="s">
        <v>2237</v>
      </c>
      <c r="H587" s="197" t="s">
        <v>372</v>
      </c>
      <c r="I587" s="194">
        <v>1</v>
      </c>
      <c r="J587" s="187" t="s">
        <v>4238</v>
      </c>
    </row>
    <row r="588" spans="1:10" ht="26.25" customHeight="1">
      <c r="A588" s="189">
        <v>23</v>
      </c>
      <c r="B588" s="190" t="s">
        <v>4239</v>
      </c>
      <c r="C588" s="191" t="s">
        <v>220</v>
      </c>
      <c r="D588" s="192" t="s">
        <v>4240</v>
      </c>
      <c r="E588" s="192" t="s">
        <v>112</v>
      </c>
      <c r="F588" s="192" t="s">
        <v>2239</v>
      </c>
      <c r="G588" s="193" t="s">
        <v>2240</v>
      </c>
      <c r="H588" s="197" t="s">
        <v>429</v>
      </c>
      <c r="I588" s="194">
        <v>10</v>
      </c>
      <c r="J588" s="187" t="s">
        <v>4238</v>
      </c>
    </row>
    <row r="589" spans="1:10" ht="26.25" customHeight="1">
      <c r="A589" s="189">
        <v>24</v>
      </c>
      <c r="B589" s="190" t="s">
        <v>4239</v>
      </c>
      <c r="C589" s="191" t="s">
        <v>220</v>
      </c>
      <c r="D589" s="192" t="s">
        <v>4240</v>
      </c>
      <c r="E589" s="192" t="s">
        <v>112</v>
      </c>
      <c r="F589" s="192" t="s">
        <v>2242</v>
      </c>
      <c r="G589" s="193" t="s">
        <v>2243</v>
      </c>
      <c r="H589" s="197" t="s">
        <v>429</v>
      </c>
      <c r="I589" s="194">
        <v>120</v>
      </c>
      <c r="J589" s="187" t="s">
        <v>4238</v>
      </c>
    </row>
    <row r="590" spans="1:10" ht="17.25" customHeight="1">
      <c r="A590" s="189">
        <v>25</v>
      </c>
      <c r="B590" s="190" t="s">
        <v>4239</v>
      </c>
      <c r="C590" s="191" t="s">
        <v>220</v>
      </c>
      <c r="D590" s="192" t="s">
        <v>4240</v>
      </c>
      <c r="E590" s="192" t="s">
        <v>112</v>
      </c>
      <c r="F590" s="192" t="s">
        <v>2245</v>
      </c>
      <c r="G590" s="193" t="s">
        <v>2246</v>
      </c>
      <c r="H590" s="197" t="s">
        <v>429</v>
      </c>
      <c r="I590" s="194">
        <v>10</v>
      </c>
      <c r="J590" s="187" t="s">
        <v>4238</v>
      </c>
    </row>
    <row r="591" spans="1:10" ht="26.25" customHeight="1">
      <c r="A591" s="189">
        <v>26</v>
      </c>
      <c r="B591" s="190" t="s">
        <v>4239</v>
      </c>
      <c r="C591" s="191" t="s">
        <v>220</v>
      </c>
      <c r="D591" s="192" t="s">
        <v>4240</v>
      </c>
      <c r="E591" s="192" t="s">
        <v>112</v>
      </c>
      <c r="F591" s="192" t="s">
        <v>2248</v>
      </c>
      <c r="G591" s="193" t="s">
        <v>2249</v>
      </c>
      <c r="H591" s="197" t="s">
        <v>372</v>
      </c>
      <c r="I591" s="194">
        <v>2</v>
      </c>
      <c r="J591" s="187" t="s">
        <v>4238</v>
      </c>
    </row>
    <row r="592" spans="1:10" ht="17.25" customHeight="1">
      <c r="A592" s="189">
        <v>27</v>
      </c>
      <c r="B592" s="190" t="s">
        <v>4239</v>
      </c>
      <c r="C592" s="191" t="s">
        <v>220</v>
      </c>
      <c r="D592" s="192" t="s">
        <v>4240</v>
      </c>
      <c r="E592" s="192" t="s">
        <v>112</v>
      </c>
      <c r="F592" s="192" t="s">
        <v>2251</v>
      </c>
      <c r="G592" s="193" t="s">
        <v>2252</v>
      </c>
      <c r="H592" s="197" t="s">
        <v>372</v>
      </c>
      <c r="I592" s="194">
        <v>2</v>
      </c>
      <c r="J592" s="187" t="s">
        <v>4238</v>
      </c>
    </row>
    <row r="593" spans="1:10" ht="17.25" customHeight="1">
      <c r="A593" s="189">
        <v>28</v>
      </c>
      <c r="B593" s="190" t="s">
        <v>4239</v>
      </c>
      <c r="C593" s="191" t="s">
        <v>220</v>
      </c>
      <c r="D593" s="192" t="s">
        <v>4240</v>
      </c>
      <c r="E593" s="192" t="s">
        <v>112</v>
      </c>
      <c r="F593" s="192" t="s">
        <v>2254</v>
      </c>
      <c r="G593" s="193" t="s">
        <v>2255</v>
      </c>
      <c r="H593" s="197" t="s">
        <v>429</v>
      </c>
      <c r="I593" s="194">
        <v>150</v>
      </c>
      <c r="J593" s="187" t="s">
        <v>4238</v>
      </c>
    </row>
    <row r="594" spans="1:10" ht="17.25" customHeight="1">
      <c r="A594" s="189">
        <v>29</v>
      </c>
      <c r="B594" s="190" t="s">
        <v>4239</v>
      </c>
      <c r="C594" s="191" t="s">
        <v>220</v>
      </c>
      <c r="D594" s="192" t="s">
        <v>4240</v>
      </c>
      <c r="E594" s="192" t="s">
        <v>112</v>
      </c>
      <c r="F594" s="192" t="s">
        <v>2257</v>
      </c>
      <c r="G594" s="193" t="s">
        <v>2258</v>
      </c>
      <c r="H594" s="197" t="s">
        <v>372</v>
      </c>
      <c r="I594" s="194">
        <v>2</v>
      </c>
      <c r="J594" s="187" t="s">
        <v>4238</v>
      </c>
    </row>
    <row r="595" spans="1:10" ht="17.25" customHeight="1">
      <c r="A595" s="189">
        <v>30</v>
      </c>
      <c r="B595" s="190" t="s">
        <v>4239</v>
      </c>
      <c r="C595" s="191" t="s">
        <v>220</v>
      </c>
      <c r="D595" s="192" t="s">
        <v>4240</v>
      </c>
      <c r="E595" s="192" t="s">
        <v>112</v>
      </c>
      <c r="F595" s="192" t="s">
        <v>2260</v>
      </c>
      <c r="G595" s="193" t="s">
        <v>2261</v>
      </c>
      <c r="H595" s="197" t="s">
        <v>372</v>
      </c>
      <c r="I595" s="194">
        <v>1</v>
      </c>
      <c r="J595" s="187" t="s">
        <v>4238</v>
      </c>
    </row>
    <row r="596" spans="1:10" ht="17.25" customHeight="1">
      <c r="A596" s="189">
        <v>31</v>
      </c>
      <c r="B596" s="190" t="s">
        <v>4239</v>
      </c>
      <c r="C596" s="191" t="s">
        <v>220</v>
      </c>
      <c r="D596" s="192" t="s">
        <v>4240</v>
      </c>
      <c r="E596" s="192" t="s">
        <v>112</v>
      </c>
      <c r="F596" s="192" t="s">
        <v>2263</v>
      </c>
      <c r="G596" s="193" t="s">
        <v>2264</v>
      </c>
      <c r="H596" s="197" t="s">
        <v>372</v>
      </c>
      <c r="I596" s="194">
        <v>1</v>
      </c>
      <c r="J596" s="187" t="s">
        <v>4238</v>
      </c>
    </row>
    <row r="597" spans="1:10" ht="26.25" customHeight="1">
      <c r="A597" s="189">
        <v>32</v>
      </c>
      <c r="B597" s="190" t="s">
        <v>4239</v>
      </c>
      <c r="C597" s="191" t="s">
        <v>220</v>
      </c>
      <c r="D597" s="192" t="s">
        <v>4240</v>
      </c>
      <c r="E597" s="192" t="s">
        <v>112</v>
      </c>
      <c r="F597" s="192" t="s">
        <v>2266</v>
      </c>
      <c r="G597" s="193" t="s">
        <v>2267</v>
      </c>
      <c r="H597" s="197" t="s">
        <v>372</v>
      </c>
      <c r="I597" s="194">
        <v>2</v>
      </c>
      <c r="J597" s="187" t="s">
        <v>4238</v>
      </c>
    </row>
    <row r="598" spans="1:10" ht="26.25" customHeight="1">
      <c r="A598" s="189">
        <v>33</v>
      </c>
      <c r="B598" s="190" t="s">
        <v>4239</v>
      </c>
      <c r="C598" s="191" t="s">
        <v>220</v>
      </c>
      <c r="D598" s="192" t="s">
        <v>4240</v>
      </c>
      <c r="E598" s="192" t="s">
        <v>112</v>
      </c>
      <c r="F598" s="192" t="s">
        <v>2269</v>
      </c>
      <c r="G598" s="193" t="s">
        <v>4252</v>
      </c>
      <c r="H598" s="197" t="s">
        <v>372</v>
      </c>
      <c r="I598" s="194">
        <v>2</v>
      </c>
      <c r="J598" s="187" t="s">
        <v>4238</v>
      </c>
    </row>
    <row r="599" spans="1:10" ht="26.25" customHeight="1">
      <c r="A599" s="189">
        <v>34</v>
      </c>
      <c r="B599" s="190" t="s">
        <v>4239</v>
      </c>
      <c r="C599" s="191" t="s">
        <v>220</v>
      </c>
      <c r="D599" s="192" t="s">
        <v>4240</v>
      </c>
      <c r="E599" s="192" t="s">
        <v>112</v>
      </c>
      <c r="F599" s="192" t="s">
        <v>2272</v>
      </c>
      <c r="G599" s="193" t="s">
        <v>4253</v>
      </c>
      <c r="H599" s="197" t="s">
        <v>372</v>
      </c>
      <c r="I599" s="194">
        <v>1</v>
      </c>
      <c r="J599" s="187" t="s">
        <v>4238</v>
      </c>
    </row>
    <row r="600" spans="1:10" ht="26.25" customHeight="1">
      <c r="A600" s="189">
        <v>35</v>
      </c>
      <c r="B600" s="190" t="s">
        <v>4239</v>
      </c>
      <c r="C600" s="191" t="s">
        <v>220</v>
      </c>
      <c r="D600" s="192" t="s">
        <v>4240</v>
      </c>
      <c r="E600" s="192" t="s">
        <v>112</v>
      </c>
      <c r="F600" s="192" t="s">
        <v>2275</v>
      </c>
      <c r="G600" s="193" t="s">
        <v>4254</v>
      </c>
      <c r="H600" s="197" t="s">
        <v>372</v>
      </c>
      <c r="I600" s="194">
        <v>3</v>
      </c>
      <c r="J600" s="187" t="s">
        <v>4238</v>
      </c>
    </row>
    <row r="601" spans="1:10" ht="17.25" customHeight="1">
      <c r="A601" s="189">
        <v>36</v>
      </c>
      <c r="B601" s="190" t="s">
        <v>4239</v>
      </c>
      <c r="C601" s="191" t="s">
        <v>220</v>
      </c>
      <c r="D601" s="192" t="s">
        <v>4240</v>
      </c>
      <c r="E601" s="192" t="s">
        <v>112</v>
      </c>
      <c r="F601" s="192" t="s">
        <v>2278</v>
      </c>
      <c r="G601" s="193" t="s">
        <v>2279</v>
      </c>
      <c r="H601" s="197" t="s">
        <v>372</v>
      </c>
      <c r="I601" s="194">
        <v>1</v>
      </c>
      <c r="J601" s="187" t="s">
        <v>4238</v>
      </c>
    </row>
    <row r="602" spans="1:10" ht="26.25" customHeight="1">
      <c r="A602" s="189">
        <v>37</v>
      </c>
      <c r="B602" s="190" t="s">
        <v>4239</v>
      </c>
      <c r="C602" s="191" t="s">
        <v>220</v>
      </c>
      <c r="D602" s="192" t="s">
        <v>4240</v>
      </c>
      <c r="E602" s="192" t="s">
        <v>112</v>
      </c>
      <c r="F602" s="192" t="s">
        <v>2281</v>
      </c>
      <c r="G602" s="193" t="s">
        <v>2282</v>
      </c>
      <c r="H602" s="197" t="s">
        <v>372</v>
      </c>
      <c r="I602" s="194">
        <v>1</v>
      </c>
      <c r="J602" s="187" t="s">
        <v>4238</v>
      </c>
    </row>
    <row r="603" spans="1:10" ht="17.25" customHeight="1">
      <c r="A603" s="189">
        <v>38</v>
      </c>
      <c r="B603" s="190" t="s">
        <v>4239</v>
      </c>
      <c r="C603" s="191" t="s">
        <v>220</v>
      </c>
      <c r="D603" s="192" t="s">
        <v>4240</v>
      </c>
      <c r="E603" s="192" t="s">
        <v>112</v>
      </c>
      <c r="F603" s="192" t="s">
        <v>2284</v>
      </c>
      <c r="G603" s="193" t="s">
        <v>2285</v>
      </c>
      <c r="H603" s="197" t="s">
        <v>372</v>
      </c>
      <c r="I603" s="194">
        <v>2</v>
      </c>
      <c r="J603" s="187" t="s">
        <v>4238</v>
      </c>
    </row>
    <row r="604" spans="1:10" ht="17.25" customHeight="1">
      <c r="A604" s="189">
        <v>39</v>
      </c>
      <c r="B604" s="190" t="s">
        <v>4239</v>
      </c>
      <c r="C604" s="191" t="s">
        <v>220</v>
      </c>
      <c r="D604" s="192" t="s">
        <v>4240</v>
      </c>
      <c r="E604" s="192" t="s">
        <v>112</v>
      </c>
      <c r="F604" s="192" t="s">
        <v>2287</v>
      </c>
      <c r="G604" s="193" t="s">
        <v>2288</v>
      </c>
      <c r="H604" s="197" t="s">
        <v>372</v>
      </c>
      <c r="I604" s="194">
        <v>2</v>
      </c>
      <c r="J604" s="187" t="s">
        <v>4238</v>
      </c>
    </row>
    <row r="605" spans="1:10" ht="17.25" customHeight="1">
      <c r="A605" s="189">
        <v>40</v>
      </c>
      <c r="B605" s="190" t="s">
        <v>4239</v>
      </c>
      <c r="C605" s="191" t="s">
        <v>220</v>
      </c>
      <c r="D605" s="192" t="s">
        <v>4240</v>
      </c>
      <c r="E605" s="192" t="s">
        <v>112</v>
      </c>
      <c r="F605" s="192" t="s">
        <v>2290</v>
      </c>
      <c r="G605" s="193" t="s">
        <v>2291</v>
      </c>
      <c r="H605" s="197" t="s">
        <v>372</v>
      </c>
      <c r="I605" s="194">
        <v>1</v>
      </c>
      <c r="J605" s="187" t="s">
        <v>4238</v>
      </c>
    </row>
    <row r="606" spans="1:10" ht="17.25" customHeight="1">
      <c r="A606" s="189">
        <v>41</v>
      </c>
      <c r="B606" s="190" t="s">
        <v>4239</v>
      </c>
      <c r="C606" s="191" t="s">
        <v>220</v>
      </c>
      <c r="D606" s="192" t="s">
        <v>4240</v>
      </c>
      <c r="E606" s="192" t="s">
        <v>112</v>
      </c>
      <c r="F606" s="192" t="s">
        <v>2293</v>
      </c>
      <c r="G606" s="193" t="s">
        <v>2294</v>
      </c>
      <c r="H606" s="197" t="s">
        <v>372</v>
      </c>
      <c r="I606" s="194">
        <v>3</v>
      </c>
      <c r="J606" s="187" t="s">
        <v>4238</v>
      </c>
    </row>
    <row r="607" spans="1:10" ht="17.25" customHeight="1">
      <c r="A607" s="189">
        <v>42</v>
      </c>
      <c r="B607" s="190" t="s">
        <v>4239</v>
      </c>
      <c r="C607" s="191" t="s">
        <v>220</v>
      </c>
      <c r="D607" s="192" t="s">
        <v>4240</v>
      </c>
      <c r="E607" s="192" t="s">
        <v>112</v>
      </c>
      <c r="F607" s="192" t="s">
        <v>2296</v>
      </c>
      <c r="G607" s="193" t="s">
        <v>2297</v>
      </c>
      <c r="H607" s="197" t="s">
        <v>239</v>
      </c>
      <c r="I607" s="194">
        <v>0.49099999999999999</v>
      </c>
      <c r="J607" s="187" t="s">
        <v>4238</v>
      </c>
    </row>
    <row r="608" spans="1:10" ht="26.25" customHeight="1">
      <c r="A608" s="189">
        <v>43</v>
      </c>
      <c r="B608" s="190" t="s">
        <v>4239</v>
      </c>
      <c r="C608" s="191" t="s">
        <v>220</v>
      </c>
      <c r="D608" s="192" t="s">
        <v>4240</v>
      </c>
      <c r="E608" s="192" t="s">
        <v>112</v>
      </c>
      <c r="F608" s="192" t="s">
        <v>2299</v>
      </c>
      <c r="G608" s="193" t="s">
        <v>2300</v>
      </c>
      <c r="H608" s="197" t="s">
        <v>239</v>
      </c>
      <c r="I608" s="194">
        <v>0.49099999999999999</v>
      </c>
      <c r="J608" s="187" t="s">
        <v>4238</v>
      </c>
    </row>
    <row r="609" spans="1:10" ht="26.25" customHeight="1">
      <c r="A609" s="189">
        <v>44</v>
      </c>
      <c r="B609" s="190" t="s">
        <v>4239</v>
      </c>
      <c r="C609" s="191" t="s">
        <v>220</v>
      </c>
      <c r="D609" s="192" t="s">
        <v>4240</v>
      </c>
      <c r="E609" s="192" t="s">
        <v>112</v>
      </c>
      <c r="F609" s="192" t="s">
        <v>2151</v>
      </c>
      <c r="G609" s="193" t="s">
        <v>2302</v>
      </c>
      <c r="H609" s="197" t="s">
        <v>223</v>
      </c>
      <c r="I609" s="194">
        <v>1</v>
      </c>
      <c r="J609" s="187" t="s">
        <v>4238</v>
      </c>
    </row>
    <row r="610" spans="1:10" ht="26.25" customHeight="1">
      <c r="A610" s="189">
        <v>45</v>
      </c>
      <c r="B610" s="190" t="s">
        <v>4239</v>
      </c>
      <c r="C610" s="191" t="s">
        <v>220</v>
      </c>
      <c r="D610" s="192" t="s">
        <v>4240</v>
      </c>
      <c r="E610" s="192" t="s">
        <v>112</v>
      </c>
      <c r="F610" s="192" t="s">
        <v>2154</v>
      </c>
      <c r="G610" s="193" t="s">
        <v>2155</v>
      </c>
      <c r="H610" s="197" t="s">
        <v>429</v>
      </c>
      <c r="I610" s="194">
        <v>54</v>
      </c>
      <c r="J610" s="187" t="s">
        <v>4238</v>
      </c>
    </row>
    <row r="611" spans="1:10" ht="17.25" customHeight="1">
      <c r="A611" s="189">
        <v>46</v>
      </c>
      <c r="B611" s="190" t="s">
        <v>4239</v>
      </c>
      <c r="C611" s="191" t="s">
        <v>220</v>
      </c>
      <c r="D611" s="192" t="s">
        <v>4240</v>
      </c>
      <c r="E611" s="192" t="s">
        <v>112</v>
      </c>
      <c r="F611" s="192" t="s">
        <v>2171</v>
      </c>
      <c r="G611" s="193" t="s">
        <v>2172</v>
      </c>
      <c r="H611" s="197" t="s">
        <v>2162</v>
      </c>
      <c r="I611" s="194">
        <v>20</v>
      </c>
      <c r="J611" s="187" t="s">
        <v>4238</v>
      </c>
    </row>
    <row r="612" spans="1:10" ht="17.25" customHeight="1">
      <c r="A612" s="189">
        <v>47</v>
      </c>
      <c r="B612" s="190" t="s">
        <v>4239</v>
      </c>
      <c r="C612" s="191" t="s">
        <v>220</v>
      </c>
      <c r="D612" s="192" t="s">
        <v>4240</v>
      </c>
      <c r="E612" s="192" t="s">
        <v>112</v>
      </c>
      <c r="F612" s="192" t="s">
        <v>2306</v>
      </c>
      <c r="G612" s="193" t="s">
        <v>2307</v>
      </c>
      <c r="H612" s="197" t="s">
        <v>2162</v>
      </c>
      <c r="I612" s="194">
        <v>20</v>
      </c>
      <c r="J612" s="187" t="s">
        <v>4238</v>
      </c>
    </row>
    <row r="613" spans="1:10" ht="17.25" customHeight="1">
      <c r="A613" s="189">
        <v>1</v>
      </c>
      <c r="B613" s="190" t="s">
        <v>4239</v>
      </c>
      <c r="C613" s="191" t="s">
        <v>220</v>
      </c>
      <c r="D613" s="192" t="s">
        <v>4240</v>
      </c>
      <c r="E613" s="192" t="s">
        <v>115</v>
      </c>
      <c r="F613" s="192" t="s">
        <v>3116</v>
      </c>
      <c r="G613" s="193" t="s">
        <v>3117</v>
      </c>
      <c r="H613" s="197" t="s">
        <v>429</v>
      </c>
      <c r="I613" s="194">
        <v>3</v>
      </c>
      <c r="J613" s="187" t="s">
        <v>4238</v>
      </c>
    </row>
    <row r="614" spans="1:10" ht="17.25" customHeight="1">
      <c r="A614" s="189">
        <v>2</v>
      </c>
      <c r="B614" s="190" t="s">
        <v>4239</v>
      </c>
      <c r="C614" s="191" t="s">
        <v>220</v>
      </c>
      <c r="D614" s="192" t="s">
        <v>4240</v>
      </c>
      <c r="E614" s="192" t="s">
        <v>115</v>
      </c>
      <c r="F614" s="192" t="s">
        <v>3134</v>
      </c>
      <c r="G614" s="193" t="s">
        <v>3135</v>
      </c>
      <c r="H614" s="197" t="s">
        <v>372</v>
      </c>
      <c r="I614" s="194">
        <v>2</v>
      </c>
      <c r="J614" s="187" t="s">
        <v>4238</v>
      </c>
    </row>
    <row r="615" spans="1:10" ht="17.25" customHeight="1">
      <c r="A615" s="189">
        <v>3</v>
      </c>
      <c r="B615" s="190" t="s">
        <v>4239</v>
      </c>
      <c r="C615" s="191" t="s">
        <v>220</v>
      </c>
      <c r="D615" s="192" t="s">
        <v>4240</v>
      </c>
      <c r="E615" s="192" t="s">
        <v>115</v>
      </c>
      <c r="F615" s="192" t="s">
        <v>1768</v>
      </c>
      <c r="G615" s="193" t="s">
        <v>1769</v>
      </c>
      <c r="H615" s="197" t="s">
        <v>429</v>
      </c>
      <c r="I615" s="194">
        <v>3</v>
      </c>
      <c r="J615" s="187" t="s">
        <v>4238</v>
      </c>
    </row>
    <row r="616" spans="1:10" ht="26.25" customHeight="1">
      <c r="A616" s="189">
        <v>4</v>
      </c>
      <c r="B616" s="190" t="s">
        <v>4239</v>
      </c>
      <c r="C616" s="191" t="s">
        <v>220</v>
      </c>
      <c r="D616" s="192" t="s">
        <v>4240</v>
      </c>
      <c r="E616" s="192" t="s">
        <v>115</v>
      </c>
      <c r="F616" s="192" t="s">
        <v>3168</v>
      </c>
      <c r="G616" s="193" t="s">
        <v>3169</v>
      </c>
      <c r="H616" s="197" t="s">
        <v>429</v>
      </c>
      <c r="I616" s="194">
        <v>9</v>
      </c>
      <c r="J616" s="187" t="s">
        <v>4238</v>
      </c>
    </row>
    <row r="617" spans="1:10" ht="26.25" customHeight="1">
      <c r="A617" s="189">
        <v>5</v>
      </c>
      <c r="B617" s="190" t="s">
        <v>4239</v>
      </c>
      <c r="C617" s="191" t="s">
        <v>220</v>
      </c>
      <c r="D617" s="192" t="s">
        <v>4240</v>
      </c>
      <c r="E617" s="192" t="s">
        <v>115</v>
      </c>
      <c r="F617" s="192" t="s">
        <v>3192</v>
      </c>
      <c r="G617" s="193" t="s">
        <v>3193</v>
      </c>
      <c r="H617" s="197" t="s">
        <v>273</v>
      </c>
      <c r="I617" s="194">
        <v>36.869</v>
      </c>
      <c r="J617" s="187" t="s">
        <v>4238</v>
      </c>
    </row>
    <row r="618" spans="1:10" ht="26.25" customHeight="1">
      <c r="A618" s="189">
        <v>6</v>
      </c>
      <c r="B618" s="190" t="s">
        <v>4239</v>
      </c>
      <c r="C618" s="191" t="s">
        <v>220</v>
      </c>
      <c r="D618" s="192" t="s">
        <v>4240</v>
      </c>
      <c r="E618" s="192" t="s">
        <v>115</v>
      </c>
      <c r="F618" s="192" t="s">
        <v>3195</v>
      </c>
      <c r="G618" s="193" t="s">
        <v>3196</v>
      </c>
      <c r="H618" s="197" t="s">
        <v>429</v>
      </c>
      <c r="I618" s="194">
        <v>6</v>
      </c>
      <c r="J618" s="187" t="s">
        <v>4238</v>
      </c>
    </row>
    <row r="619" spans="1:10" ht="26.25" customHeight="1">
      <c r="A619" s="189">
        <v>7</v>
      </c>
      <c r="B619" s="190" t="s">
        <v>4239</v>
      </c>
      <c r="C619" s="191" t="s">
        <v>220</v>
      </c>
      <c r="D619" s="192" t="s">
        <v>4240</v>
      </c>
      <c r="E619" s="192" t="s">
        <v>115</v>
      </c>
      <c r="F619" s="192" t="s">
        <v>3213</v>
      </c>
      <c r="G619" s="193" t="s">
        <v>3214</v>
      </c>
      <c r="H619" s="197" t="s">
        <v>429</v>
      </c>
      <c r="I619" s="194">
        <v>6</v>
      </c>
      <c r="J619" s="187" t="s">
        <v>4238</v>
      </c>
    </row>
    <row r="620" spans="1:10" ht="17.25" customHeight="1">
      <c r="A620" s="189">
        <v>8</v>
      </c>
      <c r="B620" s="190" t="s">
        <v>4239</v>
      </c>
      <c r="C620" s="191" t="s">
        <v>220</v>
      </c>
      <c r="D620" s="192" t="s">
        <v>4240</v>
      </c>
      <c r="E620" s="192" t="s">
        <v>115</v>
      </c>
      <c r="F620" s="192" t="s">
        <v>3222</v>
      </c>
      <c r="G620" s="193" t="s">
        <v>3223</v>
      </c>
      <c r="H620" s="197" t="s">
        <v>372</v>
      </c>
      <c r="I620" s="194">
        <v>4</v>
      </c>
      <c r="J620" s="187" t="s">
        <v>4238</v>
      </c>
    </row>
    <row r="621" spans="1:10" ht="17.25" customHeight="1">
      <c r="A621" s="189">
        <v>9</v>
      </c>
      <c r="B621" s="190" t="s">
        <v>4239</v>
      </c>
      <c r="C621" s="191" t="s">
        <v>220</v>
      </c>
      <c r="D621" s="192" t="s">
        <v>4240</v>
      </c>
      <c r="E621" s="192" t="s">
        <v>115</v>
      </c>
      <c r="F621" s="192" t="s">
        <v>3228</v>
      </c>
      <c r="G621" s="193" t="s">
        <v>3229</v>
      </c>
      <c r="H621" s="197" t="s">
        <v>372</v>
      </c>
      <c r="I621" s="194">
        <v>4</v>
      </c>
      <c r="J621" s="187" t="s">
        <v>4238</v>
      </c>
    </row>
    <row r="622" spans="1:10" ht="17.25" customHeight="1">
      <c r="A622" s="189">
        <v>10</v>
      </c>
      <c r="B622" s="190" t="s">
        <v>4239</v>
      </c>
      <c r="C622" s="191" t="s">
        <v>220</v>
      </c>
      <c r="D622" s="192" t="s">
        <v>4240</v>
      </c>
      <c r="E622" s="192" t="s">
        <v>115</v>
      </c>
      <c r="F622" s="192" t="s">
        <v>3336</v>
      </c>
      <c r="G622" s="193" t="s">
        <v>3337</v>
      </c>
      <c r="H622" s="197" t="s">
        <v>429</v>
      </c>
      <c r="I622" s="194">
        <v>6</v>
      </c>
      <c r="J622" s="187" t="s">
        <v>4238</v>
      </c>
    </row>
    <row r="623" spans="1:10" ht="17.25" customHeight="1">
      <c r="A623" s="189">
        <v>11</v>
      </c>
      <c r="B623" s="190" t="s">
        <v>4239</v>
      </c>
      <c r="C623" s="191" t="s">
        <v>220</v>
      </c>
      <c r="D623" s="192" t="s">
        <v>4240</v>
      </c>
      <c r="E623" s="192" t="s">
        <v>115</v>
      </c>
      <c r="F623" s="192" t="s">
        <v>3339</v>
      </c>
      <c r="G623" s="193" t="s">
        <v>3340</v>
      </c>
      <c r="H623" s="197" t="s">
        <v>429</v>
      </c>
      <c r="I623" s="194">
        <v>6</v>
      </c>
      <c r="J623" s="187" t="s">
        <v>4238</v>
      </c>
    </row>
    <row r="624" spans="1:10" ht="17.25" customHeight="1">
      <c r="A624" s="189">
        <v>12</v>
      </c>
      <c r="B624" s="190" t="s">
        <v>4239</v>
      </c>
      <c r="C624" s="191" t="s">
        <v>220</v>
      </c>
      <c r="D624" s="192" t="s">
        <v>4240</v>
      </c>
      <c r="E624" s="192" t="s">
        <v>115</v>
      </c>
      <c r="F624" s="192" t="s">
        <v>3342</v>
      </c>
      <c r="G624" s="193" t="s">
        <v>3343</v>
      </c>
      <c r="H624" s="197" t="s">
        <v>273</v>
      </c>
      <c r="I624" s="194">
        <v>32.36</v>
      </c>
      <c r="J624" s="187" t="s">
        <v>4238</v>
      </c>
    </row>
    <row r="625" spans="1:10" ht="17.25" customHeight="1">
      <c r="A625" s="189">
        <v>13</v>
      </c>
      <c r="B625" s="190" t="s">
        <v>4239</v>
      </c>
      <c r="C625" s="191" t="s">
        <v>220</v>
      </c>
      <c r="D625" s="192" t="s">
        <v>4240</v>
      </c>
      <c r="E625" s="192" t="s">
        <v>115</v>
      </c>
      <c r="F625" s="192" t="s">
        <v>3378</v>
      </c>
      <c r="G625" s="193" t="s">
        <v>3379</v>
      </c>
      <c r="H625" s="197" t="s">
        <v>372</v>
      </c>
      <c r="I625" s="194">
        <v>2</v>
      </c>
      <c r="J625" s="187" t="s">
        <v>4238</v>
      </c>
    </row>
    <row r="626" spans="1:10" ht="17.25" customHeight="1">
      <c r="A626" s="189">
        <v>15</v>
      </c>
      <c r="B626" s="190" t="s">
        <v>4239</v>
      </c>
      <c r="C626" s="191" t="s">
        <v>220</v>
      </c>
      <c r="D626" s="192" t="s">
        <v>4240</v>
      </c>
      <c r="E626" s="192" t="s">
        <v>115</v>
      </c>
      <c r="F626" s="192" t="s">
        <v>3430</v>
      </c>
      <c r="G626" s="193" t="s">
        <v>3431</v>
      </c>
      <c r="H626" s="197" t="s">
        <v>3419</v>
      </c>
      <c r="I626" s="194">
        <v>4</v>
      </c>
      <c r="J626" s="187" t="s">
        <v>4238</v>
      </c>
    </row>
    <row r="627" spans="1:10" ht="17.25" customHeight="1">
      <c r="A627" s="189">
        <v>18</v>
      </c>
      <c r="B627" s="190" t="s">
        <v>4239</v>
      </c>
      <c r="C627" s="191" t="s">
        <v>220</v>
      </c>
      <c r="D627" s="192" t="s">
        <v>4240</v>
      </c>
      <c r="E627" s="192" t="s">
        <v>115</v>
      </c>
      <c r="F627" s="192" t="s">
        <v>3445</v>
      </c>
      <c r="G627" s="193" t="s">
        <v>3446</v>
      </c>
      <c r="H627" s="197" t="s">
        <v>372</v>
      </c>
      <c r="I627" s="194">
        <v>2</v>
      </c>
      <c r="J627" s="187" t="s">
        <v>4238</v>
      </c>
    </row>
    <row r="628" spans="1:10" ht="17.25" customHeight="1">
      <c r="A628" s="189">
        <v>20</v>
      </c>
      <c r="B628" s="190" t="s">
        <v>4239</v>
      </c>
      <c r="C628" s="191" t="s">
        <v>220</v>
      </c>
      <c r="D628" s="192" t="s">
        <v>4240</v>
      </c>
      <c r="E628" s="192" t="s">
        <v>115</v>
      </c>
      <c r="F628" s="192" t="s">
        <v>3472</v>
      </c>
      <c r="G628" s="193" t="s">
        <v>3473</v>
      </c>
      <c r="H628" s="197" t="s">
        <v>372</v>
      </c>
      <c r="I628" s="194">
        <v>2</v>
      </c>
      <c r="J628" s="187" t="s">
        <v>4238</v>
      </c>
    </row>
    <row r="629" spans="1:10" ht="26.25" customHeight="1">
      <c r="A629" s="189">
        <v>22</v>
      </c>
      <c r="B629" s="190" t="s">
        <v>4239</v>
      </c>
      <c r="C629" s="191" t="s">
        <v>220</v>
      </c>
      <c r="D629" s="192" t="s">
        <v>4240</v>
      </c>
      <c r="E629" s="192" t="s">
        <v>115</v>
      </c>
      <c r="F629" s="192" t="s">
        <v>3484</v>
      </c>
      <c r="G629" s="193" t="s">
        <v>3485</v>
      </c>
      <c r="H629" s="197" t="s">
        <v>273</v>
      </c>
      <c r="I629" s="194">
        <v>82.480999999999995</v>
      </c>
      <c r="J629" s="187" t="s">
        <v>4238</v>
      </c>
    </row>
    <row r="630" spans="1:10" ht="17.25" customHeight="1">
      <c r="A630" s="189">
        <v>1</v>
      </c>
      <c r="B630" s="190" t="s">
        <v>4239</v>
      </c>
      <c r="C630" s="191" t="s">
        <v>220</v>
      </c>
      <c r="D630" s="192" t="s">
        <v>4240</v>
      </c>
      <c r="E630" s="192" t="s">
        <v>115</v>
      </c>
      <c r="F630" s="192" t="s">
        <v>2316</v>
      </c>
      <c r="G630" s="193" t="s">
        <v>2317</v>
      </c>
      <c r="H630" s="197" t="s">
        <v>372</v>
      </c>
      <c r="I630" s="194">
        <v>6</v>
      </c>
      <c r="J630" s="187" t="s">
        <v>4238</v>
      </c>
    </row>
    <row r="631" spans="1:10" ht="26.25" customHeight="1">
      <c r="A631" s="189">
        <v>3</v>
      </c>
      <c r="B631" s="190" t="s">
        <v>4239</v>
      </c>
      <c r="C631" s="191" t="s">
        <v>220</v>
      </c>
      <c r="D631" s="192" t="s">
        <v>4240</v>
      </c>
      <c r="E631" s="192" t="s">
        <v>115</v>
      </c>
      <c r="F631" s="192" t="s">
        <v>2323</v>
      </c>
      <c r="G631" s="193" t="s">
        <v>2324</v>
      </c>
      <c r="H631" s="197" t="s">
        <v>372</v>
      </c>
      <c r="I631" s="194">
        <v>1</v>
      </c>
      <c r="J631" s="187" t="s">
        <v>4238</v>
      </c>
    </row>
    <row r="632" spans="1:10" ht="26.25" customHeight="1">
      <c r="A632" s="189">
        <v>5</v>
      </c>
      <c r="B632" s="190" t="s">
        <v>4239</v>
      </c>
      <c r="C632" s="191" t="s">
        <v>220</v>
      </c>
      <c r="D632" s="192" t="s">
        <v>4240</v>
      </c>
      <c r="E632" s="192" t="s">
        <v>115</v>
      </c>
      <c r="F632" s="192" t="s">
        <v>2329</v>
      </c>
      <c r="G632" s="193" t="s">
        <v>2330</v>
      </c>
      <c r="H632" s="197" t="s">
        <v>429</v>
      </c>
      <c r="I632" s="194">
        <v>170</v>
      </c>
      <c r="J632" s="187" t="s">
        <v>4238</v>
      </c>
    </row>
    <row r="633" spans="1:10" ht="17.25" customHeight="1">
      <c r="A633" s="189">
        <v>7</v>
      </c>
      <c r="B633" s="190" t="s">
        <v>4239</v>
      </c>
      <c r="C633" s="191" t="s">
        <v>220</v>
      </c>
      <c r="D633" s="192" t="s">
        <v>4240</v>
      </c>
      <c r="E633" s="192" t="s">
        <v>115</v>
      </c>
      <c r="F633" s="192" t="s">
        <v>2335</v>
      </c>
      <c r="G633" s="193" t="s">
        <v>2336</v>
      </c>
      <c r="H633" s="197" t="s">
        <v>372</v>
      </c>
      <c r="I633" s="194">
        <v>1</v>
      </c>
      <c r="J633" s="187" t="s">
        <v>4238</v>
      </c>
    </row>
    <row r="634" spans="1:10" ht="26.25" customHeight="1">
      <c r="A634" s="189">
        <v>10</v>
      </c>
      <c r="B634" s="190" t="s">
        <v>4239</v>
      </c>
      <c r="C634" s="191" t="s">
        <v>220</v>
      </c>
      <c r="D634" s="192" t="s">
        <v>4240</v>
      </c>
      <c r="E634" s="192" t="s">
        <v>115</v>
      </c>
      <c r="F634" s="192" t="s">
        <v>2344</v>
      </c>
      <c r="G634" s="193" t="s">
        <v>2345</v>
      </c>
      <c r="H634" s="197" t="s">
        <v>429</v>
      </c>
      <c r="I634" s="194">
        <v>170</v>
      </c>
      <c r="J634" s="187" t="s">
        <v>4238</v>
      </c>
    </row>
    <row r="635" spans="1:10" ht="26.25" customHeight="1">
      <c r="A635" s="189">
        <v>12</v>
      </c>
      <c r="B635" s="190" t="s">
        <v>4239</v>
      </c>
      <c r="C635" s="191" t="s">
        <v>220</v>
      </c>
      <c r="D635" s="192" t="s">
        <v>4240</v>
      </c>
      <c r="E635" s="192" t="s">
        <v>115</v>
      </c>
      <c r="F635" s="192" t="s">
        <v>2350</v>
      </c>
      <c r="G635" s="193" t="s">
        <v>2351</v>
      </c>
      <c r="H635" s="197" t="s">
        <v>429</v>
      </c>
      <c r="I635" s="194">
        <v>85</v>
      </c>
      <c r="J635" s="187" t="s">
        <v>4238</v>
      </c>
    </row>
    <row r="636" spans="1:10" ht="26.25" customHeight="1">
      <c r="A636" s="189">
        <v>14</v>
      </c>
      <c r="B636" s="190" t="s">
        <v>4239</v>
      </c>
      <c r="C636" s="191" t="s">
        <v>220</v>
      </c>
      <c r="D636" s="192" t="s">
        <v>4240</v>
      </c>
      <c r="E636" s="192" t="s">
        <v>115</v>
      </c>
      <c r="F636" s="192" t="s">
        <v>2356</v>
      </c>
      <c r="G636" s="193" t="s">
        <v>2357</v>
      </c>
      <c r="H636" s="197" t="s">
        <v>372</v>
      </c>
      <c r="I636" s="194">
        <v>4</v>
      </c>
      <c r="J636" s="187" t="s">
        <v>4238</v>
      </c>
    </row>
    <row r="637" spans="1:10" ht="26.25" customHeight="1">
      <c r="A637" s="189">
        <v>15</v>
      </c>
      <c r="B637" s="190" t="s">
        <v>4239</v>
      </c>
      <c r="C637" s="191" t="s">
        <v>220</v>
      </c>
      <c r="D637" s="192" t="s">
        <v>4240</v>
      </c>
      <c r="E637" s="192" t="s">
        <v>115</v>
      </c>
      <c r="F637" s="192" t="s">
        <v>2359</v>
      </c>
      <c r="G637" s="193" t="s">
        <v>2360</v>
      </c>
      <c r="H637" s="197" t="s">
        <v>372</v>
      </c>
      <c r="I637" s="194">
        <v>2</v>
      </c>
      <c r="J637" s="187" t="s">
        <v>4238</v>
      </c>
    </row>
    <row r="638" spans="1:10" ht="26.25" customHeight="1">
      <c r="A638" s="189">
        <v>16</v>
      </c>
      <c r="B638" s="190" t="s">
        <v>4239</v>
      </c>
      <c r="C638" s="191" t="s">
        <v>220</v>
      </c>
      <c r="D638" s="192" t="s">
        <v>4240</v>
      </c>
      <c r="E638" s="192" t="s">
        <v>115</v>
      </c>
      <c r="F638" s="192" t="s">
        <v>2362</v>
      </c>
      <c r="G638" s="193" t="s">
        <v>2363</v>
      </c>
      <c r="H638" s="197" t="s">
        <v>429</v>
      </c>
      <c r="I638" s="194">
        <v>85</v>
      </c>
      <c r="J638" s="187" t="s">
        <v>4238</v>
      </c>
    </row>
    <row r="639" spans="1:10" ht="17.25" customHeight="1">
      <c r="A639" s="189">
        <v>18</v>
      </c>
      <c r="B639" s="190" t="s">
        <v>4239</v>
      </c>
      <c r="C639" s="191" t="s">
        <v>220</v>
      </c>
      <c r="D639" s="192" t="s">
        <v>4240</v>
      </c>
      <c r="E639" s="192" t="s">
        <v>115</v>
      </c>
      <c r="F639" s="192" t="s">
        <v>2368</v>
      </c>
      <c r="G639" s="193" t="s">
        <v>2369</v>
      </c>
      <c r="H639" s="197" t="s">
        <v>372</v>
      </c>
      <c r="I639" s="194">
        <v>8</v>
      </c>
      <c r="J639" s="187" t="s">
        <v>4238</v>
      </c>
    </row>
    <row r="640" spans="1:10" ht="26.25" customHeight="1">
      <c r="A640" s="189">
        <v>20</v>
      </c>
      <c r="B640" s="190" t="s">
        <v>4239</v>
      </c>
      <c r="C640" s="191" t="s">
        <v>220</v>
      </c>
      <c r="D640" s="192" t="s">
        <v>4240</v>
      </c>
      <c r="E640" s="192" t="s">
        <v>115</v>
      </c>
      <c r="F640" s="192" t="s">
        <v>2374</v>
      </c>
      <c r="G640" s="193" t="s">
        <v>2375</v>
      </c>
      <c r="H640" s="197" t="s">
        <v>2376</v>
      </c>
      <c r="I640" s="194">
        <v>7.1999999999999995E-2</v>
      </c>
      <c r="J640" s="187" t="s">
        <v>4238</v>
      </c>
    </row>
    <row r="641" spans="1:10" ht="26.25" customHeight="1">
      <c r="A641" s="189">
        <v>21</v>
      </c>
      <c r="B641" s="190" t="s">
        <v>4239</v>
      </c>
      <c r="C641" s="191" t="s">
        <v>220</v>
      </c>
      <c r="D641" s="192" t="s">
        <v>4240</v>
      </c>
      <c r="E641" s="192" t="s">
        <v>115</v>
      </c>
      <c r="F641" s="192" t="s">
        <v>2378</v>
      </c>
      <c r="G641" s="193" t="s">
        <v>2379</v>
      </c>
      <c r="H641" s="197" t="s">
        <v>429</v>
      </c>
      <c r="I641" s="194">
        <v>36</v>
      </c>
      <c r="J641" s="187" t="s">
        <v>4238</v>
      </c>
    </row>
    <row r="642" spans="1:10" ht="26.25" customHeight="1">
      <c r="A642" s="189">
        <v>22</v>
      </c>
      <c r="B642" s="190" t="s">
        <v>4239</v>
      </c>
      <c r="C642" s="191" t="s">
        <v>220</v>
      </c>
      <c r="D642" s="192" t="s">
        <v>4240</v>
      </c>
      <c r="E642" s="192" t="s">
        <v>115</v>
      </c>
      <c r="F642" s="192" t="s">
        <v>2381</v>
      </c>
      <c r="G642" s="193" t="s">
        <v>2382</v>
      </c>
      <c r="H642" s="197" t="s">
        <v>429</v>
      </c>
      <c r="I642" s="194">
        <v>36</v>
      </c>
      <c r="J642" s="187" t="s">
        <v>4238</v>
      </c>
    </row>
    <row r="643" spans="1:10" ht="26.25" customHeight="1">
      <c r="A643" s="189">
        <v>23</v>
      </c>
      <c r="B643" s="190" t="s">
        <v>4239</v>
      </c>
      <c r="C643" s="191" t="s">
        <v>220</v>
      </c>
      <c r="D643" s="192" t="s">
        <v>4240</v>
      </c>
      <c r="E643" s="192" t="s">
        <v>115</v>
      </c>
      <c r="F643" s="192" t="s">
        <v>2384</v>
      </c>
      <c r="G643" s="193" t="s">
        <v>2385</v>
      </c>
      <c r="H643" s="197" t="s">
        <v>372</v>
      </c>
      <c r="I643" s="194">
        <v>1</v>
      </c>
      <c r="J643" s="187" t="s">
        <v>4238</v>
      </c>
    </row>
    <row r="644" spans="1:10" ht="26.25" customHeight="1">
      <c r="A644" s="189">
        <v>24</v>
      </c>
      <c r="B644" s="190" t="s">
        <v>4239</v>
      </c>
      <c r="C644" s="191" t="s">
        <v>220</v>
      </c>
      <c r="D644" s="192" t="s">
        <v>4240</v>
      </c>
      <c r="E644" s="192" t="s">
        <v>115</v>
      </c>
      <c r="F644" s="192" t="s">
        <v>2387</v>
      </c>
      <c r="G644" s="193" t="s">
        <v>2388</v>
      </c>
      <c r="H644" s="197" t="s">
        <v>429</v>
      </c>
      <c r="I644" s="194">
        <v>72</v>
      </c>
      <c r="J644" s="187" t="s">
        <v>4238</v>
      </c>
    </row>
    <row r="645" spans="1:10" ht="17.25" customHeight="1">
      <c r="A645" s="189">
        <v>25</v>
      </c>
      <c r="B645" s="190" t="s">
        <v>4239</v>
      </c>
      <c r="C645" s="191" t="s">
        <v>220</v>
      </c>
      <c r="D645" s="192" t="s">
        <v>4240</v>
      </c>
      <c r="E645" s="192" t="s">
        <v>115</v>
      </c>
      <c r="F645" s="192" t="s">
        <v>2390</v>
      </c>
      <c r="G645" s="193" t="s">
        <v>2391</v>
      </c>
      <c r="H645" s="197" t="s">
        <v>429</v>
      </c>
      <c r="I645" s="194">
        <v>72</v>
      </c>
      <c r="J645" s="187" t="s">
        <v>4238</v>
      </c>
    </row>
    <row r="646" spans="1:10" ht="17.25" customHeight="1">
      <c r="A646" s="189">
        <v>26</v>
      </c>
      <c r="B646" s="190" t="s">
        <v>4239</v>
      </c>
      <c r="C646" s="191" t="s">
        <v>220</v>
      </c>
      <c r="D646" s="192" t="s">
        <v>4240</v>
      </c>
      <c r="E646" s="192" t="s">
        <v>115</v>
      </c>
      <c r="F646" s="192" t="s">
        <v>2393</v>
      </c>
      <c r="G646" s="193" t="s">
        <v>2394</v>
      </c>
      <c r="H646" s="197" t="s">
        <v>231</v>
      </c>
      <c r="I646" s="194">
        <v>32.4</v>
      </c>
      <c r="J646" s="187" t="s">
        <v>4238</v>
      </c>
    </row>
    <row r="647" spans="1:10" ht="17.25" customHeight="1">
      <c r="A647" s="189">
        <v>27</v>
      </c>
      <c r="B647" s="190" t="s">
        <v>4239</v>
      </c>
      <c r="C647" s="191" t="s">
        <v>220</v>
      </c>
      <c r="D647" s="192" t="s">
        <v>4240</v>
      </c>
      <c r="E647" s="192" t="s">
        <v>115</v>
      </c>
      <c r="F647" s="192" t="s">
        <v>2396</v>
      </c>
      <c r="G647" s="193" t="s">
        <v>2397</v>
      </c>
      <c r="H647" s="197" t="s">
        <v>223</v>
      </c>
      <c r="I647" s="194">
        <v>72</v>
      </c>
      <c r="J647" s="187" t="s">
        <v>4238</v>
      </c>
    </row>
    <row r="648" spans="1:10" ht="26.25" customHeight="1">
      <c r="A648" s="189">
        <v>28</v>
      </c>
      <c r="B648" s="190" t="s">
        <v>4239</v>
      </c>
      <c r="C648" s="191" t="s">
        <v>220</v>
      </c>
      <c r="D648" s="192" t="s">
        <v>4240</v>
      </c>
      <c r="E648" s="192" t="s">
        <v>115</v>
      </c>
      <c r="F648" s="192" t="s">
        <v>2399</v>
      </c>
      <c r="G648" s="193" t="s">
        <v>2400</v>
      </c>
      <c r="H648" s="197" t="s">
        <v>372</v>
      </c>
      <c r="I648" s="194">
        <v>1</v>
      </c>
      <c r="J648" s="187" t="s">
        <v>4238</v>
      </c>
    </row>
    <row r="649" spans="1:10" ht="17.25" customHeight="1">
      <c r="A649" s="189">
        <v>32</v>
      </c>
      <c r="B649" s="190" t="s">
        <v>4239</v>
      </c>
      <c r="C649" s="191" t="s">
        <v>220</v>
      </c>
      <c r="D649" s="192" t="s">
        <v>4240</v>
      </c>
      <c r="E649" s="192" t="s">
        <v>115</v>
      </c>
      <c r="F649" s="192" t="s">
        <v>2412</v>
      </c>
      <c r="G649" s="193" t="s">
        <v>2413</v>
      </c>
      <c r="H649" s="197" t="s">
        <v>372</v>
      </c>
      <c r="I649" s="194">
        <v>1</v>
      </c>
      <c r="J649" s="187" t="s">
        <v>4238</v>
      </c>
    </row>
    <row r="650" spans="1:10" ht="17.25" customHeight="1">
      <c r="A650" s="189">
        <v>1</v>
      </c>
      <c r="B650" s="190" t="s">
        <v>4239</v>
      </c>
      <c r="C650" s="191" t="s">
        <v>220</v>
      </c>
      <c r="D650" s="192" t="s">
        <v>4240</v>
      </c>
      <c r="E650" s="192" t="s">
        <v>118</v>
      </c>
      <c r="F650" s="192" t="s">
        <v>2419</v>
      </c>
      <c r="G650" s="193" t="s">
        <v>2420</v>
      </c>
      <c r="H650" s="197" t="s">
        <v>372</v>
      </c>
      <c r="I650" s="194">
        <v>3</v>
      </c>
      <c r="J650" s="187" t="s">
        <v>4238</v>
      </c>
    </row>
    <row r="651" spans="1:10" ht="17.25" customHeight="1">
      <c r="A651" s="189">
        <v>5</v>
      </c>
      <c r="B651" s="190" t="s">
        <v>4239</v>
      </c>
      <c r="C651" s="191" t="s">
        <v>220</v>
      </c>
      <c r="D651" s="192" t="s">
        <v>4240</v>
      </c>
      <c r="E651" s="192" t="s">
        <v>118</v>
      </c>
      <c r="F651" s="192" t="s">
        <v>2430</v>
      </c>
      <c r="G651" s="193" t="s">
        <v>2431</v>
      </c>
      <c r="H651" s="197" t="s">
        <v>372</v>
      </c>
      <c r="I651" s="194">
        <v>1</v>
      </c>
      <c r="J651" s="187" t="s">
        <v>4238</v>
      </c>
    </row>
    <row r="652" spans="1:10" ht="17.25" customHeight="1">
      <c r="A652" s="189">
        <v>7</v>
      </c>
      <c r="B652" s="190" t="s">
        <v>4239</v>
      </c>
      <c r="C652" s="191" t="s">
        <v>220</v>
      </c>
      <c r="D652" s="192" t="s">
        <v>4240</v>
      </c>
      <c r="E652" s="192" t="s">
        <v>118</v>
      </c>
      <c r="F652" s="192" t="s">
        <v>2435</v>
      </c>
      <c r="G652" s="193" t="s">
        <v>2436</v>
      </c>
      <c r="H652" s="197" t="s">
        <v>372</v>
      </c>
      <c r="I652" s="194">
        <v>1</v>
      </c>
      <c r="J652" s="187" t="s">
        <v>4238</v>
      </c>
    </row>
    <row r="653" spans="1:10" ht="17.25" customHeight="1">
      <c r="A653" s="189">
        <v>9</v>
      </c>
      <c r="B653" s="190" t="s">
        <v>4239</v>
      </c>
      <c r="C653" s="191" t="s">
        <v>220</v>
      </c>
      <c r="D653" s="192" t="s">
        <v>4240</v>
      </c>
      <c r="E653" s="192" t="s">
        <v>118</v>
      </c>
      <c r="F653" s="192" t="s">
        <v>2441</v>
      </c>
      <c r="G653" s="193" t="s">
        <v>2442</v>
      </c>
      <c r="H653" s="197" t="s">
        <v>372</v>
      </c>
      <c r="I653" s="194">
        <v>1</v>
      </c>
      <c r="J653" s="187" t="s">
        <v>4238</v>
      </c>
    </row>
    <row r="654" spans="1:10" ht="26.25" customHeight="1">
      <c r="A654" s="189">
        <v>11</v>
      </c>
      <c r="B654" s="190" t="s">
        <v>4239</v>
      </c>
      <c r="C654" s="191" t="s">
        <v>220</v>
      </c>
      <c r="D654" s="192" t="s">
        <v>4240</v>
      </c>
      <c r="E654" s="192" t="s">
        <v>118</v>
      </c>
      <c r="F654" s="192" t="s">
        <v>2446</v>
      </c>
      <c r="G654" s="193" t="s">
        <v>2447</v>
      </c>
      <c r="H654" s="197" t="s">
        <v>372</v>
      </c>
      <c r="I654" s="194">
        <v>1</v>
      </c>
      <c r="J654" s="187" t="s">
        <v>4238</v>
      </c>
    </row>
    <row r="655" spans="1:10" ht="17.25" customHeight="1">
      <c r="A655" s="189">
        <v>13</v>
      </c>
      <c r="B655" s="190" t="s">
        <v>4239</v>
      </c>
      <c r="C655" s="191" t="s">
        <v>220</v>
      </c>
      <c r="D655" s="192" t="s">
        <v>4240</v>
      </c>
      <c r="E655" s="192" t="s">
        <v>118</v>
      </c>
      <c r="F655" s="192" t="s">
        <v>2452</v>
      </c>
      <c r="G655" s="193" t="s">
        <v>2453</v>
      </c>
      <c r="H655" s="197" t="s">
        <v>372</v>
      </c>
      <c r="I655" s="194">
        <v>1</v>
      </c>
      <c r="J655" s="187" t="s">
        <v>4238</v>
      </c>
    </row>
    <row r="656" spans="1:10" ht="17.25" customHeight="1">
      <c r="A656" s="189">
        <v>14</v>
      </c>
      <c r="B656" s="190" t="s">
        <v>4239</v>
      </c>
      <c r="C656" s="191" t="s">
        <v>220</v>
      </c>
      <c r="D656" s="192" t="s">
        <v>4240</v>
      </c>
      <c r="E656" s="192" t="s">
        <v>118</v>
      </c>
      <c r="F656" s="192" t="s">
        <v>2455</v>
      </c>
      <c r="G656" s="193" t="s">
        <v>2456</v>
      </c>
      <c r="H656" s="197" t="s">
        <v>372</v>
      </c>
      <c r="I656" s="194">
        <v>3</v>
      </c>
      <c r="J656" s="187" t="s">
        <v>4238</v>
      </c>
    </row>
    <row r="657" spans="1:10" ht="26.25" customHeight="1">
      <c r="A657" s="189">
        <v>15</v>
      </c>
      <c r="B657" s="190" t="s">
        <v>4239</v>
      </c>
      <c r="C657" s="191" t="s">
        <v>220</v>
      </c>
      <c r="D657" s="192" t="s">
        <v>4240</v>
      </c>
      <c r="E657" s="192" t="s">
        <v>118</v>
      </c>
      <c r="F657" s="192" t="s">
        <v>2458</v>
      </c>
      <c r="G657" s="193" t="s">
        <v>2459</v>
      </c>
      <c r="H657" s="197" t="s">
        <v>223</v>
      </c>
      <c r="I657" s="194">
        <v>2.5</v>
      </c>
      <c r="J657" s="187" t="s">
        <v>4238</v>
      </c>
    </row>
    <row r="658" spans="1:10" ht="17.25" customHeight="1">
      <c r="A658" s="189">
        <v>17</v>
      </c>
      <c r="B658" s="190" t="s">
        <v>4239</v>
      </c>
      <c r="C658" s="191" t="s">
        <v>220</v>
      </c>
      <c r="D658" s="192" t="s">
        <v>4240</v>
      </c>
      <c r="E658" s="192" t="s">
        <v>118</v>
      </c>
      <c r="F658" s="192" t="s">
        <v>2464</v>
      </c>
      <c r="G658" s="193" t="s">
        <v>2465</v>
      </c>
      <c r="H658" s="197" t="s">
        <v>372</v>
      </c>
      <c r="I658" s="194">
        <v>8</v>
      </c>
      <c r="J658" s="187" t="s">
        <v>4238</v>
      </c>
    </row>
    <row r="659" spans="1:10" ht="17.25" customHeight="1">
      <c r="A659" s="189">
        <v>19</v>
      </c>
      <c r="B659" s="190" t="s">
        <v>4239</v>
      </c>
      <c r="C659" s="191" t="s">
        <v>220</v>
      </c>
      <c r="D659" s="192" t="s">
        <v>4240</v>
      </c>
      <c r="E659" s="192" t="s">
        <v>118</v>
      </c>
      <c r="F659" s="192" t="s">
        <v>2470</v>
      </c>
      <c r="G659" s="193" t="s">
        <v>2471</v>
      </c>
      <c r="H659" s="197" t="s">
        <v>429</v>
      </c>
      <c r="I659" s="194">
        <v>80</v>
      </c>
      <c r="J659" s="187" t="s">
        <v>4238</v>
      </c>
    </row>
    <row r="660" spans="1:10" ht="17.25" customHeight="1">
      <c r="A660" s="189">
        <v>22</v>
      </c>
      <c r="B660" s="190" t="s">
        <v>4239</v>
      </c>
      <c r="C660" s="191" t="s">
        <v>220</v>
      </c>
      <c r="D660" s="192" t="s">
        <v>4240</v>
      </c>
      <c r="E660" s="192" t="s">
        <v>118</v>
      </c>
      <c r="F660" s="192" t="s">
        <v>2479</v>
      </c>
      <c r="G660" s="193" t="s">
        <v>2480</v>
      </c>
      <c r="H660" s="197" t="s">
        <v>429</v>
      </c>
      <c r="I660" s="194">
        <v>160</v>
      </c>
      <c r="J660" s="187" t="s">
        <v>4238</v>
      </c>
    </row>
    <row r="661" spans="1:10" ht="26.25" customHeight="1">
      <c r="A661" s="189">
        <v>25</v>
      </c>
      <c r="B661" s="190" t="s">
        <v>4239</v>
      </c>
      <c r="C661" s="191" t="s">
        <v>220</v>
      </c>
      <c r="D661" s="192" t="s">
        <v>4240</v>
      </c>
      <c r="E661" s="192" t="s">
        <v>118</v>
      </c>
      <c r="F661" s="192" t="s">
        <v>2329</v>
      </c>
      <c r="G661" s="193" t="s">
        <v>2330</v>
      </c>
      <c r="H661" s="197" t="s">
        <v>429</v>
      </c>
      <c r="I661" s="194">
        <v>40</v>
      </c>
      <c r="J661" s="187" t="s">
        <v>4238</v>
      </c>
    </row>
    <row r="662" spans="1:10" ht="17.25" customHeight="1">
      <c r="A662" s="189">
        <v>27</v>
      </c>
      <c r="B662" s="190" t="s">
        <v>4239</v>
      </c>
      <c r="C662" s="191" t="s">
        <v>220</v>
      </c>
      <c r="D662" s="192" t="s">
        <v>4240</v>
      </c>
      <c r="E662" s="192" t="s">
        <v>118</v>
      </c>
      <c r="F662" s="192" t="s">
        <v>2490</v>
      </c>
      <c r="G662" s="193" t="s">
        <v>2491</v>
      </c>
      <c r="H662" s="197" t="s">
        <v>429</v>
      </c>
      <c r="I662" s="194">
        <v>280</v>
      </c>
      <c r="J662" s="187" t="s">
        <v>4238</v>
      </c>
    </row>
    <row r="663" spans="1:10" ht="17.25" customHeight="1">
      <c r="A663" s="189">
        <v>30</v>
      </c>
      <c r="B663" s="190" t="s">
        <v>4239</v>
      </c>
      <c r="C663" s="191" t="s">
        <v>220</v>
      </c>
      <c r="D663" s="192" t="s">
        <v>4240</v>
      </c>
      <c r="E663" s="192" t="s">
        <v>118</v>
      </c>
      <c r="F663" s="192" t="s">
        <v>2499</v>
      </c>
      <c r="G663" s="193" t="s">
        <v>2500</v>
      </c>
      <c r="H663" s="197" t="s">
        <v>429</v>
      </c>
      <c r="I663" s="194">
        <v>110</v>
      </c>
      <c r="J663" s="187" t="s">
        <v>4238</v>
      </c>
    </row>
    <row r="664" spans="1:10" ht="17.25" customHeight="1">
      <c r="A664" s="189">
        <v>32</v>
      </c>
      <c r="B664" s="190" t="s">
        <v>4239</v>
      </c>
      <c r="C664" s="191" t="s">
        <v>220</v>
      </c>
      <c r="D664" s="192" t="s">
        <v>4240</v>
      </c>
      <c r="E664" s="192" t="s">
        <v>118</v>
      </c>
      <c r="F664" s="192" t="s">
        <v>2505</v>
      </c>
      <c r="G664" s="193" t="s">
        <v>2506</v>
      </c>
      <c r="H664" s="197" t="s">
        <v>372</v>
      </c>
      <c r="I664" s="194">
        <v>60</v>
      </c>
      <c r="J664" s="187" t="s">
        <v>4238</v>
      </c>
    </row>
    <row r="665" spans="1:10" ht="17.25" customHeight="1">
      <c r="A665" s="189">
        <v>34</v>
      </c>
      <c r="B665" s="190" t="s">
        <v>4239</v>
      </c>
      <c r="C665" s="191" t="s">
        <v>220</v>
      </c>
      <c r="D665" s="192" t="s">
        <v>4240</v>
      </c>
      <c r="E665" s="192" t="s">
        <v>118</v>
      </c>
      <c r="F665" s="192" t="s">
        <v>2511</v>
      </c>
      <c r="G665" s="193" t="s">
        <v>2512</v>
      </c>
      <c r="H665" s="197" t="s">
        <v>429</v>
      </c>
      <c r="I665" s="194">
        <v>260</v>
      </c>
      <c r="J665" s="187" t="s">
        <v>4238</v>
      </c>
    </row>
    <row r="666" spans="1:10" ht="17.25" customHeight="1">
      <c r="A666" s="189">
        <v>40</v>
      </c>
      <c r="B666" s="190" t="s">
        <v>4239</v>
      </c>
      <c r="C666" s="191" t="s">
        <v>220</v>
      </c>
      <c r="D666" s="192" t="s">
        <v>4240</v>
      </c>
      <c r="E666" s="192" t="s">
        <v>118</v>
      </c>
      <c r="F666" s="192" t="s">
        <v>2529</v>
      </c>
      <c r="G666" s="193" t="s">
        <v>2530</v>
      </c>
      <c r="H666" s="197" t="s">
        <v>429</v>
      </c>
      <c r="I666" s="194">
        <v>106</v>
      </c>
      <c r="J666" s="187" t="s">
        <v>4238</v>
      </c>
    </row>
    <row r="667" spans="1:10" ht="17.25" customHeight="1">
      <c r="A667" s="189">
        <v>41</v>
      </c>
      <c r="B667" s="190" t="s">
        <v>4239</v>
      </c>
      <c r="C667" s="191" t="s">
        <v>220</v>
      </c>
      <c r="D667" s="192" t="s">
        <v>4240</v>
      </c>
      <c r="E667" s="192" t="s">
        <v>118</v>
      </c>
      <c r="F667" s="192" t="s">
        <v>2532</v>
      </c>
      <c r="G667" s="193" t="s">
        <v>2533</v>
      </c>
      <c r="H667" s="197" t="s">
        <v>429</v>
      </c>
      <c r="I667" s="194">
        <v>106</v>
      </c>
      <c r="J667" s="187" t="s">
        <v>4238</v>
      </c>
    </row>
    <row r="668" spans="1:10" ht="26.25" customHeight="1">
      <c r="A668" s="189">
        <v>50</v>
      </c>
      <c r="B668" s="190" t="s">
        <v>4239</v>
      </c>
      <c r="C668" s="191" t="s">
        <v>220</v>
      </c>
      <c r="D668" s="192" t="s">
        <v>4240</v>
      </c>
      <c r="E668" s="192" t="s">
        <v>118</v>
      </c>
      <c r="F668" s="192" t="s">
        <v>2559</v>
      </c>
      <c r="G668" s="193" t="s">
        <v>2560</v>
      </c>
      <c r="H668" s="197" t="s">
        <v>372</v>
      </c>
      <c r="I668" s="194">
        <v>8</v>
      </c>
      <c r="J668" s="187" t="s">
        <v>4238</v>
      </c>
    </row>
    <row r="669" spans="1:10" ht="17.25" customHeight="1">
      <c r="A669" s="189">
        <v>52</v>
      </c>
      <c r="B669" s="190" t="s">
        <v>4239</v>
      </c>
      <c r="C669" s="191" t="s">
        <v>220</v>
      </c>
      <c r="D669" s="192" t="s">
        <v>4240</v>
      </c>
      <c r="E669" s="192" t="s">
        <v>118</v>
      </c>
      <c r="F669" s="192" t="s">
        <v>2316</v>
      </c>
      <c r="G669" s="193" t="s">
        <v>2317</v>
      </c>
      <c r="H669" s="197" t="s">
        <v>372</v>
      </c>
      <c r="I669" s="194">
        <v>12</v>
      </c>
      <c r="J669" s="187" t="s">
        <v>4238</v>
      </c>
    </row>
    <row r="670" spans="1:10" ht="26.25" customHeight="1">
      <c r="A670" s="189">
        <v>55</v>
      </c>
      <c r="B670" s="190" t="s">
        <v>4239</v>
      </c>
      <c r="C670" s="191" t="s">
        <v>220</v>
      </c>
      <c r="D670" s="192" t="s">
        <v>4240</v>
      </c>
      <c r="E670" s="192" t="s">
        <v>118</v>
      </c>
      <c r="F670" s="192" t="s">
        <v>2570</v>
      </c>
      <c r="G670" s="193" t="s">
        <v>2571</v>
      </c>
      <c r="H670" s="197" t="s">
        <v>372</v>
      </c>
      <c r="I670" s="194">
        <v>65</v>
      </c>
      <c r="J670" s="187" t="s">
        <v>4238</v>
      </c>
    </row>
    <row r="671" spans="1:10" ht="17.25" customHeight="1">
      <c r="A671" s="189">
        <v>58</v>
      </c>
      <c r="B671" s="190" t="s">
        <v>4239</v>
      </c>
      <c r="C671" s="191" t="s">
        <v>220</v>
      </c>
      <c r="D671" s="192" t="s">
        <v>4240</v>
      </c>
      <c r="E671" s="192" t="s">
        <v>118</v>
      </c>
      <c r="F671" s="192" t="s">
        <v>2579</v>
      </c>
      <c r="G671" s="193" t="s">
        <v>2580</v>
      </c>
      <c r="H671" s="197" t="s">
        <v>372</v>
      </c>
      <c r="I671" s="194">
        <v>300</v>
      </c>
      <c r="J671" s="187" t="s">
        <v>4238</v>
      </c>
    </row>
    <row r="672" spans="1:10" ht="17.25" customHeight="1">
      <c r="A672" s="189">
        <v>61</v>
      </c>
      <c r="B672" s="190" t="s">
        <v>4239</v>
      </c>
      <c r="C672" s="191" t="s">
        <v>220</v>
      </c>
      <c r="D672" s="192" t="s">
        <v>4240</v>
      </c>
      <c r="E672" s="192" t="s">
        <v>118</v>
      </c>
      <c r="F672" s="192" t="s">
        <v>2588</v>
      </c>
      <c r="G672" s="193" t="s">
        <v>2589</v>
      </c>
      <c r="H672" s="197" t="s">
        <v>372</v>
      </c>
      <c r="I672" s="194">
        <v>181</v>
      </c>
      <c r="J672" s="187" t="s">
        <v>4238</v>
      </c>
    </row>
    <row r="673" spans="1:10" ht="17.25" customHeight="1">
      <c r="A673" s="189">
        <v>63</v>
      </c>
      <c r="B673" s="190" t="s">
        <v>4239</v>
      </c>
      <c r="C673" s="191" t="s">
        <v>220</v>
      </c>
      <c r="D673" s="192" t="s">
        <v>4240</v>
      </c>
      <c r="E673" s="192" t="s">
        <v>118</v>
      </c>
      <c r="F673" s="192" t="s">
        <v>2594</v>
      </c>
      <c r="G673" s="193" t="s">
        <v>2595</v>
      </c>
      <c r="H673" s="197" t="s">
        <v>372</v>
      </c>
      <c r="I673" s="194">
        <v>79</v>
      </c>
      <c r="J673" s="187" t="s">
        <v>4238</v>
      </c>
    </row>
    <row r="674" spans="1:10" ht="17.25" customHeight="1">
      <c r="A674" s="189">
        <v>65</v>
      </c>
      <c r="B674" s="190" t="s">
        <v>4239</v>
      </c>
      <c r="C674" s="191" t="s">
        <v>220</v>
      </c>
      <c r="D674" s="192" t="s">
        <v>4240</v>
      </c>
      <c r="E674" s="192" t="s">
        <v>118</v>
      </c>
      <c r="F674" s="192" t="s">
        <v>2600</v>
      </c>
      <c r="G674" s="193" t="s">
        <v>2601</v>
      </c>
      <c r="H674" s="197" t="s">
        <v>372</v>
      </c>
      <c r="I674" s="194">
        <v>3</v>
      </c>
      <c r="J674" s="187" t="s">
        <v>4238</v>
      </c>
    </row>
    <row r="675" spans="1:10" ht="17.25" customHeight="1">
      <c r="A675" s="189">
        <v>67</v>
      </c>
      <c r="B675" s="190" t="s">
        <v>4239</v>
      </c>
      <c r="C675" s="191" t="s">
        <v>220</v>
      </c>
      <c r="D675" s="192" t="s">
        <v>4240</v>
      </c>
      <c r="E675" s="192" t="s">
        <v>118</v>
      </c>
      <c r="F675" s="192" t="s">
        <v>2606</v>
      </c>
      <c r="G675" s="193" t="s">
        <v>2607</v>
      </c>
      <c r="H675" s="197" t="s">
        <v>372</v>
      </c>
      <c r="I675" s="194">
        <v>61</v>
      </c>
      <c r="J675" s="187" t="s">
        <v>4238</v>
      </c>
    </row>
    <row r="676" spans="1:10" ht="26.25" customHeight="1">
      <c r="A676" s="189">
        <v>69</v>
      </c>
      <c r="B676" s="190" t="s">
        <v>4239</v>
      </c>
      <c r="C676" s="191" t="s">
        <v>220</v>
      </c>
      <c r="D676" s="192" t="s">
        <v>4240</v>
      </c>
      <c r="E676" s="192" t="s">
        <v>118</v>
      </c>
      <c r="F676" s="192" t="s">
        <v>2612</v>
      </c>
      <c r="G676" s="193" t="s">
        <v>2613</v>
      </c>
      <c r="H676" s="197" t="s">
        <v>429</v>
      </c>
      <c r="I676" s="194">
        <v>185</v>
      </c>
      <c r="J676" s="187" t="s">
        <v>4238</v>
      </c>
    </row>
    <row r="677" spans="1:10" ht="26.25" customHeight="1">
      <c r="A677" s="189">
        <v>71</v>
      </c>
      <c r="B677" s="190" t="s">
        <v>4239</v>
      </c>
      <c r="C677" s="191" t="s">
        <v>220</v>
      </c>
      <c r="D677" s="192" t="s">
        <v>4240</v>
      </c>
      <c r="E677" s="192" t="s">
        <v>118</v>
      </c>
      <c r="F677" s="192" t="s">
        <v>2618</v>
      </c>
      <c r="G677" s="193" t="s">
        <v>2619</v>
      </c>
      <c r="H677" s="197" t="s">
        <v>429</v>
      </c>
      <c r="I677" s="194">
        <v>276</v>
      </c>
      <c r="J677" s="187" t="s">
        <v>4238</v>
      </c>
    </row>
    <row r="678" spans="1:10" ht="26.25" customHeight="1">
      <c r="A678" s="189">
        <v>73</v>
      </c>
      <c r="B678" s="190" t="s">
        <v>4239</v>
      </c>
      <c r="C678" s="191" t="s">
        <v>220</v>
      </c>
      <c r="D678" s="192" t="s">
        <v>4240</v>
      </c>
      <c r="E678" s="192" t="s">
        <v>118</v>
      </c>
      <c r="F678" s="192" t="s">
        <v>2344</v>
      </c>
      <c r="G678" s="193" t="s">
        <v>2345</v>
      </c>
      <c r="H678" s="197" t="s">
        <v>429</v>
      </c>
      <c r="I678" s="194">
        <v>30</v>
      </c>
      <c r="J678" s="187" t="s">
        <v>4238</v>
      </c>
    </row>
    <row r="679" spans="1:10" ht="26.25" customHeight="1">
      <c r="A679" s="189">
        <v>77</v>
      </c>
      <c r="B679" s="190" t="s">
        <v>4239</v>
      </c>
      <c r="C679" s="191" t="s">
        <v>220</v>
      </c>
      <c r="D679" s="192" t="s">
        <v>4240</v>
      </c>
      <c r="E679" s="192" t="s">
        <v>118</v>
      </c>
      <c r="F679" s="192" t="s">
        <v>2350</v>
      </c>
      <c r="G679" s="193" t="s">
        <v>2351</v>
      </c>
      <c r="H679" s="197" t="s">
        <v>429</v>
      </c>
      <c r="I679" s="194">
        <v>20</v>
      </c>
      <c r="J679" s="187" t="s">
        <v>4238</v>
      </c>
    </row>
    <row r="680" spans="1:10" ht="26.25" customHeight="1">
      <c r="A680" s="189">
        <v>80</v>
      </c>
      <c r="B680" s="190" t="s">
        <v>4239</v>
      </c>
      <c r="C680" s="191" t="s">
        <v>220</v>
      </c>
      <c r="D680" s="192" t="s">
        <v>4240</v>
      </c>
      <c r="E680" s="192" t="s">
        <v>118</v>
      </c>
      <c r="F680" s="192" t="s">
        <v>2633</v>
      </c>
      <c r="G680" s="193" t="s">
        <v>2634</v>
      </c>
      <c r="H680" s="197" t="s">
        <v>429</v>
      </c>
      <c r="I680" s="194">
        <v>115</v>
      </c>
      <c r="J680" s="187" t="s">
        <v>4238</v>
      </c>
    </row>
    <row r="681" spans="1:10" ht="26.25" customHeight="1">
      <c r="A681" s="189">
        <v>82</v>
      </c>
      <c r="B681" s="190" t="s">
        <v>4239</v>
      </c>
      <c r="C681" s="191" t="s">
        <v>220</v>
      </c>
      <c r="D681" s="192" t="s">
        <v>4240</v>
      </c>
      <c r="E681" s="192" t="s">
        <v>118</v>
      </c>
      <c r="F681" s="192" t="s">
        <v>2639</v>
      </c>
      <c r="G681" s="193" t="s">
        <v>2640</v>
      </c>
      <c r="H681" s="197" t="s">
        <v>429</v>
      </c>
      <c r="I681" s="194">
        <v>5690</v>
      </c>
      <c r="J681" s="187" t="s">
        <v>4238</v>
      </c>
    </row>
    <row r="682" spans="1:10" ht="26.25" customHeight="1">
      <c r="A682" s="189">
        <v>87</v>
      </c>
      <c r="B682" s="190" t="s">
        <v>4239</v>
      </c>
      <c r="C682" s="191" t="s">
        <v>220</v>
      </c>
      <c r="D682" s="192" t="s">
        <v>4240</v>
      </c>
      <c r="E682" s="192" t="s">
        <v>118</v>
      </c>
      <c r="F682" s="192" t="s">
        <v>2654</v>
      </c>
      <c r="G682" s="193" t="s">
        <v>2655</v>
      </c>
      <c r="H682" s="197" t="s">
        <v>429</v>
      </c>
      <c r="I682" s="194">
        <v>36</v>
      </c>
      <c r="J682" s="187" t="s">
        <v>4238</v>
      </c>
    </row>
    <row r="683" spans="1:10" ht="26.25" customHeight="1">
      <c r="A683" s="189">
        <v>89</v>
      </c>
      <c r="B683" s="190" t="s">
        <v>4239</v>
      </c>
      <c r="C683" s="191" t="s">
        <v>220</v>
      </c>
      <c r="D683" s="192" t="s">
        <v>4240</v>
      </c>
      <c r="E683" s="192" t="s">
        <v>118</v>
      </c>
      <c r="F683" s="192" t="s">
        <v>2660</v>
      </c>
      <c r="G683" s="193" t="s">
        <v>2661</v>
      </c>
      <c r="H683" s="197" t="s">
        <v>429</v>
      </c>
      <c r="I683" s="194">
        <v>1895</v>
      </c>
      <c r="J683" s="187" t="s">
        <v>4238</v>
      </c>
    </row>
    <row r="684" spans="1:10" ht="26.25" customHeight="1">
      <c r="A684" s="189">
        <v>94</v>
      </c>
      <c r="B684" s="190" t="s">
        <v>4239</v>
      </c>
      <c r="C684" s="191" t="s">
        <v>220</v>
      </c>
      <c r="D684" s="192" t="s">
        <v>4240</v>
      </c>
      <c r="E684" s="192" t="s">
        <v>118</v>
      </c>
      <c r="F684" s="192" t="s">
        <v>2675</v>
      </c>
      <c r="G684" s="193" t="s">
        <v>2676</v>
      </c>
      <c r="H684" s="197" t="s">
        <v>429</v>
      </c>
      <c r="I684" s="194">
        <v>1265</v>
      </c>
      <c r="J684" s="187" t="s">
        <v>4238</v>
      </c>
    </row>
    <row r="685" spans="1:10" ht="17.25" customHeight="1">
      <c r="A685" s="189">
        <v>96</v>
      </c>
      <c r="B685" s="190" t="s">
        <v>4239</v>
      </c>
      <c r="C685" s="191" t="s">
        <v>220</v>
      </c>
      <c r="D685" s="192" t="s">
        <v>4240</v>
      </c>
      <c r="E685" s="192" t="s">
        <v>118</v>
      </c>
      <c r="F685" s="192" t="s">
        <v>2681</v>
      </c>
      <c r="G685" s="193" t="s">
        <v>2682</v>
      </c>
      <c r="H685" s="197" t="s">
        <v>429</v>
      </c>
      <c r="I685" s="194">
        <v>80</v>
      </c>
      <c r="J685" s="187" t="s">
        <v>4238</v>
      </c>
    </row>
    <row r="686" spans="1:10" ht="17.25" customHeight="1">
      <c r="A686" s="189">
        <v>98</v>
      </c>
      <c r="B686" s="190" t="s">
        <v>4239</v>
      </c>
      <c r="C686" s="191" t="s">
        <v>220</v>
      </c>
      <c r="D686" s="192" t="s">
        <v>4240</v>
      </c>
      <c r="E686" s="192" t="s">
        <v>118</v>
      </c>
      <c r="F686" s="192" t="s">
        <v>2687</v>
      </c>
      <c r="G686" s="193" t="s">
        <v>2688</v>
      </c>
      <c r="H686" s="197" t="s">
        <v>429</v>
      </c>
      <c r="I686" s="194">
        <v>50</v>
      </c>
      <c r="J686" s="187" t="s">
        <v>4238</v>
      </c>
    </row>
    <row r="687" spans="1:10" ht="26.25" customHeight="1">
      <c r="A687" s="189">
        <v>100</v>
      </c>
      <c r="B687" s="190" t="s">
        <v>4239</v>
      </c>
      <c r="C687" s="191" t="s">
        <v>220</v>
      </c>
      <c r="D687" s="192" t="s">
        <v>4240</v>
      </c>
      <c r="E687" s="192" t="s">
        <v>118</v>
      </c>
      <c r="F687" s="192" t="s">
        <v>2693</v>
      </c>
      <c r="G687" s="193" t="s">
        <v>2694</v>
      </c>
      <c r="H687" s="197" t="s">
        <v>429</v>
      </c>
      <c r="I687" s="194">
        <v>45</v>
      </c>
      <c r="J687" s="187" t="s">
        <v>4238</v>
      </c>
    </row>
    <row r="688" spans="1:10" ht="17.25" customHeight="1">
      <c r="A688" s="189">
        <v>101</v>
      </c>
      <c r="B688" s="190" t="s">
        <v>4239</v>
      </c>
      <c r="C688" s="191" t="s">
        <v>220</v>
      </c>
      <c r="D688" s="192" t="s">
        <v>4240</v>
      </c>
      <c r="E688" s="192" t="s">
        <v>118</v>
      </c>
      <c r="F688" s="192" t="s">
        <v>2696</v>
      </c>
      <c r="G688" s="193" t="s">
        <v>2697</v>
      </c>
      <c r="H688" s="197" t="s">
        <v>372</v>
      </c>
      <c r="I688" s="194">
        <v>22</v>
      </c>
      <c r="J688" s="187" t="s">
        <v>4238</v>
      </c>
    </row>
    <row r="689" spans="1:10" ht="17.25" customHeight="1">
      <c r="A689" s="189">
        <v>102</v>
      </c>
      <c r="B689" s="190" t="s">
        <v>4239</v>
      </c>
      <c r="C689" s="191" t="s">
        <v>220</v>
      </c>
      <c r="D689" s="192" t="s">
        <v>4240</v>
      </c>
      <c r="E689" s="192" t="s">
        <v>118</v>
      </c>
      <c r="F689" s="192" t="s">
        <v>2699</v>
      </c>
      <c r="G689" s="193" t="s">
        <v>2700</v>
      </c>
      <c r="H689" s="197" t="s">
        <v>372</v>
      </c>
      <c r="I689" s="194">
        <v>16</v>
      </c>
      <c r="J689" s="187" t="s">
        <v>4238</v>
      </c>
    </row>
    <row r="690" spans="1:10" ht="26.25" customHeight="1">
      <c r="A690" s="189">
        <v>103</v>
      </c>
      <c r="B690" s="190" t="s">
        <v>4239</v>
      </c>
      <c r="C690" s="191" t="s">
        <v>220</v>
      </c>
      <c r="D690" s="192" t="s">
        <v>4240</v>
      </c>
      <c r="E690" s="192" t="s">
        <v>118</v>
      </c>
      <c r="F690" s="192" t="s">
        <v>2702</v>
      </c>
      <c r="G690" s="193" t="s">
        <v>2703</v>
      </c>
      <c r="H690" s="197" t="s">
        <v>372</v>
      </c>
      <c r="I690" s="194">
        <v>15</v>
      </c>
      <c r="J690" s="187" t="s">
        <v>4238</v>
      </c>
    </row>
    <row r="691" spans="1:10" ht="26.25" customHeight="1">
      <c r="A691" s="189">
        <v>104</v>
      </c>
      <c r="B691" s="190" t="s">
        <v>4239</v>
      </c>
      <c r="C691" s="191" t="s">
        <v>220</v>
      </c>
      <c r="D691" s="192" t="s">
        <v>4240</v>
      </c>
      <c r="E691" s="192" t="s">
        <v>118</v>
      </c>
      <c r="F691" s="192" t="s">
        <v>2705</v>
      </c>
      <c r="G691" s="193" t="s">
        <v>2706</v>
      </c>
      <c r="H691" s="197" t="s">
        <v>372</v>
      </c>
      <c r="I691" s="194">
        <v>91</v>
      </c>
      <c r="J691" s="187" t="s">
        <v>4238</v>
      </c>
    </row>
    <row r="692" spans="1:10" ht="26.25" customHeight="1">
      <c r="A692" s="189">
        <v>105</v>
      </c>
      <c r="B692" s="190" t="s">
        <v>4239</v>
      </c>
      <c r="C692" s="191" t="s">
        <v>220</v>
      </c>
      <c r="D692" s="192" t="s">
        <v>4240</v>
      </c>
      <c r="E692" s="192" t="s">
        <v>118</v>
      </c>
      <c r="F692" s="192" t="s">
        <v>2356</v>
      </c>
      <c r="G692" s="193" t="s">
        <v>2357</v>
      </c>
      <c r="H692" s="197" t="s">
        <v>372</v>
      </c>
      <c r="I692" s="194">
        <v>4</v>
      </c>
      <c r="J692" s="187" t="s">
        <v>4238</v>
      </c>
    </row>
    <row r="693" spans="1:10" ht="26.25" customHeight="1">
      <c r="A693" s="189">
        <v>106</v>
      </c>
      <c r="B693" s="190" t="s">
        <v>4239</v>
      </c>
      <c r="C693" s="191" t="s">
        <v>220</v>
      </c>
      <c r="D693" s="192" t="s">
        <v>4240</v>
      </c>
      <c r="E693" s="192" t="s">
        <v>118</v>
      </c>
      <c r="F693" s="192" t="s">
        <v>2709</v>
      </c>
      <c r="G693" s="193" t="s">
        <v>2710</v>
      </c>
      <c r="H693" s="197" t="s">
        <v>372</v>
      </c>
      <c r="I693" s="194">
        <v>4</v>
      </c>
      <c r="J693" s="187" t="s">
        <v>4238</v>
      </c>
    </row>
    <row r="694" spans="1:10" ht="26.25" customHeight="1">
      <c r="A694" s="189">
        <v>107</v>
      </c>
      <c r="B694" s="190" t="s">
        <v>4239</v>
      </c>
      <c r="C694" s="191" t="s">
        <v>220</v>
      </c>
      <c r="D694" s="192" t="s">
        <v>4240</v>
      </c>
      <c r="E694" s="192" t="s">
        <v>118</v>
      </c>
      <c r="F694" s="192" t="s">
        <v>2712</v>
      </c>
      <c r="G694" s="193" t="s">
        <v>2713</v>
      </c>
      <c r="H694" s="197" t="s">
        <v>372</v>
      </c>
      <c r="I694" s="194">
        <v>71</v>
      </c>
      <c r="J694" s="187" t="s">
        <v>4238</v>
      </c>
    </row>
    <row r="695" spans="1:10" ht="26.25" customHeight="1">
      <c r="A695" s="189">
        <v>108</v>
      </c>
      <c r="B695" s="190" t="s">
        <v>4239</v>
      </c>
      <c r="C695" s="191" t="s">
        <v>220</v>
      </c>
      <c r="D695" s="192" t="s">
        <v>4240</v>
      </c>
      <c r="E695" s="192" t="s">
        <v>118</v>
      </c>
      <c r="F695" s="192" t="s">
        <v>2715</v>
      </c>
      <c r="G695" s="193" t="s">
        <v>2716</v>
      </c>
      <c r="H695" s="197" t="s">
        <v>372</v>
      </c>
      <c r="I695" s="194">
        <v>4</v>
      </c>
      <c r="J695" s="187" t="s">
        <v>4238</v>
      </c>
    </row>
    <row r="696" spans="1:10" ht="26.25" customHeight="1">
      <c r="A696" s="189">
        <v>109</v>
      </c>
      <c r="B696" s="190" t="s">
        <v>4239</v>
      </c>
      <c r="C696" s="191" t="s">
        <v>220</v>
      </c>
      <c r="D696" s="192" t="s">
        <v>4240</v>
      </c>
      <c r="E696" s="192" t="s">
        <v>118</v>
      </c>
      <c r="F696" s="192" t="s">
        <v>2718</v>
      </c>
      <c r="G696" s="193" t="s">
        <v>2719</v>
      </c>
      <c r="H696" s="197" t="s">
        <v>372</v>
      </c>
      <c r="I696" s="194">
        <v>4</v>
      </c>
      <c r="J696" s="187" t="s">
        <v>4238</v>
      </c>
    </row>
    <row r="697" spans="1:10" ht="26.25" customHeight="1">
      <c r="A697" s="189">
        <v>110</v>
      </c>
      <c r="B697" s="190" t="s">
        <v>4239</v>
      </c>
      <c r="C697" s="191" t="s">
        <v>220</v>
      </c>
      <c r="D697" s="192" t="s">
        <v>4240</v>
      </c>
      <c r="E697" s="192" t="s">
        <v>118</v>
      </c>
      <c r="F697" s="192" t="s">
        <v>2359</v>
      </c>
      <c r="G697" s="193" t="s">
        <v>2360</v>
      </c>
      <c r="H697" s="197" t="s">
        <v>372</v>
      </c>
      <c r="I697" s="194">
        <v>7</v>
      </c>
      <c r="J697" s="187" t="s">
        <v>4238</v>
      </c>
    </row>
    <row r="698" spans="1:10" ht="17.25" customHeight="1">
      <c r="A698" s="189">
        <v>111</v>
      </c>
      <c r="B698" s="190" t="s">
        <v>4239</v>
      </c>
      <c r="C698" s="191" t="s">
        <v>220</v>
      </c>
      <c r="D698" s="192" t="s">
        <v>4240</v>
      </c>
      <c r="E698" s="192" t="s">
        <v>118</v>
      </c>
      <c r="F698" s="192" t="s">
        <v>2722</v>
      </c>
      <c r="G698" s="193" t="s">
        <v>2723</v>
      </c>
      <c r="H698" s="197" t="s">
        <v>372</v>
      </c>
      <c r="I698" s="194">
        <v>3</v>
      </c>
      <c r="J698" s="187" t="s">
        <v>4238</v>
      </c>
    </row>
    <row r="699" spans="1:10" ht="17.25" customHeight="1">
      <c r="A699" s="189">
        <v>113</v>
      </c>
      <c r="B699" s="190" t="s">
        <v>4239</v>
      </c>
      <c r="C699" s="191" t="s">
        <v>220</v>
      </c>
      <c r="D699" s="192" t="s">
        <v>4240</v>
      </c>
      <c r="E699" s="192" t="s">
        <v>118</v>
      </c>
      <c r="F699" s="192" t="s">
        <v>2728</v>
      </c>
      <c r="G699" s="193" t="s">
        <v>2729</v>
      </c>
      <c r="H699" s="197" t="s">
        <v>372</v>
      </c>
      <c r="I699" s="194">
        <v>9</v>
      </c>
      <c r="J699" s="187" t="s">
        <v>4238</v>
      </c>
    </row>
    <row r="700" spans="1:10" ht="17.25" customHeight="1">
      <c r="A700" s="189">
        <v>115</v>
      </c>
      <c r="B700" s="190" t="s">
        <v>4239</v>
      </c>
      <c r="C700" s="191" t="s">
        <v>220</v>
      </c>
      <c r="D700" s="192" t="s">
        <v>4240</v>
      </c>
      <c r="E700" s="192" t="s">
        <v>118</v>
      </c>
      <c r="F700" s="192" t="s">
        <v>2734</v>
      </c>
      <c r="G700" s="193" t="s">
        <v>2735</v>
      </c>
      <c r="H700" s="197" t="s">
        <v>372</v>
      </c>
      <c r="I700" s="194">
        <v>12</v>
      </c>
      <c r="J700" s="187" t="s">
        <v>4238</v>
      </c>
    </row>
    <row r="701" spans="1:10" ht="17.25" customHeight="1">
      <c r="A701" s="189">
        <v>117</v>
      </c>
      <c r="B701" s="190" t="s">
        <v>4239</v>
      </c>
      <c r="C701" s="191" t="s">
        <v>220</v>
      </c>
      <c r="D701" s="192" t="s">
        <v>4240</v>
      </c>
      <c r="E701" s="192" t="s">
        <v>118</v>
      </c>
      <c r="F701" s="192" t="s">
        <v>2740</v>
      </c>
      <c r="G701" s="193" t="s">
        <v>2741</v>
      </c>
      <c r="H701" s="197" t="s">
        <v>372</v>
      </c>
      <c r="I701" s="194">
        <v>1</v>
      </c>
      <c r="J701" s="187" t="s">
        <v>4238</v>
      </c>
    </row>
    <row r="702" spans="1:10" ht="26.25" customHeight="1">
      <c r="A702" s="189">
        <v>119</v>
      </c>
      <c r="B702" s="190" t="s">
        <v>4239</v>
      </c>
      <c r="C702" s="191" t="s">
        <v>220</v>
      </c>
      <c r="D702" s="192" t="s">
        <v>4240</v>
      </c>
      <c r="E702" s="192" t="s">
        <v>118</v>
      </c>
      <c r="F702" s="192" t="s">
        <v>2746</v>
      </c>
      <c r="G702" s="193" t="s">
        <v>2747</v>
      </c>
      <c r="H702" s="197" t="s">
        <v>372</v>
      </c>
      <c r="I702" s="194">
        <v>6</v>
      </c>
      <c r="J702" s="187" t="s">
        <v>4238</v>
      </c>
    </row>
    <row r="703" spans="1:10" ht="17.25" customHeight="1">
      <c r="A703" s="189">
        <v>121</v>
      </c>
      <c r="B703" s="190" t="s">
        <v>4239</v>
      </c>
      <c r="C703" s="191" t="s">
        <v>220</v>
      </c>
      <c r="D703" s="192" t="s">
        <v>4240</v>
      </c>
      <c r="E703" s="192" t="s">
        <v>118</v>
      </c>
      <c r="F703" s="192" t="s">
        <v>2752</v>
      </c>
      <c r="G703" s="193" t="s">
        <v>2753</v>
      </c>
      <c r="H703" s="197" t="s">
        <v>372</v>
      </c>
      <c r="I703" s="194">
        <v>26</v>
      </c>
      <c r="J703" s="187" t="s">
        <v>4238</v>
      </c>
    </row>
    <row r="704" spans="1:10" ht="17.25" customHeight="1">
      <c r="A704" s="189">
        <v>123</v>
      </c>
      <c r="B704" s="190" t="s">
        <v>4239</v>
      </c>
      <c r="C704" s="191" t="s">
        <v>220</v>
      </c>
      <c r="D704" s="192" t="s">
        <v>4240</v>
      </c>
      <c r="E704" s="192" t="s">
        <v>118</v>
      </c>
      <c r="F704" s="192" t="s">
        <v>2758</v>
      </c>
      <c r="G704" s="193" t="s">
        <v>2759</v>
      </c>
      <c r="H704" s="197" t="s">
        <v>372</v>
      </c>
      <c r="I704" s="194">
        <v>44</v>
      </c>
      <c r="J704" s="187" t="s">
        <v>4238</v>
      </c>
    </row>
    <row r="705" spans="1:10" ht="26.25" customHeight="1">
      <c r="A705" s="189">
        <v>126</v>
      </c>
      <c r="B705" s="190" t="s">
        <v>4239</v>
      </c>
      <c r="C705" s="191" t="s">
        <v>220</v>
      </c>
      <c r="D705" s="192" t="s">
        <v>4240</v>
      </c>
      <c r="E705" s="192" t="s">
        <v>118</v>
      </c>
      <c r="F705" s="192" t="s">
        <v>2767</v>
      </c>
      <c r="G705" s="193" t="s">
        <v>2768</v>
      </c>
      <c r="H705" s="197" t="s">
        <v>372</v>
      </c>
      <c r="I705" s="194">
        <v>338</v>
      </c>
      <c r="J705" s="187" t="s">
        <v>4238</v>
      </c>
    </row>
    <row r="706" spans="1:10" ht="26.25" customHeight="1">
      <c r="A706" s="189">
        <v>129</v>
      </c>
      <c r="B706" s="190" t="s">
        <v>4239</v>
      </c>
      <c r="C706" s="191" t="s">
        <v>220</v>
      </c>
      <c r="D706" s="192" t="s">
        <v>4240</v>
      </c>
      <c r="E706" s="192" t="s">
        <v>118</v>
      </c>
      <c r="F706" s="192" t="s">
        <v>2776</v>
      </c>
      <c r="G706" s="193" t="s">
        <v>2777</v>
      </c>
      <c r="H706" s="197" t="s">
        <v>372</v>
      </c>
      <c r="I706" s="194">
        <v>36</v>
      </c>
      <c r="J706" s="187" t="s">
        <v>4238</v>
      </c>
    </row>
    <row r="707" spans="1:10" ht="26.25" customHeight="1">
      <c r="A707" s="189">
        <v>131</v>
      </c>
      <c r="B707" s="190" t="s">
        <v>4239</v>
      </c>
      <c r="C707" s="191" t="s">
        <v>220</v>
      </c>
      <c r="D707" s="192" t="s">
        <v>4240</v>
      </c>
      <c r="E707" s="192" t="s">
        <v>118</v>
      </c>
      <c r="F707" s="192" t="s">
        <v>2782</v>
      </c>
      <c r="G707" s="193" t="s">
        <v>2783</v>
      </c>
      <c r="H707" s="197" t="s">
        <v>372</v>
      </c>
      <c r="I707" s="194">
        <v>45</v>
      </c>
      <c r="J707" s="187" t="s">
        <v>4238</v>
      </c>
    </row>
    <row r="708" spans="1:10" ht="17.25" customHeight="1">
      <c r="A708" s="189">
        <v>133</v>
      </c>
      <c r="B708" s="190" t="s">
        <v>4239</v>
      </c>
      <c r="C708" s="191" t="s">
        <v>220</v>
      </c>
      <c r="D708" s="192" t="s">
        <v>4240</v>
      </c>
      <c r="E708" s="192" t="s">
        <v>118</v>
      </c>
      <c r="F708" s="192" t="s">
        <v>2788</v>
      </c>
      <c r="G708" s="193" t="s">
        <v>2789</v>
      </c>
      <c r="H708" s="197" t="s">
        <v>372</v>
      </c>
      <c r="I708" s="194">
        <v>14</v>
      </c>
      <c r="J708" s="187" t="s">
        <v>4238</v>
      </c>
    </row>
    <row r="709" spans="1:10" ht="17.25" customHeight="1">
      <c r="A709" s="189">
        <v>136</v>
      </c>
      <c r="B709" s="190" t="s">
        <v>4239</v>
      </c>
      <c r="C709" s="191" t="s">
        <v>220</v>
      </c>
      <c r="D709" s="192" t="s">
        <v>4240</v>
      </c>
      <c r="E709" s="192" t="s">
        <v>118</v>
      </c>
      <c r="F709" s="192" t="s">
        <v>2797</v>
      </c>
      <c r="G709" s="193" t="s">
        <v>2798</v>
      </c>
      <c r="H709" s="197" t="s">
        <v>372</v>
      </c>
      <c r="I709" s="194">
        <v>20</v>
      </c>
      <c r="J709" s="187" t="s">
        <v>4238</v>
      </c>
    </row>
    <row r="710" spans="1:10" ht="26.25" customHeight="1">
      <c r="A710" s="189">
        <v>139</v>
      </c>
      <c r="B710" s="190" t="s">
        <v>4239</v>
      </c>
      <c r="C710" s="191" t="s">
        <v>220</v>
      </c>
      <c r="D710" s="192" t="s">
        <v>4240</v>
      </c>
      <c r="E710" s="192" t="s">
        <v>118</v>
      </c>
      <c r="F710" s="192" t="s">
        <v>2806</v>
      </c>
      <c r="G710" s="193" t="s">
        <v>2807</v>
      </c>
      <c r="H710" s="197" t="s">
        <v>372</v>
      </c>
      <c r="I710" s="194">
        <v>39</v>
      </c>
      <c r="J710" s="187" t="s">
        <v>4238</v>
      </c>
    </row>
    <row r="711" spans="1:10" ht="17.25" customHeight="1">
      <c r="A711" s="189">
        <v>141</v>
      </c>
      <c r="B711" s="190" t="s">
        <v>4239</v>
      </c>
      <c r="C711" s="191" t="s">
        <v>220</v>
      </c>
      <c r="D711" s="192" t="s">
        <v>4240</v>
      </c>
      <c r="E711" s="192" t="s">
        <v>118</v>
      </c>
      <c r="F711" s="192" t="s">
        <v>2812</v>
      </c>
      <c r="G711" s="193" t="s">
        <v>2813</v>
      </c>
      <c r="H711" s="197" t="s">
        <v>372</v>
      </c>
      <c r="I711" s="194">
        <v>6</v>
      </c>
      <c r="J711" s="187" t="s">
        <v>4238</v>
      </c>
    </row>
    <row r="712" spans="1:10" ht="17.25" customHeight="1">
      <c r="A712" s="189">
        <v>143</v>
      </c>
      <c r="B712" s="190" t="s">
        <v>4239</v>
      </c>
      <c r="C712" s="191" t="s">
        <v>220</v>
      </c>
      <c r="D712" s="192" t="s">
        <v>4240</v>
      </c>
      <c r="E712" s="192" t="s">
        <v>118</v>
      </c>
      <c r="F712" s="192" t="s">
        <v>2818</v>
      </c>
      <c r="G712" s="193" t="s">
        <v>2819</v>
      </c>
      <c r="H712" s="197" t="s">
        <v>372</v>
      </c>
      <c r="I712" s="194">
        <v>8</v>
      </c>
      <c r="J712" s="187" t="s">
        <v>4238</v>
      </c>
    </row>
    <row r="713" spans="1:10" ht="17.25" customHeight="1">
      <c r="A713" s="189">
        <v>146</v>
      </c>
      <c r="B713" s="190" t="s">
        <v>4239</v>
      </c>
      <c r="C713" s="191" t="s">
        <v>220</v>
      </c>
      <c r="D713" s="192" t="s">
        <v>4240</v>
      </c>
      <c r="E713" s="192" t="s">
        <v>118</v>
      </c>
      <c r="F713" s="192" t="s">
        <v>2827</v>
      </c>
      <c r="G713" s="193" t="s">
        <v>2828</v>
      </c>
      <c r="H713" s="197" t="s">
        <v>372</v>
      </c>
      <c r="I713" s="194">
        <v>163</v>
      </c>
      <c r="J713" s="187" t="s">
        <v>4238</v>
      </c>
    </row>
    <row r="714" spans="1:10" ht="26.25" customHeight="1">
      <c r="A714" s="189">
        <v>149</v>
      </c>
      <c r="B714" s="190" t="s">
        <v>4239</v>
      </c>
      <c r="C714" s="191" t="s">
        <v>220</v>
      </c>
      <c r="D714" s="192" t="s">
        <v>4240</v>
      </c>
      <c r="E714" s="192" t="s">
        <v>118</v>
      </c>
      <c r="F714" s="192" t="s">
        <v>2836</v>
      </c>
      <c r="G714" s="193" t="s">
        <v>2837</v>
      </c>
      <c r="H714" s="197" t="s">
        <v>372</v>
      </c>
      <c r="I714" s="194">
        <v>55</v>
      </c>
      <c r="J714" s="187" t="s">
        <v>4238</v>
      </c>
    </row>
    <row r="715" spans="1:10" ht="26.25" customHeight="1">
      <c r="A715" s="189">
        <v>157</v>
      </c>
      <c r="B715" s="190" t="s">
        <v>4239</v>
      </c>
      <c r="C715" s="191" t="s">
        <v>220</v>
      </c>
      <c r="D715" s="192" t="s">
        <v>4240</v>
      </c>
      <c r="E715" s="192" t="s">
        <v>118</v>
      </c>
      <c r="F715" s="192" t="s">
        <v>2860</v>
      </c>
      <c r="G715" s="193" t="s">
        <v>2861</v>
      </c>
      <c r="H715" s="197" t="s">
        <v>372</v>
      </c>
      <c r="I715" s="194">
        <v>24</v>
      </c>
      <c r="J715" s="187" t="s">
        <v>4238</v>
      </c>
    </row>
    <row r="716" spans="1:10" ht="26.25" customHeight="1">
      <c r="A716" s="189">
        <v>160</v>
      </c>
      <c r="B716" s="190" t="s">
        <v>4239</v>
      </c>
      <c r="C716" s="191" t="s">
        <v>220</v>
      </c>
      <c r="D716" s="192" t="s">
        <v>4240</v>
      </c>
      <c r="E716" s="192" t="s">
        <v>118</v>
      </c>
      <c r="F716" s="192" t="s">
        <v>2869</v>
      </c>
      <c r="G716" s="193" t="s">
        <v>2870</v>
      </c>
      <c r="H716" s="197" t="s">
        <v>372</v>
      </c>
      <c r="I716" s="194">
        <v>66</v>
      </c>
      <c r="J716" s="187" t="s">
        <v>4238</v>
      </c>
    </row>
    <row r="717" spans="1:10" ht="17.25" customHeight="1">
      <c r="A717" s="189">
        <v>162</v>
      </c>
      <c r="B717" s="190" t="s">
        <v>4239</v>
      </c>
      <c r="C717" s="191" t="s">
        <v>220</v>
      </c>
      <c r="D717" s="192" t="s">
        <v>4240</v>
      </c>
      <c r="E717" s="192" t="s">
        <v>118</v>
      </c>
      <c r="F717" s="192" t="s">
        <v>2875</v>
      </c>
      <c r="G717" s="193" t="s">
        <v>2876</v>
      </c>
      <c r="H717" s="197" t="s">
        <v>372</v>
      </c>
      <c r="I717" s="194">
        <v>1</v>
      </c>
      <c r="J717" s="187" t="s">
        <v>4238</v>
      </c>
    </row>
    <row r="718" spans="1:10" ht="17.25" customHeight="1">
      <c r="A718" s="189">
        <v>163</v>
      </c>
      <c r="B718" s="190" t="s">
        <v>4239</v>
      </c>
      <c r="C718" s="191" t="s">
        <v>220</v>
      </c>
      <c r="D718" s="192" t="s">
        <v>4240</v>
      </c>
      <c r="E718" s="192" t="s">
        <v>118</v>
      </c>
      <c r="F718" s="192" t="s">
        <v>2878</v>
      </c>
      <c r="G718" s="193" t="s">
        <v>2413</v>
      </c>
      <c r="H718" s="197" t="s">
        <v>372</v>
      </c>
      <c r="I718" s="194">
        <v>1</v>
      </c>
      <c r="J718" s="187" t="s">
        <v>4238</v>
      </c>
    </row>
    <row r="719" spans="1:10" ht="17.25" customHeight="1">
      <c r="A719" s="189">
        <v>24</v>
      </c>
      <c r="B719" s="190" t="s">
        <v>4239</v>
      </c>
      <c r="C719" s="191" t="s">
        <v>220</v>
      </c>
      <c r="D719" s="192" t="s">
        <v>4240</v>
      </c>
      <c r="E719" s="192" t="s">
        <v>121</v>
      </c>
      <c r="F719" s="192" t="s">
        <v>2944</v>
      </c>
      <c r="G719" s="193" t="s">
        <v>2945</v>
      </c>
      <c r="H719" s="197" t="s">
        <v>2162</v>
      </c>
      <c r="I719" s="194">
        <v>22</v>
      </c>
      <c r="J719" s="187" t="s">
        <v>4238</v>
      </c>
    </row>
    <row r="720" spans="1:10" ht="17.25" customHeight="1">
      <c r="A720" s="189">
        <v>25</v>
      </c>
      <c r="B720" s="190" t="s">
        <v>4239</v>
      </c>
      <c r="C720" s="191" t="s">
        <v>220</v>
      </c>
      <c r="D720" s="192" t="s">
        <v>4240</v>
      </c>
      <c r="E720" s="192" t="s">
        <v>121</v>
      </c>
      <c r="F720" s="192" t="s">
        <v>2947</v>
      </c>
      <c r="G720" s="193" t="s">
        <v>2948</v>
      </c>
      <c r="H720" s="197" t="s">
        <v>2162</v>
      </c>
      <c r="I720" s="194">
        <v>16</v>
      </c>
      <c r="J720" s="187" t="s">
        <v>4238</v>
      </c>
    </row>
    <row r="721" spans="1:10" ht="17.25" customHeight="1">
      <c r="A721" s="189">
        <v>26</v>
      </c>
      <c r="B721" s="190" t="s">
        <v>4239</v>
      </c>
      <c r="C721" s="191" t="s">
        <v>220</v>
      </c>
      <c r="D721" s="192" t="s">
        <v>4240</v>
      </c>
      <c r="E721" s="192" t="s">
        <v>121</v>
      </c>
      <c r="F721" s="192" t="s">
        <v>2875</v>
      </c>
      <c r="G721" s="193" t="s">
        <v>2950</v>
      </c>
      <c r="H721" s="197" t="s">
        <v>2376</v>
      </c>
      <c r="I721" s="194">
        <v>180</v>
      </c>
      <c r="J721" s="187" t="s">
        <v>4238</v>
      </c>
    </row>
    <row r="722" spans="1:10" ht="17.25" customHeight="1">
      <c r="A722" s="189">
        <v>27</v>
      </c>
      <c r="B722" s="190" t="s">
        <v>4239</v>
      </c>
      <c r="C722" s="191" t="s">
        <v>220</v>
      </c>
      <c r="D722" s="192" t="s">
        <v>4240</v>
      </c>
      <c r="E722" s="192" t="s">
        <v>121</v>
      </c>
      <c r="F722" s="192" t="s">
        <v>2952</v>
      </c>
      <c r="G722" s="193" t="s">
        <v>2953</v>
      </c>
      <c r="H722" s="197" t="s">
        <v>2162</v>
      </c>
      <c r="I722" s="194">
        <v>150</v>
      </c>
      <c r="J722" s="187" t="s">
        <v>4238</v>
      </c>
    </row>
    <row r="723" spans="1:10" ht="17.25" customHeight="1">
      <c r="A723" s="189">
        <v>1</v>
      </c>
      <c r="B723" s="190" t="s">
        <v>4239</v>
      </c>
      <c r="C723" s="191" t="s">
        <v>220</v>
      </c>
      <c r="D723" s="192" t="s">
        <v>4240</v>
      </c>
      <c r="E723" s="192" t="s">
        <v>124</v>
      </c>
      <c r="F723" s="192" t="s">
        <v>2335</v>
      </c>
      <c r="G723" s="193" t="s">
        <v>2336</v>
      </c>
      <c r="H723" s="197" t="s">
        <v>372</v>
      </c>
      <c r="I723" s="194">
        <v>1</v>
      </c>
      <c r="J723" s="187" t="s">
        <v>4238</v>
      </c>
    </row>
    <row r="724" spans="1:10" ht="17.25" customHeight="1">
      <c r="A724" s="189">
        <v>2</v>
      </c>
      <c r="B724" s="190" t="s">
        <v>4239</v>
      </c>
      <c r="C724" s="191" t="s">
        <v>220</v>
      </c>
      <c r="D724" s="192" t="s">
        <v>4240</v>
      </c>
      <c r="E724" s="192" t="s">
        <v>124</v>
      </c>
      <c r="F724" s="192" t="s">
        <v>2957</v>
      </c>
      <c r="G724" s="193" t="s">
        <v>2958</v>
      </c>
      <c r="H724" s="197" t="s">
        <v>372</v>
      </c>
      <c r="I724" s="194">
        <v>16</v>
      </c>
      <c r="J724" s="187" t="s">
        <v>4238</v>
      </c>
    </row>
    <row r="725" spans="1:10" ht="17.25" customHeight="1">
      <c r="A725" s="189">
        <v>3</v>
      </c>
      <c r="B725" s="190" t="s">
        <v>4239</v>
      </c>
      <c r="C725" s="191" t="s">
        <v>220</v>
      </c>
      <c r="D725" s="192" t="s">
        <v>4240</v>
      </c>
      <c r="E725" s="192" t="s">
        <v>124</v>
      </c>
      <c r="F725" s="192" t="s">
        <v>2960</v>
      </c>
      <c r="G725" s="193" t="s">
        <v>2961</v>
      </c>
      <c r="H725" s="197" t="s">
        <v>372</v>
      </c>
      <c r="I725" s="194">
        <v>46</v>
      </c>
      <c r="J725" s="187" t="s">
        <v>4238</v>
      </c>
    </row>
    <row r="726" spans="1:10" ht="17.25" customHeight="1">
      <c r="A726" s="189">
        <v>4</v>
      </c>
      <c r="B726" s="190" t="s">
        <v>4239</v>
      </c>
      <c r="C726" s="191" t="s">
        <v>220</v>
      </c>
      <c r="D726" s="192" t="s">
        <v>4240</v>
      </c>
      <c r="E726" s="192" t="s">
        <v>124</v>
      </c>
      <c r="F726" s="192" t="s">
        <v>2963</v>
      </c>
      <c r="G726" s="193" t="s">
        <v>2964</v>
      </c>
      <c r="H726" s="197" t="s">
        <v>429</v>
      </c>
      <c r="I726" s="194">
        <v>175</v>
      </c>
      <c r="J726" s="187" t="s">
        <v>4238</v>
      </c>
    </row>
    <row r="727" spans="1:10" ht="17.25" customHeight="1">
      <c r="A727" s="189">
        <v>6</v>
      </c>
      <c r="B727" s="190" t="s">
        <v>4239</v>
      </c>
      <c r="C727" s="191" t="s">
        <v>220</v>
      </c>
      <c r="D727" s="192" t="s">
        <v>4240</v>
      </c>
      <c r="E727" s="192" t="s">
        <v>124</v>
      </c>
      <c r="F727" s="192" t="s">
        <v>2499</v>
      </c>
      <c r="G727" s="193" t="s">
        <v>2500</v>
      </c>
      <c r="H727" s="197" t="s">
        <v>429</v>
      </c>
      <c r="I727" s="194">
        <v>80</v>
      </c>
      <c r="J727" s="187" t="s">
        <v>4238</v>
      </c>
    </row>
    <row r="728" spans="1:10" ht="26.25" customHeight="1">
      <c r="A728" s="189">
        <v>8</v>
      </c>
      <c r="B728" s="190" t="s">
        <v>4239</v>
      </c>
      <c r="C728" s="191" t="s">
        <v>220</v>
      </c>
      <c r="D728" s="192" t="s">
        <v>4240</v>
      </c>
      <c r="E728" s="192" t="s">
        <v>124</v>
      </c>
      <c r="F728" s="192" t="s">
        <v>2969</v>
      </c>
      <c r="G728" s="193" t="s">
        <v>2970</v>
      </c>
      <c r="H728" s="197" t="s">
        <v>429</v>
      </c>
      <c r="I728" s="194">
        <v>300</v>
      </c>
      <c r="J728" s="187" t="s">
        <v>4238</v>
      </c>
    </row>
    <row r="729" spans="1:10" ht="17.25" customHeight="1">
      <c r="A729" s="189">
        <v>12</v>
      </c>
      <c r="B729" s="190" t="s">
        <v>4239</v>
      </c>
      <c r="C729" s="191" t="s">
        <v>220</v>
      </c>
      <c r="D729" s="192" t="s">
        <v>4240</v>
      </c>
      <c r="E729" s="192" t="s">
        <v>124</v>
      </c>
      <c r="F729" s="192" t="s">
        <v>2505</v>
      </c>
      <c r="G729" s="193" t="s">
        <v>2506</v>
      </c>
      <c r="H729" s="197" t="s">
        <v>372</v>
      </c>
      <c r="I729" s="194">
        <v>130</v>
      </c>
      <c r="J729" s="187" t="s">
        <v>4238</v>
      </c>
    </row>
    <row r="730" spans="1:10" ht="17.25" customHeight="1">
      <c r="A730" s="189">
        <v>14</v>
      </c>
      <c r="B730" s="190" t="s">
        <v>4239</v>
      </c>
      <c r="C730" s="191" t="s">
        <v>220</v>
      </c>
      <c r="D730" s="192" t="s">
        <v>4240</v>
      </c>
      <c r="E730" s="192" t="s">
        <v>124</v>
      </c>
      <c r="F730" s="192" t="s">
        <v>2368</v>
      </c>
      <c r="G730" s="193" t="s">
        <v>2369</v>
      </c>
      <c r="H730" s="197" t="s">
        <v>372</v>
      </c>
      <c r="I730" s="194">
        <v>89</v>
      </c>
      <c r="J730" s="187" t="s">
        <v>4238</v>
      </c>
    </row>
    <row r="731" spans="1:10" ht="26.25" customHeight="1">
      <c r="A731" s="189">
        <v>20</v>
      </c>
      <c r="B731" s="190" t="s">
        <v>4239</v>
      </c>
      <c r="C731" s="191" t="s">
        <v>220</v>
      </c>
      <c r="D731" s="192" t="s">
        <v>4240</v>
      </c>
      <c r="E731" s="192" t="s">
        <v>124</v>
      </c>
      <c r="F731" s="192" t="s">
        <v>2998</v>
      </c>
      <c r="G731" s="193" t="s">
        <v>2999</v>
      </c>
      <c r="H731" s="197" t="s">
        <v>372</v>
      </c>
      <c r="I731" s="194">
        <v>16</v>
      </c>
      <c r="J731" s="187" t="s">
        <v>4238</v>
      </c>
    </row>
    <row r="732" spans="1:10" ht="17.25" customHeight="1">
      <c r="A732" s="189">
        <v>23</v>
      </c>
      <c r="B732" s="190" t="s">
        <v>4239</v>
      </c>
      <c r="C732" s="191" t="s">
        <v>220</v>
      </c>
      <c r="D732" s="192" t="s">
        <v>4240</v>
      </c>
      <c r="E732" s="192" t="s">
        <v>124</v>
      </c>
      <c r="F732" s="192" t="s">
        <v>3007</v>
      </c>
      <c r="G732" s="193" t="s">
        <v>3008</v>
      </c>
      <c r="H732" s="197" t="s">
        <v>372</v>
      </c>
      <c r="I732" s="194">
        <v>4</v>
      </c>
      <c r="J732" s="187" t="s">
        <v>4238</v>
      </c>
    </row>
    <row r="733" spans="1:10" ht="17.25" customHeight="1">
      <c r="A733" s="189">
        <v>27</v>
      </c>
      <c r="B733" s="190" t="s">
        <v>4239</v>
      </c>
      <c r="C733" s="191" t="s">
        <v>220</v>
      </c>
      <c r="D733" s="192" t="s">
        <v>4240</v>
      </c>
      <c r="E733" s="192" t="s">
        <v>124</v>
      </c>
      <c r="F733" s="192" t="s">
        <v>2406</v>
      </c>
      <c r="G733" s="193" t="s">
        <v>3019</v>
      </c>
      <c r="H733" s="197" t="s">
        <v>372</v>
      </c>
      <c r="I733" s="194">
        <v>1</v>
      </c>
      <c r="J733" s="187" t="s">
        <v>4238</v>
      </c>
    </row>
    <row r="734" spans="1:10" ht="26.25" customHeight="1">
      <c r="A734" s="189">
        <v>1</v>
      </c>
      <c r="B734" s="190" t="s">
        <v>4239</v>
      </c>
      <c r="C734" s="191" t="s">
        <v>220</v>
      </c>
      <c r="D734" s="192" t="s">
        <v>4240</v>
      </c>
      <c r="E734" s="192" t="s">
        <v>127</v>
      </c>
      <c r="F734" s="192" t="s">
        <v>3034</v>
      </c>
      <c r="G734" s="193" t="s">
        <v>3035</v>
      </c>
      <c r="H734" s="197" t="s">
        <v>231</v>
      </c>
      <c r="I734" s="194">
        <v>32.4</v>
      </c>
      <c r="J734" s="187" t="s">
        <v>4238</v>
      </c>
    </row>
    <row r="735" spans="1:10" ht="26.25" customHeight="1">
      <c r="A735" s="189">
        <v>2</v>
      </c>
      <c r="B735" s="190" t="s">
        <v>4239</v>
      </c>
      <c r="C735" s="191" t="s">
        <v>220</v>
      </c>
      <c r="D735" s="192" t="s">
        <v>4240</v>
      </c>
      <c r="E735" s="192" t="s">
        <v>127</v>
      </c>
      <c r="F735" s="192" t="s">
        <v>318</v>
      </c>
      <c r="G735" s="193" t="s">
        <v>319</v>
      </c>
      <c r="H735" s="197" t="s">
        <v>231</v>
      </c>
      <c r="I735" s="194">
        <v>25.92</v>
      </c>
      <c r="J735" s="187" t="s">
        <v>4238</v>
      </c>
    </row>
    <row r="736" spans="1:10" ht="17.25" customHeight="1">
      <c r="A736" s="189">
        <v>3</v>
      </c>
      <c r="B736" s="190" t="s">
        <v>4239</v>
      </c>
      <c r="C736" s="191" t="s">
        <v>220</v>
      </c>
      <c r="D736" s="192" t="s">
        <v>4240</v>
      </c>
      <c r="E736" s="192" t="s">
        <v>127</v>
      </c>
      <c r="F736" s="192" t="s">
        <v>3038</v>
      </c>
      <c r="G736" s="193" t="s">
        <v>3039</v>
      </c>
      <c r="H736" s="197" t="s">
        <v>231</v>
      </c>
      <c r="I736" s="194">
        <v>25.92</v>
      </c>
      <c r="J736" s="187" t="s">
        <v>4238</v>
      </c>
    </row>
    <row r="737" spans="1:11" ht="17.25" customHeight="1">
      <c r="A737" s="189">
        <v>4</v>
      </c>
      <c r="B737" s="190" t="s">
        <v>4239</v>
      </c>
      <c r="C737" s="191" t="s">
        <v>220</v>
      </c>
      <c r="D737" s="192" t="s">
        <v>4240</v>
      </c>
      <c r="E737" s="192" t="s">
        <v>127</v>
      </c>
      <c r="F737" s="192" t="s">
        <v>324</v>
      </c>
      <c r="G737" s="193" t="s">
        <v>325</v>
      </c>
      <c r="H737" s="197" t="s">
        <v>231</v>
      </c>
      <c r="I737" s="194">
        <v>25.92</v>
      </c>
      <c r="J737" s="187" t="s">
        <v>4238</v>
      </c>
    </row>
    <row r="738" spans="1:11" ht="17.25" customHeight="1">
      <c r="A738" s="189">
        <v>5</v>
      </c>
      <c r="B738" s="190" t="s">
        <v>4239</v>
      </c>
      <c r="C738" s="191" t="s">
        <v>220</v>
      </c>
      <c r="D738" s="192" t="s">
        <v>4240</v>
      </c>
      <c r="E738" s="192" t="s">
        <v>127</v>
      </c>
      <c r="F738" s="192" t="s">
        <v>327</v>
      </c>
      <c r="G738" s="193" t="s">
        <v>328</v>
      </c>
      <c r="H738" s="197" t="s">
        <v>239</v>
      </c>
      <c r="I738" s="194">
        <v>46.655999999999999</v>
      </c>
      <c r="J738" s="187" t="s">
        <v>4238</v>
      </c>
      <c r="K738" s="188" t="s">
        <v>4255</v>
      </c>
    </row>
    <row r="739" spans="1:11" ht="26.25" customHeight="1">
      <c r="A739" s="189">
        <v>6</v>
      </c>
      <c r="B739" s="190" t="s">
        <v>4239</v>
      </c>
      <c r="C739" s="191" t="s">
        <v>220</v>
      </c>
      <c r="D739" s="192" t="s">
        <v>4240</v>
      </c>
      <c r="E739" s="192" t="s">
        <v>127</v>
      </c>
      <c r="F739" s="192" t="s">
        <v>330</v>
      </c>
      <c r="G739" s="193" t="s">
        <v>331</v>
      </c>
      <c r="H739" s="197" t="s">
        <v>231</v>
      </c>
      <c r="I739" s="194">
        <v>6.48</v>
      </c>
      <c r="J739" s="187" t="s">
        <v>4238</v>
      </c>
    </row>
    <row r="740" spans="1:11" ht="26.25" customHeight="1">
      <c r="A740" s="189">
        <v>7</v>
      </c>
      <c r="B740" s="190" t="s">
        <v>4239</v>
      </c>
      <c r="C740" s="191" t="s">
        <v>220</v>
      </c>
      <c r="D740" s="192" t="s">
        <v>4240</v>
      </c>
      <c r="E740" s="192" t="s">
        <v>127</v>
      </c>
      <c r="F740" s="192" t="s">
        <v>2197</v>
      </c>
      <c r="G740" s="193" t="s">
        <v>2198</v>
      </c>
      <c r="H740" s="197" t="s">
        <v>231</v>
      </c>
      <c r="I740" s="194">
        <v>25.92</v>
      </c>
      <c r="J740" s="187" t="s">
        <v>4238</v>
      </c>
    </row>
    <row r="741" spans="1:11" ht="26.25" customHeight="1">
      <c r="A741" s="189">
        <v>9</v>
      </c>
      <c r="B741" s="190" t="s">
        <v>4239</v>
      </c>
      <c r="C741" s="191" t="s">
        <v>220</v>
      </c>
      <c r="D741" s="192" t="s">
        <v>4240</v>
      </c>
      <c r="E741" s="192" t="s">
        <v>127</v>
      </c>
      <c r="F741" s="192" t="s">
        <v>3048</v>
      </c>
      <c r="G741" s="193" t="s">
        <v>3049</v>
      </c>
      <c r="H741" s="197" t="s">
        <v>372</v>
      </c>
      <c r="I741" s="194">
        <v>3</v>
      </c>
      <c r="J741" s="187" t="s">
        <v>4238</v>
      </c>
    </row>
    <row r="742" spans="1:11" ht="26.25" customHeight="1">
      <c r="A742" s="189">
        <v>10</v>
      </c>
      <c r="B742" s="190" t="s">
        <v>4239</v>
      </c>
      <c r="C742" s="191" t="s">
        <v>220</v>
      </c>
      <c r="D742" s="192" t="s">
        <v>4240</v>
      </c>
      <c r="E742" s="192" t="s">
        <v>127</v>
      </c>
      <c r="F742" s="192" t="s">
        <v>3051</v>
      </c>
      <c r="G742" s="193" t="s">
        <v>3052</v>
      </c>
      <c r="H742" s="197" t="s">
        <v>429</v>
      </c>
      <c r="I742" s="194">
        <v>288</v>
      </c>
      <c r="J742" s="187" t="s">
        <v>4238</v>
      </c>
    </row>
    <row r="743" spans="1:11" ht="26.25" customHeight="1">
      <c r="A743" s="189">
        <v>19</v>
      </c>
      <c r="B743" s="190" t="s">
        <v>4239</v>
      </c>
      <c r="C743" s="191" t="s">
        <v>220</v>
      </c>
      <c r="D743" s="192" t="s">
        <v>4240</v>
      </c>
      <c r="E743" s="192" t="s">
        <v>127</v>
      </c>
      <c r="F743" s="192" t="s">
        <v>1717</v>
      </c>
      <c r="G743" s="193" t="s">
        <v>1718</v>
      </c>
      <c r="H743" s="197" t="s">
        <v>429</v>
      </c>
      <c r="I743" s="194">
        <v>56</v>
      </c>
      <c r="J743" s="187" t="s">
        <v>4238</v>
      </c>
    </row>
    <row r="744" spans="1:11" ht="17.25" customHeight="1">
      <c r="A744" s="189">
        <v>23</v>
      </c>
      <c r="B744" s="190" t="s">
        <v>4239</v>
      </c>
      <c r="C744" s="191" t="s">
        <v>220</v>
      </c>
      <c r="D744" s="192" t="s">
        <v>4240</v>
      </c>
      <c r="E744" s="192" t="s">
        <v>127</v>
      </c>
      <c r="F744" s="192" t="s">
        <v>3088</v>
      </c>
      <c r="G744" s="193" t="s">
        <v>3089</v>
      </c>
      <c r="H744" s="197" t="s">
        <v>273</v>
      </c>
      <c r="I744" s="194">
        <v>273.45</v>
      </c>
      <c r="J744" s="187" t="s">
        <v>4238</v>
      </c>
    </row>
    <row r="745" spans="1:11" ht="17.25" customHeight="1">
      <c r="A745" s="189">
        <v>24</v>
      </c>
      <c r="B745" s="190" t="s">
        <v>4239</v>
      </c>
      <c r="C745" s="191" t="s">
        <v>220</v>
      </c>
      <c r="D745" s="192" t="s">
        <v>4240</v>
      </c>
      <c r="E745" s="192" t="s">
        <v>127</v>
      </c>
      <c r="F745" s="192" t="s">
        <v>3091</v>
      </c>
      <c r="G745" s="193" t="s">
        <v>3092</v>
      </c>
      <c r="H745" s="197" t="s">
        <v>429</v>
      </c>
      <c r="I745" s="194">
        <v>24</v>
      </c>
      <c r="J745" s="187" t="s">
        <v>4238</v>
      </c>
    </row>
    <row r="746" spans="1:11" ht="17.25" customHeight="1">
      <c r="A746" s="189">
        <v>25</v>
      </c>
      <c r="B746" s="190" t="s">
        <v>4239</v>
      </c>
      <c r="C746" s="191" t="s">
        <v>220</v>
      </c>
      <c r="D746" s="192" t="s">
        <v>4240</v>
      </c>
      <c r="E746" s="192" t="s">
        <v>127</v>
      </c>
      <c r="F746" s="192" t="s">
        <v>3094</v>
      </c>
      <c r="G746" s="193" t="s">
        <v>3095</v>
      </c>
      <c r="H746" s="197" t="s">
        <v>429</v>
      </c>
      <c r="I746" s="194">
        <v>49</v>
      </c>
      <c r="J746" s="187" t="s">
        <v>4238</v>
      </c>
    </row>
    <row r="747" spans="1:11" ht="17.25" customHeight="1">
      <c r="A747" s="189">
        <v>26</v>
      </c>
      <c r="B747" s="190" t="s">
        <v>4239</v>
      </c>
      <c r="C747" s="191" t="s">
        <v>220</v>
      </c>
      <c r="D747" s="192" t="s">
        <v>4240</v>
      </c>
      <c r="E747" s="192" t="s">
        <v>127</v>
      </c>
      <c r="F747" s="192" t="s">
        <v>3097</v>
      </c>
      <c r="G747" s="193" t="s">
        <v>3098</v>
      </c>
      <c r="H747" s="197" t="s">
        <v>429</v>
      </c>
      <c r="I747" s="194">
        <v>8</v>
      </c>
      <c r="J747" s="187" t="s">
        <v>4238</v>
      </c>
    </row>
    <row r="748" spans="1:11" ht="17.25" customHeight="1">
      <c r="A748" s="189">
        <v>27</v>
      </c>
      <c r="B748" s="190" t="s">
        <v>4239</v>
      </c>
      <c r="C748" s="191" t="s">
        <v>220</v>
      </c>
      <c r="D748" s="192" t="s">
        <v>4240</v>
      </c>
      <c r="E748" s="192" t="s">
        <v>127</v>
      </c>
      <c r="F748" s="192" t="s">
        <v>3100</v>
      </c>
      <c r="G748" s="193" t="s">
        <v>3101</v>
      </c>
      <c r="H748" s="197" t="s">
        <v>429</v>
      </c>
      <c r="I748" s="194">
        <v>9</v>
      </c>
      <c r="J748" s="187" t="s">
        <v>4238</v>
      </c>
    </row>
    <row r="749" spans="1:11" ht="17.25" customHeight="1">
      <c r="A749" s="189">
        <v>28</v>
      </c>
      <c r="B749" s="190" t="s">
        <v>4239</v>
      </c>
      <c r="C749" s="191" t="s">
        <v>220</v>
      </c>
      <c r="D749" s="192" t="s">
        <v>4240</v>
      </c>
      <c r="E749" s="192" t="s">
        <v>127</v>
      </c>
      <c r="F749" s="192" t="s">
        <v>1765</v>
      </c>
      <c r="G749" s="193" t="s">
        <v>1766</v>
      </c>
      <c r="H749" s="197" t="s">
        <v>429</v>
      </c>
      <c r="I749" s="194">
        <v>15</v>
      </c>
      <c r="J749" s="187" t="s">
        <v>4238</v>
      </c>
    </row>
    <row r="750" spans="1:11" ht="17.25" customHeight="1">
      <c r="A750" s="189">
        <v>29</v>
      </c>
      <c r="B750" s="190" t="s">
        <v>4239</v>
      </c>
      <c r="C750" s="191" t="s">
        <v>220</v>
      </c>
      <c r="D750" s="192" t="s">
        <v>4240</v>
      </c>
      <c r="E750" s="192" t="s">
        <v>127</v>
      </c>
      <c r="F750" s="192" t="s">
        <v>3104</v>
      </c>
      <c r="G750" s="193" t="s">
        <v>3105</v>
      </c>
      <c r="H750" s="197" t="s">
        <v>429</v>
      </c>
      <c r="I750" s="194">
        <v>37</v>
      </c>
      <c r="J750" s="187" t="s">
        <v>4238</v>
      </c>
    </row>
    <row r="751" spans="1:11" ht="17.25" customHeight="1">
      <c r="A751" s="189">
        <v>30</v>
      </c>
      <c r="B751" s="190" t="s">
        <v>4239</v>
      </c>
      <c r="C751" s="191" t="s">
        <v>220</v>
      </c>
      <c r="D751" s="192" t="s">
        <v>4240</v>
      </c>
      <c r="E751" s="192" t="s">
        <v>127</v>
      </c>
      <c r="F751" s="192" t="s">
        <v>3107</v>
      </c>
      <c r="G751" s="193" t="s">
        <v>3108</v>
      </c>
      <c r="H751" s="197" t="s">
        <v>429</v>
      </c>
      <c r="I751" s="194">
        <v>24</v>
      </c>
      <c r="J751" s="187" t="s">
        <v>4238</v>
      </c>
    </row>
    <row r="752" spans="1:11" ht="17.25" customHeight="1">
      <c r="A752" s="189">
        <v>31</v>
      </c>
      <c r="B752" s="190" t="s">
        <v>4239</v>
      </c>
      <c r="C752" s="191" t="s">
        <v>220</v>
      </c>
      <c r="D752" s="192" t="s">
        <v>4240</v>
      </c>
      <c r="E752" s="192" t="s">
        <v>127</v>
      </c>
      <c r="F752" s="192" t="s">
        <v>3110</v>
      </c>
      <c r="G752" s="193" t="s">
        <v>3111</v>
      </c>
      <c r="H752" s="197" t="s">
        <v>429</v>
      </c>
      <c r="I752" s="194">
        <v>69</v>
      </c>
      <c r="J752" s="187" t="s">
        <v>4238</v>
      </c>
    </row>
    <row r="753" spans="1:10" ht="17.25" customHeight="1">
      <c r="A753" s="189">
        <v>32</v>
      </c>
      <c r="B753" s="190" t="s">
        <v>4239</v>
      </c>
      <c r="C753" s="191" t="s">
        <v>220</v>
      </c>
      <c r="D753" s="192" t="s">
        <v>4240</v>
      </c>
      <c r="E753" s="192" t="s">
        <v>127</v>
      </c>
      <c r="F753" s="192" t="s">
        <v>3113</v>
      </c>
      <c r="G753" s="193" t="s">
        <v>3114</v>
      </c>
      <c r="H753" s="197" t="s">
        <v>429</v>
      </c>
      <c r="I753" s="194">
        <v>56</v>
      </c>
      <c r="J753" s="187" t="s">
        <v>4238</v>
      </c>
    </row>
    <row r="754" spans="1:10" ht="17.25" customHeight="1">
      <c r="A754" s="189">
        <v>33</v>
      </c>
      <c r="B754" s="190" t="s">
        <v>4239</v>
      </c>
      <c r="C754" s="191" t="s">
        <v>220</v>
      </c>
      <c r="D754" s="192" t="s">
        <v>4240</v>
      </c>
      <c r="E754" s="192" t="s">
        <v>127</v>
      </c>
      <c r="F754" s="192" t="s">
        <v>3116</v>
      </c>
      <c r="G754" s="193" t="s">
        <v>3117</v>
      </c>
      <c r="H754" s="197" t="s">
        <v>429</v>
      </c>
      <c r="I754" s="194">
        <v>35</v>
      </c>
      <c r="J754" s="187" t="s">
        <v>4238</v>
      </c>
    </row>
    <row r="755" spans="1:10" ht="17.25" customHeight="1">
      <c r="A755" s="189">
        <v>34</v>
      </c>
      <c r="B755" s="190" t="s">
        <v>4239</v>
      </c>
      <c r="C755" s="191" t="s">
        <v>220</v>
      </c>
      <c r="D755" s="192" t="s">
        <v>4240</v>
      </c>
      <c r="E755" s="192" t="s">
        <v>127</v>
      </c>
      <c r="F755" s="192" t="s">
        <v>3119</v>
      </c>
      <c r="G755" s="193" t="s">
        <v>3120</v>
      </c>
      <c r="H755" s="197" t="s">
        <v>429</v>
      </c>
      <c r="I755" s="194">
        <v>52</v>
      </c>
      <c r="J755" s="187" t="s">
        <v>4238</v>
      </c>
    </row>
    <row r="756" spans="1:10" ht="17.25" customHeight="1">
      <c r="A756" s="189">
        <v>35</v>
      </c>
      <c r="B756" s="190" t="s">
        <v>4239</v>
      </c>
      <c r="C756" s="191" t="s">
        <v>220</v>
      </c>
      <c r="D756" s="192" t="s">
        <v>4240</v>
      </c>
      <c r="E756" s="192" t="s">
        <v>127</v>
      </c>
      <c r="F756" s="192" t="s">
        <v>3122</v>
      </c>
      <c r="G756" s="193" t="s">
        <v>3123</v>
      </c>
      <c r="H756" s="197" t="s">
        <v>429</v>
      </c>
      <c r="I756" s="194">
        <v>18</v>
      </c>
      <c r="J756" s="187" t="s">
        <v>4238</v>
      </c>
    </row>
    <row r="757" spans="1:10" ht="17.25" customHeight="1">
      <c r="A757" s="189">
        <v>36</v>
      </c>
      <c r="B757" s="190" t="s">
        <v>4239</v>
      </c>
      <c r="C757" s="191" t="s">
        <v>220</v>
      </c>
      <c r="D757" s="192" t="s">
        <v>4240</v>
      </c>
      <c r="E757" s="192" t="s">
        <v>127</v>
      </c>
      <c r="F757" s="192" t="s">
        <v>3125</v>
      </c>
      <c r="G757" s="193" t="s">
        <v>3126</v>
      </c>
      <c r="H757" s="197" t="s">
        <v>429</v>
      </c>
      <c r="I757" s="194">
        <v>16</v>
      </c>
      <c r="J757" s="187" t="s">
        <v>4238</v>
      </c>
    </row>
    <row r="758" spans="1:10" ht="17.25" customHeight="1">
      <c r="A758" s="189">
        <v>37</v>
      </c>
      <c r="B758" s="190" t="s">
        <v>4239</v>
      </c>
      <c r="C758" s="191" t="s">
        <v>220</v>
      </c>
      <c r="D758" s="192" t="s">
        <v>4240</v>
      </c>
      <c r="E758" s="192" t="s">
        <v>127</v>
      </c>
      <c r="F758" s="192" t="s">
        <v>3128</v>
      </c>
      <c r="G758" s="193" t="s">
        <v>3129</v>
      </c>
      <c r="H758" s="197" t="s">
        <v>429</v>
      </c>
      <c r="I758" s="194">
        <v>1</v>
      </c>
      <c r="J758" s="187" t="s">
        <v>4238</v>
      </c>
    </row>
    <row r="759" spans="1:10" ht="17.25" customHeight="1">
      <c r="A759" s="189">
        <v>38</v>
      </c>
      <c r="B759" s="190" t="s">
        <v>4239</v>
      </c>
      <c r="C759" s="191" t="s">
        <v>220</v>
      </c>
      <c r="D759" s="192" t="s">
        <v>4240</v>
      </c>
      <c r="E759" s="192" t="s">
        <v>127</v>
      </c>
      <c r="F759" s="192" t="s">
        <v>3131</v>
      </c>
      <c r="G759" s="193" t="s">
        <v>3132</v>
      </c>
      <c r="H759" s="197" t="s">
        <v>429</v>
      </c>
      <c r="I759" s="194">
        <v>15</v>
      </c>
      <c r="J759" s="187" t="s">
        <v>4238</v>
      </c>
    </row>
    <row r="760" spans="1:10" ht="17.25" customHeight="1">
      <c r="A760" s="189">
        <v>39</v>
      </c>
      <c r="B760" s="190" t="s">
        <v>4239</v>
      </c>
      <c r="C760" s="191" t="s">
        <v>220</v>
      </c>
      <c r="D760" s="192" t="s">
        <v>4240</v>
      </c>
      <c r="E760" s="192" t="s">
        <v>127</v>
      </c>
      <c r="F760" s="192" t="s">
        <v>3134</v>
      </c>
      <c r="G760" s="193" t="s">
        <v>3135</v>
      </c>
      <c r="H760" s="197" t="s">
        <v>372</v>
      </c>
      <c r="I760" s="194">
        <v>55</v>
      </c>
      <c r="J760" s="187" t="s">
        <v>4238</v>
      </c>
    </row>
    <row r="761" spans="1:10" ht="17.25" customHeight="1">
      <c r="A761" s="189">
        <v>40</v>
      </c>
      <c r="B761" s="190" t="s">
        <v>4239</v>
      </c>
      <c r="C761" s="191" t="s">
        <v>220</v>
      </c>
      <c r="D761" s="192" t="s">
        <v>4240</v>
      </c>
      <c r="E761" s="192" t="s">
        <v>127</v>
      </c>
      <c r="F761" s="192" t="s">
        <v>3137</v>
      </c>
      <c r="G761" s="193" t="s">
        <v>3138</v>
      </c>
      <c r="H761" s="197" t="s">
        <v>372</v>
      </c>
      <c r="I761" s="194">
        <v>25</v>
      </c>
      <c r="J761" s="187" t="s">
        <v>4238</v>
      </c>
    </row>
    <row r="762" spans="1:10" ht="17.25" customHeight="1">
      <c r="A762" s="189">
        <v>41</v>
      </c>
      <c r="B762" s="190" t="s">
        <v>4239</v>
      </c>
      <c r="C762" s="191" t="s">
        <v>220</v>
      </c>
      <c r="D762" s="192" t="s">
        <v>4240</v>
      </c>
      <c r="E762" s="192" t="s">
        <v>127</v>
      </c>
      <c r="F762" s="192" t="s">
        <v>3140</v>
      </c>
      <c r="G762" s="193" t="s">
        <v>3141</v>
      </c>
      <c r="H762" s="197" t="s">
        <v>372</v>
      </c>
      <c r="I762" s="194">
        <v>18</v>
      </c>
      <c r="J762" s="187" t="s">
        <v>4238</v>
      </c>
    </row>
    <row r="763" spans="1:10" ht="17.25" customHeight="1">
      <c r="A763" s="189">
        <v>42</v>
      </c>
      <c r="B763" s="190" t="s">
        <v>4239</v>
      </c>
      <c r="C763" s="191" t="s">
        <v>220</v>
      </c>
      <c r="D763" s="192" t="s">
        <v>4240</v>
      </c>
      <c r="E763" s="192" t="s">
        <v>127</v>
      </c>
      <c r="F763" s="192" t="s">
        <v>3143</v>
      </c>
      <c r="G763" s="193" t="s">
        <v>3144</v>
      </c>
      <c r="H763" s="197" t="s">
        <v>372</v>
      </c>
      <c r="I763" s="194">
        <v>1</v>
      </c>
      <c r="J763" s="187" t="s">
        <v>4238</v>
      </c>
    </row>
    <row r="764" spans="1:10" ht="17.25" customHeight="1">
      <c r="A764" s="189">
        <v>44</v>
      </c>
      <c r="B764" s="190" t="s">
        <v>4239</v>
      </c>
      <c r="C764" s="191" t="s">
        <v>220</v>
      </c>
      <c r="D764" s="192" t="s">
        <v>4240</v>
      </c>
      <c r="E764" s="192" t="s">
        <v>127</v>
      </c>
      <c r="F764" s="192" t="s">
        <v>3149</v>
      </c>
      <c r="G764" s="193" t="s">
        <v>3150</v>
      </c>
      <c r="H764" s="197" t="s">
        <v>372</v>
      </c>
      <c r="I764" s="194">
        <v>7</v>
      </c>
      <c r="J764" s="187" t="s">
        <v>4238</v>
      </c>
    </row>
    <row r="765" spans="1:10" ht="26.25" customHeight="1">
      <c r="A765" s="189">
        <v>46</v>
      </c>
      <c r="B765" s="190" t="s">
        <v>4239</v>
      </c>
      <c r="C765" s="191" t="s">
        <v>220</v>
      </c>
      <c r="D765" s="192" t="s">
        <v>4240</v>
      </c>
      <c r="E765" s="192" t="s">
        <v>127</v>
      </c>
      <c r="F765" s="192" t="s">
        <v>3155</v>
      </c>
      <c r="G765" s="193" t="s">
        <v>3156</v>
      </c>
      <c r="H765" s="197" t="s">
        <v>372</v>
      </c>
      <c r="I765" s="194">
        <v>11</v>
      </c>
      <c r="J765" s="187" t="s">
        <v>4238</v>
      </c>
    </row>
    <row r="766" spans="1:10" ht="26.25" customHeight="1">
      <c r="A766" s="189">
        <v>47</v>
      </c>
      <c r="B766" s="190" t="s">
        <v>4239</v>
      </c>
      <c r="C766" s="191" t="s">
        <v>220</v>
      </c>
      <c r="D766" s="192" t="s">
        <v>4240</v>
      </c>
      <c r="E766" s="192" t="s">
        <v>127</v>
      </c>
      <c r="F766" s="192" t="s">
        <v>3158</v>
      </c>
      <c r="G766" s="193" t="s">
        <v>3159</v>
      </c>
      <c r="H766" s="197" t="s">
        <v>372</v>
      </c>
      <c r="I766" s="194">
        <v>8</v>
      </c>
      <c r="J766" s="187" t="s">
        <v>4238</v>
      </c>
    </row>
    <row r="767" spans="1:10" ht="17.25" customHeight="1">
      <c r="A767" s="189">
        <v>48</v>
      </c>
      <c r="B767" s="190" t="s">
        <v>4239</v>
      </c>
      <c r="C767" s="191" t="s">
        <v>220</v>
      </c>
      <c r="D767" s="192" t="s">
        <v>4240</v>
      </c>
      <c r="E767" s="192" t="s">
        <v>127</v>
      </c>
      <c r="F767" s="192" t="s">
        <v>3161</v>
      </c>
      <c r="G767" s="193" t="s">
        <v>3162</v>
      </c>
      <c r="H767" s="197" t="s">
        <v>372</v>
      </c>
      <c r="I767" s="194">
        <v>2</v>
      </c>
      <c r="J767" s="187" t="s">
        <v>4238</v>
      </c>
    </row>
    <row r="768" spans="1:10" ht="17.25" customHeight="1">
      <c r="A768" s="189">
        <v>49</v>
      </c>
      <c r="B768" s="190" t="s">
        <v>4239</v>
      </c>
      <c r="C768" s="191" t="s">
        <v>220</v>
      </c>
      <c r="D768" s="192" t="s">
        <v>4240</v>
      </c>
      <c r="E768" s="192" t="s">
        <v>127</v>
      </c>
      <c r="F768" s="192" t="s">
        <v>1768</v>
      </c>
      <c r="G768" s="193" t="s">
        <v>1769</v>
      </c>
      <c r="H768" s="197" t="s">
        <v>429</v>
      </c>
      <c r="I768" s="194">
        <v>396</v>
      </c>
      <c r="J768" s="187" t="s">
        <v>4238</v>
      </c>
    </row>
    <row r="769" spans="1:10" ht="17.25" customHeight="1">
      <c r="A769" s="189">
        <v>50</v>
      </c>
      <c r="B769" s="190" t="s">
        <v>4239</v>
      </c>
      <c r="C769" s="191" t="s">
        <v>220</v>
      </c>
      <c r="D769" s="192" t="s">
        <v>4240</v>
      </c>
      <c r="E769" s="192" t="s">
        <v>127</v>
      </c>
      <c r="F769" s="192" t="s">
        <v>3165</v>
      </c>
      <c r="G769" s="193" t="s">
        <v>3166</v>
      </c>
      <c r="H769" s="197" t="s">
        <v>429</v>
      </c>
      <c r="I769" s="194">
        <v>17</v>
      </c>
      <c r="J769" s="187" t="s">
        <v>4238</v>
      </c>
    </row>
    <row r="770" spans="1:10" ht="26.25" customHeight="1">
      <c r="A770" s="189">
        <v>51</v>
      </c>
      <c r="B770" s="190" t="s">
        <v>4239</v>
      </c>
      <c r="C770" s="191" t="s">
        <v>220</v>
      </c>
      <c r="D770" s="192" t="s">
        <v>4240</v>
      </c>
      <c r="E770" s="192" t="s">
        <v>127</v>
      </c>
      <c r="F770" s="192" t="s">
        <v>3168</v>
      </c>
      <c r="G770" s="193" t="s">
        <v>3169</v>
      </c>
      <c r="H770" s="197" t="s">
        <v>429</v>
      </c>
      <c r="I770" s="194">
        <v>122</v>
      </c>
      <c r="J770" s="187" t="s">
        <v>4238</v>
      </c>
    </row>
    <row r="771" spans="1:10" ht="26.25" customHeight="1">
      <c r="A771" s="189">
        <v>59</v>
      </c>
      <c r="B771" s="190" t="s">
        <v>4239</v>
      </c>
      <c r="C771" s="191" t="s">
        <v>220</v>
      </c>
      <c r="D771" s="192" t="s">
        <v>4240</v>
      </c>
      <c r="E771" s="192" t="s">
        <v>127</v>
      </c>
      <c r="F771" s="192" t="s">
        <v>3192</v>
      </c>
      <c r="G771" s="193" t="s">
        <v>3193</v>
      </c>
      <c r="H771" s="197" t="s">
        <v>273</v>
      </c>
      <c r="I771" s="194">
        <v>3204.0949999999998</v>
      </c>
      <c r="J771" s="187" t="s">
        <v>4238</v>
      </c>
    </row>
    <row r="772" spans="1:10" ht="26.25" customHeight="1">
      <c r="A772" s="189">
        <v>60</v>
      </c>
      <c r="B772" s="190" t="s">
        <v>4239</v>
      </c>
      <c r="C772" s="191" t="s">
        <v>220</v>
      </c>
      <c r="D772" s="192" t="s">
        <v>4240</v>
      </c>
      <c r="E772" s="192" t="s">
        <v>127</v>
      </c>
      <c r="F772" s="192" t="s">
        <v>3195</v>
      </c>
      <c r="G772" s="193" t="s">
        <v>3196</v>
      </c>
      <c r="H772" s="197" t="s">
        <v>429</v>
      </c>
      <c r="I772" s="194">
        <v>355</v>
      </c>
      <c r="J772" s="187" t="s">
        <v>4238</v>
      </c>
    </row>
    <row r="773" spans="1:10" ht="26.25" customHeight="1">
      <c r="A773" s="189">
        <v>61</v>
      </c>
      <c r="B773" s="190" t="s">
        <v>4239</v>
      </c>
      <c r="C773" s="191" t="s">
        <v>220</v>
      </c>
      <c r="D773" s="192" t="s">
        <v>4240</v>
      </c>
      <c r="E773" s="192" t="s">
        <v>127</v>
      </c>
      <c r="F773" s="192" t="s">
        <v>3198</v>
      </c>
      <c r="G773" s="193" t="s">
        <v>3199</v>
      </c>
      <c r="H773" s="197" t="s">
        <v>429</v>
      </c>
      <c r="I773" s="194">
        <v>147</v>
      </c>
      <c r="J773" s="187" t="s">
        <v>4238</v>
      </c>
    </row>
    <row r="774" spans="1:10" ht="26.25" customHeight="1">
      <c r="A774" s="189">
        <v>62</v>
      </c>
      <c r="B774" s="190" t="s">
        <v>4239</v>
      </c>
      <c r="C774" s="191" t="s">
        <v>220</v>
      </c>
      <c r="D774" s="192" t="s">
        <v>4240</v>
      </c>
      <c r="E774" s="192" t="s">
        <v>127</v>
      </c>
      <c r="F774" s="192" t="s">
        <v>3201</v>
      </c>
      <c r="G774" s="193" t="s">
        <v>3202</v>
      </c>
      <c r="H774" s="197" t="s">
        <v>429</v>
      </c>
      <c r="I774" s="194">
        <v>91</v>
      </c>
      <c r="J774" s="187" t="s">
        <v>4238</v>
      </c>
    </row>
    <row r="775" spans="1:10" ht="26.25" customHeight="1">
      <c r="A775" s="189">
        <v>63</v>
      </c>
      <c r="B775" s="190" t="s">
        <v>4239</v>
      </c>
      <c r="C775" s="191" t="s">
        <v>220</v>
      </c>
      <c r="D775" s="192" t="s">
        <v>4240</v>
      </c>
      <c r="E775" s="192" t="s">
        <v>127</v>
      </c>
      <c r="F775" s="192" t="s">
        <v>3204</v>
      </c>
      <c r="G775" s="193" t="s">
        <v>3205</v>
      </c>
      <c r="H775" s="197" t="s">
        <v>429</v>
      </c>
      <c r="I775" s="194">
        <v>37</v>
      </c>
      <c r="J775" s="187" t="s">
        <v>4238</v>
      </c>
    </row>
    <row r="776" spans="1:10" ht="26.25" customHeight="1">
      <c r="A776" s="189">
        <v>64</v>
      </c>
      <c r="B776" s="190" t="s">
        <v>4239</v>
      </c>
      <c r="C776" s="191" t="s">
        <v>220</v>
      </c>
      <c r="D776" s="192" t="s">
        <v>4240</v>
      </c>
      <c r="E776" s="192" t="s">
        <v>127</v>
      </c>
      <c r="F776" s="192" t="s">
        <v>3207</v>
      </c>
      <c r="G776" s="193" t="s">
        <v>3208</v>
      </c>
      <c r="H776" s="197" t="s">
        <v>429</v>
      </c>
      <c r="I776" s="194">
        <v>50</v>
      </c>
      <c r="J776" s="187" t="s">
        <v>4238</v>
      </c>
    </row>
    <row r="777" spans="1:10" ht="26.25" customHeight="1">
      <c r="A777" s="189">
        <v>65</v>
      </c>
      <c r="B777" s="190" t="s">
        <v>4239</v>
      </c>
      <c r="C777" s="191" t="s">
        <v>220</v>
      </c>
      <c r="D777" s="192" t="s">
        <v>4240</v>
      </c>
      <c r="E777" s="192" t="s">
        <v>127</v>
      </c>
      <c r="F777" s="192" t="s">
        <v>3210</v>
      </c>
      <c r="G777" s="193" t="s">
        <v>3211</v>
      </c>
      <c r="H777" s="197" t="s">
        <v>429</v>
      </c>
      <c r="I777" s="194">
        <v>13</v>
      </c>
      <c r="J777" s="187" t="s">
        <v>4238</v>
      </c>
    </row>
    <row r="778" spans="1:10" ht="26.25" customHeight="1">
      <c r="A778" s="189">
        <v>66</v>
      </c>
      <c r="B778" s="190" t="s">
        <v>4239</v>
      </c>
      <c r="C778" s="191" t="s">
        <v>220</v>
      </c>
      <c r="D778" s="192" t="s">
        <v>4240</v>
      </c>
      <c r="E778" s="192" t="s">
        <v>127</v>
      </c>
      <c r="F778" s="192" t="s">
        <v>3213</v>
      </c>
      <c r="G778" s="193" t="s">
        <v>3214</v>
      </c>
      <c r="H778" s="197" t="s">
        <v>429</v>
      </c>
      <c r="I778" s="194">
        <v>227</v>
      </c>
      <c r="J778" s="187" t="s">
        <v>4238</v>
      </c>
    </row>
    <row r="779" spans="1:10" ht="26.25" customHeight="1">
      <c r="A779" s="189">
        <v>67</v>
      </c>
      <c r="B779" s="190" t="s">
        <v>4239</v>
      </c>
      <c r="C779" s="191" t="s">
        <v>220</v>
      </c>
      <c r="D779" s="192" t="s">
        <v>4240</v>
      </c>
      <c r="E779" s="192" t="s">
        <v>127</v>
      </c>
      <c r="F779" s="192" t="s">
        <v>3216</v>
      </c>
      <c r="G779" s="193" t="s">
        <v>3217</v>
      </c>
      <c r="H779" s="197" t="s">
        <v>429</v>
      </c>
      <c r="I779" s="194">
        <v>132</v>
      </c>
      <c r="J779" s="187" t="s">
        <v>4238</v>
      </c>
    </row>
    <row r="780" spans="1:10" ht="26.25" customHeight="1">
      <c r="A780" s="189">
        <v>68</v>
      </c>
      <c r="B780" s="190" t="s">
        <v>4239</v>
      </c>
      <c r="C780" s="191" t="s">
        <v>220</v>
      </c>
      <c r="D780" s="192" t="s">
        <v>4240</v>
      </c>
      <c r="E780" s="192" t="s">
        <v>127</v>
      </c>
      <c r="F780" s="192" t="s">
        <v>3219</v>
      </c>
      <c r="G780" s="193" t="s">
        <v>3220</v>
      </c>
      <c r="H780" s="197" t="s">
        <v>429</v>
      </c>
      <c r="I780" s="194">
        <v>10</v>
      </c>
      <c r="J780" s="187" t="s">
        <v>4238</v>
      </c>
    </row>
    <row r="781" spans="1:10" ht="17.25" customHeight="1">
      <c r="A781" s="189">
        <v>69</v>
      </c>
      <c r="B781" s="190" t="s">
        <v>4239</v>
      </c>
      <c r="C781" s="191" t="s">
        <v>220</v>
      </c>
      <c r="D781" s="192" t="s">
        <v>4240</v>
      </c>
      <c r="E781" s="192" t="s">
        <v>127</v>
      </c>
      <c r="F781" s="192" t="s">
        <v>3222</v>
      </c>
      <c r="G781" s="193" t="s">
        <v>3223</v>
      </c>
      <c r="H781" s="197" t="s">
        <v>372</v>
      </c>
      <c r="I781" s="194">
        <v>146</v>
      </c>
      <c r="J781" s="187" t="s">
        <v>4238</v>
      </c>
    </row>
    <row r="782" spans="1:10" ht="17.25" customHeight="1">
      <c r="A782" s="189">
        <v>70</v>
      </c>
      <c r="B782" s="190" t="s">
        <v>4239</v>
      </c>
      <c r="C782" s="191" t="s">
        <v>220</v>
      </c>
      <c r="D782" s="192" t="s">
        <v>4240</v>
      </c>
      <c r="E782" s="192" t="s">
        <v>127</v>
      </c>
      <c r="F782" s="192" t="s">
        <v>3225</v>
      </c>
      <c r="G782" s="193" t="s">
        <v>3226</v>
      </c>
      <c r="H782" s="197" t="s">
        <v>372</v>
      </c>
      <c r="I782" s="194">
        <v>2</v>
      </c>
      <c r="J782" s="187" t="s">
        <v>4238</v>
      </c>
    </row>
    <row r="783" spans="1:10" ht="17.25" customHeight="1">
      <c r="A783" s="189">
        <v>71</v>
      </c>
      <c r="B783" s="190" t="s">
        <v>4239</v>
      </c>
      <c r="C783" s="191" t="s">
        <v>220</v>
      </c>
      <c r="D783" s="192" t="s">
        <v>4240</v>
      </c>
      <c r="E783" s="192" t="s">
        <v>127</v>
      </c>
      <c r="F783" s="192" t="s">
        <v>3228</v>
      </c>
      <c r="G783" s="193" t="s">
        <v>3229</v>
      </c>
      <c r="H783" s="197" t="s">
        <v>372</v>
      </c>
      <c r="I783" s="194">
        <v>93</v>
      </c>
      <c r="J783" s="187" t="s">
        <v>4238</v>
      </c>
    </row>
    <row r="784" spans="1:10" ht="17.25" customHeight="1">
      <c r="A784" s="189">
        <v>72</v>
      </c>
      <c r="B784" s="190" t="s">
        <v>4239</v>
      </c>
      <c r="C784" s="191" t="s">
        <v>220</v>
      </c>
      <c r="D784" s="192" t="s">
        <v>4240</v>
      </c>
      <c r="E784" s="192" t="s">
        <v>127</v>
      </c>
      <c r="F784" s="192" t="s">
        <v>3231</v>
      </c>
      <c r="G784" s="193" t="s">
        <v>3232</v>
      </c>
      <c r="H784" s="197" t="s">
        <v>372</v>
      </c>
      <c r="I784" s="194">
        <v>8</v>
      </c>
      <c r="J784" s="187" t="s">
        <v>4238</v>
      </c>
    </row>
    <row r="785" spans="1:10" ht="26.25" customHeight="1">
      <c r="A785" s="189">
        <v>73</v>
      </c>
      <c r="B785" s="190" t="s">
        <v>4239</v>
      </c>
      <c r="C785" s="191" t="s">
        <v>220</v>
      </c>
      <c r="D785" s="192" t="s">
        <v>4240</v>
      </c>
      <c r="E785" s="192" t="s">
        <v>127</v>
      </c>
      <c r="F785" s="192" t="s">
        <v>3234</v>
      </c>
      <c r="G785" s="193" t="s">
        <v>3235</v>
      </c>
      <c r="H785" s="197" t="s">
        <v>372</v>
      </c>
      <c r="I785" s="194">
        <v>10</v>
      </c>
      <c r="J785" s="187" t="s">
        <v>4238</v>
      </c>
    </row>
    <row r="786" spans="1:10" ht="26.25" customHeight="1">
      <c r="A786" s="189">
        <v>74</v>
      </c>
      <c r="B786" s="190" t="s">
        <v>4239</v>
      </c>
      <c r="C786" s="191" t="s">
        <v>220</v>
      </c>
      <c r="D786" s="192" t="s">
        <v>4240</v>
      </c>
      <c r="E786" s="192" t="s">
        <v>127</v>
      </c>
      <c r="F786" s="192" t="s">
        <v>3237</v>
      </c>
      <c r="G786" s="193" t="s">
        <v>3238</v>
      </c>
      <c r="H786" s="197" t="s">
        <v>372</v>
      </c>
      <c r="I786" s="194">
        <v>7</v>
      </c>
      <c r="J786" s="187" t="s">
        <v>4238</v>
      </c>
    </row>
    <row r="787" spans="1:10" ht="17.25" customHeight="1">
      <c r="A787" s="189">
        <v>75</v>
      </c>
      <c r="B787" s="190" t="s">
        <v>4239</v>
      </c>
      <c r="C787" s="191" t="s">
        <v>220</v>
      </c>
      <c r="D787" s="192" t="s">
        <v>4240</v>
      </c>
      <c r="E787" s="192" t="s">
        <v>127</v>
      </c>
      <c r="F787" s="192" t="s">
        <v>3240</v>
      </c>
      <c r="G787" s="193" t="s">
        <v>3241</v>
      </c>
      <c r="H787" s="197" t="s">
        <v>372</v>
      </c>
      <c r="I787" s="194">
        <v>16</v>
      </c>
      <c r="J787" s="187" t="s">
        <v>4238</v>
      </c>
    </row>
    <row r="788" spans="1:10" ht="26.25" customHeight="1">
      <c r="A788" s="189">
        <v>76</v>
      </c>
      <c r="B788" s="190" t="s">
        <v>4239</v>
      </c>
      <c r="C788" s="191" t="s">
        <v>220</v>
      </c>
      <c r="D788" s="192" t="s">
        <v>4240</v>
      </c>
      <c r="E788" s="192" t="s">
        <v>127</v>
      </c>
      <c r="F788" s="192" t="s">
        <v>3243</v>
      </c>
      <c r="G788" s="193" t="s">
        <v>3244</v>
      </c>
      <c r="H788" s="197" t="s">
        <v>372</v>
      </c>
      <c r="I788" s="194">
        <v>4</v>
      </c>
      <c r="J788" s="187" t="s">
        <v>4238</v>
      </c>
    </row>
    <row r="789" spans="1:10" ht="26.25" customHeight="1">
      <c r="A789" s="189">
        <v>77</v>
      </c>
      <c r="B789" s="190" t="s">
        <v>4239</v>
      </c>
      <c r="C789" s="191" t="s">
        <v>220</v>
      </c>
      <c r="D789" s="192" t="s">
        <v>4240</v>
      </c>
      <c r="E789" s="192" t="s">
        <v>127</v>
      </c>
      <c r="F789" s="192" t="s">
        <v>3246</v>
      </c>
      <c r="G789" s="193" t="s">
        <v>3247</v>
      </c>
      <c r="H789" s="197" t="s">
        <v>372</v>
      </c>
      <c r="I789" s="194">
        <v>2</v>
      </c>
      <c r="J789" s="187" t="s">
        <v>4238</v>
      </c>
    </row>
    <row r="790" spans="1:10" ht="17.25" customHeight="1">
      <c r="A790" s="189">
        <v>78</v>
      </c>
      <c r="B790" s="190" t="s">
        <v>4239</v>
      </c>
      <c r="C790" s="191" t="s">
        <v>220</v>
      </c>
      <c r="D790" s="192" t="s">
        <v>4240</v>
      </c>
      <c r="E790" s="192" t="s">
        <v>127</v>
      </c>
      <c r="F790" s="192" t="s">
        <v>3249</v>
      </c>
      <c r="G790" s="193" t="s">
        <v>3250</v>
      </c>
      <c r="H790" s="197" t="s">
        <v>372</v>
      </c>
      <c r="I790" s="194">
        <v>2</v>
      </c>
      <c r="J790" s="187" t="s">
        <v>4238</v>
      </c>
    </row>
    <row r="791" spans="1:10" ht="17.25" customHeight="1">
      <c r="A791" s="189">
        <v>81</v>
      </c>
      <c r="B791" s="190" t="s">
        <v>4239</v>
      </c>
      <c r="C791" s="191" t="s">
        <v>220</v>
      </c>
      <c r="D791" s="192" t="s">
        <v>4240</v>
      </c>
      <c r="E791" s="192" t="s">
        <v>127</v>
      </c>
      <c r="F791" s="192" t="s">
        <v>3258</v>
      </c>
      <c r="G791" s="193" t="s">
        <v>3259</v>
      </c>
      <c r="H791" s="197" t="s">
        <v>372</v>
      </c>
      <c r="I791" s="194">
        <v>3</v>
      </c>
      <c r="J791" s="187" t="s">
        <v>4238</v>
      </c>
    </row>
    <row r="792" spans="1:10" ht="17.25" customHeight="1">
      <c r="A792" s="189">
        <v>82</v>
      </c>
      <c r="B792" s="190" t="s">
        <v>4239</v>
      </c>
      <c r="C792" s="191" t="s">
        <v>220</v>
      </c>
      <c r="D792" s="192" t="s">
        <v>4240</v>
      </c>
      <c r="E792" s="192" t="s">
        <v>127</v>
      </c>
      <c r="F792" s="192" t="s">
        <v>3261</v>
      </c>
      <c r="G792" s="193" t="s">
        <v>3262</v>
      </c>
      <c r="H792" s="197" t="s">
        <v>372</v>
      </c>
      <c r="I792" s="194">
        <v>2</v>
      </c>
      <c r="J792" s="187" t="s">
        <v>4238</v>
      </c>
    </row>
    <row r="793" spans="1:10" ht="17.25" customHeight="1">
      <c r="A793" s="189">
        <v>83</v>
      </c>
      <c r="B793" s="190" t="s">
        <v>4239</v>
      </c>
      <c r="C793" s="191" t="s">
        <v>220</v>
      </c>
      <c r="D793" s="192" t="s">
        <v>4240</v>
      </c>
      <c r="E793" s="192" t="s">
        <v>127</v>
      </c>
      <c r="F793" s="192" t="s">
        <v>3264</v>
      </c>
      <c r="G793" s="193" t="s">
        <v>3265</v>
      </c>
      <c r="H793" s="197" t="s">
        <v>372</v>
      </c>
      <c r="I793" s="194">
        <v>2</v>
      </c>
      <c r="J793" s="187" t="s">
        <v>4238</v>
      </c>
    </row>
    <row r="794" spans="1:10" ht="17.25" customHeight="1">
      <c r="A794" s="189">
        <v>84</v>
      </c>
      <c r="B794" s="190" t="s">
        <v>4239</v>
      </c>
      <c r="C794" s="191" t="s">
        <v>220</v>
      </c>
      <c r="D794" s="192" t="s">
        <v>4240</v>
      </c>
      <c r="E794" s="192" t="s">
        <v>127</v>
      </c>
      <c r="F794" s="192" t="s">
        <v>3267</v>
      </c>
      <c r="G794" s="193" t="s">
        <v>3268</v>
      </c>
      <c r="H794" s="197" t="s">
        <v>372</v>
      </c>
      <c r="I794" s="194">
        <v>6</v>
      </c>
      <c r="J794" s="187" t="s">
        <v>4238</v>
      </c>
    </row>
    <row r="795" spans="1:10" ht="17.25" customHeight="1">
      <c r="A795" s="189">
        <v>88</v>
      </c>
      <c r="B795" s="190" t="s">
        <v>4239</v>
      </c>
      <c r="C795" s="191" t="s">
        <v>220</v>
      </c>
      <c r="D795" s="192" t="s">
        <v>4240</v>
      </c>
      <c r="E795" s="192" t="s">
        <v>127</v>
      </c>
      <c r="F795" s="192" t="s">
        <v>3279</v>
      </c>
      <c r="G795" s="193" t="s">
        <v>3280</v>
      </c>
      <c r="H795" s="197" t="s">
        <v>372</v>
      </c>
      <c r="I795" s="194">
        <v>5</v>
      </c>
      <c r="J795" s="187" t="s">
        <v>4238</v>
      </c>
    </row>
    <row r="796" spans="1:10" ht="17.25" customHeight="1">
      <c r="A796" s="189">
        <v>90</v>
      </c>
      <c r="B796" s="190" t="s">
        <v>4239</v>
      </c>
      <c r="C796" s="191" t="s">
        <v>220</v>
      </c>
      <c r="D796" s="192" t="s">
        <v>4240</v>
      </c>
      <c r="E796" s="192" t="s">
        <v>127</v>
      </c>
      <c r="F796" s="192" t="s">
        <v>3285</v>
      </c>
      <c r="G796" s="193" t="s">
        <v>3286</v>
      </c>
      <c r="H796" s="197" t="s">
        <v>372</v>
      </c>
      <c r="I796" s="194">
        <v>6</v>
      </c>
      <c r="J796" s="187" t="s">
        <v>4238</v>
      </c>
    </row>
    <row r="797" spans="1:10" ht="17.25" customHeight="1">
      <c r="A797" s="189">
        <v>94</v>
      </c>
      <c r="B797" s="190" t="s">
        <v>4239</v>
      </c>
      <c r="C797" s="191" t="s">
        <v>220</v>
      </c>
      <c r="D797" s="192" t="s">
        <v>4240</v>
      </c>
      <c r="E797" s="192" t="s">
        <v>127</v>
      </c>
      <c r="F797" s="192" t="s">
        <v>3297</v>
      </c>
      <c r="G797" s="193" t="s">
        <v>3298</v>
      </c>
      <c r="H797" s="197" t="s">
        <v>372</v>
      </c>
      <c r="I797" s="194">
        <v>8</v>
      </c>
      <c r="J797" s="187" t="s">
        <v>4238</v>
      </c>
    </row>
    <row r="798" spans="1:10" ht="17.25" customHeight="1">
      <c r="A798" s="189">
        <v>96</v>
      </c>
      <c r="B798" s="190" t="s">
        <v>4239</v>
      </c>
      <c r="C798" s="191" t="s">
        <v>220</v>
      </c>
      <c r="D798" s="192" t="s">
        <v>4240</v>
      </c>
      <c r="E798" s="192" t="s">
        <v>127</v>
      </c>
      <c r="F798" s="192" t="s">
        <v>3303</v>
      </c>
      <c r="G798" s="193" t="s">
        <v>3304</v>
      </c>
      <c r="H798" s="197" t="s">
        <v>372</v>
      </c>
      <c r="I798" s="194">
        <v>2</v>
      </c>
      <c r="J798" s="187" t="s">
        <v>4238</v>
      </c>
    </row>
    <row r="799" spans="1:10" ht="17.25" customHeight="1">
      <c r="A799" s="189">
        <v>98</v>
      </c>
      <c r="B799" s="190" t="s">
        <v>4239</v>
      </c>
      <c r="C799" s="191" t="s">
        <v>220</v>
      </c>
      <c r="D799" s="192" t="s">
        <v>4240</v>
      </c>
      <c r="E799" s="192" t="s">
        <v>127</v>
      </c>
      <c r="F799" s="192" t="s">
        <v>3309</v>
      </c>
      <c r="G799" s="193" t="s">
        <v>3310</v>
      </c>
      <c r="H799" s="197" t="s">
        <v>372</v>
      </c>
      <c r="I799" s="194">
        <v>3</v>
      </c>
      <c r="J799" s="187" t="s">
        <v>4238</v>
      </c>
    </row>
    <row r="800" spans="1:10" ht="17.25" customHeight="1">
      <c r="A800" s="189">
        <v>101</v>
      </c>
      <c r="B800" s="190" t="s">
        <v>4239</v>
      </c>
      <c r="C800" s="191" t="s">
        <v>220</v>
      </c>
      <c r="D800" s="192" t="s">
        <v>4240</v>
      </c>
      <c r="E800" s="192" t="s">
        <v>127</v>
      </c>
      <c r="F800" s="192" t="s">
        <v>3318</v>
      </c>
      <c r="G800" s="193" t="s">
        <v>3319</v>
      </c>
      <c r="H800" s="197" t="s">
        <v>372</v>
      </c>
      <c r="I800" s="194">
        <v>3</v>
      </c>
      <c r="J800" s="187" t="s">
        <v>4238</v>
      </c>
    </row>
    <row r="801" spans="1:10" ht="26.25" customHeight="1">
      <c r="A801" s="189">
        <v>104</v>
      </c>
      <c r="B801" s="190" t="s">
        <v>4239</v>
      </c>
      <c r="C801" s="191" t="s">
        <v>220</v>
      </c>
      <c r="D801" s="192" t="s">
        <v>4240</v>
      </c>
      <c r="E801" s="192" t="s">
        <v>127</v>
      </c>
      <c r="F801" s="192" t="s">
        <v>3327</v>
      </c>
      <c r="G801" s="193" t="s">
        <v>3328</v>
      </c>
      <c r="H801" s="197" t="s">
        <v>372</v>
      </c>
      <c r="I801" s="194">
        <v>2</v>
      </c>
      <c r="J801" s="187" t="s">
        <v>4238</v>
      </c>
    </row>
    <row r="802" spans="1:10" ht="26.25" customHeight="1">
      <c r="A802" s="189">
        <v>105</v>
      </c>
      <c r="B802" s="190" t="s">
        <v>4239</v>
      </c>
      <c r="C802" s="191" t="s">
        <v>220</v>
      </c>
      <c r="D802" s="192" t="s">
        <v>4240</v>
      </c>
      <c r="E802" s="192" t="s">
        <v>127</v>
      </c>
      <c r="F802" s="192" t="s">
        <v>3330</v>
      </c>
      <c r="G802" s="193" t="s">
        <v>3331</v>
      </c>
      <c r="H802" s="197" t="s">
        <v>372</v>
      </c>
      <c r="I802" s="194">
        <v>1</v>
      </c>
      <c r="J802" s="187" t="s">
        <v>4238</v>
      </c>
    </row>
    <row r="803" spans="1:10" ht="26.25" customHeight="1">
      <c r="A803" s="189">
        <v>106</v>
      </c>
      <c r="B803" s="190" t="s">
        <v>4239</v>
      </c>
      <c r="C803" s="191" t="s">
        <v>220</v>
      </c>
      <c r="D803" s="192" t="s">
        <v>4240</v>
      </c>
      <c r="E803" s="192" t="s">
        <v>127</v>
      </c>
      <c r="F803" s="192" t="s">
        <v>3333</v>
      </c>
      <c r="G803" s="193" t="s">
        <v>3334</v>
      </c>
      <c r="H803" s="197" t="s">
        <v>372</v>
      </c>
      <c r="I803" s="194">
        <v>135</v>
      </c>
      <c r="J803" s="187" t="s">
        <v>4238</v>
      </c>
    </row>
    <row r="804" spans="1:10" ht="17.25" customHeight="1">
      <c r="A804" s="189">
        <v>107</v>
      </c>
      <c r="B804" s="190" t="s">
        <v>4239</v>
      </c>
      <c r="C804" s="191" t="s">
        <v>220</v>
      </c>
      <c r="D804" s="192" t="s">
        <v>4240</v>
      </c>
      <c r="E804" s="192" t="s">
        <v>127</v>
      </c>
      <c r="F804" s="192" t="s">
        <v>3336</v>
      </c>
      <c r="G804" s="193" t="s">
        <v>3337</v>
      </c>
      <c r="H804" s="197" t="s">
        <v>429</v>
      </c>
      <c r="I804" s="194">
        <v>693</v>
      </c>
      <c r="J804" s="187" t="s">
        <v>4238</v>
      </c>
    </row>
    <row r="805" spans="1:10" ht="17.25" customHeight="1">
      <c r="A805" s="189">
        <v>108</v>
      </c>
      <c r="B805" s="190" t="s">
        <v>4239</v>
      </c>
      <c r="C805" s="191" t="s">
        <v>220</v>
      </c>
      <c r="D805" s="192" t="s">
        <v>4240</v>
      </c>
      <c r="E805" s="192" t="s">
        <v>127</v>
      </c>
      <c r="F805" s="192" t="s">
        <v>3339</v>
      </c>
      <c r="G805" s="193" t="s">
        <v>3340</v>
      </c>
      <c r="H805" s="197" t="s">
        <v>429</v>
      </c>
      <c r="I805" s="194">
        <v>693</v>
      </c>
      <c r="J805" s="187" t="s">
        <v>4238</v>
      </c>
    </row>
    <row r="806" spans="1:10" ht="17.25" customHeight="1">
      <c r="A806" s="189">
        <v>109</v>
      </c>
      <c r="B806" s="190" t="s">
        <v>4239</v>
      </c>
      <c r="C806" s="191" t="s">
        <v>220</v>
      </c>
      <c r="D806" s="192" t="s">
        <v>4240</v>
      </c>
      <c r="E806" s="192" t="s">
        <v>127</v>
      </c>
      <c r="F806" s="192" t="s">
        <v>3342</v>
      </c>
      <c r="G806" s="193" t="s">
        <v>3343</v>
      </c>
      <c r="H806" s="197" t="s">
        <v>273</v>
      </c>
      <c r="I806" s="194">
        <v>3677.7249999999999</v>
      </c>
      <c r="J806" s="187" t="s">
        <v>4238</v>
      </c>
    </row>
    <row r="807" spans="1:10" ht="17.25" customHeight="1">
      <c r="A807" s="189">
        <v>110</v>
      </c>
      <c r="B807" s="190" t="s">
        <v>4239</v>
      </c>
      <c r="C807" s="191" t="s">
        <v>220</v>
      </c>
      <c r="D807" s="192" t="s">
        <v>4240</v>
      </c>
      <c r="E807" s="192" t="s">
        <v>127</v>
      </c>
      <c r="F807" s="192" t="s">
        <v>3345</v>
      </c>
      <c r="G807" s="193" t="s">
        <v>3346</v>
      </c>
      <c r="H807" s="197" t="s">
        <v>372</v>
      </c>
      <c r="I807" s="194">
        <v>1</v>
      </c>
      <c r="J807" s="187" t="s">
        <v>4238</v>
      </c>
    </row>
    <row r="808" spans="1:10" ht="17.25" customHeight="1">
      <c r="A808" s="189">
        <v>111</v>
      </c>
      <c r="B808" s="190" t="s">
        <v>4239</v>
      </c>
      <c r="C808" s="191" t="s">
        <v>220</v>
      </c>
      <c r="D808" s="192" t="s">
        <v>4240</v>
      </c>
      <c r="E808" s="192" t="s">
        <v>127</v>
      </c>
      <c r="F808" s="192" t="s">
        <v>3348</v>
      </c>
      <c r="G808" s="193" t="s">
        <v>3349</v>
      </c>
      <c r="H808" s="197" t="s">
        <v>372</v>
      </c>
      <c r="I808" s="194">
        <v>2</v>
      </c>
      <c r="J808" s="187" t="s">
        <v>4238</v>
      </c>
    </row>
    <row r="809" spans="1:10" ht="17.25" customHeight="1">
      <c r="A809" s="189">
        <v>113</v>
      </c>
      <c r="B809" s="190" t="s">
        <v>4239</v>
      </c>
      <c r="C809" s="191" t="s">
        <v>220</v>
      </c>
      <c r="D809" s="192" t="s">
        <v>4240</v>
      </c>
      <c r="E809" s="192" t="s">
        <v>127</v>
      </c>
      <c r="F809" s="192" t="s">
        <v>3354</v>
      </c>
      <c r="G809" s="193" t="s">
        <v>3355</v>
      </c>
      <c r="H809" s="197" t="s">
        <v>372</v>
      </c>
      <c r="I809" s="194">
        <v>2</v>
      </c>
      <c r="J809" s="187" t="s">
        <v>4238</v>
      </c>
    </row>
    <row r="810" spans="1:10" ht="17.25" customHeight="1">
      <c r="A810" s="189">
        <v>117</v>
      </c>
      <c r="B810" s="190" t="s">
        <v>4239</v>
      </c>
      <c r="C810" s="191" t="s">
        <v>220</v>
      </c>
      <c r="D810" s="192" t="s">
        <v>4240</v>
      </c>
      <c r="E810" s="192" t="s">
        <v>127</v>
      </c>
      <c r="F810" s="192" t="s">
        <v>3366</v>
      </c>
      <c r="G810" s="193" t="s">
        <v>3367</v>
      </c>
      <c r="H810" s="197" t="s">
        <v>372</v>
      </c>
      <c r="I810" s="194">
        <v>14</v>
      </c>
      <c r="J810" s="187" t="s">
        <v>4238</v>
      </c>
    </row>
    <row r="811" spans="1:10" ht="17.25" customHeight="1">
      <c r="A811" s="189">
        <v>119</v>
      </c>
      <c r="B811" s="190" t="s">
        <v>4239</v>
      </c>
      <c r="C811" s="191" t="s">
        <v>220</v>
      </c>
      <c r="D811" s="192" t="s">
        <v>4240</v>
      </c>
      <c r="E811" s="192" t="s">
        <v>127</v>
      </c>
      <c r="F811" s="192" t="s">
        <v>3372</v>
      </c>
      <c r="G811" s="193" t="s">
        <v>3373</v>
      </c>
      <c r="H811" s="197" t="s">
        <v>372</v>
      </c>
      <c r="I811" s="194">
        <v>15</v>
      </c>
      <c r="J811" s="187" t="s">
        <v>4238</v>
      </c>
    </row>
    <row r="812" spans="1:10" ht="17.25" customHeight="1">
      <c r="A812" s="189">
        <v>121</v>
      </c>
      <c r="B812" s="190" t="s">
        <v>4239</v>
      </c>
      <c r="C812" s="191" t="s">
        <v>220</v>
      </c>
      <c r="D812" s="192" t="s">
        <v>4240</v>
      </c>
      <c r="E812" s="192" t="s">
        <v>127</v>
      </c>
      <c r="F812" s="192" t="s">
        <v>3378</v>
      </c>
      <c r="G812" s="193" t="s">
        <v>3379</v>
      </c>
      <c r="H812" s="197" t="s">
        <v>372</v>
      </c>
      <c r="I812" s="194">
        <v>46</v>
      </c>
      <c r="J812" s="187" t="s">
        <v>4238</v>
      </c>
    </row>
    <row r="813" spans="1:10" ht="17.25" customHeight="1">
      <c r="A813" s="189">
        <v>124</v>
      </c>
      <c r="B813" s="190" t="s">
        <v>4239</v>
      </c>
      <c r="C813" s="191" t="s">
        <v>220</v>
      </c>
      <c r="D813" s="192" t="s">
        <v>4240</v>
      </c>
      <c r="E813" s="192" t="s">
        <v>127</v>
      </c>
      <c r="F813" s="192" t="s">
        <v>3387</v>
      </c>
      <c r="G813" s="193" t="s">
        <v>3388</v>
      </c>
      <c r="H813" s="197" t="s">
        <v>372</v>
      </c>
      <c r="I813" s="194">
        <v>2</v>
      </c>
      <c r="J813" s="187" t="s">
        <v>4238</v>
      </c>
    </row>
    <row r="814" spans="1:10" ht="17.25" customHeight="1">
      <c r="A814" s="189">
        <v>126</v>
      </c>
      <c r="B814" s="190" t="s">
        <v>4239</v>
      </c>
      <c r="C814" s="191" t="s">
        <v>220</v>
      </c>
      <c r="D814" s="192" t="s">
        <v>4240</v>
      </c>
      <c r="E814" s="192" t="s">
        <v>127</v>
      </c>
      <c r="F814" s="192" t="s">
        <v>3393</v>
      </c>
      <c r="G814" s="193" t="s">
        <v>3394</v>
      </c>
      <c r="H814" s="197" t="s">
        <v>372</v>
      </c>
      <c r="I814" s="194">
        <v>7</v>
      </c>
      <c r="J814" s="187" t="s">
        <v>4238</v>
      </c>
    </row>
    <row r="815" spans="1:10" ht="26.25" customHeight="1">
      <c r="A815" s="189">
        <v>128</v>
      </c>
      <c r="B815" s="190" t="s">
        <v>4239</v>
      </c>
      <c r="C815" s="191" t="s">
        <v>220</v>
      </c>
      <c r="D815" s="192" t="s">
        <v>4240</v>
      </c>
      <c r="E815" s="192" t="s">
        <v>127</v>
      </c>
      <c r="F815" s="192" t="s">
        <v>3399</v>
      </c>
      <c r="G815" s="193" t="s">
        <v>3400</v>
      </c>
      <c r="H815" s="197" t="s">
        <v>372</v>
      </c>
      <c r="I815" s="194">
        <v>24</v>
      </c>
      <c r="J815" s="187" t="s">
        <v>4238</v>
      </c>
    </row>
    <row r="816" spans="1:10" ht="26.25" customHeight="1">
      <c r="A816" s="189">
        <v>129</v>
      </c>
      <c r="B816" s="190" t="s">
        <v>4239</v>
      </c>
      <c r="C816" s="191" t="s">
        <v>220</v>
      </c>
      <c r="D816" s="192" t="s">
        <v>4240</v>
      </c>
      <c r="E816" s="192" t="s">
        <v>127</v>
      </c>
      <c r="F816" s="192" t="s">
        <v>3402</v>
      </c>
      <c r="G816" s="193" t="s">
        <v>3403</v>
      </c>
      <c r="H816" s="197" t="s">
        <v>372</v>
      </c>
      <c r="I816" s="194">
        <v>16</v>
      </c>
      <c r="J816" s="187" t="s">
        <v>4238</v>
      </c>
    </row>
    <row r="817" spans="1:10" ht="26.25" customHeight="1">
      <c r="A817" s="189">
        <v>130</v>
      </c>
      <c r="B817" s="190" t="s">
        <v>4239</v>
      </c>
      <c r="C817" s="191" t="s">
        <v>220</v>
      </c>
      <c r="D817" s="192" t="s">
        <v>4240</v>
      </c>
      <c r="E817" s="192" t="s">
        <v>127</v>
      </c>
      <c r="F817" s="192" t="s">
        <v>3405</v>
      </c>
      <c r="G817" s="193" t="s">
        <v>3406</v>
      </c>
      <c r="H817" s="197" t="s">
        <v>372</v>
      </c>
      <c r="I817" s="194">
        <v>20</v>
      </c>
      <c r="J817" s="187" t="s">
        <v>4238</v>
      </c>
    </row>
    <row r="818" spans="1:10" ht="26.25" customHeight="1">
      <c r="A818" s="189">
        <v>131</v>
      </c>
      <c r="B818" s="190" t="s">
        <v>4239</v>
      </c>
      <c r="C818" s="191" t="s">
        <v>220</v>
      </c>
      <c r="D818" s="192" t="s">
        <v>4240</v>
      </c>
      <c r="E818" s="192" t="s">
        <v>127</v>
      </c>
      <c r="F818" s="192" t="s">
        <v>3408</v>
      </c>
      <c r="G818" s="193" t="s">
        <v>3409</v>
      </c>
      <c r="H818" s="197" t="s">
        <v>372</v>
      </c>
      <c r="I818" s="194">
        <v>2</v>
      </c>
      <c r="J818" s="187" t="s">
        <v>4238</v>
      </c>
    </row>
    <row r="819" spans="1:10" ht="26.25" customHeight="1">
      <c r="A819" s="189">
        <v>132</v>
      </c>
      <c r="B819" s="190" t="s">
        <v>4239</v>
      </c>
      <c r="C819" s="191" t="s">
        <v>220</v>
      </c>
      <c r="D819" s="192" t="s">
        <v>4240</v>
      </c>
      <c r="E819" s="192" t="s">
        <v>127</v>
      </c>
      <c r="F819" s="192" t="s">
        <v>3411</v>
      </c>
      <c r="G819" s="193" t="s">
        <v>3412</v>
      </c>
      <c r="H819" s="197" t="s">
        <v>372</v>
      </c>
      <c r="I819" s="194">
        <v>2</v>
      </c>
      <c r="J819" s="187" t="s">
        <v>4238</v>
      </c>
    </row>
    <row r="820" spans="1:10" ht="26.25" customHeight="1">
      <c r="A820" s="189">
        <v>133</v>
      </c>
      <c r="B820" s="190" t="s">
        <v>4239</v>
      </c>
      <c r="C820" s="191" t="s">
        <v>220</v>
      </c>
      <c r="D820" s="192" t="s">
        <v>4240</v>
      </c>
      <c r="E820" s="192" t="s">
        <v>127</v>
      </c>
      <c r="F820" s="192" t="s">
        <v>3414</v>
      </c>
      <c r="G820" s="193" t="s">
        <v>3415</v>
      </c>
      <c r="H820" s="197" t="s">
        <v>372</v>
      </c>
      <c r="I820" s="194">
        <v>2</v>
      </c>
      <c r="J820" s="187" t="s">
        <v>4238</v>
      </c>
    </row>
    <row r="821" spans="1:10" ht="17.25" customHeight="1">
      <c r="A821" s="189">
        <v>134</v>
      </c>
      <c r="B821" s="190" t="s">
        <v>4239</v>
      </c>
      <c r="C821" s="191" t="s">
        <v>220</v>
      </c>
      <c r="D821" s="192" t="s">
        <v>4240</v>
      </c>
      <c r="E821" s="192" t="s">
        <v>127</v>
      </c>
      <c r="F821" s="192" t="s">
        <v>3417</v>
      </c>
      <c r="G821" s="193" t="s">
        <v>3418</v>
      </c>
      <c r="H821" s="197" t="s">
        <v>3419</v>
      </c>
      <c r="I821" s="194">
        <v>2</v>
      </c>
      <c r="J821" s="187" t="s">
        <v>4238</v>
      </c>
    </row>
    <row r="822" spans="1:10" ht="17.25" customHeight="1">
      <c r="A822" s="189">
        <v>136</v>
      </c>
      <c r="B822" s="190" t="s">
        <v>4239</v>
      </c>
      <c r="C822" s="191" t="s">
        <v>220</v>
      </c>
      <c r="D822" s="192" t="s">
        <v>4240</v>
      </c>
      <c r="E822" s="192" t="s">
        <v>127</v>
      </c>
      <c r="F822" s="192" t="s">
        <v>3424</v>
      </c>
      <c r="G822" s="193" t="s">
        <v>3425</v>
      </c>
      <c r="H822" s="197" t="s">
        <v>372</v>
      </c>
      <c r="I822" s="194">
        <v>1</v>
      </c>
      <c r="J822" s="187" t="s">
        <v>4238</v>
      </c>
    </row>
    <row r="823" spans="1:10" ht="17.25" customHeight="1">
      <c r="A823" s="189">
        <v>138</v>
      </c>
      <c r="B823" s="190" t="s">
        <v>4239</v>
      </c>
      <c r="C823" s="191" t="s">
        <v>220</v>
      </c>
      <c r="D823" s="192" t="s">
        <v>4240</v>
      </c>
      <c r="E823" s="192" t="s">
        <v>127</v>
      </c>
      <c r="F823" s="192" t="s">
        <v>3430</v>
      </c>
      <c r="G823" s="193" t="s">
        <v>3431</v>
      </c>
      <c r="H823" s="197" t="s">
        <v>3419</v>
      </c>
      <c r="I823" s="194">
        <v>96</v>
      </c>
      <c r="J823" s="187" t="s">
        <v>4238</v>
      </c>
    </row>
    <row r="824" spans="1:10" ht="17.25" customHeight="1">
      <c r="A824" s="189">
        <v>141</v>
      </c>
      <c r="B824" s="190" t="s">
        <v>4239</v>
      </c>
      <c r="C824" s="191" t="s">
        <v>220</v>
      </c>
      <c r="D824" s="192" t="s">
        <v>4240</v>
      </c>
      <c r="E824" s="192" t="s">
        <v>127</v>
      </c>
      <c r="F824" s="192" t="s">
        <v>3439</v>
      </c>
      <c r="G824" s="193" t="s">
        <v>3440</v>
      </c>
      <c r="H824" s="197" t="s">
        <v>372</v>
      </c>
      <c r="I824" s="194">
        <v>2</v>
      </c>
      <c r="J824" s="187" t="s">
        <v>4238</v>
      </c>
    </row>
    <row r="825" spans="1:10" ht="17.25" customHeight="1">
      <c r="A825" s="189">
        <v>143</v>
      </c>
      <c r="B825" s="190" t="s">
        <v>4239</v>
      </c>
      <c r="C825" s="191" t="s">
        <v>220</v>
      </c>
      <c r="D825" s="192" t="s">
        <v>4240</v>
      </c>
      <c r="E825" s="192" t="s">
        <v>127</v>
      </c>
      <c r="F825" s="192" t="s">
        <v>3445</v>
      </c>
      <c r="G825" s="193" t="s">
        <v>3446</v>
      </c>
      <c r="H825" s="197" t="s">
        <v>372</v>
      </c>
      <c r="I825" s="194">
        <v>46</v>
      </c>
      <c r="J825" s="187" t="s">
        <v>4238</v>
      </c>
    </row>
    <row r="826" spans="1:10" ht="17.25" customHeight="1">
      <c r="A826" s="189">
        <v>145</v>
      </c>
      <c r="B826" s="190" t="s">
        <v>4239</v>
      </c>
      <c r="C826" s="191" t="s">
        <v>220</v>
      </c>
      <c r="D826" s="192" t="s">
        <v>4240</v>
      </c>
      <c r="E826" s="192" t="s">
        <v>127</v>
      </c>
      <c r="F826" s="192" t="s">
        <v>3451</v>
      </c>
      <c r="G826" s="193" t="s">
        <v>3452</v>
      </c>
      <c r="H826" s="197" t="s">
        <v>372</v>
      </c>
      <c r="I826" s="194">
        <v>2</v>
      </c>
      <c r="J826" s="187" t="s">
        <v>4238</v>
      </c>
    </row>
    <row r="827" spans="1:10" ht="17.25" customHeight="1">
      <c r="A827" s="189">
        <v>147</v>
      </c>
      <c r="B827" s="190" t="s">
        <v>4239</v>
      </c>
      <c r="C827" s="191" t="s">
        <v>220</v>
      </c>
      <c r="D827" s="192" t="s">
        <v>4240</v>
      </c>
      <c r="E827" s="192" t="s">
        <v>127</v>
      </c>
      <c r="F827" s="192" t="s">
        <v>3457</v>
      </c>
      <c r="G827" s="193" t="s">
        <v>3458</v>
      </c>
      <c r="H827" s="197" t="s">
        <v>372</v>
      </c>
      <c r="I827" s="194">
        <v>7</v>
      </c>
      <c r="J827" s="187" t="s">
        <v>4238</v>
      </c>
    </row>
    <row r="828" spans="1:10" ht="17.25" customHeight="1">
      <c r="A828" s="189">
        <v>150</v>
      </c>
      <c r="B828" s="190" t="s">
        <v>4239</v>
      </c>
      <c r="C828" s="191" t="s">
        <v>220</v>
      </c>
      <c r="D828" s="192" t="s">
        <v>4240</v>
      </c>
      <c r="E828" s="192" t="s">
        <v>127</v>
      </c>
      <c r="F828" s="192" t="s">
        <v>3466</v>
      </c>
      <c r="G828" s="193" t="s">
        <v>3467</v>
      </c>
      <c r="H828" s="197" t="s">
        <v>372</v>
      </c>
      <c r="I828" s="194">
        <v>2</v>
      </c>
      <c r="J828" s="187" t="s">
        <v>4238</v>
      </c>
    </row>
    <row r="829" spans="1:10" ht="17.25" customHeight="1">
      <c r="A829" s="189">
        <v>152</v>
      </c>
      <c r="B829" s="190" t="s">
        <v>4239</v>
      </c>
      <c r="C829" s="191" t="s">
        <v>220</v>
      </c>
      <c r="D829" s="192" t="s">
        <v>4240</v>
      </c>
      <c r="E829" s="192" t="s">
        <v>127</v>
      </c>
      <c r="F829" s="192" t="s">
        <v>3472</v>
      </c>
      <c r="G829" s="193" t="s">
        <v>3473</v>
      </c>
      <c r="H829" s="197" t="s">
        <v>372</v>
      </c>
      <c r="I829" s="194">
        <v>46</v>
      </c>
      <c r="J829" s="187" t="s">
        <v>4238</v>
      </c>
    </row>
    <row r="830" spans="1:10" ht="17.25" customHeight="1">
      <c r="A830" s="189">
        <v>155</v>
      </c>
      <c r="B830" s="190" t="s">
        <v>4239</v>
      </c>
      <c r="C830" s="191" t="s">
        <v>220</v>
      </c>
      <c r="D830" s="192" t="s">
        <v>4240</v>
      </c>
      <c r="E830" s="192" t="s">
        <v>127</v>
      </c>
      <c r="F830" s="192" t="s">
        <v>3481</v>
      </c>
      <c r="G830" s="193" t="s">
        <v>3482</v>
      </c>
      <c r="H830" s="197" t="s">
        <v>372</v>
      </c>
      <c r="I830" s="194">
        <v>7</v>
      </c>
      <c r="J830" s="187" t="s">
        <v>4238</v>
      </c>
    </row>
    <row r="831" spans="1:10" ht="26.25" customHeight="1">
      <c r="A831" s="189">
        <v>156</v>
      </c>
      <c r="B831" s="190" t="s">
        <v>4239</v>
      </c>
      <c r="C831" s="191" t="s">
        <v>220</v>
      </c>
      <c r="D831" s="192" t="s">
        <v>4240</v>
      </c>
      <c r="E831" s="192" t="s">
        <v>127</v>
      </c>
      <c r="F831" s="192" t="s">
        <v>3484</v>
      </c>
      <c r="G831" s="193" t="s">
        <v>3485</v>
      </c>
      <c r="H831" s="197" t="s">
        <v>273</v>
      </c>
      <c r="I831" s="194">
        <v>6392.6220000000003</v>
      </c>
      <c r="J831" s="187" t="s">
        <v>4238</v>
      </c>
    </row>
    <row r="832" spans="1:10" ht="17.25" customHeight="1">
      <c r="A832" s="189">
        <v>157</v>
      </c>
      <c r="B832" s="190" t="s">
        <v>4239</v>
      </c>
      <c r="C832" s="191" t="s">
        <v>220</v>
      </c>
      <c r="D832" s="192" t="s">
        <v>4240</v>
      </c>
      <c r="E832" s="192" t="s">
        <v>127</v>
      </c>
      <c r="F832" s="192" t="s">
        <v>3487</v>
      </c>
      <c r="G832" s="193" t="s">
        <v>3488</v>
      </c>
      <c r="H832" s="197" t="s">
        <v>372</v>
      </c>
      <c r="I832" s="194">
        <v>2</v>
      </c>
      <c r="J832" s="187" t="s">
        <v>4238</v>
      </c>
    </row>
    <row r="833" spans="1:10" ht="17.25" customHeight="1">
      <c r="A833" s="189">
        <v>159</v>
      </c>
      <c r="B833" s="190" t="s">
        <v>4239</v>
      </c>
      <c r="C833" s="191" t="s">
        <v>220</v>
      </c>
      <c r="D833" s="192" t="s">
        <v>4240</v>
      </c>
      <c r="E833" s="192" t="s">
        <v>127</v>
      </c>
      <c r="F833" s="192" t="s">
        <v>3493</v>
      </c>
      <c r="G833" s="193" t="s">
        <v>3494</v>
      </c>
      <c r="H833" s="197" t="s">
        <v>372</v>
      </c>
      <c r="I833" s="194">
        <v>14</v>
      </c>
      <c r="J833" s="187" t="s">
        <v>4238</v>
      </c>
    </row>
    <row r="834" spans="1:10" ht="26.25" customHeight="1">
      <c r="A834" s="189">
        <v>162</v>
      </c>
      <c r="B834" s="190" t="s">
        <v>4239</v>
      </c>
      <c r="C834" s="191" t="s">
        <v>220</v>
      </c>
      <c r="D834" s="192" t="s">
        <v>4240</v>
      </c>
      <c r="E834" s="192" t="s">
        <v>127</v>
      </c>
      <c r="F834" s="192" t="s">
        <v>3502</v>
      </c>
      <c r="G834" s="193" t="s">
        <v>3503</v>
      </c>
      <c r="H834" s="197" t="s">
        <v>239</v>
      </c>
      <c r="I834" s="194">
        <v>0.3</v>
      </c>
      <c r="J834" s="187" t="s">
        <v>4238</v>
      </c>
    </row>
    <row r="835" spans="1:10" ht="26.25" customHeight="1">
      <c r="A835" s="189">
        <v>163</v>
      </c>
      <c r="B835" s="190" t="s">
        <v>4239</v>
      </c>
      <c r="C835" s="191" t="s">
        <v>220</v>
      </c>
      <c r="D835" s="192" t="s">
        <v>4240</v>
      </c>
      <c r="E835" s="192" t="s">
        <v>127</v>
      </c>
      <c r="F835" s="192" t="s">
        <v>3505</v>
      </c>
      <c r="G835" s="193" t="s">
        <v>3506</v>
      </c>
      <c r="H835" s="197" t="s">
        <v>372</v>
      </c>
      <c r="I835" s="194">
        <v>3</v>
      </c>
      <c r="J835" s="187" t="s">
        <v>4238</v>
      </c>
    </row>
    <row r="836" spans="1:10" ht="26.25" customHeight="1">
      <c r="A836" s="189">
        <v>164</v>
      </c>
      <c r="B836" s="190" t="s">
        <v>4239</v>
      </c>
      <c r="C836" s="191" t="s">
        <v>220</v>
      </c>
      <c r="D836" s="192" t="s">
        <v>4240</v>
      </c>
      <c r="E836" s="192" t="s">
        <v>127</v>
      </c>
      <c r="F836" s="192" t="s">
        <v>3508</v>
      </c>
      <c r="G836" s="193" t="s">
        <v>3509</v>
      </c>
      <c r="H836" s="197" t="s">
        <v>372</v>
      </c>
      <c r="I836" s="194">
        <v>4</v>
      </c>
      <c r="J836" s="187" t="s">
        <v>4238</v>
      </c>
    </row>
    <row r="837" spans="1:10" ht="26.25" customHeight="1">
      <c r="A837" s="189">
        <v>165</v>
      </c>
      <c r="B837" s="190" t="s">
        <v>4239</v>
      </c>
      <c r="C837" s="191" t="s">
        <v>220</v>
      </c>
      <c r="D837" s="192" t="s">
        <v>4240</v>
      </c>
      <c r="E837" s="192" t="s">
        <v>127</v>
      </c>
      <c r="F837" s="192" t="s">
        <v>3511</v>
      </c>
      <c r="G837" s="193" t="s">
        <v>3512</v>
      </c>
      <c r="H837" s="197" t="s">
        <v>372</v>
      </c>
      <c r="I837" s="194">
        <v>4</v>
      </c>
      <c r="J837" s="187" t="s">
        <v>4238</v>
      </c>
    </row>
    <row r="838" spans="1:10" ht="26.25" customHeight="1">
      <c r="A838" s="189">
        <v>166</v>
      </c>
      <c r="B838" s="190" t="s">
        <v>4239</v>
      </c>
      <c r="C838" s="191" t="s">
        <v>220</v>
      </c>
      <c r="D838" s="192" t="s">
        <v>4240</v>
      </c>
      <c r="E838" s="192" t="s">
        <v>127</v>
      </c>
      <c r="F838" s="192" t="s">
        <v>3514</v>
      </c>
      <c r="G838" s="193" t="s">
        <v>3515</v>
      </c>
      <c r="H838" s="197" t="s">
        <v>372</v>
      </c>
      <c r="I838" s="194">
        <v>3</v>
      </c>
      <c r="J838" s="187" t="s">
        <v>4238</v>
      </c>
    </row>
    <row r="839" spans="1:10" ht="26.25" customHeight="1">
      <c r="A839" s="189">
        <v>167</v>
      </c>
      <c r="B839" s="190" t="s">
        <v>4239</v>
      </c>
      <c r="C839" s="191" t="s">
        <v>220</v>
      </c>
      <c r="D839" s="192" t="s">
        <v>4240</v>
      </c>
      <c r="E839" s="192" t="s">
        <v>127</v>
      </c>
      <c r="F839" s="192" t="s">
        <v>3517</v>
      </c>
      <c r="G839" s="193" t="s">
        <v>3518</v>
      </c>
      <c r="H839" s="197" t="s">
        <v>372</v>
      </c>
      <c r="I839" s="194">
        <v>1</v>
      </c>
      <c r="J839" s="187" t="s">
        <v>4238</v>
      </c>
    </row>
    <row r="840" spans="1:10" ht="26.25" customHeight="1">
      <c r="A840" s="189">
        <v>168</v>
      </c>
      <c r="B840" s="190" t="s">
        <v>4239</v>
      </c>
      <c r="C840" s="191" t="s">
        <v>220</v>
      </c>
      <c r="D840" s="192" t="s">
        <v>4240</v>
      </c>
      <c r="E840" s="192" t="s">
        <v>127</v>
      </c>
      <c r="F840" s="192" t="s">
        <v>3520</v>
      </c>
      <c r="G840" s="193" t="s">
        <v>3521</v>
      </c>
      <c r="H840" s="197" t="s">
        <v>372</v>
      </c>
      <c r="I840" s="194">
        <v>9</v>
      </c>
      <c r="J840" s="187" t="s">
        <v>4238</v>
      </c>
    </row>
    <row r="841" spans="1:10" ht="26.25" customHeight="1">
      <c r="A841" s="189">
        <v>169</v>
      </c>
      <c r="B841" s="190" t="s">
        <v>4239</v>
      </c>
      <c r="C841" s="191" t="s">
        <v>220</v>
      </c>
      <c r="D841" s="192" t="s">
        <v>4240</v>
      </c>
      <c r="E841" s="192" t="s">
        <v>127</v>
      </c>
      <c r="F841" s="192" t="s">
        <v>3523</v>
      </c>
      <c r="G841" s="193" t="s">
        <v>3524</v>
      </c>
      <c r="H841" s="197" t="s">
        <v>372</v>
      </c>
      <c r="I841" s="194">
        <v>7</v>
      </c>
      <c r="J841" s="187" t="s">
        <v>4238</v>
      </c>
    </row>
    <row r="842" spans="1:10" ht="26.25" customHeight="1">
      <c r="A842" s="189">
        <v>170</v>
      </c>
      <c r="B842" s="190" t="s">
        <v>4239</v>
      </c>
      <c r="C842" s="191" t="s">
        <v>220</v>
      </c>
      <c r="D842" s="192" t="s">
        <v>4240</v>
      </c>
      <c r="E842" s="192" t="s">
        <v>127</v>
      </c>
      <c r="F842" s="192" t="s">
        <v>3526</v>
      </c>
      <c r="G842" s="193" t="s">
        <v>3527</v>
      </c>
      <c r="H842" s="197" t="s">
        <v>3419</v>
      </c>
      <c r="I842" s="194">
        <v>1</v>
      </c>
      <c r="J842" s="187" t="s">
        <v>4238</v>
      </c>
    </row>
    <row r="843" spans="1:10" ht="17.25" customHeight="1">
      <c r="A843" s="189">
        <v>171</v>
      </c>
      <c r="B843" s="190" t="s">
        <v>4239</v>
      </c>
      <c r="C843" s="191" t="s">
        <v>220</v>
      </c>
      <c r="D843" s="192" t="s">
        <v>4240</v>
      </c>
      <c r="E843" s="192" t="s">
        <v>127</v>
      </c>
      <c r="F843" s="192" t="s">
        <v>3529</v>
      </c>
      <c r="G843" s="193" t="s">
        <v>3530</v>
      </c>
      <c r="H843" s="197" t="s">
        <v>3419</v>
      </c>
      <c r="I843" s="194">
        <v>1</v>
      </c>
      <c r="J843" s="187" t="s">
        <v>4238</v>
      </c>
    </row>
    <row r="844" spans="1:10" ht="17.25" customHeight="1">
      <c r="A844" s="189">
        <v>172</v>
      </c>
      <c r="B844" s="190" t="s">
        <v>4239</v>
      </c>
      <c r="C844" s="191" t="s">
        <v>220</v>
      </c>
      <c r="D844" s="192" t="s">
        <v>4240</v>
      </c>
      <c r="E844" s="192" t="s">
        <v>127</v>
      </c>
      <c r="F844" s="192" t="s">
        <v>3532</v>
      </c>
      <c r="G844" s="193" t="s">
        <v>3533</v>
      </c>
      <c r="H844" s="197" t="s">
        <v>372</v>
      </c>
      <c r="I844" s="194">
        <v>1</v>
      </c>
      <c r="J844" s="187" t="s">
        <v>4238</v>
      </c>
    </row>
    <row r="845" spans="1:10" ht="17.25" customHeight="1">
      <c r="A845" s="189">
        <v>174</v>
      </c>
      <c r="B845" s="190" t="s">
        <v>4239</v>
      </c>
      <c r="C845" s="191" t="s">
        <v>220</v>
      </c>
      <c r="D845" s="192" t="s">
        <v>4240</v>
      </c>
      <c r="E845" s="192" t="s">
        <v>127</v>
      </c>
      <c r="F845" s="192" t="s">
        <v>3538</v>
      </c>
      <c r="G845" s="193" t="s">
        <v>3539</v>
      </c>
      <c r="H845" s="197" t="s">
        <v>273</v>
      </c>
      <c r="I845" s="194">
        <v>106.511</v>
      </c>
      <c r="J845" s="187" t="s">
        <v>4238</v>
      </c>
    </row>
    <row r="846" spans="1:10" ht="26.25" customHeight="1">
      <c r="A846" s="189">
        <v>175</v>
      </c>
      <c r="B846" s="190" t="s">
        <v>4239</v>
      </c>
      <c r="C846" s="191" t="s">
        <v>220</v>
      </c>
      <c r="D846" s="192" t="s">
        <v>4240</v>
      </c>
      <c r="E846" s="192" t="s">
        <v>127</v>
      </c>
      <c r="F846" s="192" t="s">
        <v>3541</v>
      </c>
      <c r="G846" s="193" t="s">
        <v>3542</v>
      </c>
      <c r="H846" s="197" t="s">
        <v>372</v>
      </c>
      <c r="I846" s="194">
        <v>1</v>
      </c>
      <c r="J846" s="187" t="s">
        <v>4238</v>
      </c>
    </row>
    <row r="847" spans="1:10" ht="17.25" customHeight="1">
      <c r="A847" s="189">
        <v>176</v>
      </c>
      <c r="B847" s="190" t="s">
        <v>4239</v>
      </c>
      <c r="C847" s="191" t="s">
        <v>220</v>
      </c>
      <c r="D847" s="192" t="s">
        <v>4240</v>
      </c>
      <c r="E847" s="192" t="s">
        <v>127</v>
      </c>
      <c r="F847" s="192" t="s">
        <v>3544</v>
      </c>
      <c r="G847" s="193" t="s">
        <v>3545</v>
      </c>
      <c r="H847" s="197" t="s">
        <v>1079</v>
      </c>
      <c r="I847" s="194">
        <v>160</v>
      </c>
      <c r="J847" s="187" t="s">
        <v>4238</v>
      </c>
    </row>
    <row r="848" spans="1:10" ht="17.25" customHeight="1">
      <c r="A848" s="189">
        <v>177</v>
      </c>
      <c r="B848" s="190" t="s">
        <v>4239</v>
      </c>
      <c r="C848" s="191" t="s">
        <v>220</v>
      </c>
      <c r="D848" s="192" t="s">
        <v>4240</v>
      </c>
      <c r="E848" s="192" t="s">
        <v>127</v>
      </c>
      <c r="F848" s="192" t="s">
        <v>3547</v>
      </c>
      <c r="G848" s="193" t="s">
        <v>3548</v>
      </c>
      <c r="H848" s="197" t="s">
        <v>239</v>
      </c>
      <c r="I848" s="194">
        <v>0.01</v>
      </c>
      <c r="J848" s="187" t="s">
        <v>4238</v>
      </c>
    </row>
    <row r="849" spans="1:10" ht="26.25" customHeight="1">
      <c r="A849" s="189">
        <v>178</v>
      </c>
      <c r="B849" s="190" t="s">
        <v>4239</v>
      </c>
      <c r="C849" s="191" t="s">
        <v>220</v>
      </c>
      <c r="D849" s="192" t="s">
        <v>4240</v>
      </c>
      <c r="E849" s="192" t="s">
        <v>127</v>
      </c>
      <c r="F849" s="192" t="s">
        <v>3550</v>
      </c>
      <c r="G849" s="193" t="s">
        <v>3551</v>
      </c>
      <c r="H849" s="197" t="s">
        <v>223</v>
      </c>
      <c r="I849" s="194">
        <v>18</v>
      </c>
      <c r="J849" s="187" t="s">
        <v>4238</v>
      </c>
    </row>
    <row r="850" spans="1:10" ht="26.25" customHeight="1">
      <c r="A850" s="189">
        <v>179</v>
      </c>
      <c r="B850" s="190" t="s">
        <v>4239</v>
      </c>
      <c r="C850" s="191" t="s">
        <v>220</v>
      </c>
      <c r="D850" s="192" t="s">
        <v>4240</v>
      </c>
      <c r="E850" s="192" t="s">
        <v>127</v>
      </c>
      <c r="F850" s="192" t="s">
        <v>3553</v>
      </c>
      <c r="G850" s="193" t="s">
        <v>1260</v>
      </c>
      <c r="H850" s="197" t="s">
        <v>223</v>
      </c>
      <c r="I850" s="194">
        <v>18</v>
      </c>
      <c r="J850" s="187" t="s">
        <v>4238</v>
      </c>
    </row>
    <row r="851" spans="1:10" ht="17.25" customHeight="1">
      <c r="A851" s="189">
        <v>1</v>
      </c>
      <c r="B851" s="190" t="s">
        <v>4239</v>
      </c>
      <c r="C851" s="191" t="s">
        <v>220</v>
      </c>
      <c r="D851" s="192" t="s">
        <v>4240</v>
      </c>
      <c r="E851" s="192" t="s">
        <v>159</v>
      </c>
      <c r="F851" s="192" t="s">
        <v>3556</v>
      </c>
      <c r="G851" s="193" t="s">
        <v>3557</v>
      </c>
      <c r="H851" s="197" t="s">
        <v>429</v>
      </c>
      <c r="I851" s="194">
        <v>30</v>
      </c>
      <c r="J851" s="187" t="s">
        <v>4238</v>
      </c>
    </row>
    <row r="852" spans="1:10" ht="26.25" customHeight="1">
      <c r="A852" s="189">
        <v>2</v>
      </c>
      <c r="B852" s="190" t="s">
        <v>4239</v>
      </c>
      <c r="C852" s="191" t="s">
        <v>220</v>
      </c>
      <c r="D852" s="192" t="s">
        <v>4240</v>
      </c>
      <c r="E852" s="192" t="s">
        <v>159</v>
      </c>
      <c r="F852" s="192" t="s">
        <v>3559</v>
      </c>
      <c r="G852" s="193" t="s">
        <v>3560</v>
      </c>
      <c r="H852" s="197" t="s">
        <v>2162</v>
      </c>
      <c r="I852" s="194">
        <v>32</v>
      </c>
      <c r="J852" s="187" t="s">
        <v>4238</v>
      </c>
    </row>
    <row r="853" spans="1:10" ht="26.25" customHeight="1">
      <c r="A853" s="189">
        <v>3</v>
      </c>
      <c r="B853" s="190" t="s">
        <v>4239</v>
      </c>
      <c r="C853" s="191" t="s">
        <v>220</v>
      </c>
      <c r="D853" s="192" t="s">
        <v>4240</v>
      </c>
      <c r="E853" s="192" t="s">
        <v>159</v>
      </c>
      <c r="F853" s="192" t="s">
        <v>3562</v>
      </c>
      <c r="G853" s="193" t="s">
        <v>3563</v>
      </c>
      <c r="H853" s="197" t="s">
        <v>3564</v>
      </c>
      <c r="I853" s="194">
        <v>4</v>
      </c>
      <c r="J853" s="187" t="s">
        <v>4238</v>
      </c>
    </row>
    <row r="854" spans="1:10" ht="17.25" customHeight="1">
      <c r="A854" s="189">
        <v>4</v>
      </c>
      <c r="B854" s="190" t="s">
        <v>4239</v>
      </c>
      <c r="C854" s="191" t="s">
        <v>220</v>
      </c>
      <c r="D854" s="192" t="s">
        <v>4240</v>
      </c>
      <c r="E854" s="192" t="s">
        <v>159</v>
      </c>
      <c r="F854" s="192" t="s">
        <v>3566</v>
      </c>
      <c r="G854" s="193" t="s">
        <v>3567</v>
      </c>
      <c r="H854" s="197" t="s">
        <v>231</v>
      </c>
      <c r="I854" s="194">
        <v>2</v>
      </c>
      <c r="J854" s="187" t="s">
        <v>4238</v>
      </c>
    </row>
    <row r="855" spans="1:10" ht="17.25" customHeight="1">
      <c r="A855" s="189">
        <v>5</v>
      </c>
      <c r="B855" s="190" t="s">
        <v>4239</v>
      </c>
      <c r="C855" s="191" t="s">
        <v>220</v>
      </c>
      <c r="D855" s="192" t="s">
        <v>4240</v>
      </c>
      <c r="E855" s="192" t="s">
        <v>159</v>
      </c>
      <c r="F855" s="192" t="s">
        <v>3569</v>
      </c>
      <c r="G855" s="193" t="s">
        <v>3570</v>
      </c>
      <c r="H855" s="197" t="s">
        <v>231</v>
      </c>
      <c r="I855" s="194">
        <v>100.8</v>
      </c>
      <c r="J855" s="187" t="s">
        <v>4238</v>
      </c>
    </row>
    <row r="856" spans="1:10" ht="17.25" customHeight="1">
      <c r="A856" s="189">
        <v>6</v>
      </c>
      <c r="B856" s="190" t="s">
        <v>4239</v>
      </c>
      <c r="C856" s="191" t="s">
        <v>220</v>
      </c>
      <c r="D856" s="192" t="s">
        <v>4240</v>
      </c>
      <c r="E856" s="192" t="s">
        <v>159</v>
      </c>
      <c r="F856" s="192" t="s">
        <v>3572</v>
      </c>
      <c r="G856" s="193" t="s">
        <v>3573</v>
      </c>
      <c r="H856" s="197" t="s">
        <v>223</v>
      </c>
      <c r="I856" s="194">
        <v>252</v>
      </c>
      <c r="J856" s="187" t="s">
        <v>4238</v>
      </c>
    </row>
    <row r="857" spans="1:10" ht="17.25" customHeight="1">
      <c r="A857" s="189">
        <v>7</v>
      </c>
      <c r="B857" s="190" t="s">
        <v>4239</v>
      </c>
      <c r="C857" s="191" t="s">
        <v>220</v>
      </c>
      <c r="D857" s="192" t="s">
        <v>4240</v>
      </c>
      <c r="E857" s="192" t="s">
        <v>159</v>
      </c>
      <c r="F857" s="192" t="s">
        <v>3575</v>
      </c>
      <c r="G857" s="193" t="s">
        <v>3576</v>
      </c>
      <c r="H857" s="197" t="s">
        <v>223</v>
      </c>
      <c r="I857" s="194">
        <v>252</v>
      </c>
      <c r="J857" s="187" t="s">
        <v>4238</v>
      </c>
    </row>
    <row r="858" spans="1:10" ht="26.25" customHeight="1">
      <c r="A858" s="189">
        <v>8</v>
      </c>
      <c r="B858" s="190" t="s">
        <v>4239</v>
      </c>
      <c r="C858" s="191" t="s">
        <v>220</v>
      </c>
      <c r="D858" s="192" t="s">
        <v>4240</v>
      </c>
      <c r="E858" s="192" t="s">
        <v>159</v>
      </c>
      <c r="F858" s="192" t="s">
        <v>318</v>
      </c>
      <c r="G858" s="193" t="s">
        <v>319</v>
      </c>
      <c r="H858" s="197" t="s">
        <v>231</v>
      </c>
      <c r="I858" s="194">
        <v>100.8</v>
      </c>
      <c r="J858" s="187" t="s">
        <v>4238</v>
      </c>
    </row>
    <row r="859" spans="1:10" ht="17.25" customHeight="1">
      <c r="A859" s="189">
        <v>9</v>
      </c>
      <c r="B859" s="190" t="s">
        <v>4239</v>
      </c>
      <c r="C859" s="191" t="s">
        <v>220</v>
      </c>
      <c r="D859" s="192" t="s">
        <v>4240</v>
      </c>
      <c r="E859" s="192" t="s">
        <v>159</v>
      </c>
      <c r="F859" s="192" t="s">
        <v>3038</v>
      </c>
      <c r="G859" s="193" t="s">
        <v>3039</v>
      </c>
      <c r="H859" s="197" t="s">
        <v>231</v>
      </c>
      <c r="I859" s="194">
        <v>100.8</v>
      </c>
      <c r="J859" s="187" t="s">
        <v>4238</v>
      </c>
    </row>
    <row r="860" spans="1:10" ht="17.25" customHeight="1">
      <c r="A860" s="189">
        <v>10</v>
      </c>
      <c r="B860" s="190" t="s">
        <v>4239</v>
      </c>
      <c r="C860" s="191" t="s">
        <v>220</v>
      </c>
      <c r="D860" s="192" t="s">
        <v>4240</v>
      </c>
      <c r="E860" s="192" t="s">
        <v>159</v>
      </c>
      <c r="F860" s="192" t="s">
        <v>324</v>
      </c>
      <c r="G860" s="193" t="s">
        <v>325</v>
      </c>
      <c r="H860" s="197" t="s">
        <v>231</v>
      </c>
      <c r="I860" s="194">
        <v>100.8</v>
      </c>
      <c r="J860" s="187" t="s">
        <v>4238</v>
      </c>
    </row>
    <row r="861" spans="1:10" ht="17.25" customHeight="1">
      <c r="A861" s="189">
        <v>11</v>
      </c>
      <c r="B861" s="190" t="s">
        <v>4239</v>
      </c>
      <c r="C861" s="191" t="s">
        <v>220</v>
      </c>
      <c r="D861" s="192" t="s">
        <v>4240</v>
      </c>
      <c r="E861" s="192" t="s">
        <v>159</v>
      </c>
      <c r="F861" s="192" t="s">
        <v>327</v>
      </c>
      <c r="G861" s="193" t="s">
        <v>328</v>
      </c>
      <c r="H861" s="197" t="s">
        <v>239</v>
      </c>
      <c r="I861" s="194">
        <v>181.44</v>
      </c>
      <c r="J861" s="187" t="s">
        <v>4238</v>
      </c>
    </row>
    <row r="862" spans="1:10" ht="26.25" customHeight="1">
      <c r="A862" s="189">
        <v>12</v>
      </c>
      <c r="B862" s="190" t="s">
        <v>4239</v>
      </c>
      <c r="C862" s="191" t="s">
        <v>220</v>
      </c>
      <c r="D862" s="192" t="s">
        <v>4240</v>
      </c>
      <c r="E862" s="192" t="s">
        <v>159</v>
      </c>
      <c r="F862" s="192" t="s">
        <v>3585</v>
      </c>
      <c r="G862" s="193" t="s">
        <v>3586</v>
      </c>
      <c r="H862" s="197" t="s">
        <v>231</v>
      </c>
      <c r="I862" s="194">
        <v>75.599999999999994</v>
      </c>
      <c r="J862" s="187" t="s">
        <v>4238</v>
      </c>
    </row>
    <row r="863" spans="1:10" ht="26.25" customHeight="1">
      <c r="A863" s="189">
        <v>14</v>
      </c>
      <c r="B863" s="190" t="s">
        <v>4239</v>
      </c>
      <c r="C863" s="191" t="s">
        <v>220</v>
      </c>
      <c r="D863" s="192" t="s">
        <v>4240</v>
      </c>
      <c r="E863" s="192" t="s">
        <v>159</v>
      </c>
      <c r="F863" s="192" t="s">
        <v>2197</v>
      </c>
      <c r="G863" s="193" t="s">
        <v>2198</v>
      </c>
      <c r="H863" s="197" t="s">
        <v>231</v>
      </c>
      <c r="I863" s="194">
        <v>25.2</v>
      </c>
      <c r="J863" s="187" t="s">
        <v>4238</v>
      </c>
    </row>
    <row r="864" spans="1:10" ht="26.25" customHeight="1">
      <c r="A864" s="189">
        <v>16</v>
      </c>
      <c r="B864" s="190" t="s">
        <v>4239</v>
      </c>
      <c r="C864" s="191" t="s">
        <v>220</v>
      </c>
      <c r="D864" s="192" t="s">
        <v>4240</v>
      </c>
      <c r="E864" s="192" t="s">
        <v>159</v>
      </c>
      <c r="F864" s="192" t="s">
        <v>4168</v>
      </c>
      <c r="G864" s="193" t="s">
        <v>4169</v>
      </c>
      <c r="H864" s="197" t="s">
        <v>429</v>
      </c>
      <c r="I864" s="194">
        <v>63</v>
      </c>
      <c r="J864" s="187" t="s">
        <v>4238</v>
      </c>
    </row>
    <row r="865" spans="1:10" ht="26.25" customHeight="1">
      <c r="A865" s="189">
        <v>19</v>
      </c>
      <c r="B865" s="190" t="s">
        <v>4239</v>
      </c>
      <c r="C865" s="191" t="s">
        <v>220</v>
      </c>
      <c r="D865" s="192" t="s">
        <v>4240</v>
      </c>
      <c r="E865" s="192" t="s">
        <v>159</v>
      </c>
      <c r="F865" s="192" t="s">
        <v>4177</v>
      </c>
      <c r="G865" s="193" t="s">
        <v>4178</v>
      </c>
      <c r="H865" s="197" t="s">
        <v>372</v>
      </c>
      <c r="I865" s="194">
        <v>2</v>
      </c>
      <c r="J865" s="187" t="s">
        <v>4238</v>
      </c>
    </row>
    <row r="866" spans="1:10" ht="17.25" customHeight="1">
      <c r="A866" s="189">
        <v>22</v>
      </c>
      <c r="B866" s="190" t="s">
        <v>4239</v>
      </c>
      <c r="C866" s="191" t="s">
        <v>220</v>
      </c>
      <c r="D866" s="192" t="s">
        <v>4240</v>
      </c>
      <c r="E866" s="192" t="s">
        <v>159</v>
      </c>
      <c r="F866" s="192" t="s">
        <v>3902</v>
      </c>
      <c r="G866" s="193" t="s">
        <v>3906</v>
      </c>
      <c r="H866" s="197" t="s">
        <v>429</v>
      </c>
      <c r="I866" s="194">
        <v>63</v>
      </c>
      <c r="J866" s="187" t="s">
        <v>4238</v>
      </c>
    </row>
    <row r="867" spans="1:10" ht="26.25" customHeight="1">
      <c r="A867" s="189">
        <v>23</v>
      </c>
      <c r="B867" s="190" t="s">
        <v>4239</v>
      </c>
      <c r="C867" s="191" t="s">
        <v>220</v>
      </c>
      <c r="D867" s="192" t="s">
        <v>4240</v>
      </c>
      <c r="E867" s="192" t="s">
        <v>159</v>
      </c>
      <c r="F867" s="192" t="s">
        <v>3626</v>
      </c>
      <c r="G867" s="193" t="s">
        <v>3627</v>
      </c>
      <c r="H867" s="197" t="s">
        <v>372</v>
      </c>
      <c r="I867" s="194">
        <v>1</v>
      </c>
      <c r="J867" s="187" t="s">
        <v>4238</v>
      </c>
    </row>
    <row r="868" spans="1:10" ht="17.25" customHeight="1">
      <c r="A868" s="189">
        <v>28</v>
      </c>
      <c r="B868" s="190" t="s">
        <v>4239</v>
      </c>
      <c r="C868" s="191" t="s">
        <v>220</v>
      </c>
      <c r="D868" s="192" t="s">
        <v>4240</v>
      </c>
      <c r="E868" s="192" t="s">
        <v>159</v>
      </c>
      <c r="F868" s="192" t="s">
        <v>3644</v>
      </c>
      <c r="G868" s="193" t="s">
        <v>3645</v>
      </c>
      <c r="H868" s="197" t="s">
        <v>372</v>
      </c>
      <c r="I868" s="194">
        <v>2</v>
      </c>
      <c r="J868" s="187" t="s">
        <v>4238</v>
      </c>
    </row>
    <row r="869" spans="1:10" ht="26.25" customHeight="1">
      <c r="A869" s="189">
        <v>31</v>
      </c>
      <c r="B869" s="190" t="s">
        <v>4239</v>
      </c>
      <c r="C869" s="191" t="s">
        <v>220</v>
      </c>
      <c r="D869" s="192" t="s">
        <v>4240</v>
      </c>
      <c r="E869" s="192" t="s">
        <v>159</v>
      </c>
      <c r="F869" s="192" t="s">
        <v>3653</v>
      </c>
      <c r="G869" s="193" t="s">
        <v>3654</v>
      </c>
      <c r="H869" s="197" t="s">
        <v>372</v>
      </c>
      <c r="I869" s="194">
        <v>2</v>
      </c>
      <c r="J869" s="187" t="s">
        <v>4238</v>
      </c>
    </row>
    <row r="870" spans="1:10" ht="26.25" customHeight="1">
      <c r="A870" s="189">
        <v>32</v>
      </c>
      <c r="B870" s="190" t="s">
        <v>4239</v>
      </c>
      <c r="C870" s="191" t="s">
        <v>220</v>
      </c>
      <c r="D870" s="192" t="s">
        <v>4240</v>
      </c>
      <c r="E870" s="192" t="s">
        <v>159</v>
      </c>
      <c r="F870" s="192" t="s">
        <v>4197</v>
      </c>
      <c r="G870" s="193" t="s">
        <v>4198</v>
      </c>
      <c r="H870" s="197" t="s">
        <v>372</v>
      </c>
      <c r="I870" s="194">
        <v>2</v>
      </c>
      <c r="J870" s="187" t="s">
        <v>4238</v>
      </c>
    </row>
    <row r="871" spans="1:10" ht="26.25" customHeight="1">
      <c r="A871" s="189">
        <v>33</v>
      </c>
      <c r="B871" s="190" t="s">
        <v>4239</v>
      </c>
      <c r="C871" s="191" t="s">
        <v>220</v>
      </c>
      <c r="D871" s="192" t="s">
        <v>4240</v>
      </c>
      <c r="E871" s="192" t="s">
        <v>159</v>
      </c>
      <c r="F871" s="192" t="s">
        <v>3656</v>
      </c>
      <c r="G871" s="193" t="s">
        <v>3657</v>
      </c>
      <c r="H871" s="197" t="s">
        <v>231</v>
      </c>
      <c r="I871" s="194">
        <v>0.5</v>
      </c>
      <c r="J871" s="187" t="s">
        <v>4238</v>
      </c>
    </row>
    <row r="872" spans="1:10" ht="26.25" customHeight="1">
      <c r="A872" s="189">
        <v>34</v>
      </c>
      <c r="B872" s="190" t="s">
        <v>4239</v>
      </c>
      <c r="C872" s="191" t="s">
        <v>220</v>
      </c>
      <c r="D872" s="192" t="s">
        <v>4240</v>
      </c>
      <c r="E872" s="192" t="s">
        <v>159</v>
      </c>
      <c r="F872" s="192" t="s">
        <v>3659</v>
      </c>
      <c r="G872" s="193" t="s">
        <v>3660</v>
      </c>
      <c r="H872" s="197" t="s">
        <v>429</v>
      </c>
      <c r="I872" s="194">
        <v>0.6</v>
      </c>
      <c r="J872" s="187" t="s">
        <v>4238</v>
      </c>
    </row>
    <row r="873" spans="1:10" ht="17.25" customHeight="1">
      <c r="A873" s="189">
        <v>35</v>
      </c>
      <c r="B873" s="190" t="s">
        <v>4239</v>
      </c>
      <c r="C873" s="191" t="s">
        <v>220</v>
      </c>
      <c r="D873" s="192" t="s">
        <v>4240</v>
      </c>
      <c r="E873" s="192" t="s">
        <v>159</v>
      </c>
      <c r="F873" s="192" t="s">
        <v>3662</v>
      </c>
      <c r="G873" s="193" t="s">
        <v>3663</v>
      </c>
      <c r="H873" s="197" t="s">
        <v>372</v>
      </c>
      <c r="I873" s="194">
        <v>2</v>
      </c>
      <c r="J873" s="187" t="s">
        <v>4238</v>
      </c>
    </row>
    <row r="874" spans="1:10" ht="26.25" customHeight="1">
      <c r="A874" s="189">
        <v>36</v>
      </c>
      <c r="B874" s="190" t="s">
        <v>4239</v>
      </c>
      <c r="C874" s="191" t="s">
        <v>220</v>
      </c>
      <c r="D874" s="192" t="s">
        <v>4240</v>
      </c>
      <c r="E874" s="192" t="s">
        <v>159</v>
      </c>
      <c r="F874" s="192" t="s">
        <v>3665</v>
      </c>
      <c r="G874" s="193" t="s">
        <v>3666</v>
      </c>
      <c r="H874" s="197" t="s">
        <v>239</v>
      </c>
      <c r="I874" s="194">
        <v>187.322</v>
      </c>
      <c r="J874" s="187" t="s">
        <v>4238</v>
      </c>
    </row>
    <row r="875" spans="1:10" ht="17.25" customHeight="1">
      <c r="A875" s="189">
        <v>1</v>
      </c>
      <c r="B875" s="190" t="s">
        <v>4239</v>
      </c>
      <c r="C875" s="191" t="s">
        <v>220</v>
      </c>
      <c r="D875" s="192" t="s">
        <v>4240</v>
      </c>
      <c r="E875" s="192" t="s">
        <v>130</v>
      </c>
      <c r="F875" s="192" t="s">
        <v>3556</v>
      </c>
      <c r="G875" s="193" t="s">
        <v>3557</v>
      </c>
      <c r="H875" s="197" t="s">
        <v>429</v>
      </c>
      <c r="I875" s="194">
        <v>30</v>
      </c>
      <c r="J875" s="187" t="s">
        <v>4238</v>
      </c>
    </row>
    <row r="876" spans="1:10" ht="26.25" customHeight="1">
      <c r="A876" s="189">
        <v>2</v>
      </c>
      <c r="B876" s="190" t="s">
        <v>4239</v>
      </c>
      <c r="C876" s="191" t="s">
        <v>220</v>
      </c>
      <c r="D876" s="192" t="s">
        <v>4240</v>
      </c>
      <c r="E876" s="192" t="s">
        <v>130</v>
      </c>
      <c r="F876" s="192" t="s">
        <v>3559</v>
      </c>
      <c r="G876" s="193" t="s">
        <v>3560</v>
      </c>
      <c r="H876" s="197" t="s">
        <v>2162</v>
      </c>
      <c r="I876" s="194">
        <v>32</v>
      </c>
      <c r="J876" s="187" t="s">
        <v>4238</v>
      </c>
    </row>
    <row r="877" spans="1:10" ht="26.25" customHeight="1">
      <c r="A877" s="189">
        <v>3</v>
      </c>
      <c r="B877" s="190" t="s">
        <v>4239</v>
      </c>
      <c r="C877" s="191" t="s">
        <v>220</v>
      </c>
      <c r="D877" s="192" t="s">
        <v>4240</v>
      </c>
      <c r="E877" s="192" t="s">
        <v>130</v>
      </c>
      <c r="F877" s="192" t="s">
        <v>3562</v>
      </c>
      <c r="G877" s="193" t="s">
        <v>3563</v>
      </c>
      <c r="H877" s="197" t="s">
        <v>3564</v>
      </c>
      <c r="I877" s="194">
        <v>4</v>
      </c>
      <c r="J877" s="187" t="s">
        <v>4238</v>
      </c>
    </row>
    <row r="878" spans="1:10" ht="17.25" customHeight="1">
      <c r="A878" s="189">
        <v>4</v>
      </c>
      <c r="B878" s="190" t="s">
        <v>4239</v>
      </c>
      <c r="C878" s="191" t="s">
        <v>220</v>
      </c>
      <c r="D878" s="192" t="s">
        <v>4240</v>
      </c>
      <c r="E878" s="192" t="s">
        <v>130</v>
      </c>
      <c r="F878" s="192" t="s">
        <v>3566</v>
      </c>
      <c r="G878" s="193" t="s">
        <v>3567</v>
      </c>
      <c r="H878" s="197" t="s">
        <v>231</v>
      </c>
      <c r="I878" s="194">
        <v>2</v>
      </c>
      <c r="J878" s="187" t="s">
        <v>4238</v>
      </c>
    </row>
    <row r="879" spans="1:10" ht="17.25" customHeight="1">
      <c r="A879" s="189">
        <v>5</v>
      </c>
      <c r="B879" s="190" t="s">
        <v>4239</v>
      </c>
      <c r="C879" s="191" t="s">
        <v>220</v>
      </c>
      <c r="D879" s="192" t="s">
        <v>4240</v>
      </c>
      <c r="E879" s="192" t="s">
        <v>130</v>
      </c>
      <c r="F879" s="192" t="s">
        <v>3569</v>
      </c>
      <c r="G879" s="193" t="s">
        <v>3570</v>
      </c>
      <c r="H879" s="197" t="s">
        <v>231</v>
      </c>
      <c r="I879" s="194">
        <v>66</v>
      </c>
      <c r="J879" s="187" t="s">
        <v>4238</v>
      </c>
    </row>
    <row r="880" spans="1:10" ht="17.25" customHeight="1">
      <c r="A880" s="189">
        <v>6</v>
      </c>
      <c r="B880" s="190" t="s">
        <v>4239</v>
      </c>
      <c r="C880" s="191" t="s">
        <v>220</v>
      </c>
      <c r="D880" s="192" t="s">
        <v>4240</v>
      </c>
      <c r="E880" s="192" t="s">
        <v>130</v>
      </c>
      <c r="F880" s="192" t="s">
        <v>3572</v>
      </c>
      <c r="G880" s="193" t="s">
        <v>3573</v>
      </c>
      <c r="H880" s="197" t="s">
        <v>223</v>
      </c>
      <c r="I880" s="194">
        <v>100</v>
      </c>
      <c r="J880" s="187" t="s">
        <v>4238</v>
      </c>
    </row>
    <row r="881" spans="1:10" ht="17.25" customHeight="1">
      <c r="A881" s="189">
        <v>7</v>
      </c>
      <c r="B881" s="190" t="s">
        <v>4239</v>
      </c>
      <c r="C881" s="191" t="s">
        <v>220</v>
      </c>
      <c r="D881" s="192" t="s">
        <v>4240</v>
      </c>
      <c r="E881" s="192" t="s">
        <v>130</v>
      </c>
      <c r="F881" s="192" t="s">
        <v>3575</v>
      </c>
      <c r="G881" s="193" t="s">
        <v>3576</v>
      </c>
      <c r="H881" s="197" t="s">
        <v>223</v>
      </c>
      <c r="I881" s="194">
        <v>100</v>
      </c>
      <c r="J881" s="187" t="s">
        <v>4238</v>
      </c>
    </row>
    <row r="882" spans="1:10" ht="26.25" customHeight="1">
      <c r="A882" s="189">
        <v>8</v>
      </c>
      <c r="B882" s="190" t="s">
        <v>4239</v>
      </c>
      <c r="C882" s="191" t="s">
        <v>220</v>
      </c>
      <c r="D882" s="192" t="s">
        <v>4240</v>
      </c>
      <c r="E882" s="192" t="s">
        <v>130</v>
      </c>
      <c r="F882" s="192" t="s">
        <v>318</v>
      </c>
      <c r="G882" s="193" t="s">
        <v>319</v>
      </c>
      <c r="H882" s="197" t="s">
        <v>231</v>
      </c>
      <c r="I882" s="194">
        <v>31.6</v>
      </c>
      <c r="J882" s="187" t="s">
        <v>4238</v>
      </c>
    </row>
    <row r="883" spans="1:10" ht="17.25" customHeight="1">
      <c r="A883" s="189">
        <v>9</v>
      </c>
      <c r="B883" s="190" t="s">
        <v>4239</v>
      </c>
      <c r="C883" s="191" t="s">
        <v>220</v>
      </c>
      <c r="D883" s="192" t="s">
        <v>4240</v>
      </c>
      <c r="E883" s="192" t="s">
        <v>130</v>
      </c>
      <c r="F883" s="192" t="s">
        <v>3038</v>
      </c>
      <c r="G883" s="193" t="s">
        <v>3039</v>
      </c>
      <c r="H883" s="197" t="s">
        <v>231</v>
      </c>
      <c r="I883" s="194">
        <v>31.6</v>
      </c>
      <c r="J883" s="187" t="s">
        <v>4238</v>
      </c>
    </row>
    <row r="884" spans="1:10" ht="17.25" customHeight="1">
      <c r="A884" s="189">
        <v>10</v>
      </c>
      <c r="B884" s="190" t="s">
        <v>4239</v>
      </c>
      <c r="C884" s="191" t="s">
        <v>220</v>
      </c>
      <c r="D884" s="192" t="s">
        <v>4240</v>
      </c>
      <c r="E884" s="192" t="s">
        <v>130</v>
      </c>
      <c r="F884" s="192" t="s">
        <v>324</v>
      </c>
      <c r="G884" s="193" t="s">
        <v>325</v>
      </c>
      <c r="H884" s="197" t="s">
        <v>231</v>
      </c>
      <c r="I884" s="194">
        <v>31.6</v>
      </c>
      <c r="J884" s="187" t="s">
        <v>4238</v>
      </c>
    </row>
    <row r="885" spans="1:10" ht="17.25" customHeight="1">
      <c r="A885" s="189">
        <v>11</v>
      </c>
      <c r="B885" s="190" t="s">
        <v>4239</v>
      </c>
      <c r="C885" s="191" t="s">
        <v>220</v>
      </c>
      <c r="D885" s="192" t="s">
        <v>4240</v>
      </c>
      <c r="E885" s="192" t="s">
        <v>130</v>
      </c>
      <c r="F885" s="192" t="s">
        <v>327</v>
      </c>
      <c r="G885" s="193" t="s">
        <v>328</v>
      </c>
      <c r="H885" s="197" t="s">
        <v>239</v>
      </c>
      <c r="I885" s="194">
        <v>56.88</v>
      </c>
      <c r="J885" s="187" t="s">
        <v>4238</v>
      </c>
    </row>
    <row r="886" spans="1:10" ht="26.25" customHeight="1">
      <c r="A886" s="189">
        <v>12</v>
      </c>
      <c r="B886" s="190" t="s">
        <v>4239</v>
      </c>
      <c r="C886" s="191" t="s">
        <v>220</v>
      </c>
      <c r="D886" s="192" t="s">
        <v>4240</v>
      </c>
      <c r="E886" s="192" t="s">
        <v>130</v>
      </c>
      <c r="F886" s="192" t="s">
        <v>3582</v>
      </c>
      <c r="G886" s="193" t="s">
        <v>3583</v>
      </c>
      <c r="H886" s="197" t="s">
        <v>231</v>
      </c>
      <c r="I886" s="194">
        <v>34.4</v>
      </c>
      <c r="J886" s="187" t="s">
        <v>4238</v>
      </c>
    </row>
    <row r="887" spans="1:10" ht="26.25" customHeight="1">
      <c r="A887" s="189">
        <v>13</v>
      </c>
      <c r="B887" s="190" t="s">
        <v>4239</v>
      </c>
      <c r="C887" s="191" t="s">
        <v>220</v>
      </c>
      <c r="D887" s="192" t="s">
        <v>4240</v>
      </c>
      <c r="E887" s="192" t="s">
        <v>130</v>
      </c>
      <c r="F887" s="192" t="s">
        <v>3585</v>
      </c>
      <c r="G887" s="193" t="s">
        <v>3586</v>
      </c>
      <c r="H887" s="197" t="s">
        <v>231</v>
      </c>
      <c r="I887" s="194">
        <v>9.6</v>
      </c>
      <c r="J887" s="187" t="s">
        <v>4238</v>
      </c>
    </row>
    <row r="888" spans="1:10" ht="26.25" customHeight="1">
      <c r="A888" s="189">
        <v>15</v>
      </c>
      <c r="B888" s="190" t="s">
        <v>4239</v>
      </c>
      <c r="C888" s="191" t="s">
        <v>220</v>
      </c>
      <c r="D888" s="192" t="s">
        <v>4240</v>
      </c>
      <c r="E888" s="192" t="s">
        <v>130</v>
      </c>
      <c r="F888" s="192" t="s">
        <v>2197</v>
      </c>
      <c r="G888" s="193" t="s">
        <v>2198</v>
      </c>
      <c r="H888" s="197" t="s">
        <v>231</v>
      </c>
      <c r="I888" s="194">
        <v>22</v>
      </c>
      <c r="J888" s="187" t="s">
        <v>4238</v>
      </c>
    </row>
    <row r="889" spans="1:10" ht="26.25" customHeight="1">
      <c r="A889" s="189">
        <v>17</v>
      </c>
      <c r="B889" s="190" t="s">
        <v>4239</v>
      </c>
      <c r="C889" s="191" t="s">
        <v>220</v>
      </c>
      <c r="D889" s="192" t="s">
        <v>4240</v>
      </c>
      <c r="E889" s="192" t="s">
        <v>130</v>
      </c>
      <c r="F889" s="192" t="s">
        <v>3594</v>
      </c>
      <c r="G889" s="193" t="s">
        <v>3595</v>
      </c>
      <c r="H889" s="197" t="s">
        <v>429</v>
      </c>
      <c r="I889" s="194">
        <v>55</v>
      </c>
      <c r="J889" s="187" t="s">
        <v>4238</v>
      </c>
    </row>
    <row r="890" spans="1:10" ht="26.25" customHeight="1">
      <c r="A890" s="189">
        <v>23</v>
      </c>
      <c r="B890" s="190" t="s">
        <v>4239</v>
      </c>
      <c r="C890" s="191" t="s">
        <v>220</v>
      </c>
      <c r="D890" s="192" t="s">
        <v>4240</v>
      </c>
      <c r="E890" s="192" t="s">
        <v>130</v>
      </c>
      <c r="F890" s="192" t="s">
        <v>3612</v>
      </c>
      <c r="G890" s="193" t="s">
        <v>3613</v>
      </c>
      <c r="H890" s="197" t="s">
        <v>372</v>
      </c>
      <c r="I890" s="194">
        <v>2</v>
      </c>
      <c r="J890" s="187" t="s">
        <v>4238</v>
      </c>
    </row>
    <row r="891" spans="1:10" ht="17.25" customHeight="1">
      <c r="A891" s="189">
        <v>27</v>
      </c>
      <c r="B891" s="190" t="s">
        <v>4239</v>
      </c>
      <c r="C891" s="191" t="s">
        <v>220</v>
      </c>
      <c r="D891" s="192" t="s">
        <v>4240</v>
      </c>
      <c r="E891" s="192" t="s">
        <v>130</v>
      </c>
      <c r="F891" s="192" t="s">
        <v>3624</v>
      </c>
      <c r="G891" s="193" t="s">
        <v>3166</v>
      </c>
      <c r="H891" s="197" t="s">
        <v>429</v>
      </c>
      <c r="I891" s="194">
        <v>55</v>
      </c>
      <c r="J891" s="187" t="s">
        <v>4238</v>
      </c>
    </row>
    <row r="892" spans="1:10" ht="26.25" customHeight="1">
      <c r="A892" s="189">
        <v>28</v>
      </c>
      <c r="B892" s="190" t="s">
        <v>4239</v>
      </c>
      <c r="C892" s="191" t="s">
        <v>220</v>
      </c>
      <c r="D892" s="192" t="s">
        <v>4240</v>
      </c>
      <c r="E892" s="192" t="s">
        <v>130</v>
      </c>
      <c r="F892" s="192" t="s">
        <v>3626</v>
      </c>
      <c r="G892" s="193" t="s">
        <v>3627</v>
      </c>
      <c r="H892" s="197" t="s">
        <v>372</v>
      </c>
      <c r="I892" s="194">
        <v>2</v>
      </c>
      <c r="J892" s="187" t="s">
        <v>4238</v>
      </c>
    </row>
    <row r="893" spans="1:10" ht="17.25" customHeight="1">
      <c r="A893" s="189">
        <v>34</v>
      </c>
      <c r="B893" s="190" t="s">
        <v>4239</v>
      </c>
      <c r="C893" s="191" t="s">
        <v>220</v>
      </c>
      <c r="D893" s="192" t="s">
        <v>4240</v>
      </c>
      <c r="E893" s="192" t="s">
        <v>130</v>
      </c>
      <c r="F893" s="192" t="s">
        <v>3644</v>
      </c>
      <c r="G893" s="193" t="s">
        <v>3645</v>
      </c>
      <c r="H893" s="197" t="s">
        <v>372</v>
      </c>
      <c r="I893" s="194">
        <v>2</v>
      </c>
      <c r="J893" s="187" t="s">
        <v>4238</v>
      </c>
    </row>
    <row r="894" spans="1:10" ht="26.25" customHeight="1">
      <c r="A894" s="189">
        <v>37</v>
      </c>
      <c r="B894" s="190" t="s">
        <v>4239</v>
      </c>
      <c r="C894" s="191" t="s">
        <v>220</v>
      </c>
      <c r="D894" s="192" t="s">
        <v>4240</v>
      </c>
      <c r="E894" s="192" t="s">
        <v>130</v>
      </c>
      <c r="F894" s="192" t="s">
        <v>3653</v>
      </c>
      <c r="G894" s="193" t="s">
        <v>3654</v>
      </c>
      <c r="H894" s="197" t="s">
        <v>372</v>
      </c>
      <c r="I894" s="194">
        <v>1</v>
      </c>
      <c r="J894" s="187" t="s">
        <v>4238</v>
      </c>
    </row>
    <row r="895" spans="1:10" ht="26.25" customHeight="1">
      <c r="A895" s="189">
        <v>38</v>
      </c>
      <c r="B895" s="190" t="s">
        <v>4239</v>
      </c>
      <c r="C895" s="191" t="s">
        <v>220</v>
      </c>
      <c r="D895" s="192" t="s">
        <v>4240</v>
      </c>
      <c r="E895" s="192" t="s">
        <v>130</v>
      </c>
      <c r="F895" s="192" t="s">
        <v>3656</v>
      </c>
      <c r="G895" s="193" t="s">
        <v>3657</v>
      </c>
      <c r="H895" s="197" t="s">
        <v>231</v>
      </c>
      <c r="I895" s="194">
        <v>0.5</v>
      </c>
      <c r="J895" s="187" t="s">
        <v>4238</v>
      </c>
    </row>
    <row r="896" spans="1:10" ht="26.25" customHeight="1">
      <c r="A896" s="189">
        <v>39</v>
      </c>
      <c r="B896" s="190" t="s">
        <v>4239</v>
      </c>
      <c r="C896" s="191" t="s">
        <v>220</v>
      </c>
      <c r="D896" s="192" t="s">
        <v>4240</v>
      </c>
      <c r="E896" s="192" t="s">
        <v>130</v>
      </c>
      <c r="F896" s="192" t="s">
        <v>3659</v>
      </c>
      <c r="G896" s="193" t="s">
        <v>3660</v>
      </c>
      <c r="H896" s="197" t="s">
        <v>429</v>
      </c>
      <c r="I896" s="194">
        <v>0.3</v>
      </c>
      <c r="J896" s="187" t="s">
        <v>4238</v>
      </c>
    </row>
    <row r="897" spans="1:10" ht="17.25" customHeight="1">
      <c r="A897" s="189">
        <v>40</v>
      </c>
      <c r="B897" s="190" t="s">
        <v>4239</v>
      </c>
      <c r="C897" s="191" t="s">
        <v>220</v>
      </c>
      <c r="D897" s="192" t="s">
        <v>4240</v>
      </c>
      <c r="E897" s="192" t="s">
        <v>130</v>
      </c>
      <c r="F897" s="192" t="s">
        <v>3662</v>
      </c>
      <c r="G897" s="193" t="s">
        <v>3663</v>
      </c>
      <c r="H897" s="197" t="s">
        <v>372</v>
      </c>
      <c r="I897" s="194">
        <v>1</v>
      </c>
      <c r="J897" s="187" t="s">
        <v>4238</v>
      </c>
    </row>
    <row r="898" spans="1:10" ht="26.25" customHeight="1">
      <c r="A898" s="189">
        <v>41</v>
      </c>
      <c r="B898" s="190" t="s">
        <v>4239</v>
      </c>
      <c r="C898" s="191" t="s">
        <v>220</v>
      </c>
      <c r="D898" s="192" t="s">
        <v>4240</v>
      </c>
      <c r="E898" s="192" t="s">
        <v>130</v>
      </c>
      <c r="F898" s="192" t="s">
        <v>3665</v>
      </c>
      <c r="G898" s="193" t="s">
        <v>3666</v>
      </c>
      <c r="H898" s="197" t="s">
        <v>239</v>
      </c>
      <c r="I898" s="194">
        <v>66.343999999999994</v>
      </c>
      <c r="J898" s="187" t="s">
        <v>4238</v>
      </c>
    </row>
    <row r="899" spans="1:10" ht="17.25" customHeight="1">
      <c r="A899" s="189">
        <v>1</v>
      </c>
      <c r="B899" s="190" t="s">
        <v>4239</v>
      </c>
      <c r="C899" s="191" t="s">
        <v>220</v>
      </c>
      <c r="D899" s="192" t="s">
        <v>4240</v>
      </c>
      <c r="E899" s="192" t="s">
        <v>133</v>
      </c>
      <c r="F899" s="192" t="s">
        <v>3556</v>
      </c>
      <c r="G899" s="193" t="s">
        <v>3557</v>
      </c>
      <c r="H899" s="197" t="s">
        <v>429</v>
      </c>
      <c r="I899" s="194">
        <v>30</v>
      </c>
      <c r="J899" s="187" t="s">
        <v>4238</v>
      </c>
    </row>
    <row r="900" spans="1:10" ht="26.25" customHeight="1">
      <c r="A900" s="189">
        <v>2</v>
      </c>
      <c r="B900" s="190" t="s">
        <v>4239</v>
      </c>
      <c r="C900" s="191" t="s">
        <v>220</v>
      </c>
      <c r="D900" s="192" t="s">
        <v>4240</v>
      </c>
      <c r="E900" s="192" t="s">
        <v>133</v>
      </c>
      <c r="F900" s="192" t="s">
        <v>3559</v>
      </c>
      <c r="G900" s="193" t="s">
        <v>3560</v>
      </c>
      <c r="H900" s="197" t="s">
        <v>2162</v>
      </c>
      <c r="I900" s="194">
        <v>40</v>
      </c>
      <c r="J900" s="187" t="s">
        <v>4238</v>
      </c>
    </row>
    <row r="901" spans="1:10" ht="26.25" customHeight="1">
      <c r="A901" s="189">
        <v>3</v>
      </c>
      <c r="B901" s="190" t="s">
        <v>4239</v>
      </c>
      <c r="C901" s="191" t="s">
        <v>220</v>
      </c>
      <c r="D901" s="192" t="s">
        <v>4240</v>
      </c>
      <c r="E901" s="192" t="s">
        <v>133</v>
      </c>
      <c r="F901" s="192" t="s">
        <v>3562</v>
      </c>
      <c r="G901" s="193" t="s">
        <v>3563</v>
      </c>
      <c r="H901" s="197" t="s">
        <v>3564</v>
      </c>
      <c r="I901" s="194">
        <v>5</v>
      </c>
      <c r="J901" s="187" t="s">
        <v>4238</v>
      </c>
    </row>
    <row r="902" spans="1:10" ht="17.25" customHeight="1">
      <c r="A902" s="189">
        <v>4</v>
      </c>
      <c r="B902" s="190" t="s">
        <v>4239</v>
      </c>
      <c r="C902" s="191" t="s">
        <v>220</v>
      </c>
      <c r="D902" s="192" t="s">
        <v>4240</v>
      </c>
      <c r="E902" s="192" t="s">
        <v>133</v>
      </c>
      <c r="F902" s="192" t="s">
        <v>3566</v>
      </c>
      <c r="G902" s="193" t="s">
        <v>3567</v>
      </c>
      <c r="H902" s="197" t="s">
        <v>231</v>
      </c>
      <c r="I902" s="194">
        <v>2</v>
      </c>
      <c r="J902" s="187" t="s">
        <v>4238</v>
      </c>
    </row>
    <row r="903" spans="1:10" ht="17.25" customHeight="1">
      <c r="A903" s="189">
        <v>5</v>
      </c>
      <c r="B903" s="190" t="s">
        <v>4239</v>
      </c>
      <c r="C903" s="191" t="s">
        <v>220</v>
      </c>
      <c r="D903" s="192" t="s">
        <v>4240</v>
      </c>
      <c r="E903" s="192" t="s">
        <v>133</v>
      </c>
      <c r="F903" s="192" t="s">
        <v>315</v>
      </c>
      <c r="G903" s="193" t="s">
        <v>316</v>
      </c>
      <c r="H903" s="197" t="s">
        <v>231</v>
      </c>
      <c r="I903" s="194">
        <v>117.6</v>
      </c>
      <c r="J903" s="187" t="s">
        <v>4238</v>
      </c>
    </row>
    <row r="904" spans="1:10" ht="26.25" customHeight="1">
      <c r="A904" s="189">
        <v>6</v>
      </c>
      <c r="B904" s="190" t="s">
        <v>4239</v>
      </c>
      <c r="C904" s="191" t="s">
        <v>220</v>
      </c>
      <c r="D904" s="192" t="s">
        <v>4240</v>
      </c>
      <c r="E904" s="192" t="s">
        <v>133</v>
      </c>
      <c r="F904" s="192" t="s">
        <v>318</v>
      </c>
      <c r="G904" s="193" t="s">
        <v>319</v>
      </c>
      <c r="H904" s="197" t="s">
        <v>231</v>
      </c>
      <c r="I904" s="194">
        <v>62.16</v>
      </c>
      <c r="J904" s="187" t="s">
        <v>4238</v>
      </c>
    </row>
    <row r="905" spans="1:10" ht="17.25" customHeight="1">
      <c r="A905" s="189">
        <v>7</v>
      </c>
      <c r="B905" s="190" t="s">
        <v>4239</v>
      </c>
      <c r="C905" s="191" t="s">
        <v>220</v>
      </c>
      <c r="D905" s="192" t="s">
        <v>4240</v>
      </c>
      <c r="E905" s="192" t="s">
        <v>133</v>
      </c>
      <c r="F905" s="192" t="s">
        <v>3038</v>
      </c>
      <c r="G905" s="193" t="s">
        <v>3039</v>
      </c>
      <c r="H905" s="197" t="s">
        <v>231</v>
      </c>
      <c r="I905" s="194">
        <v>62.16</v>
      </c>
      <c r="J905" s="187" t="s">
        <v>4238</v>
      </c>
    </row>
    <row r="906" spans="1:10" ht="17.25" customHeight="1">
      <c r="A906" s="189">
        <v>8</v>
      </c>
      <c r="B906" s="190" t="s">
        <v>4239</v>
      </c>
      <c r="C906" s="191" t="s">
        <v>220</v>
      </c>
      <c r="D906" s="192" t="s">
        <v>4240</v>
      </c>
      <c r="E906" s="192" t="s">
        <v>133</v>
      </c>
      <c r="F906" s="192" t="s">
        <v>324</v>
      </c>
      <c r="G906" s="193" t="s">
        <v>325</v>
      </c>
      <c r="H906" s="197" t="s">
        <v>231</v>
      </c>
      <c r="I906" s="194">
        <v>62.16</v>
      </c>
      <c r="J906" s="187" t="s">
        <v>4238</v>
      </c>
    </row>
    <row r="907" spans="1:10" ht="17.25" customHeight="1">
      <c r="A907" s="189">
        <v>9</v>
      </c>
      <c r="B907" s="190" t="s">
        <v>4239</v>
      </c>
      <c r="C907" s="191" t="s">
        <v>220</v>
      </c>
      <c r="D907" s="192" t="s">
        <v>4240</v>
      </c>
      <c r="E907" s="192" t="s">
        <v>133</v>
      </c>
      <c r="F907" s="192" t="s">
        <v>327</v>
      </c>
      <c r="G907" s="193" t="s">
        <v>328</v>
      </c>
      <c r="H907" s="197" t="s">
        <v>239</v>
      </c>
      <c r="I907" s="194">
        <v>111.88800000000001</v>
      </c>
      <c r="J907" s="187" t="s">
        <v>4238</v>
      </c>
    </row>
    <row r="908" spans="1:10" ht="26.25" customHeight="1">
      <c r="A908" s="189">
        <v>10</v>
      </c>
      <c r="B908" s="190" t="s">
        <v>4239</v>
      </c>
      <c r="C908" s="191" t="s">
        <v>220</v>
      </c>
      <c r="D908" s="192" t="s">
        <v>4240</v>
      </c>
      <c r="E908" s="192" t="s">
        <v>133</v>
      </c>
      <c r="F908" s="192" t="s">
        <v>3582</v>
      </c>
      <c r="G908" s="193" t="s">
        <v>3583</v>
      </c>
      <c r="H908" s="197" t="s">
        <v>231</v>
      </c>
      <c r="I908" s="194">
        <v>30.8</v>
      </c>
      <c r="J908" s="187" t="s">
        <v>4238</v>
      </c>
    </row>
    <row r="909" spans="1:10" ht="26.25" customHeight="1">
      <c r="A909" s="189">
        <v>12</v>
      </c>
      <c r="B909" s="190" t="s">
        <v>4239</v>
      </c>
      <c r="C909" s="191" t="s">
        <v>220</v>
      </c>
      <c r="D909" s="192" t="s">
        <v>4240</v>
      </c>
      <c r="E909" s="192" t="s">
        <v>133</v>
      </c>
      <c r="F909" s="192" t="s">
        <v>3585</v>
      </c>
      <c r="G909" s="193" t="s">
        <v>3586</v>
      </c>
      <c r="H909" s="197" t="s">
        <v>231</v>
      </c>
      <c r="I909" s="194">
        <v>55.44</v>
      </c>
      <c r="J909" s="187" t="s">
        <v>4238</v>
      </c>
    </row>
    <row r="910" spans="1:10" ht="26.25" customHeight="1">
      <c r="A910" s="189">
        <v>13</v>
      </c>
      <c r="B910" s="190" t="s">
        <v>4239</v>
      </c>
      <c r="C910" s="191" t="s">
        <v>220</v>
      </c>
      <c r="D910" s="192" t="s">
        <v>4240</v>
      </c>
      <c r="E910" s="192" t="s">
        <v>133</v>
      </c>
      <c r="F910" s="192" t="s">
        <v>2197</v>
      </c>
      <c r="G910" s="193" t="s">
        <v>2198</v>
      </c>
      <c r="H910" s="197" t="s">
        <v>231</v>
      </c>
      <c r="I910" s="194">
        <v>31.36</v>
      </c>
      <c r="J910" s="187" t="s">
        <v>4238</v>
      </c>
    </row>
    <row r="911" spans="1:10" ht="26.25" customHeight="1">
      <c r="A911" s="189">
        <v>15</v>
      </c>
      <c r="B911" s="190" t="s">
        <v>4239</v>
      </c>
      <c r="C911" s="191" t="s">
        <v>220</v>
      </c>
      <c r="D911" s="192" t="s">
        <v>4240</v>
      </c>
      <c r="E911" s="192" t="s">
        <v>133</v>
      </c>
      <c r="F911" s="192" t="s">
        <v>3683</v>
      </c>
      <c r="G911" s="193" t="s">
        <v>3684</v>
      </c>
      <c r="H911" s="197" t="s">
        <v>429</v>
      </c>
      <c r="I911" s="194">
        <v>98</v>
      </c>
      <c r="J911" s="187" t="s">
        <v>4238</v>
      </c>
    </row>
    <row r="912" spans="1:10" ht="26.25" customHeight="1">
      <c r="A912" s="189">
        <v>19</v>
      </c>
      <c r="B912" s="190" t="s">
        <v>4239</v>
      </c>
      <c r="C912" s="191" t="s">
        <v>220</v>
      </c>
      <c r="D912" s="192" t="s">
        <v>4240</v>
      </c>
      <c r="E912" s="192" t="s">
        <v>133</v>
      </c>
      <c r="F912" s="192" t="s">
        <v>3695</v>
      </c>
      <c r="G912" s="193" t="s">
        <v>3696</v>
      </c>
      <c r="H912" s="197" t="s">
        <v>372</v>
      </c>
      <c r="I912" s="194">
        <v>7</v>
      </c>
      <c r="J912" s="187" t="s">
        <v>4238</v>
      </c>
    </row>
    <row r="913" spans="1:10" ht="17.25" customHeight="1">
      <c r="A913" s="189">
        <v>23</v>
      </c>
      <c r="B913" s="190" t="s">
        <v>4239</v>
      </c>
      <c r="C913" s="191" t="s">
        <v>220</v>
      </c>
      <c r="D913" s="192" t="s">
        <v>4240</v>
      </c>
      <c r="E913" s="192" t="s">
        <v>133</v>
      </c>
      <c r="F913" s="192" t="s">
        <v>3707</v>
      </c>
      <c r="G913" s="193" t="s">
        <v>3708</v>
      </c>
      <c r="H913" s="197" t="s">
        <v>372</v>
      </c>
      <c r="I913" s="194">
        <v>2</v>
      </c>
      <c r="J913" s="187" t="s">
        <v>4238</v>
      </c>
    </row>
    <row r="914" spans="1:10" ht="17.25" customHeight="1">
      <c r="A914" s="189">
        <v>25</v>
      </c>
      <c r="B914" s="190" t="s">
        <v>4239</v>
      </c>
      <c r="C914" s="191" t="s">
        <v>220</v>
      </c>
      <c r="D914" s="192" t="s">
        <v>4240</v>
      </c>
      <c r="E914" s="192" t="s">
        <v>133</v>
      </c>
      <c r="F914" s="192" t="s">
        <v>3713</v>
      </c>
      <c r="G914" s="193" t="s">
        <v>3714</v>
      </c>
      <c r="H914" s="197" t="s">
        <v>372</v>
      </c>
      <c r="I914" s="194">
        <v>1</v>
      </c>
      <c r="J914" s="187" t="s">
        <v>4238</v>
      </c>
    </row>
    <row r="915" spans="1:10" ht="17.25" customHeight="1">
      <c r="A915" s="189">
        <v>29</v>
      </c>
      <c r="B915" s="190" t="s">
        <v>4239</v>
      </c>
      <c r="C915" s="191" t="s">
        <v>220</v>
      </c>
      <c r="D915" s="192" t="s">
        <v>4240</v>
      </c>
      <c r="E915" s="192" t="s">
        <v>133</v>
      </c>
      <c r="F915" s="192" t="s">
        <v>3725</v>
      </c>
      <c r="G915" s="193" t="s">
        <v>3726</v>
      </c>
      <c r="H915" s="197" t="s">
        <v>429</v>
      </c>
      <c r="I915" s="194">
        <v>98</v>
      </c>
      <c r="J915" s="187" t="s">
        <v>4238</v>
      </c>
    </row>
    <row r="916" spans="1:10" ht="17.25" customHeight="1">
      <c r="A916" s="189">
        <v>30</v>
      </c>
      <c r="B916" s="190" t="s">
        <v>4239</v>
      </c>
      <c r="C916" s="191" t="s">
        <v>220</v>
      </c>
      <c r="D916" s="192" t="s">
        <v>4240</v>
      </c>
      <c r="E916" s="192" t="s">
        <v>133</v>
      </c>
      <c r="F916" s="192" t="s">
        <v>3728</v>
      </c>
      <c r="G916" s="193" t="s">
        <v>3729</v>
      </c>
      <c r="H916" s="197" t="s">
        <v>429</v>
      </c>
      <c r="I916" s="194">
        <v>98</v>
      </c>
      <c r="J916" s="187" t="s">
        <v>4238</v>
      </c>
    </row>
    <row r="917" spans="1:10" ht="26.25" customHeight="1">
      <c r="A917" s="189">
        <v>31</v>
      </c>
      <c r="B917" s="190" t="s">
        <v>4239</v>
      </c>
      <c r="C917" s="191" t="s">
        <v>220</v>
      </c>
      <c r="D917" s="192" t="s">
        <v>4240</v>
      </c>
      <c r="E917" s="192" t="s">
        <v>133</v>
      </c>
      <c r="F917" s="192" t="s">
        <v>3731</v>
      </c>
      <c r="G917" s="193" t="s">
        <v>3732</v>
      </c>
      <c r="H917" s="197" t="s">
        <v>372</v>
      </c>
      <c r="I917" s="194">
        <v>1</v>
      </c>
      <c r="J917" s="187" t="s">
        <v>4238</v>
      </c>
    </row>
    <row r="918" spans="1:10" ht="26.25" customHeight="1">
      <c r="A918" s="189">
        <v>32</v>
      </c>
      <c r="B918" s="190" t="s">
        <v>4239</v>
      </c>
      <c r="C918" s="191" t="s">
        <v>220</v>
      </c>
      <c r="D918" s="192" t="s">
        <v>4240</v>
      </c>
      <c r="E918" s="192" t="s">
        <v>133</v>
      </c>
      <c r="F918" s="192" t="s">
        <v>3734</v>
      </c>
      <c r="G918" s="193" t="s">
        <v>3735</v>
      </c>
      <c r="H918" s="197" t="s">
        <v>372</v>
      </c>
      <c r="I918" s="194">
        <v>1</v>
      </c>
      <c r="J918" s="187" t="s">
        <v>4238</v>
      </c>
    </row>
    <row r="919" spans="1:10" ht="17.25" customHeight="1">
      <c r="A919" s="189">
        <v>33</v>
      </c>
      <c r="B919" s="190" t="s">
        <v>4239</v>
      </c>
      <c r="C919" s="191" t="s">
        <v>220</v>
      </c>
      <c r="D919" s="192" t="s">
        <v>4240</v>
      </c>
      <c r="E919" s="192" t="s">
        <v>133</v>
      </c>
      <c r="F919" s="192" t="s">
        <v>2191</v>
      </c>
      <c r="G919" s="193" t="s">
        <v>3737</v>
      </c>
      <c r="H919" s="197" t="s">
        <v>429</v>
      </c>
      <c r="I919" s="194">
        <v>100</v>
      </c>
      <c r="J919" s="187" t="s">
        <v>4238</v>
      </c>
    </row>
    <row r="920" spans="1:10" ht="26.25" customHeight="1">
      <c r="A920" s="189">
        <v>34</v>
      </c>
      <c r="B920" s="190" t="s">
        <v>4239</v>
      </c>
      <c r="C920" s="191" t="s">
        <v>220</v>
      </c>
      <c r="D920" s="192" t="s">
        <v>4240</v>
      </c>
      <c r="E920" s="192" t="s">
        <v>133</v>
      </c>
      <c r="F920" s="192" t="s">
        <v>3739</v>
      </c>
      <c r="G920" s="193" t="s">
        <v>3740</v>
      </c>
      <c r="H920" s="197" t="s">
        <v>429</v>
      </c>
      <c r="I920" s="194">
        <v>0.5</v>
      </c>
      <c r="J920" s="187" t="s">
        <v>4238</v>
      </c>
    </row>
    <row r="921" spans="1:10" ht="17.25" customHeight="1">
      <c r="A921" s="189">
        <v>35</v>
      </c>
      <c r="B921" s="190" t="s">
        <v>4239</v>
      </c>
      <c r="C921" s="191" t="s">
        <v>220</v>
      </c>
      <c r="D921" s="192" t="s">
        <v>4240</v>
      </c>
      <c r="E921" s="192" t="s">
        <v>133</v>
      </c>
      <c r="F921" s="192" t="s">
        <v>3662</v>
      </c>
      <c r="G921" s="193" t="s">
        <v>3663</v>
      </c>
      <c r="H921" s="197" t="s">
        <v>372</v>
      </c>
      <c r="I921" s="194">
        <v>1</v>
      </c>
      <c r="J921" s="187" t="s">
        <v>4238</v>
      </c>
    </row>
    <row r="922" spans="1:10" ht="26.25" customHeight="1">
      <c r="A922" s="189">
        <v>36</v>
      </c>
      <c r="B922" s="190" t="s">
        <v>4239</v>
      </c>
      <c r="C922" s="191" t="s">
        <v>220</v>
      </c>
      <c r="D922" s="192" t="s">
        <v>4240</v>
      </c>
      <c r="E922" s="192" t="s">
        <v>133</v>
      </c>
      <c r="F922" s="192" t="s">
        <v>3665</v>
      </c>
      <c r="G922" s="193" t="s">
        <v>3666</v>
      </c>
      <c r="H922" s="197" t="s">
        <v>239</v>
      </c>
      <c r="I922" s="194">
        <v>77.826999999999998</v>
      </c>
      <c r="J922" s="187" t="s">
        <v>4238</v>
      </c>
    </row>
    <row r="923" spans="1:10" ht="17.25" customHeight="1">
      <c r="A923" s="189">
        <v>37</v>
      </c>
      <c r="B923" s="190" t="s">
        <v>4239</v>
      </c>
      <c r="C923" s="191" t="s">
        <v>220</v>
      </c>
      <c r="D923" s="192" t="s">
        <v>4240</v>
      </c>
      <c r="E923" s="192" t="s">
        <v>133</v>
      </c>
      <c r="F923" s="192" t="s">
        <v>3744</v>
      </c>
      <c r="G923" s="193" t="s">
        <v>3745</v>
      </c>
      <c r="H923" s="197" t="s">
        <v>429</v>
      </c>
      <c r="I923" s="194">
        <v>1</v>
      </c>
      <c r="J923" s="187" t="s">
        <v>4238</v>
      </c>
    </row>
    <row r="924" spans="1:10" ht="17.25" customHeight="1">
      <c r="A924" s="189">
        <v>38</v>
      </c>
      <c r="B924" s="190" t="s">
        <v>4239</v>
      </c>
      <c r="C924" s="191" t="s">
        <v>220</v>
      </c>
      <c r="D924" s="192" t="s">
        <v>4240</v>
      </c>
      <c r="E924" s="192" t="s">
        <v>133</v>
      </c>
      <c r="F924" s="192" t="s">
        <v>3747</v>
      </c>
      <c r="G924" s="193" t="s">
        <v>3748</v>
      </c>
      <c r="H924" s="197" t="s">
        <v>429</v>
      </c>
      <c r="I924" s="194">
        <v>1</v>
      </c>
      <c r="J924" s="187" t="s">
        <v>4238</v>
      </c>
    </row>
    <row r="925" spans="1:10" ht="17.25" customHeight="1">
      <c r="A925" s="189">
        <v>39</v>
      </c>
      <c r="B925" s="190" t="s">
        <v>4239</v>
      </c>
      <c r="C925" s="191" t="s">
        <v>220</v>
      </c>
      <c r="D925" s="192" t="s">
        <v>4240</v>
      </c>
      <c r="E925" s="192" t="s">
        <v>133</v>
      </c>
      <c r="F925" s="192" t="s">
        <v>3318</v>
      </c>
      <c r="G925" s="193" t="s">
        <v>3319</v>
      </c>
      <c r="H925" s="197" t="s">
        <v>372</v>
      </c>
      <c r="I925" s="194">
        <v>2</v>
      </c>
      <c r="J925" s="187" t="s">
        <v>4238</v>
      </c>
    </row>
    <row r="926" spans="1:10" ht="17.25" customHeight="1">
      <c r="A926" s="189">
        <v>41</v>
      </c>
      <c r="B926" s="190" t="s">
        <v>4239</v>
      </c>
      <c r="C926" s="191" t="s">
        <v>220</v>
      </c>
      <c r="D926" s="192" t="s">
        <v>4240</v>
      </c>
      <c r="E926" s="192" t="s">
        <v>133</v>
      </c>
      <c r="F926" s="192" t="s">
        <v>3342</v>
      </c>
      <c r="G926" s="193" t="s">
        <v>3343</v>
      </c>
      <c r="H926" s="197" t="s">
        <v>273</v>
      </c>
      <c r="I926" s="194">
        <v>31.477</v>
      </c>
      <c r="J926" s="187" t="s">
        <v>4238</v>
      </c>
    </row>
    <row r="927" spans="1:10" ht="17.25" customHeight="1">
      <c r="A927" s="189">
        <v>1</v>
      </c>
      <c r="B927" s="190" t="s">
        <v>4239</v>
      </c>
      <c r="C927" s="191" t="s">
        <v>220</v>
      </c>
      <c r="D927" s="192" t="s">
        <v>4240</v>
      </c>
      <c r="E927" s="192" t="s">
        <v>136</v>
      </c>
      <c r="F927" s="192" t="s">
        <v>3755</v>
      </c>
      <c r="G927" s="193" t="s">
        <v>3756</v>
      </c>
      <c r="H927" s="197" t="s">
        <v>223</v>
      </c>
      <c r="I927" s="194">
        <v>25.8</v>
      </c>
      <c r="J927" s="187" t="s">
        <v>4238</v>
      </c>
    </row>
    <row r="928" spans="1:10" ht="35.25" customHeight="1">
      <c r="A928" s="189">
        <v>12</v>
      </c>
      <c r="B928" s="195" t="s">
        <v>4256</v>
      </c>
      <c r="C928" s="191" t="s">
        <v>536</v>
      </c>
      <c r="D928" s="192" t="s">
        <v>4240</v>
      </c>
      <c r="E928" s="192" t="s">
        <v>98</v>
      </c>
      <c r="F928" s="192" t="s">
        <v>993</v>
      </c>
      <c r="G928" s="196" t="s">
        <v>4049</v>
      </c>
      <c r="H928" s="197" t="s">
        <v>372</v>
      </c>
      <c r="I928" s="194">
        <v>6</v>
      </c>
      <c r="J928" s="187" t="s">
        <v>4238</v>
      </c>
    </row>
    <row r="929" spans="1:10" ht="35.25" customHeight="1">
      <c r="A929" s="189">
        <v>14</v>
      </c>
      <c r="B929" s="195" t="s">
        <v>4256</v>
      </c>
      <c r="C929" s="191" t="s">
        <v>536</v>
      </c>
      <c r="D929" s="192" t="s">
        <v>4240</v>
      </c>
      <c r="E929" s="192" t="s">
        <v>98</v>
      </c>
      <c r="F929" s="192" t="s">
        <v>1049</v>
      </c>
      <c r="G929" s="196" t="s">
        <v>1050</v>
      </c>
      <c r="H929" s="197" t="s">
        <v>372</v>
      </c>
      <c r="I929" s="194">
        <v>2</v>
      </c>
      <c r="J929" s="187" t="s">
        <v>4238</v>
      </c>
    </row>
    <row r="930" spans="1:10" ht="26.25" customHeight="1">
      <c r="A930" s="189">
        <v>16</v>
      </c>
      <c r="B930" s="195" t="s">
        <v>4256</v>
      </c>
      <c r="C930" s="191" t="s">
        <v>536</v>
      </c>
      <c r="D930" s="192" t="s">
        <v>4240</v>
      </c>
      <c r="E930" s="192" t="s">
        <v>98</v>
      </c>
      <c r="F930" s="192" t="s">
        <v>1069</v>
      </c>
      <c r="G930" s="196" t="s">
        <v>1070</v>
      </c>
      <c r="H930" s="197" t="s">
        <v>372</v>
      </c>
      <c r="I930" s="194">
        <v>2</v>
      </c>
      <c r="J930" s="187" t="s">
        <v>4238</v>
      </c>
    </row>
    <row r="931" spans="1:10" ht="17.25" customHeight="1">
      <c r="A931" s="189">
        <v>62</v>
      </c>
      <c r="B931" s="195" t="s">
        <v>4256</v>
      </c>
      <c r="C931" s="191" t="s">
        <v>536</v>
      </c>
      <c r="D931" s="192" t="s">
        <v>4240</v>
      </c>
      <c r="E931" s="192" t="s">
        <v>98</v>
      </c>
      <c r="F931" s="192" t="s">
        <v>537</v>
      </c>
      <c r="G931" s="196" t="s">
        <v>538</v>
      </c>
      <c r="H931" s="197" t="s">
        <v>429</v>
      </c>
      <c r="I931" s="194">
        <v>39.9</v>
      </c>
      <c r="J931" s="187" t="s">
        <v>4238</v>
      </c>
    </row>
    <row r="932" spans="1:10" ht="17.25" customHeight="1">
      <c r="A932" s="189">
        <v>64</v>
      </c>
      <c r="B932" s="195" t="s">
        <v>4256</v>
      </c>
      <c r="C932" s="191" t="s">
        <v>536</v>
      </c>
      <c r="D932" s="192" t="s">
        <v>4240</v>
      </c>
      <c r="E932" s="192" t="s">
        <v>98</v>
      </c>
      <c r="F932" s="192" t="s">
        <v>545</v>
      </c>
      <c r="G932" s="196" t="s">
        <v>546</v>
      </c>
      <c r="H932" s="197" t="s">
        <v>429</v>
      </c>
      <c r="I932" s="194">
        <v>556.952</v>
      </c>
      <c r="J932" s="187" t="s">
        <v>4238</v>
      </c>
    </row>
    <row r="933" spans="1:10" ht="17.25" customHeight="1">
      <c r="A933" s="189">
        <v>83</v>
      </c>
      <c r="B933" s="195" t="s">
        <v>4256</v>
      </c>
      <c r="C933" s="191" t="s">
        <v>536</v>
      </c>
      <c r="D933" s="192" t="s">
        <v>4240</v>
      </c>
      <c r="E933" s="192" t="s">
        <v>98</v>
      </c>
      <c r="F933" s="192" t="s">
        <v>621</v>
      </c>
      <c r="G933" s="196" t="s">
        <v>622</v>
      </c>
      <c r="H933" s="197" t="s">
        <v>372</v>
      </c>
      <c r="I933" s="194">
        <v>5</v>
      </c>
      <c r="J933" s="187" t="s">
        <v>4238</v>
      </c>
    </row>
    <row r="934" spans="1:10" ht="17.25" customHeight="1">
      <c r="A934" s="189">
        <v>85</v>
      </c>
      <c r="B934" s="195" t="s">
        <v>4256</v>
      </c>
      <c r="C934" s="191" t="s">
        <v>536</v>
      </c>
      <c r="D934" s="192" t="s">
        <v>4240</v>
      </c>
      <c r="E934" s="192" t="s">
        <v>98</v>
      </c>
      <c r="F934" s="192" t="s">
        <v>629</v>
      </c>
      <c r="G934" s="196" t="s">
        <v>630</v>
      </c>
      <c r="H934" s="197" t="s">
        <v>372</v>
      </c>
      <c r="I934" s="194">
        <v>2</v>
      </c>
      <c r="J934" s="187" t="s">
        <v>4238</v>
      </c>
    </row>
    <row r="935" spans="1:10" ht="17.25" customHeight="1">
      <c r="A935" s="189">
        <v>87</v>
      </c>
      <c r="B935" s="195" t="s">
        <v>4256</v>
      </c>
      <c r="C935" s="191" t="s">
        <v>536</v>
      </c>
      <c r="D935" s="192" t="s">
        <v>4240</v>
      </c>
      <c r="E935" s="192" t="s">
        <v>98</v>
      </c>
      <c r="F935" s="192" t="s">
        <v>637</v>
      </c>
      <c r="G935" s="196" t="s">
        <v>638</v>
      </c>
      <c r="H935" s="197" t="s">
        <v>372</v>
      </c>
      <c r="I935" s="194">
        <v>172</v>
      </c>
      <c r="J935" s="187" t="s">
        <v>4238</v>
      </c>
    </row>
    <row r="936" spans="1:10" ht="17.25" customHeight="1">
      <c r="A936" s="189">
        <v>102</v>
      </c>
      <c r="B936" s="195" t="s">
        <v>4256</v>
      </c>
      <c r="C936" s="191" t="s">
        <v>536</v>
      </c>
      <c r="D936" s="192" t="s">
        <v>4240</v>
      </c>
      <c r="E936" s="192" t="s">
        <v>98</v>
      </c>
      <c r="F936" s="192" t="s">
        <v>697</v>
      </c>
      <c r="G936" s="196" t="s">
        <v>698</v>
      </c>
      <c r="H936" s="197" t="s">
        <v>239</v>
      </c>
      <c r="I936" s="194">
        <v>0.40400000000000003</v>
      </c>
      <c r="J936" s="187" t="s">
        <v>4238</v>
      </c>
    </row>
    <row r="937" spans="1:10" ht="17.25" customHeight="1">
      <c r="A937" s="189">
        <v>105</v>
      </c>
      <c r="B937" s="195" t="s">
        <v>4256</v>
      </c>
      <c r="C937" s="191" t="s">
        <v>536</v>
      </c>
      <c r="D937" s="192" t="s">
        <v>4240</v>
      </c>
      <c r="E937" s="192" t="s">
        <v>98</v>
      </c>
      <c r="F937" s="192" t="s">
        <v>709</v>
      </c>
      <c r="G937" s="196" t="s">
        <v>4257</v>
      </c>
      <c r="H937" s="197" t="s">
        <v>223</v>
      </c>
      <c r="I937" s="194">
        <v>1550.9069999999999</v>
      </c>
      <c r="J937" s="187" t="s">
        <v>4238</v>
      </c>
    </row>
    <row r="938" spans="1:10" ht="17.25" customHeight="1">
      <c r="A938" s="189">
        <v>106</v>
      </c>
      <c r="B938" s="195" t="s">
        <v>4256</v>
      </c>
      <c r="C938" s="191" t="s">
        <v>536</v>
      </c>
      <c r="D938" s="192" t="s">
        <v>4240</v>
      </c>
      <c r="E938" s="192" t="s">
        <v>98</v>
      </c>
      <c r="F938" s="192" t="s">
        <v>713</v>
      </c>
      <c r="G938" s="196" t="s">
        <v>4258</v>
      </c>
      <c r="H938" s="197" t="s">
        <v>223</v>
      </c>
      <c r="I938" s="194">
        <v>1550.9069999999999</v>
      </c>
      <c r="J938" s="187" t="s">
        <v>4238</v>
      </c>
    </row>
    <row r="939" spans="1:10" ht="17.25" customHeight="1">
      <c r="A939" s="189">
        <v>111</v>
      </c>
      <c r="B939" s="195" t="s">
        <v>4256</v>
      </c>
      <c r="C939" s="191" t="s">
        <v>536</v>
      </c>
      <c r="D939" s="192" t="s">
        <v>4240</v>
      </c>
      <c r="E939" s="192" t="s">
        <v>98</v>
      </c>
      <c r="F939" s="192" t="s">
        <v>732</v>
      </c>
      <c r="G939" s="196" t="s">
        <v>4259</v>
      </c>
      <c r="H939" s="197" t="s">
        <v>223</v>
      </c>
      <c r="I939" s="194">
        <v>1256.1400000000001</v>
      </c>
      <c r="J939" s="187" t="s">
        <v>4238</v>
      </c>
    </row>
    <row r="940" spans="1:10" ht="17.25" customHeight="1">
      <c r="A940" s="189">
        <v>113</v>
      </c>
      <c r="B940" s="195" t="s">
        <v>4256</v>
      </c>
      <c r="C940" s="191" t="s">
        <v>536</v>
      </c>
      <c r="D940" s="192" t="s">
        <v>4240</v>
      </c>
      <c r="E940" s="192" t="s">
        <v>98</v>
      </c>
      <c r="F940" s="192" t="s">
        <v>740</v>
      </c>
      <c r="G940" s="196" t="s">
        <v>741</v>
      </c>
      <c r="H940" s="197" t="s">
        <v>223</v>
      </c>
      <c r="I940" s="194">
        <v>373.697</v>
      </c>
      <c r="J940" s="187" t="s">
        <v>4238</v>
      </c>
    </row>
    <row r="941" spans="1:10" ht="17.25" customHeight="1">
      <c r="A941" s="189">
        <v>114</v>
      </c>
      <c r="B941" s="195" t="s">
        <v>4256</v>
      </c>
      <c r="C941" s="191" t="s">
        <v>536</v>
      </c>
      <c r="D941" s="192" t="s">
        <v>4240</v>
      </c>
      <c r="E941" s="192" t="s">
        <v>98</v>
      </c>
      <c r="F941" s="192" t="s">
        <v>744</v>
      </c>
      <c r="G941" s="196" t="s">
        <v>745</v>
      </c>
      <c r="H941" s="197" t="s">
        <v>223</v>
      </c>
      <c r="I941" s="194">
        <v>819.43700000000001</v>
      </c>
      <c r="J941" s="187" t="s">
        <v>4238</v>
      </c>
    </row>
    <row r="942" spans="1:10" ht="17.25" customHeight="1">
      <c r="A942" s="189">
        <v>115</v>
      </c>
      <c r="B942" s="195" t="s">
        <v>4256</v>
      </c>
      <c r="C942" s="191" t="s">
        <v>536</v>
      </c>
      <c r="D942" s="192" t="s">
        <v>4240</v>
      </c>
      <c r="E942" s="192" t="s">
        <v>98</v>
      </c>
      <c r="F942" s="192" t="s">
        <v>748</v>
      </c>
      <c r="G942" s="196" t="s">
        <v>4260</v>
      </c>
      <c r="H942" s="197" t="s">
        <v>223</v>
      </c>
      <c r="I942" s="194">
        <v>1158.6079999999999</v>
      </c>
      <c r="J942" s="187" t="s">
        <v>4238</v>
      </c>
    </row>
    <row r="943" spans="1:10" ht="17.25" customHeight="1">
      <c r="A943" s="189">
        <v>117</v>
      </c>
      <c r="B943" s="195" t="s">
        <v>4256</v>
      </c>
      <c r="C943" s="191" t="s">
        <v>536</v>
      </c>
      <c r="D943" s="192" t="s">
        <v>4240</v>
      </c>
      <c r="E943" s="192" t="s">
        <v>98</v>
      </c>
      <c r="F943" s="192" t="s">
        <v>756</v>
      </c>
      <c r="G943" s="196" t="s">
        <v>4261</v>
      </c>
      <c r="H943" s="197" t="s">
        <v>223</v>
      </c>
      <c r="I943" s="194">
        <v>258.50900000000001</v>
      </c>
      <c r="J943" s="187" t="s">
        <v>4238</v>
      </c>
    </row>
    <row r="944" spans="1:10" ht="17.25" customHeight="1">
      <c r="A944" s="189">
        <v>121</v>
      </c>
      <c r="B944" s="195" t="s">
        <v>4256</v>
      </c>
      <c r="C944" s="191" t="s">
        <v>536</v>
      </c>
      <c r="D944" s="192" t="s">
        <v>4240</v>
      </c>
      <c r="E944" s="192" t="s">
        <v>98</v>
      </c>
      <c r="F944" s="192" t="s">
        <v>776</v>
      </c>
      <c r="G944" s="196" t="s">
        <v>777</v>
      </c>
      <c r="H944" s="197" t="s">
        <v>231</v>
      </c>
      <c r="I944" s="194">
        <v>18.143999999999998</v>
      </c>
      <c r="J944" s="187" t="s">
        <v>4238</v>
      </c>
    </row>
    <row r="945" spans="1:10" ht="35.25" customHeight="1">
      <c r="A945" s="189">
        <v>130</v>
      </c>
      <c r="B945" s="195" t="s">
        <v>4256</v>
      </c>
      <c r="C945" s="191" t="s">
        <v>536</v>
      </c>
      <c r="D945" s="192" t="s">
        <v>4240</v>
      </c>
      <c r="E945" s="192" t="s">
        <v>98</v>
      </c>
      <c r="F945" s="192" t="s">
        <v>812</v>
      </c>
      <c r="G945" s="196" t="s">
        <v>813</v>
      </c>
      <c r="H945" s="197" t="s">
        <v>223</v>
      </c>
      <c r="I945" s="194">
        <v>1688.2</v>
      </c>
      <c r="J945" s="187" t="s">
        <v>4238</v>
      </c>
    </row>
    <row r="946" spans="1:10" ht="17.25" customHeight="1">
      <c r="A946" s="189">
        <v>133</v>
      </c>
      <c r="B946" s="195" t="s">
        <v>4256</v>
      </c>
      <c r="C946" s="191" t="s">
        <v>536</v>
      </c>
      <c r="D946" s="192" t="s">
        <v>4240</v>
      </c>
      <c r="E946" s="192" t="s">
        <v>98</v>
      </c>
      <c r="F946" s="192" t="s">
        <v>824</v>
      </c>
      <c r="G946" s="196" t="s">
        <v>825</v>
      </c>
      <c r="H946" s="197" t="s">
        <v>372</v>
      </c>
      <c r="I946" s="194">
        <v>57</v>
      </c>
      <c r="J946" s="187" t="s">
        <v>4238</v>
      </c>
    </row>
    <row r="947" spans="1:10" ht="17.25" customHeight="1">
      <c r="A947" s="189">
        <v>134</v>
      </c>
      <c r="B947" s="195" t="s">
        <v>4256</v>
      </c>
      <c r="C947" s="191" t="s">
        <v>536</v>
      </c>
      <c r="D947" s="192" t="s">
        <v>4240</v>
      </c>
      <c r="E947" s="192" t="s">
        <v>98</v>
      </c>
      <c r="F947" s="192" t="s">
        <v>828</v>
      </c>
      <c r="G947" s="196" t="s">
        <v>829</v>
      </c>
      <c r="H947" s="197" t="s">
        <v>372</v>
      </c>
      <c r="I947" s="194">
        <v>4</v>
      </c>
      <c r="J947" s="187" t="s">
        <v>4238</v>
      </c>
    </row>
    <row r="948" spans="1:10" ht="17.25" customHeight="1">
      <c r="A948" s="189">
        <v>135</v>
      </c>
      <c r="B948" s="195" t="s">
        <v>4256</v>
      </c>
      <c r="C948" s="191" t="s">
        <v>536</v>
      </c>
      <c r="D948" s="192" t="s">
        <v>4240</v>
      </c>
      <c r="E948" s="192" t="s">
        <v>98</v>
      </c>
      <c r="F948" s="192" t="s">
        <v>832</v>
      </c>
      <c r="G948" s="196" t="s">
        <v>833</v>
      </c>
      <c r="H948" s="197" t="s">
        <v>372</v>
      </c>
      <c r="I948" s="194">
        <v>2</v>
      </c>
      <c r="J948" s="187" t="s">
        <v>4238</v>
      </c>
    </row>
    <row r="949" spans="1:10" ht="26.25" customHeight="1">
      <c r="A949" s="189">
        <v>137</v>
      </c>
      <c r="B949" s="195" t="s">
        <v>4256</v>
      </c>
      <c r="C949" s="191" t="s">
        <v>536</v>
      </c>
      <c r="D949" s="192" t="s">
        <v>4240</v>
      </c>
      <c r="E949" s="192" t="s">
        <v>98</v>
      </c>
      <c r="F949" s="192" t="s">
        <v>840</v>
      </c>
      <c r="G949" s="196" t="s">
        <v>841</v>
      </c>
      <c r="H949" s="197" t="s">
        <v>223</v>
      </c>
      <c r="I949" s="194">
        <v>36.9</v>
      </c>
      <c r="J949" s="187" t="s">
        <v>4238</v>
      </c>
    </row>
    <row r="950" spans="1:10" ht="17.25" customHeight="1">
      <c r="A950" s="189">
        <v>138</v>
      </c>
      <c r="B950" s="195" t="s">
        <v>4256</v>
      </c>
      <c r="C950" s="191" t="s">
        <v>536</v>
      </c>
      <c r="D950" s="192" t="s">
        <v>4240</v>
      </c>
      <c r="E950" s="192" t="s">
        <v>98</v>
      </c>
      <c r="F950" s="192" t="s">
        <v>844</v>
      </c>
      <c r="G950" s="196" t="s">
        <v>845</v>
      </c>
      <c r="H950" s="197" t="s">
        <v>846</v>
      </c>
      <c r="I950" s="194">
        <v>24</v>
      </c>
      <c r="J950" s="187" t="s">
        <v>4238</v>
      </c>
    </row>
    <row r="951" spans="1:10" ht="17.25" customHeight="1">
      <c r="A951" s="189">
        <v>139</v>
      </c>
      <c r="B951" s="195" t="s">
        <v>4256</v>
      </c>
      <c r="C951" s="191" t="s">
        <v>536</v>
      </c>
      <c r="D951" s="192" t="s">
        <v>4240</v>
      </c>
      <c r="E951" s="192" t="s">
        <v>98</v>
      </c>
      <c r="F951" s="192" t="s">
        <v>849</v>
      </c>
      <c r="G951" s="196" t="s">
        <v>850</v>
      </c>
      <c r="H951" s="197" t="s">
        <v>846</v>
      </c>
      <c r="I951" s="194">
        <v>48</v>
      </c>
      <c r="J951" s="187" t="s">
        <v>4238</v>
      </c>
    </row>
    <row r="952" spans="1:10" ht="17.25" customHeight="1">
      <c r="A952" s="189">
        <v>140</v>
      </c>
      <c r="B952" s="195" t="s">
        <v>4256</v>
      </c>
      <c r="C952" s="191" t="s">
        <v>536</v>
      </c>
      <c r="D952" s="192" t="s">
        <v>4240</v>
      </c>
      <c r="E952" s="192" t="s">
        <v>98</v>
      </c>
      <c r="F952" s="192" t="s">
        <v>853</v>
      </c>
      <c r="G952" s="196" t="s">
        <v>854</v>
      </c>
      <c r="H952" s="197" t="s">
        <v>372</v>
      </c>
      <c r="I952" s="194">
        <v>1</v>
      </c>
      <c r="J952" s="187" t="s">
        <v>4238</v>
      </c>
    </row>
    <row r="953" spans="1:10" ht="17.25" customHeight="1">
      <c r="A953" s="189">
        <v>142</v>
      </c>
      <c r="B953" s="195" t="s">
        <v>4256</v>
      </c>
      <c r="C953" s="191" t="s">
        <v>536</v>
      </c>
      <c r="D953" s="192" t="s">
        <v>4240</v>
      </c>
      <c r="E953" s="192" t="s">
        <v>98</v>
      </c>
      <c r="F953" s="192" t="s">
        <v>869</v>
      </c>
      <c r="G953" s="196" t="s">
        <v>4262</v>
      </c>
      <c r="H953" s="197" t="s">
        <v>429</v>
      </c>
      <c r="I953" s="194">
        <v>168</v>
      </c>
      <c r="J953" s="187" t="s">
        <v>4238</v>
      </c>
    </row>
    <row r="954" spans="1:10" ht="17.25" customHeight="1">
      <c r="A954" s="189">
        <v>144</v>
      </c>
      <c r="B954" s="195" t="s">
        <v>4256</v>
      </c>
      <c r="C954" s="191" t="s">
        <v>536</v>
      </c>
      <c r="D954" s="192" t="s">
        <v>4240</v>
      </c>
      <c r="E954" s="192" t="s">
        <v>98</v>
      </c>
      <c r="F954" s="192" t="s">
        <v>877</v>
      </c>
      <c r="G954" s="196" t="s">
        <v>878</v>
      </c>
      <c r="H954" s="197" t="s">
        <v>372</v>
      </c>
      <c r="I954" s="194">
        <v>180</v>
      </c>
      <c r="J954" s="187" t="s">
        <v>4238</v>
      </c>
    </row>
    <row r="955" spans="1:10" ht="17.25" customHeight="1">
      <c r="A955" s="189">
        <v>146</v>
      </c>
      <c r="B955" s="195" t="s">
        <v>4256</v>
      </c>
      <c r="C955" s="191" t="s">
        <v>536</v>
      </c>
      <c r="D955" s="192" t="s">
        <v>4240</v>
      </c>
      <c r="E955" s="192" t="s">
        <v>98</v>
      </c>
      <c r="F955" s="192" t="s">
        <v>885</v>
      </c>
      <c r="G955" s="196" t="s">
        <v>4263</v>
      </c>
      <c r="H955" s="197" t="s">
        <v>372</v>
      </c>
      <c r="I955" s="194">
        <v>4</v>
      </c>
      <c r="J955" s="187" t="s">
        <v>4238</v>
      </c>
    </row>
    <row r="956" spans="1:10" ht="17.25" customHeight="1">
      <c r="A956" s="189">
        <v>148</v>
      </c>
      <c r="B956" s="195" t="s">
        <v>4256</v>
      </c>
      <c r="C956" s="191" t="s">
        <v>536</v>
      </c>
      <c r="D956" s="192" t="s">
        <v>4240</v>
      </c>
      <c r="E956" s="192" t="s">
        <v>98</v>
      </c>
      <c r="F956" s="192" t="s">
        <v>893</v>
      </c>
      <c r="G956" s="196" t="s">
        <v>4264</v>
      </c>
      <c r="H956" s="197" t="s">
        <v>372</v>
      </c>
      <c r="I956" s="194">
        <v>8</v>
      </c>
      <c r="J956" s="187" t="s">
        <v>4238</v>
      </c>
    </row>
    <row r="957" spans="1:10" ht="17.25" customHeight="1">
      <c r="A957" s="189">
        <v>150</v>
      </c>
      <c r="B957" s="195" t="s">
        <v>4256</v>
      </c>
      <c r="C957" s="191" t="s">
        <v>536</v>
      </c>
      <c r="D957" s="192" t="s">
        <v>4240</v>
      </c>
      <c r="E957" s="192" t="s">
        <v>98</v>
      </c>
      <c r="F957" s="192" t="s">
        <v>901</v>
      </c>
      <c r="G957" s="196" t="s">
        <v>4265</v>
      </c>
      <c r="H957" s="197" t="s">
        <v>429</v>
      </c>
      <c r="I957" s="194">
        <v>64</v>
      </c>
      <c r="J957" s="187" t="s">
        <v>4238</v>
      </c>
    </row>
    <row r="958" spans="1:10" ht="17.25" customHeight="1">
      <c r="A958" s="189">
        <v>152</v>
      </c>
      <c r="B958" s="195" t="s">
        <v>4256</v>
      </c>
      <c r="C958" s="191" t="s">
        <v>536</v>
      </c>
      <c r="D958" s="192" t="s">
        <v>4240</v>
      </c>
      <c r="E958" s="192" t="s">
        <v>98</v>
      </c>
      <c r="F958" s="192" t="s">
        <v>909</v>
      </c>
      <c r="G958" s="196" t="s">
        <v>910</v>
      </c>
      <c r="H958" s="197" t="s">
        <v>372</v>
      </c>
      <c r="I958" s="194">
        <v>40</v>
      </c>
      <c r="J958" s="187" t="s">
        <v>4238</v>
      </c>
    </row>
    <row r="959" spans="1:10" ht="17.25" customHeight="1">
      <c r="A959" s="189">
        <v>154</v>
      </c>
      <c r="B959" s="195" t="s">
        <v>4256</v>
      </c>
      <c r="C959" s="191" t="s">
        <v>536</v>
      </c>
      <c r="D959" s="192" t="s">
        <v>4240</v>
      </c>
      <c r="E959" s="192" t="s">
        <v>98</v>
      </c>
      <c r="F959" s="192" t="s">
        <v>917</v>
      </c>
      <c r="G959" s="196" t="s">
        <v>4266</v>
      </c>
      <c r="H959" s="197" t="s">
        <v>372</v>
      </c>
      <c r="I959" s="194">
        <v>16</v>
      </c>
      <c r="J959" s="187" t="s">
        <v>4238</v>
      </c>
    </row>
    <row r="960" spans="1:10" ht="17.25" customHeight="1">
      <c r="A960" s="189">
        <v>156</v>
      </c>
      <c r="B960" s="195" t="s">
        <v>4256</v>
      </c>
      <c r="C960" s="191" t="s">
        <v>536</v>
      </c>
      <c r="D960" s="192" t="s">
        <v>4240</v>
      </c>
      <c r="E960" s="192" t="s">
        <v>98</v>
      </c>
      <c r="F960" s="192" t="s">
        <v>925</v>
      </c>
      <c r="G960" s="196" t="s">
        <v>4267</v>
      </c>
      <c r="H960" s="197" t="s">
        <v>372</v>
      </c>
      <c r="I960" s="194">
        <v>8</v>
      </c>
      <c r="J960" s="187" t="s">
        <v>4238</v>
      </c>
    </row>
    <row r="961" spans="1:10" ht="17.25" customHeight="1">
      <c r="A961" s="189">
        <v>157</v>
      </c>
      <c r="B961" s="195" t="s">
        <v>4256</v>
      </c>
      <c r="C961" s="191" t="s">
        <v>536</v>
      </c>
      <c r="D961" s="192" t="s">
        <v>4240</v>
      </c>
      <c r="E961" s="192" t="s">
        <v>98</v>
      </c>
      <c r="F961" s="192" t="s">
        <v>929</v>
      </c>
      <c r="G961" s="196" t="s">
        <v>930</v>
      </c>
      <c r="H961" s="197" t="s">
        <v>846</v>
      </c>
      <c r="I961" s="194">
        <v>1</v>
      </c>
      <c r="J961" s="187" t="s">
        <v>4238</v>
      </c>
    </row>
    <row r="962" spans="1:10" ht="17.25" customHeight="1">
      <c r="A962" s="189">
        <v>158</v>
      </c>
      <c r="B962" s="195" t="s">
        <v>4256</v>
      </c>
      <c r="C962" s="191" t="s">
        <v>536</v>
      </c>
      <c r="D962" s="192" t="s">
        <v>4240</v>
      </c>
      <c r="E962" s="192" t="s">
        <v>98</v>
      </c>
      <c r="F962" s="192" t="s">
        <v>933</v>
      </c>
      <c r="G962" s="196" t="s">
        <v>4268</v>
      </c>
      <c r="H962" s="197" t="s">
        <v>372</v>
      </c>
      <c r="I962" s="194">
        <v>6</v>
      </c>
      <c r="J962" s="187" t="s">
        <v>4238</v>
      </c>
    </row>
    <row r="963" spans="1:10" ht="17.25" customHeight="1">
      <c r="A963" s="189">
        <v>161</v>
      </c>
      <c r="B963" s="195" t="s">
        <v>4256</v>
      </c>
      <c r="C963" s="191" t="s">
        <v>536</v>
      </c>
      <c r="D963" s="192" t="s">
        <v>4240</v>
      </c>
      <c r="E963" s="192" t="s">
        <v>98</v>
      </c>
      <c r="F963" s="192" t="s">
        <v>945</v>
      </c>
      <c r="G963" s="196" t="s">
        <v>946</v>
      </c>
      <c r="H963" s="197" t="s">
        <v>429</v>
      </c>
      <c r="I963" s="194">
        <v>165</v>
      </c>
      <c r="J963" s="187" t="s">
        <v>4238</v>
      </c>
    </row>
    <row r="964" spans="1:10" ht="17.25" customHeight="1">
      <c r="A964" s="189">
        <v>162</v>
      </c>
      <c r="B964" s="195" t="s">
        <v>4256</v>
      </c>
      <c r="C964" s="191" t="s">
        <v>536</v>
      </c>
      <c r="D964" s="192" t="s">
        <v>4240</v>
      </c>
      <c r="E964" s="192" t="s">
        <v>98</v>
      </c>
      <c r="F964" s="192" t="s">
        <v>949</v>
      </c>
      <c r="G964" s="196" t="s">
        <v>950</v>
      </c>
      <c r="H964" s="197" t="s">
        <v>429</v>
      </c>
      <c r="I964" s="194">
        <v>165</v>
      </c>
      <c r="J964" s="187" t="s">
        <v>4238</v>
      </c>
    </row>
    <row r="965" spans="1:10" ht="26.25" customHeight="1">
      <c r="A965" s="189">
        <v>164</v>
      </c>
      <c r="B965" s="195" t="s">
        <v>4256</v>
      </c>
      <c r="C965" s="191" t="s">
        <v>536</v>
      </c>
      <c r="D965" s="192" t="s">
        <v>4240</v>
      </c>
      <c r="E965" s="192" t="s">
        <v>98</v>
      </c>
      <c r="F965" s="192" t="s">
        <v>957</v>
      </c>
      <c r="G965" s="196" t="s">
        <v>4269</v>
      </c>
      <c r="H965" s="197" t="s">
        <v>223</v>
      </c>
      <c r="I965" s="194">
        <v>1744.6</v>
      </c>
      <c r="J965" s="187" t="s">
        <v>4238</v>
      </c>
    </row>
    <row r="966" spans="1:10" ht="17.25" customHeight="1">
      <c r="A966" s="189">
        <v>166</v>
      </c>
      <c r="B966" s="195" t="s">
        <v>4256</v>
      </c>
      <c r="C966" s="191" t="s">
        <v>536</v>
      </c>
      <c r="D966" s="192" t="s">
        <v>4240</v>
      </c>
      <c r="E966" s="192" t="s">
        <v>98</v>
      </c>
      <c r="F966" s="192" t="s">
        <v>973</v>
      </c>
      <c r="G966" s="196" t="s">
        <v>974</v>
      </c>
      <c r="H966" s="197" t="s">
        <v>429</v>
      </c>
      <c r="I966" s="194">
        <v>110</v>
      </c>
      <c r="J966" s="187" t="s">
        <v>4238</v>
      </c>
    </row>
    <row r="967" spans="1:10" ht="35.25" customHeight="1">
      <c r="A967" s="189">
        <v>169</v>
      </c>
      <c r="B967" s="195" t="s">
        <v>4256</v>
      </c>
      <c r="C967" s="191" t="s">
        <v>536</v>
      </c>
      <c r="D967" s="192" t="s">
        <v>4240</v>
      </c>
      <c r="E967" s="192" t="s">
        <v>98</v>
      </c>
      <c r="F967" s="192" t="s">
        <v>993</v>
      </c>
      <c r="G967" s="196" t="s">
        <v>994</v>
      </c>
      <c r="H967" s="197" t="s">
        <v>372</v>
      </c>
      <c r="I967" s="194">
        <v>47</v>
      </c>
      <c r="J967" s="187" t="s">
        <v>4238</v>
      </c>
    </row>
    <row r="968" spans="1:10" ht="26.25" customHeight="1">
      <c r="A968" s="189">
        <v>170</v>
      </c>
      <c r="B968" s="195" t="s">
        <v>4256</v>
      </c>
      <c r="C968" s="191" t="s">
        <v>536</v>
      </c>
      <c r="D968" s="192" t="s">
        <v>4240</v>
      </c>
      <c r="E968" s="192" t="s">
        <v>98</v>
      </c>
      <c r="F968" s="192" t="s">
        <v>997</v>
      </c>
      <c r="G968" s="196" t="s">
        <v>998</v>
      </c>
      <c r="H968" s="197" t="s">
        <v>372</v>
      </c>
      <c r="I968" s="194">
        <v>9</v>
      </c>
      <c r="J968" s="187" t="s">
        <v>4238</v>
      </c>
    </row>
    <row r="969" spans="1:10" ht="35.25" customHeight="1">
      <c r="A969" s="189">
        <v>171</v>
      </c>
      <c r="B969" s="195" t="s">
        <v>4256</v>
      </c>
      <c r="C969" s="191" t="s">
        <v>536</v>
      </c>
      <c r="D969" s="192" t="s">
        <v>4240</v>
      </c>
      <c r="E969" s="192" t="s">
        <v>98</v>
      </c>
      <c r="F969" s="192" t="s">
        <v>1001</v>
      </c>
      <c r="G969" s="196" t="s">
        <v>1002</v>
      </c>
      <c r="H969" s="197" t="s">
        <v>372</v>
      </c>
      <c r="I969" s="194">
        <v>3</v>
      </c>
      <c r="J969" s="187" t="s">
        <v>4238</v>
      </c>
    </row>
    <row r="970" spans="1:10" ht="35.25" customHeight="1">
      <c r="A970" s="189">
        <v>172</v>
      </c>
      <c r="B970" s="195" t="s">
        <v>4256</v>
      </c>
      <c r="C970" s="191" t="s">
        <v>536</v>
      </c>
      <c r="D970" s="192" t="s">
        <v>4240</v>
      </c>
      <c r="E970" s="192" t="s">
        <v>98</v>
      </c>
      <c r="F970" s="192" t="s">
        <v>1005</v>
      </c>
      <c r="G970" s="196" t="s">
        <v>1006</v>
      </c>
      <c r="H970" s="197" t="s">
        <v>372</v>
      </c>
      <c r="I970" s="194">
        <v>2</v>
      </c>
      <c r="J970" s="187" t="s">
        <v>4238</v>
      </c>
    </row>
    <row r="971" spans="1:10" ht="26.25" customHeight="1">
      <c r="A971" s="189">
        <v>173</v>
      </c>
      <c r="B971" s="195" t="s">
        <v>4256</v>
      </c>
      <c r="C971" s="191" t="s">
        <v>536</v>
      </c>
      <c r="D971" s="192" t="s">
        <v>4240</v>
      </c>
      <c r="E971" s="192" t="s">
        <v>98</v>
      </c>
      <c r="F971" s="192" t="s">
        <v>1009</v>
      </c>
      <c r="G971" s="196" t="s">
        <v>1010</v>
      </c>
      <c r="H971" s="197" t="s">
        <v>372</v>
      </c>
      <c r="I971" s="194">
        <v>1</v>
      </c>
      <c r="J971" s="187" t="s">
        <v>4238</v>
      </c>
    </row>
    <row r="972" spans="1:10" ht="26.25" customHeight="1">
      <c r="A972" s="189">
        <v>174</v>
      </c>
      <c r="B972" s="195" t="s">
        <v>4256</v>
      </c>
      <c r="C972" s="191" t="s">
        <v>536</v>
      </c>
      <c r="D972" s="192" t="s">
        <v>4240</v>
      </c>
      <c r="E972" s="192" t="s">
        <v>98</v>
      </c>
      <c r="F972" s="192" t="s">
        <v>1013</v>
      </c>
      <c r="G972" s="196" t="s">
        <v>1014</v>
      </c>
      <c r="H972" s="197" t="s">
        <v>372</v>
      </c>
      <c r="I972" s="194">
        <v>1</v>
      </c>
      <c r="J972" s="187" t="s">
        <v>4238</v>
      </c>
    </row>
    <row r="973" spans="1:10" ht="26.25" customHeight="1">
      <c r="A973" s="189">
        <v>175</v>
      </c>
      <c r="B973" s="195" t="s">
        <v>4256</v>
      </c>
      <c r="C973" s="191" t="s">
        <v>536</v>
      </c>
      <c r="D973" s="192" t="s">
        <v>4240</v>
      </c>
      <c r="E973" s="192" t="s">
        <v>98</v>
      </c>
      <c r="F973" s="192" t="s">
        <v>1017</v>
      </c>
      <c r="G973" s="196" t="s">
        <v>1018</v>
      </c>
      <c r="H973" s="197" t="s">
        <v>372</v>
      </c>
      <c r="I973" s="194">
        <v>1</v>
      </c>
      <c r="J973" s="187" t="s">
        <v>4238</v>
      </c>
    </row>
    <row r="974" spans="1:10" ht="26.25" customHeight="1">
      <c r="A974" s="189">
        <v>177</v>
      </c>
      <c r="B974" s="195" t="s">
        <v>4256</v>
      </c>
      <c r="C974" s="191" t="s">
        <v>536</v>
      </c>
      <c r="D974" s="192" t="s">
        <v>4240</v>
      </c>
      <c r="E974" s="192" t="s">
        <v>98</v>
      </c>
      <c r="F974" s="192" t="s">
        <v>1025</v>
      </c>
      <c r="G974" s="196" t="s">
        <v>1026</v>
      </c>
      <c r="H974" s="197" t="s">
        <v>372</v>
      </c>
      <c r="I974" s="194">
        <v>17</v>
      </c>
      <c r="J974" s="187" t="s">
        <v>4238</v>
      </c>
    </row>
    <row r="975" spans="1:10" ht="26.25" customHeight="1">
      <c r="A975" s="189">
        <v>178</v>
      </c>
      <c r="B975" s="195" t="s">
        <v>4256</v>
      </c>
      <c r="C975" s="191" t="s">
        <v>536</v>
      </c>
      <c r="D975" s="192" t="s">
        <v>4240</v>
      </c>
      <c r="E975" s="192" t="s">
        <v>98</v>
      </c>
      <c r="F975" s="192" t="s">
        <v>1029</v>
      </c>
      <c r="G975" s="196" t="s">
        <v>1030</v>
      </c>
      <c r="H975" s="197" t="s">
        <v>372</v>
      </c>
      <c r="I975" s="194">
        <v>6</v>
      </c>
      <c r="J975" s="187" t="s">
        <v>4238</v>
      </c>
    </row>
    <row r="976" spans="1:10" ht="26.25" customHeight="1">
      <c r="A976" s="189">
        <v>179</v>
      </c>
      <c r="B976" s="195" t="s">
        <v>4256</v>
      </c>
      <c r="C976" s="191" t="s">
        <v>536</v>
      </c>
      <c r="D976" s="192" t="s">
        <v>4240</v>
      </c>
      <c r="E976" s="192" t="s">
        <v>98</v>
      </c>
      <c r="F976" s="192" t="s">
        <v>1033</v>
      </c>
      <c r="G976" s="196" t="s">
        <v>1034</v>
      </c>
      <c r="H976" s="197" t="s">
        <v>372</v>
      </c>
      <c r="I976" s="194">
        <v>9</v>
      </c>
      <c r="J976" s="187" t="s">
        <v>4238</v>
      </c>
    </row>
    <row r="977" spans="1:10" ht="26.25" customHeight="1">
      <c r="A977" s="189">
        <v>181</v>
      </c>
      <c r="B977" s="195" t="s">
        <v>4256</v>
      </c>
      <c r="C977" s="191" t="s">
        <v>536</v>
      </c>
      <c r="D977" s="192" t="s">
        <v>4240</v>
      </c>
      <c r="E977" s="192" t="s">
        <v>98</v>
      </c>
      <c r="F977" s="192" t="s">
        <v>1041</v>
      </c>
      <c r="G977" s="196" t="s">
        <v>1042</v>
      </c>
      <c r="H977" s="197" t="s">
        <v>372</v>
      </c>
      <c r="I977" s="194">
        <v>2</v>
      </c>
      <c r="J977" s="187" t="s">
        <v>4238</v>
      </c>
    </row>
    <row r="978" spans="1:10" ht="35.25" customHeight="1">
      <c r="A978" s="189">
        <v>183</v>
      </c>
      <c r="B978" s="195" t="s">
        <v>4256</v>
      </c>
      <c r="C978" s="191" t="s">
        <v>536</v>
      </c>
      <c r="D978" s="192" t="s">
        <v>4240</v>
      </c>
      <c r="E978" s="192" t="s">
        <v>98</v>
      </c>
      <c r="F978" s="192" t="s">
        <v>1049</v>
      </c>
      <c r="G978" s="196" t="s">
        <v>1050</v>
      </c>
      <c r="H978" s="197" t="s">
        <v>372</v>
      </c>
      <c r="I978" s="194">
        <v>14</v>
      </c>
      <c r="J978" s="187" t="s">
        <v>4238</v>
      </c>
    </row>
    <row r="979" spans="1:10" ht="35.25" customHeight="1">
      <c r="A979" s="189">
        <v>184</v>
      </c>
      <c r="B979" s="195" t="s">
        <v>4256</v>
      </c>
      <c r="C979" s="191" t="s">
        <v>536</v>
      </c>
      <c r="D979" s="192" t="s">
        <v>4240</v>
      </c>
      <c r="E979" s="192" t="s">
        <v>98</v>
      </c>
      <c r="F979" s="192" t="s">
        <v>1053</v>
      </c>
      <c r="G979" s="196" t="s">
        <v>1054</v>
      </c>
      <c r="H979" s="197" t="s">
        <v>372</v>
      </c>
      <c r="I979" s="194">
        <v>5</v>
      </c>
      <c r="J979" s="187" t="s">
        <v>4238</v>
      </c>
    </row>
    <row r="980" spans="1:10" ht="26.25" customHeight="1">
      <c r="A980" s="189">
        <v>186</v>
      </c>
      <c r="B980" s="195" t="s">
        <v>4256</v>
      </c>
      <c r="C980" s="191" t="s">
        <v>536</v>
      </c>
      <c r="D980" s="192" t="s">
        <v>4240</v>
      </c>
      <c r="E980" s="192" t="s">
        <v>98</v>
      </c>
      <c r="F980" s="192" t="s">
        <v>1061</v>
      </c>
      <c r="G980" s="196" t="s">
        <v>1062</v>
      </c>
      <c r="H980" s="197" t="s">
        <v>372</v>
      </c>
      <c r="I980" s="194">
        <v>34</v>
      </c>
      <c r="J980" s="187" t="s">
        <v>4238</v>
      </c>
    </row>
    <row r="981" spans="1:10" ht="26.25" customHeight="1">
      <c r="A981" s="189">
        <v>188</v>
      </c>
      <c r="B981" s="195" t="s">
        <v>4256</v>
      </c>
      <c r="C981" s="191" t="s">
        <v>536</v>
      </c>
      <c r="D981" s="192" t="s">
        <v>4240</v>
      </c>
      <c r="E981" s="192" t="s">
        <v>98</v>
      </c>
      <c r="F981" s="192" t="s">
        <v>1069</v>
      </c>
      <c r="G981" s="196" t="s">
        <v>1070</v>
      </c>
      <c r="H981" s="197" t="s">
        <v>372</v>
      </c>
      <c r="I981" s="194">
        <v>19</v>
      </c>
      <c r="J981" s="187" t="s">
        <v>4238</v>
      </c>
    </row>
    <row r="982" spans="1:10" ht="17.25" customHeight="1">
      <c r="A982" s="189">
        <v>199</v>
      </c>
      <c r="B982" s="195" t="s">
        <v>4256</v>
      </c>
      <c r="C982" s="191" t="s">
        <v>536</v>
      </c>
      <c r="D982" s="192" t="s">
        <v>4240</v>
      </c>
      <c r="E982" s="192" t="s">
        <v>98</v>
      </c>
      <c r="F982" s="192" t="s">
        <v>1115</v>
      </c>
      <c r="G982" s="196" t="s">
        <v>1116</v>
      </c>
      <c r="H982" s="197" t="s">
        <v>223</v>
      </c>
      <c r="I982" s="194">
        <v>2</v>
      </c>
      <c r="J982" s="187" t="s">
        <v>4238</v>
      </c>
    </row>
    <row r="983" spans="1:10" ht="17.25" customHeight="1">
      <c r="A983" s="189">
        <v>201</v>
      </c>
      <c r="B983" s="195" t="s">
        <v>4256</v>
      </c>
      <c r="C983" s="191" t="s">
        <v>536</v>
      </c>
      <c r="D983" s="192" t="s">
        <v>4240</v>
      </c>
      <c r="E983" s="192" t="s">
        <v>98</v>
      </c>
      <c r="F983" s="192" t="s">
        <v>1123</v>
      </c>
      <c r="G983" s="196" t="s">
        <v>1124</v>
      </c>
      <c r="H983" s="197" t="s">
        <v>429</v>
      </c>
      <c r="I983" s="194">
        <v>6</v>
      </c>
      <c r="J983" s="187" t="s">
        <v>4238</v>
      </c>
    </row>
    <row r="984" spans="1:10" ht="26.25" customHeight="1">
      <c r="A984" s="189">
        <v>203</v>
      </c>
      <c r="B984" s="195" t="s">
        <v>4256</v>
      </c>
      <c r="C984" s="191" t="s">
        <v>536</v>
      </c>
      <c r="D984" s="192" t="s">
        <v>4240</v>
      </c>
      <c r="E984" s="192" t="s">
        <v>98</v>
      </c>
      <c r="F984" s="192" t="s">
        <v>1131</v>
      </c>
      <c r="G984" s="196" t="s">
        <v>1132</v>
      </c>
      <c r="H984" s="197" t="s">
        <v>372</v>
      </c>
      <c r="I984" s="194">
        <v>1</v>
      </c>
      <c r="J984" s="187" t="s">
        <v>4238</v>
      </c>
    </row>
    <row r="985" spans="1:10" ht="26.25" customHeight="1">
      <c r="A985" s="189">
        <v>205</v>
      </c>
      <c r="B985" s="195" t="s">
        <v>4256</v>
      </c>
      <c r="C985" s="191" t="s">
        <v>536</v>
      </c>
      <c r="D985" s="192" t="s">
        <v>4240</v>
      </c>
      <c r="E985" s="192" t="s">
        <v>98</v>
      </c>
      <c r="F985" s="192" t="s">
        <v>1139</v>
      </c>
      <c r="G985" s="196" t="s">
        <v>1140</v>
      </c>
      <c r="H985" s="197" t="s">
        <v>372</v>
      </c>
      <c r="I985" s="194">
        <v>1</v>
      </c>
      <c r="J985" s="187" t="s">
        <v>4238</v>
      </c>
    </row>
    <row r="986" spans="1:10" ht="26.25" customHeight="1">
      <c r="A986" s="189">
        <v>206</v>
      </c>
      <c r="B986" s="195" t="s">
        <v>4256</v>
      </c>
      <c r="C986" s="191" t="s">
        <v>536</v>
      </c>
      <c r="D986" s="192" t="s">
        <v>4240</v>
      </c>
      <c r="E986" s="192" t="s">
        <v>98</v>
      </c>
      <c r="F986" s="192" t="s">
        <v>1143</v>
      </c>
      <c r="G986" s="196" t="s">
        <v>1144</v>
      </c>
      <c r="H986" s="197" t="s">
        <v>372</v>
      </c>
      <c r="I986" s="194">
        <v>1</v>
      </c>
      <c r="J986" s="187" t="s">
        <v>4238</v>
      </c>
    </row>
    <row r="987" spans="1:10" ht="26.25" customHeight="1">
      <c r="A987" s="189">
        <v>207</v>
      </c>
      <c r="B987" s="195" t="s">
        <v>4256</v>
      </c>
      <c r="C987" s="191" t="s">
        <v>536</v>
      </c>
      <c r="D987" s="192" t="s">
        <v>4240</v>
      </c>
      <c r="E987" s="192" t="s">
        <v>98</v>
      </c>
      <c r="F987" s="192" t="s">
        <v>1147</v>
      </c>
      <c r="G987" s="196" t="s">
        <v>1148</v>
      </c>
      <c r="H987" s="197" t="s">
        <v>372</v>
      </c>
      <c r="I987" s="194">
        <v>1</v>
      </c>
      <c r="J987" s="187" t="s">
        <v>4238</v>
      </c>
    </row>
    <row r="988" spans="1:10" ht="26.25" customHeight="1">
      <c r="A988" s="189">
        <v>208</v>
      </c>
      <c r="B988" s="195" t="s">
        <v>4256</v>
      </c>
      <c r="C988" s="191" t="s">
        <v>536</v>
      </c>
      <c r="D988" s="192" t="s">
        <v>4240</v>
      </c>
      <c r="E988" s="192" t="s">
        <v>98</v>
      </c>
      <c r="F988" s="192" t="s">
        <v>1151</v>
      </c>
      <c r="G988" s="196" t="s">
        <v>1152</v>
      </c>
      <c r="H988" s="197" t="s">
        <v>372</v>
      </c>
      <c r="I988" s="194">
        <v>1</v>
      </c>
      <c r="J988" s="187" t="s">
        <v>4238</v>
      </c>
    </row>
    <row r="989" spans="1:10" ht="26.25" customHeight="1">
      <c r="A989" s="189">
        <v>210</v>
      </c>
      <c r="B989" s="195" t="s">
        <v>4256</v>
      </c>
      <c r="C989" s="191" t="s">
        <v>536</v>
      </c>
      <c r="D989" s="192" t="s">
        <v>4240</v>
      </c>
      <c r="E989" s="192" t="s">
        <v>98</v>
      </c>
      <c r="F989" s="192" t="s">
        <v>1159</v>
      </c>
      <c r="G989" s="196" t="s">
        <v>1160</v>
      </c>
      <c r="H989" s="197" t="s">
        <v>372</v>
      </c>
      <c r="I989" s="194">
        <v>5</v>
      </c>
      <c r="J989" s="187" t="s">
        <v>4238</v>
      </c>
    </row>
    <row r="990" spans="1:10" ht="26.25" customHeight="1">
      <c r="A990" s="189">
        <v>212</v>
      </c>
      <c r="B990" s="195" t="s">
        <v>4256</v>
      </c>
      <c r="C990" s="191" t="s">
        <v>536</v>
      </c>
      <c r="D990" s="192" t="s">
        <v>4240</v>
      </c>
      <c r="E990" s="192" t="s">
        <v>98</v>
      </c>
      <c r="F990" s="192" t="s">
        <v>1167</v>
      </c>
      <c r="G990" s="196" t="s">
        <v>1168</v>
      </c>
      <c r="H990" s="197" t="s">
        <v>372</v>
      </c>
      <c r="I990" s="194">
        <v>2</v>
      </c>
      <c r="J990" s="187" t="s">
        <v>4238</v>
      </c>
    </row>
    <row r="991" spans="1:10" ht="17.25" customHeight="1">
      <c r="A991" s="189">
        <v>18</v>
      </c>
      <c r="B991" s="195" t="s">
        <v>4256</v>
      </c>
      <c r="C991" s="191" t="s">
        <v>536</v>
      </c>
      <c r="D991" s="192" t="s">
        <v>4240</v>
      </c>
      <c r="E991" s="192" t="s">
        <v>98</v>
      </c>
      <c r="F991" s="192" t="s">
        <v>4031</v>
      </c>
      <c r="G991" s="196" t="s">
        <v>4032</v>
      </c>
      <c r="H991" s="197" t="s">
        <v>372</v>
      </c>
      <c r="I991" s="194">
        <v>305</v>
      </c>
      <c r="J991" s="187" t="s">
        <v>4238</v>
      </c>
    </row>
    <row r="992" spans="1:10" ht="17.25" customHeight="1">
      <c r="A992" s="189">
        <v>15</v>
      </c>
      <c r="B992" s="195" t="s">
        <v>4256</v>
      </c>
      <c r="C992" s="191" t="s">
        <v>536</v>
      </c>
      <c r="D992" s="192" t="s">
        <v>4240</v>
      </c>
      <c r="E992" s="192" t="s">
        <v>98</v>
      </c>
      <c r="F992" s="192" t="s">
        <v>3588</v>
      </c>
      <c r="G992" s="196" t="s">
        <v>3589</v>
      </c>
      <c r="H992" s="197" t="s">
        <v>239</v>
      </c>
      <c r="I992" s="194">
        <v>73.8</v>
      </c>
      <c r="J992" s="187" t="s">
        <v>4238</v>
      </c>
    </row>
    <row r="993" spans="1:10" ht="17.25" customHeight="1">
      <c r="A993" s="189">
        <v>18</v>
      </c>
      <c r="B993" s="195" t="s">
        <v>4256</v>
      </c>
      <c r="C993" s="191" t="s">
        <v>536</v>
      </c>
      <c r="D993" s="192" t="s">
        <v>4240</v>
      </c>
      <c r="E993" s="192" t="s">
        <v>98</v>
      </c>
      <c r="F993" s="192" t="s">
        <v>3045</v>
      </c>
      <c r="G993" s="196" t="s">
        <v>3046</v>
      </c>
      <c r="H993" s="197" t="s">
        <v>239</v>
      </c>
      <c r="I993" s="194">
        <v>147.88800000000001</v>
      </c>
      <c r="J993" s="187" t="s">
        <v>4238</v>
      </c>
    </row>
    <row r="994" spans="1:10" ht="17.25" customHeight="1">
      <c r="A994" s="189">
        <v>25</v>
      </c>
      <c r="B994" s="195" t="s">
        <v>4256</v>
      </c>
      <c r="C994" s="191" t="s">
        <v>536</v>
      </c>
      <c r="D994" s="192" t="s">
        <v>4240</v>
      </c>
      <c r="E994" s="192" t="s">
        <v>98</v>
      </c>
      <c r="F994" s="192" t="s">
        <v>3803</v>
      </c>
      <c r="G994" s="196" t="s">
        <v>3804</v>
      </c>
      <c r="H994" s="197" t="s">
        <v>372</v>
      </c>
      <c r="I994" s="194">
        <v>8</v>
      </c>
      <c r="J994" s="187" t="s">
        <v>4238</v>
      </c>
    </row>
    <row r="995" spans="1:10" ht="17.25" customHeight="1">
      <c r="A995" s="189">
        <v>27</v>
      </c>
      <c r="B995" s="195" t="s">
        <v>4256</v>
      </c>
      <c r="C995" s="191" t="s">
        <v>536</v>
      </c>
      <c r="D995" s="192" t="s">
        <v>4240</v>
      </c>
      <c r="E995" s="192" t="s">
        <v>98</v>
      </c>
      <c r="F995" s="192" t="s">
        <v>3809</v>
      </c>
      <c r="G995" s="196" t="s">
        <v>3810</v>
      </c>
      <c r="H995" s="197" t="s">
        <v>372</v>
      </c>
      <c r="I995" s="194">
        <v>2</v>
      </c>
      <c r="J995" s="187" t="s">
        <v>4238</v>
      </c>
    </row>
    <row r="996" spans="1:10" ht="17.25" customHeight="1">
      <c r="A996" s="189">
        <v>28</v>
      </c>
      <c r="B996" s="195" t="s">
        <v>4256</v>
      </c>
      <c r="C996" s="191" t="s">
        <v>536</v>
      </c>
      <c r="D996" s="192" t="s">
        <v>4240</v>
      </c>
      <c r="E996" s="192" t="s">
        <v>98</v>
      </c>
      <c r="F996" s="192" t="s">
        <v>3812</v>
      </c>
      <c r="G996" s="196" t="s">
        <v>3813</v>
      </c>
      <c r="H996" s="197" t="s">
        <v>372</v>
      </c>
      <c r="I996" s="194">
        <v>9</v>
      </c>
      <c r="J996" s="187" t="s">
        <v>4238</v>
      </c>
    </row>
    <row r="997" spans="1:10" ht="17.25" customHeight="1">
      <c r="A997" s="189">
        <v>29</v>
      </c>
      <c r="B997" s="195" t="s">
        <v>4256</v>
      </c>
      <c r="C997" s="191" t="s">
        <v>536</v>
      </c>
      <c r="D997" s="192" t="s">
        <v>4240</v>
      </c>
      <c r="E997" s="192" t="s">
        <v>98</v>
      </c>
      <c r="F997" s="192" t="s">
        <v>3815</v>
      </c>
      <c r="G997" s="196" t="s">
        <v>3816</v>
      </c>
      <c r="H997" s="197" t="s">
        <v>372</v>
      </c>
      <c r="I997" s="194">
        <v>2</v>
      </c>
      <c r="J997" s="187" t="s">
        <v>4238</v>
      </c>
    </row>
    <row r="998" spans="1:10" ht="17.25" customHeight="1">
      <c r="A998" s="189">
        <v>30</v>
      </c>
      <c r="B998" s="195" t="s">
        <v>4256</v>
      </c>
      <c r="C998" s="191" t="s">
        <v>536</v>
      </c>
      <c r="D998" s="192" t="s">
        <v>4240</v>
      </c>
      <c r="E998" s="192" t="s">
        <v>98</v>
      </c>
      <c r="F998" s="192" t="s">
        <v>3818</v>
      </c>
      <c r="G998" s="196" t="s">
        <v>3819</v>
      </c>
      <c r="H998" s="197" t="s">
        <v>372</v>
      </c>
      <c r="I998" s="194">
        <v>10</v>
      </c>
      <c r="J998" s="187" t="s">
        <v>4238</v>
      </c>
    </row>
    <row r="999" spans="1:10" ht="17.25" customHeight="1">
      <c r="A999" s="189">
        <v>31</v>
      </c>
      <c r="B999" s="195" t="s">
        <v>4256</v>
      </c>
      <c r="C999" s="191" t="s">
        <v>536</v>
      </c>
      <c r="D999" s="192" t="s">
        <v>4240</v>
      </c>
      <c r="E999" s="192" t="s">
        <v>98</v>
      </c>
      <c r="F999" s="192" t="s">
        <v>3821</v>
      </c>
      <c r="G999" s="196" t="s">
        <v>3822</v>
      </c>
      <c r="H999" s="197" t="s">
        <v>372</v>
      </c>
      <c r="I999" s="194">
        <v>3</v>
      </c>
      <c r="J999" s="187" t="s">
        <v>4238</v>
      </c>
    </row>
    <row r="1000" spans="1:10" ht="17.25" customHeight="1">
      <c r="A1000" s="189">
        <v>32</v>
      </c>
      <c r="B1000" s="195" t="s">
        <v>4256</v>
      </c>
      <c r="C1000" s="191" t="s">
        <v>536</v>
      </c>
      <c r="D1000" s="192" t="s">
        <v>4240</v>
      </c>
      <c r="E1000" s="192" t="s">
        <v>98</v>
      </c>
      <c r="F1000" s="192" t="s">
        <v>3824</v>
      </c>
      <c r="G1000" s="196" t="s">
        <v>3825</v>
      </c>
      <c r="H1000" s="197" t="s">
        <v>372</v>
      </c>
      <c r="I1000" s="194">
        <v>7</v>
      </c>
      <c r="J1000" s="187" t="s">
        <v>4238</v>
      </c>
    </row>
    <row r="1001" spans="1:10" ht="17.25" customHeight="1">
      <c r="A1001" s="189">
        <v>34</v>
      </c>
      <c r="B1001" s="195" t="s">
        <v>4256</v>
      </c>
      <c r="C1001" s="191" t="s">
        <v>536</v>
      </c>
      <c r="D1001" s="192" t="s">
        <v>4240</v>
      </c>
      <c r="E1001" s="192" t="s">
        <v>98</v>
      </c>
      <c r="F1001" s="192" t="s">
        <v>3597</v>
      </c>
      <c r="G1001" s="196" t="s">
        <v>3598</v>
      </c>
      <c r="H1001" s="197" t="s">
        <v>372</v>
      </c>
      <c r="I1001" s="194">
        <v>4</v>
      </c>
      <c r="J1001" s="187" t="s">
        <v>4238</v>
      </c>
    </row>
    <row r="1002" spans="1:10" ht="17.25" customHeight="1">
      <c r="A1002" s="189">
        <v>35</v>
      </c>
      <c r="B1002" s="195" t="s">
        <v>4256</v>
      </c>
      <c r="C1002" s="191" t="s">
        <v>536</v>
      </c>
      <c r="D1002" s="192" t="s">
        <v>4240</v>
      </c>
      <c r="E1002" s="192" t="s">
        <v>98</v>
      </c>
      <c r="F1002" s="192" t="s">
        <v>3829</v>
      </c>
      <c r="G1002" s="196" t="s">
        <v>3830</v>
      </c>
      <c r="H1002" s="197" t="s">
        <v>372</v>
      </c>
      <c r="I1002" s="194">
        <v>5</v>
      </c>
      <c r="J1002" s="187" t="s">
        <v>4238</v>
      </c>
    </row>
    <row r="1003" spans="1:10" ht="17.25" customHeight="1">
      <c r="A1003" s="189">
        <v>36</v>
      </c>
      <c r="B1003" s="195" t="s">
        <v>4256</v>
      </c>
      <c r="C1003" s="191" t="s">
        <v>536</v>
      </c>
      <c r="D1003" s="192" t="s">
        <v>4240</v>
      </c>
      <c r="E1003" s="192" t="s">
        <v>98</v>
      </c>
      <c r="F1003" s="192" t="s">
        <v>3600</v>
      </c>
      <c r="G1003" s="196" t="s">
        <v>3601</v>
      </c>
      <c r="H1003" s="197" t="s">
        <v>372</v>
      </c>
      <c r="I1003" s="194">
        <v>3</v>
      </c>
      <c r="J1003" s="187" t="s">
        <v>4238</v>
      </c>
    </row>
    <row r="1004" spans="1:10" ht="17.25" customHeight="1">
      <c r="A1004" s="189">
        <v>37</v>
      </c>
      <c r="B1004" s="195" t="s">
        <v>4256</v>
      </c>
      <c r="C1004" s="191" t="s">
        <v>536</v>
      </c>
      <c r="D1004" s="192" t="s">
        <v>4240</v>
      </c>
      <c r="E1004" s="192" t="s">
        <v>98</v>
      </c>
      <c r="F1004" s="192" t="s">
        <v>3833</v>
      </c>
      <c r="G1004" s="196" t="s">
        <v>3834</v>
      </c>
      <c r="H1004" s="197" t="s">
        <v>372</v>
      </c>
      <c r="I1004" s="194">
        <v>1</v>
      </c>
      <c r="J1004" s="187" t="s">
        <v>4238</v>
      </c>
    </row>
    <row r="1005" spans="1:10" ht="17.25" customHeight="1">
      <c r="A1005" s="189">
        <v>38</v>
      </c>
      <c r="B1005" s="195" t="s">
        <v>4256</v>
      </c>
      <c r="C1005" s="191" t="s">
        <v>536</v>
      </c>
      <c r="D1005" s="192" t="s">
        <v>4240</v>
      </c>
      <c r="E1005" s="192" t="s">
        <v>98</v>
      </c>
      <c r="F1005" s="192" t="s">
        <v>3603</v>
      </c>
      <c r="G1005" s="196" t="s">
        <v>3604</v>
      </c>
      <c r="H1005" s="197" t="s">
        <v>372</v>
      </c>
      <c r="I1005" s="194">
        <v>24</v>
      </c>
      <c r="J1005" s="187" t="s">
        <v>4238</v>
      </c>
    </row>
    <row r="1006" spans="1:10" ht="17.25" customHeight="1">
      <c r="A1006" s="189">
        <v>40</v>
      </c>
      <c r="B1006" s="195" t="s">
        <v>4256</v>
      </c>
      <c r="C1006" s="191" t="s">
        <v>536</v>
      </c>
      <c r="D1006" s="192" t="s">
        <v>4240</v>
      </c>
      <c r="E1006" s="192" t="s">
        <v>98</v>
      </c>
      <c r="F1006" s="192" t="s">
        <v>3840</v>
      </c>
      <c r="G1006" s="196" t="s">
        <v>3841</v>
      </c>
      <c r="H1006" s="197" t="s">
        <v>372</v>
      </c>
      <c r="I1006" s="194">
        <v>2</v>
      </c>
      <c r="J1006" s="187" t="s">
        <v>4238</v>
      </c>
    </row>
    <row r="1007" spans="1:10" ht="17.25" customHeight="1">
      <c r="A1007" s="189">
        <v>41</v>
      </c>
      <c r="B1007" s="195" t="s">
        <v>4256</v>
      </c>
      <c r="C1007" s="191" t="s">
        <v>536</v>
      </c>
      <c r="D1007" s="192" t="s">
        <v>4240</v>
      </c>
      <c r="E1007" s="192" t="s">
        <v>98</v>
      </c>
      <c r="F1007" s="192" t="s">
        <v>3843</v>
      </c>
      <c r="G1007" s="196" t="s">
        <v>3844</v>
      </c>
      <c r="H1007" s="197" t="s">
        <v>372</v>
      </c>
      <c r="I1007" s="194">
        <v>3</v>
      </c>
      <c r="J1007" s="187" t="s">
        <v>4238</v>
      </c>
    </row>
    <row r="1008" spans="1:10" ht="17.25" customHeight="1">
      <c r="A1008" s="189">
        <v>42</v>
      </c>
      <c r="B1008" s="195" t="s">
        <v>4256</v>
      </c>
      <c r="C1008" s="191" t="s">
        <v>536</v>
      </c>
      <c r="D1008" s="192" t="s">
        <v>4240</v>
      </c>
      <c r="E1008" s="192" t="s">
        <v>98</v>
      </c>
      <c r="F1008" s="192" t="s">
        <v>3846</v>
      </c>
      <c r="G1008" s="196" t="s">
        <v>3847</v>
      </c>
      <c r="H1008" s="197" t="s">
        <v>372</v>
      </c>
      <c r="I1008" s="194">
        <v>2</v>
      </c>
      <c r="J1008" s="187" t="s">
        <v>4238</v>
      </c>
    </row>
    <row r="1009" spans="1:10" ht="17.25" customHeight="1">
      <c r="A1009" s="189">
        <v>43</v>
      </c>
      <c r="B1009" s="195" t="s">
        <v>4256</v>
      </c>
      <c r="C1009" s="191" t="s">
        <v>536</v>
      </c>
      <c r="D1009" s="192" t="s">
        <v>4240</v>
      </c>
      <c r="E1009" s="192" t="s">
        <v>98</v>
      </c>
      <c r="F1009" s="192" t="s">
        <v>3849</v>
      </c>
      <c r="G1009" s="196" t="s">
        <v>3850</v>
      </c>
      <c r="H1009" s="197" t="s">
        <v>372</v>
      </c>
      <c r="I1009" s="194">
        <v>1</v>
      </c>
      <c r="J1009" s="187" t="s">
        <v>4238</v>
      </c>
    </row>
    <row r="1010" spans="1:10" ht="17.25" customHeight="1">
      <c r="A1010" s="189">
        <v>44</v>
      </c>
      <c r="B1010" s="195" t="s">
        <v>4256</v>
      </c>
      <c r="C1010" s="191" t="s">
        <v>536</v>
      </c>
      <c r="D1010" s="192" t="s">
        <v>4240</v>
      </c>
      <c r="E1010" s="192" t="s">
        <v>98</v>
      </c>
      <c r="F1010" s="192" t="s">
        <v>3852</v>
      </c>
      <c r="G1010" s="196" t="s">
        <v>3853</v>
      </c>
      <c r="H1010" s="197" t="s">
        <v>372</v>
      </c>
      <c r="I1010" s="194">
        <v>1</v>
      </c>
      <c r="J1010" s="187" t="s">
        <v>4238</v>
      </c>
    </row>
    <row r="1011" spans="1:10" ht="17.25" customHeight="1">
      <c r="A1011" s="189">
        <v>46</v>
      </c>
      <c r="B1011" s="195" t="s">
        <v>4256</v>
      </c>
      <c r="C1011" s="191" t="s">
        <v>536</v>
      </c>
      <c r="D1011" s="192" t="s">
        <v>4240</v>
      </c>
      <c r="E1011" s="192" t="s">
        <v>98</v>
      </c>
      <c r="F1011" s="192" t="s">
        <v>3858</v>
      </c>
      <c r="G1011" s="196" t="s">
        <v>3859</v>
      </c>
      <c r="H1011" s="197" t="s">
        <v>372</v>
      </c>
      <c r="I1011" s="194">
        <v>7</v>
      </c>
      <c r="J1011" s="187" t="s">
        <v>4238</v>
      </c>
    </row>
    <row r="1012" spans="1:10" ht="17.25" customHeight="1">
      <c r="A1012" s="189">
        <v>47</v>
      </c>
      <c r="B1012" s="195" t="s">
        <v>4256</v>
      </c>
      <c r="C1012" s="191" t="s">
        <v>536</v>
      </c>
      <c r="D1012" s="192" t="s">
        <v>4240</v>
      </c>
      <c r="E1012" s="192" t="s">
        <v>98</v>
      </c>
      <c r="F1012" s="192" t="s">
        <v>3861</v>
      </c>
      <c r="G1012" s="196" t="s">
        <v>3862</v>
      </c>
      <c r="H1012" s="197" t="s">
        <v>372</v>
      </c>
      <c r="I1012" s="194">
        <v>2</v>
      </c>
      <c r="J1012" s="187" t="s">
        <v>4238</v>
      </c>
    </row>
    <row r="1013" spans="1:10" ht="17.25" customHeight="1">
      <c r="A1013" s="189">
        <v>48</v>
      </c>
      <c r="B1013" s="195" t="s">
        <v>4256</v>
      </c>
      <c r="C1013" s="191" t="s">
        <v>536</v>
      </c>
      <c r="D1013" s="192" t="s">
        <v>4240</v>
      </c>
      <c r="E1013" s="192" t="s">
        <v>98</v>
      </c>
      <c r="F1013" s="192" t="s">
        <v>3864</v>
      </c>
      <c r="G1013" s="196" t="s">
        <v>3865</v>
      </c>
      <c r="H1013" s="197" t="s">
        <v>372</v>
      </c>
      <c r="I1013" s="194">
        <v>8</v>
      </c>
      <c r="J1013" s="187" t="s">
        <v>4238</v>
      </c>
    </row>
    <row r="1014" spans="1:10" ht="17.25" customHeight="1">
      <c r="A1014" s="189">
        <v>49</v>
      </c>
      <c r="B1014" s="195" t="s">
        <v>4256</v>
      </c>
      <c r="C1014" s="191" t="s">
        <v>536</v>
      </c>
      <c r="D1014" s="192" t="s">
        <v>4240</v>
      </c>
      <c r="E1014" s="192" t="s">
        <v>98</v>
      </c>
      <c r="F1014" s="192" t="s">
        <v>3867</v>
      </c>
      <c r="G1014" s="196" t="s">
        <v>3868</v>
      </c>
      <c r="H1014" s="197" t="s">
        <v>372</v>
      </c>
      <c r="I1014" s="194">
        <v>8</v>
      </c>
      <c r="J1014" s="187" t="s">
        <v>4238</v>
      </c>
    </row>
    <row r="1015" spans="1:10" ht="17.25" customHeight="1">
      <c r="A1015" s="189">
        <v>51</v>
      </c>
      <c r="B1015" s="195" t="s">
        <v>4256</v>
      </c>
      <c r="C1015" s="191" t="s">
        <v>536</v>
      </c>
      <c r="D1015" s="192" t="s">
        <v>4240</v>
      </c>
      <c r="E1015" s="192" t="s">
        <v>98</v>
      </c>
      <c r="F1015" s="192" t="s">
        <v>3871</v>
      </c>
      <c r="G1015" s="196" t="s">
        <v>3872</v>
      </c>
      <c r="H1015" s="197" t="s">
        <v>372</v>
      </c>
      <c r="I1015" s="194">
        <v>1</v>
      </c>
      <c r="J1015" s="187" t="s">
        <v>4238</v>
      </c>
    </row>
    <row r="1016" spans="1:10" ht="17.25" customHeight="1">
      <c r="A1016" s="189">
        <v>52</v>
      </c>
      <c r="B1016" s="195" t="s">
        <v>4256</v>
      </c>
      <c r="C1016" s="191" t="s">
        <v>536</v>
      </c>
      <c r="D1016" s="192" t="s">
        <v>4240</v>
      </c>
      <c r="E1016" s="192" t="s">
        <v>98</v>
      </c>
      <c r="F1016" s="192" t="s">
        <v>3874</v>
      </c>
      <c r="G1016" s="196" t="s">
        <v>3875</v>
      </c>
      <c r="H1016" s="197" t="s">
        <v>372</v>
      </c>
      <c r="I1016" s="194">
        <v>2</v>
      </c>
      <c r="J1016" s="187" t="s">
        <v>4238</v>
      </c>
    </row>
    <row r="1017" spans="1:10" ht="17.25" customHeight="1">
      <c r="A1017" s="189">
        <v>53</v>
      </c>
      <c r="B1017" s="195" t="s">
        <v>4256</v>
      </c>
      <c r="C1017" s="191" t="s">
        <v>536</v>
      </c>
      <c r="D1017" s="192" t="s">
        <v>4240</v>
      </c>
      <c r="E1017" s="192" t="s">
        <v>98</v>
      </c>
      <c r="F1017" s="192" t="s">
        <v>3877</v>
      </c>
      <c r="G1017" s="196" t="s">
        <v>3878</v>
      </c>
      <c r="H1017" s="197" t="s">
        <v>372</v>
      </c>
      <c r="I1017" s="194">
        <v>4</v>
      </c>
      <c r="J1017" s="187" t="s">
        <v>4238</v>
      </c>
    </row>
    <row r="1018" spans="1:10" ht="17.25" customHeight="1">
      <c r="A1018" s="189">
        <v>54</v>
      </c>
      <c r="B1018" s="195" t="s">
        <v>4256</v>
      </c>
      <c r="C1018" s="191" t="s">
        <v>536</v>
      </c>
      <c r="D1018" s="192" t="s">
        <v>4240</v>
      </c>
      <c r="E1018" s="192" t="s">
        <v>98</v>
      </c>
      <c r="F1018" s="192" t="s">
        <v>3880</v>
      </c>
      <c r="G1018" s="196" t="s">
        <v>3881</v>
      </c>
      <c r="H1018" s="197" t="s">
        <v>372</v>
      </c>
      <c r="I1018" s="194">
        <v>2</v>
      </c>
      <c r="J1018" s="187" t="s">
        <v>4238</v>
      </c>
    </row>
    <row r="1019" spans="1:10" ht="17.25" customHeight="1">
      <c r="A1019" s="189">
        <v>55</v>
      </c>
      <c r="B1019" s="195" t="s">
        <v>4256</v>
      </c>
      <c r="C1019" s="191" t="s">
        <v>536</v>
      </c>
      <c r="D1019" s="192" t="s">
        <v>4240</v>
      </c>
      <c r="E1019" s="192" t="s">
        <v>98</v>
      </c>
      <c r="F1019" s="192" t="s">
        <v>3621</v>
      </c>
      <c r="G1019" s="196" t="s">
        <v>3622</v>
      </c>
      <c r="H1019" s="197" t="s">
        <v>372</v>
      </c>
      <c r="I1019" s="194">
        <v>4</v>
      </c>
      <c r="J1019" s="187" t="s">
        <v>4238</v>
      </c>
    </row>
    <row r="1020" spans="1:10" ht="17.25" customHeight="1">
      <c r="A1020" s="189">
        <v>57</v>
      </c>
      <c r="B1020" s="195" t="s">
        <v>4256</v>
      </c>
      <c r="C1020" s="191" t="s">
        <v>536</v>
      </c>
      <c r="D1020" s="192" t="s">
        <v>4240</v>
      </c>
      <c r="E1020" s="192" t="s">
        <v>98</v>
      </c>
      <c r="F1020" s="192" t="s">
        <v>3887</v>
      </c>
      <c r="G1020" s="196" t="s">
        <v>3888</v>
      </c>
      <c r="H1020" s="197" t="s">
        <v>372</v>
      </c>
      <c r="I1020" s="194">
        <v>7</v>
      </c>
      <c r="J1020" s="187" t="s">
        <v>4238</v>
      </c>
    </row>
    <row r="1021" spans="1:10" ht="17.25" customHeight="1">
      <c r="A1021" s="189">
        <v>59</v>
      </c>
      <c r="B1021" s="195" t="s">
        <v>4256</v>
      </c>
      <c r="C1021" s="191" t="s">
        <v>536</v>
      </c>
      <c r="D1021" s="192" t="s">
        <v>4240</v>
      </c>
      <c r="E1021" s="192" t="s">
        <v>98</v>
      </c>
      <c r="F1021" s="192" t="s">
        <v>3893</v>
      </c>
      <c r="G1021" s="196" t="s">
        <v>3894</v>
      </c>
      <c r="H1021" s="197" t="s">
        <v>372</v>
      </c>
      <c r="I1021" s="194">
        <v>1</v>
      </c>
      <c r="J1021" s="187" t="s">
        <v>4238</v>
      </c>
    </row>
    <row r="1022" spans="1:10" ht="17.25" customHeight="1">
      <c r="A1022" s="189">
        <v>60</v>
      </c>
      <c r="B1022" s="195" t="s">
        <v>4256</v>
      </c>
      <c r="C1022" s="191" t="s">
        <v>536</v>
      </c>
      <c r="D1022" s="192" t="s">
        <v>4240</v>
      </c>
      <c r="E1022" s="192" t="s">
        <v>98</v>
      </c>
      <c r="F1022" s="192" t="s">
        <v>3896</v>
      </c>
      <c r="G1022" s="196" t="s">
        <v>3897</v>
      </c>
      <c r="H1022" s="197" t="s">
        <v>372</v>
      </c>
      <c r="I1022" s="194">
        <v>2</v>
      </c>
      <c r="J1022" s="187" t="s">
        <v>4238</v>
      </c>
    </row>
    <row r="1023" spans="1:10" ht="17.25" customHeight="1">
      <c r="A1023" s="189">
        <v>61</v>
      </c>
      <c r="B1023" s="195" t="s">
        <v>4256</v>
      </c>
      <c r="C1023" s="191" t="s">
        <v>536</v>
      </c>
      <c r="D1023" s="192" t="s">
        <v>4240</v>
      </c>
      <c r="E1023" s="192" t="s">
        <v>98</v>
      </c>
      <c r="F1023" s="192" t="s">
        <v>3899</v>
      </c>
      <c r="G1023" s="196" t="s">
        <v>3900</v>
      </c>
      <c r="H1023" s="197" t="s">
        <v>372</v>
      </c>
      <c r="I1023" s="194">
        <v>1</v>
      </c>
      <c r="J1023" s="187" t="s">
        <v>4238</v>
      </c>
    </row>
    <row r="1024" spans="1:10" ht="26.25" customHeight="1">
      <c r="A1024" s="189">
        <v>66</v>
      </c>
      <c r="B1024" s="195" t="s">
        <v>4256</v>
      </c>
      <c r="C1024" s="191" t="s">
        <v>536</v>
      </c>
      <c r="D1024" s="192" t="s">
        <v>4240</v>
      </c>
      <c r="E1024" s="192" t="s">
        <v>98</v>
      </c>
      <c r="F1024" s="192" t="s">
        <v>3911</v>
      </c>
      <c r="G1024" s="196" t="s">
        <v>3912</v>
      </c>
      <c r="H1024" s="197" t="s">
        <v>372</v>
      </c>
      <c r="I1024" s="194">
        <v>1</v>
      </c>
      <c r="J1024" s="187" t="s">
        <v>4238</v>
      </c>
    </row>
    <row r="1025" spans="1:10" ht="26.25" customHeight="1">
      <c r="A1025" s="189">
        <v>68</v>
      </c>
      <c r="B1025" s="195" t="s">
        <v>4256</v>
      </c>
      <c r="C1025" s="191" t="s">
        <v>536</v>
      </c>
      <c r="D1025" s="192" t="s">
        <v>4240</v>
      </c>
      <c r="E1025" s="192" t="s">
        <v>98</v>
      </c>
      <c r="F1025" s="192" t="s">
        <v>3629</v>
      </c>
      <c r="G1025" s="196" t="s">
        <v>3630</v>
      </c>
      <c r="H1025" s="197" t="s">
        <v>372</v>
      </c>
      <c r="I1025" s="194">
        <v>2</v>
      </c>
      <c r="J1025" s="187" t="s">
        <v>4238</v>
      </c>
    </row>
    <row r="1026" spans="1:10" ht="17.25" customHeight="1">
      <c r="A1026" s="189">
        <v>69</v>
      </c>
      <c r="B1026" s="195" t="s">
        <v>4256</v>
      </c>
      <c r="C1026" s="191" t="s">
        <v>536</v>
      </c>
      <c r="D1026" s="192" t="s">
        <v>4240</v>
      </c>
      <c r="E1026" s="192" t="s">
        <v>98</v>
      </c>
      <c r="F1026" s="192" t="s">
        <v>3916</v>
      </c>
      <c r="G1026" s="196" t="s">
        <v>3917</v>
      </c>
      <c r="H1026" s="197" t="s">
        <v>372</v>
      </c>
      <c r="I1026" s="194">
        <v>1</v>
      </c>
      <c r="J1026" s="187" t="s">
        <v>4238</v>
      </c>
    </row>
    <row r="1027" spans="1:10" ht="17.25" customHeight="1">
      <c r="A1027" s="189">
        <v>70</v>
      </c>
      <c r="B1027" s="195" t="s">
        <v>4256</v>
      </c>
      <c r="C1027" s="191" t="s">
        <v>536</v>
      </c>
      <c r="D1027" s="192" t="s">
        <v>4240</v>
      </c>
      <c r="E1027" s="192" t="s">
        <v>98</v>
      </c>
      <c r="F1027" s="192" t="s">
        <v>3632</v>
      </c>
      <c r="G1027" s="196" t="s">
        <v>3633</v>
      </c>
      <c r="H1027" s="197" t="s">
        <v>372</v>
      </c>
      <c r="I1027" s="194">
        <v>1</v>
      </c>
      <c r="J1027" s="187" t="s">
        <v>4238</v>
      </c>
    </row>
    <row r="1028" spans="1:10" ht="26.25" customHeight="1">
      <c r="A1028" s="189">
        <v>71</v>
      </c>
      <c r="B1028" s="195" t="s">
        <v>4256</v>
      </c>
      <c r="C1028" s="191" t="s">
        <v>536</v>
      </c>
      <c r="D1028" s="192" t="s">
        <v>4240</v>
      </c>
      <c r="E1028" s="192" t="s">
        <v>98</v>
      </c>
      <c r="F1028" s="192" t="s">
        <v>3638</v>
      </c>
      <c r="G1028" s="196" t="s">
        <v>3639</v>
      </c>
      <c r="H1028" s="197" t="s">
        <v>372</v>
      </c>
      <c r="I1028" s="194">
        <v>1</v>
      </c>
      <c r="J1028" s="187" t="s">
        <v>4238</v>
      </c>
    </row>
    <row r="1029" spans="1:10" ht="17.25" customHeight="1">
      <c r="A1029" s="189">
        <v>72</v>
      </c>
      <c r="B1029" s="195" t="s">
        <v>4256</v>
      </c>
      <c r="C1029" s="191" t="s">
        <v>536</v>
      </c>
      <c r="D1029" s="192" t="s">
        <v>4240</v>
      </c>
      <c r="E1029" s="192" t="s">
        <v>98</v>
      </c>
      <c r="F1029" s="192" t="s">
        <v>3641</v>
      </c>
      <c r="G1029" s="196" t="s">
        <v>3642</v>
      </c>
      <c r="H1029" s="197" t="s">
        <v>372</v>
      </c>
      <c r="I1029" s="194">
        <v>2</v>
      </c>
      <c r="J1029" s="187" t="s">
        <v>4238</v>
      </c>
    </row>
    <row r="1030" spans="1:10" ht="26.25" customHeight="1">
      <c r="A1030" s="189">
        <v>75</v>
      </c>
      <c r="B1030" s="195" t="s">
        <v>4256</v>
      </c>
      <c r="C1030" s="191" t="s">
        <v>536</v>
      </c>
      <c r="D1030" s="192" t="s">
        <v>4240</v>
      </c>
      <c r="E1030" s="192" t="s">
        <v>98</v>
      </c>
      <c r="F1030" s="192" t="s">
        <v>3928</v>
      </c>
      <c r="G1030" s="196" t="s">
        <v>3929</v>
      </c>
      <c r="H1030" s="197" t="s">
        <v>372</v>
      </c>
      <c r="I1030" s="194">
        <v>6</v>
      </c>
      <c r="J1030" s="187" t="s">
        <v>4238</v>
      </c>
    </row>
    <row r="1031" spans="1:10" ht="26.25" customHeight="1">
      <c r="A1031" s="189">
        <v>76</v>
      </c>
      <c r="B1031" s="195" t="s">
        <v>4256</v>
      </c>
      <c r="C1031" s="191" t="s">
        <v>536</v>
      </c>
      <c r="D1031" s="192" t="s">
        <v>4240</v>
      </c>
      <c r="E1031" s="192" t="s">
        <v>98</v>
      </c>
      <c r="F1031" s="192" t="s">
        <v>3931</v>
      </c>
      <c r="G1031" s="196" t="s">
        <v>3932</v>
      </c>
      <c r="H1031" s="197" t="s">
        <v>372</v>
      </c>
      <c r="I1031" s="194">
        <v>6</v>
      </c>
      <c r="J1031" s="187" t="s">
        <v>4238</v>
      </c>
    </row>
    <row r="1032" spans="1:10" ht="26.25" customHeight="1">
      <c r="A1032" s="189">
        <v>77</v>
      </c>
      <c r="B1032" s="195" t="s">
        <v>4256</v>
      </c>
      <c r="C1032" s="191" t="s">
        <v>536</v>
      </c>
      <c r="D1032" s="192" t="s">
        <v>4240</v>
      </c>
      <c r="E1032" s="192" t="s">
        <v>98</v>
      </c>
      <c r="F1032" s="192" t="s">
        <v>3934</v>
      </c>
      <c r="G1032" s="196" t="s">
        <v>3935</v>
      </c>
      <c r="H1032" s="197" t="s">
        <v>372</v>
      </c>
      <c r="I1032" s="194">
        <v>6</v>
      </c>
      <c r="J1032" s="187" t="s">
        <v>4238</v>
      </c>
    </row>
    <row r="1033" spans="1:10" ht="26.25" customHeight="1">
      <c r="A1033" s="189">
        <v>78</v>
      </c>
      <c r="B1033" s="195" t="s">
        <v>4256</v>
      </c>
      <c r="C1033" s="191" t="s">
        <v>536</v>
      </c>
      <c r="D1033" s="192" t="s">
        <v>4240</v>
      </c>
      <c r="E1033" s="192" t="s">
        <v>98</v>
      </c>
      <c r="F1033" s="192" t="s">
        <v>3937</v>
      </c>
      <c r="G1033" s="196" t="s">
        <v>3938</v>
      </c>
      <c r="H1033" s="197" t="s">
        <v>372</v>
      </c>
      <c r="I1033" s="194">
        <v>6</v>
      </c>
      <c r="J1033" s="187" t="s">
        <v>4238</v>
      </c>
    </row>
    <row r="1034" spans="1:10" ht="17.25" customHeight="1">
      <c r="A1034" s="189">
        <v>80</v>
      </c>
      <c r="B1034" s="195" t="s">
        <v>4256</v>
      </c>
      <c r="C1034" s="191" t="s">
        <v>536</v>
      </c>
      <c r="D1034" s="192" t="s">
        <v>4240</v>
      </c>
      <c r="E1034" s="192" t="s">
        <v>98</v>
      </c>
      <c r="F1034" s="192" t="s">
        <v>3943</v>
      </c>
      <c r="G1034" s="196" t="s">
        <v>3944</v>
      </c>
      <c r="H1034" s="197" t="s">
        <v>372</v>
      </c>
      <c r="I1034" s="194">
        <v>6</v>
      </c>
      <c r="J1034" s="187" t="s">
        <v>4238</v>
      </c>
    </row>
    <row r="1035" spans="1:10" ht="17.25" customHeight="1">
      <c r="A1035" s="189">
        <v>81</v>
      </c>
      <c r="B1035" s="195" t="s">
        <v>4256</v>
      </c>
      <c r="C1035" s="191" t="s">
        <v>536</v>
      </c>
      <c r="D1035" s="192" t="s">
        <v>4240</v>
      </c>
      <c r="E1035" s="192" t="s">
        <v>98</v>
      </c>
      <c r="F1035" s="192" t="s">
        <v>3946</v>
      </c>
      <c r="G1035" s="196" t="s">
        <v>3947</v>
      </c>
      <c r="H1035" s="197" t="s">
        <v>372</v>
      </c>
      <c r="I1035" s="194">
        <v>6</v>
      </c>
      <c r="J1035" s="187" t="s">
        <v>4238</v>
      </c>
    </row>
    <row r="1036" spans="1:10" ht="17.25" customHeight="1">
      <c r="A1036" s="189">
        <v>82</v>
      </c>
      <c r="B1036" s="195" t="s">
        <v>4256</v>
      </c>
      <c r="C1036" s="191" t="s">
        <v>536</v>
      </c>
      <c r="D1036" s="192" t="s">
        <v>4240</v>
      </c>
      <c r="E1036" s="192" t="s">
        <v>98</v>
      </c>
      <c r="F1036" s="192" t="s">
        <v>3949</v>
      </c>
      <c r="G1036" s="196" t="s">
        <v>3950</v>
      </c>
      <c r="H1036" s="197" t="s">
        <v>372</v>
      </c>
      <c r="I1036" s="194">
        <v>6</v>
      </c>
      <c r="J1036" s="187" t="s">
        <v>4238</v>
      </c>
    </row>
    <row r="1037" spans="1:10" ht="17.25" customHeight="1">
      <c r="A1037" s="189">
        <v>84</v>
      </c>
      <c r="B1037" s="195" t="s">
        <v>4256</v>
      </c>
      <c r="C1037" s="191" t="s">
        <v>536</v>
      </c>
      <c r="D1037" s="192" t="s">
        <v>4240</v>
      </c>
      <c r="E1037" s="192" t="s">
        <v>98</v>
      </c>
      <c r="F1037" s="192" t="s">
        <v>3953</v>
      </c>
      <c r="G1037" s="196" t="s">
        <v>3954</v>
      </c>
      <c r="H1037" s="197" t="s">
        <v>372</v>
      </c>
      <c r="I1037" s="194">
        <v>1</v>
      </c>
      <c r="J1037" s="187" t="s">
        <v>4238</v>
      </c>
    </row>
    <row r="1038" spans="1:10" ht="17.25" customHeight="1">
      <c r="A1038" s="189">
        <v>85</v>
      </c>
      <c r="B1038" s="195" t="s">
        <v>4256</v>
      </c>
      <c r="C1038" s="191" t="s">
        <v>536</v>
      </c>
      <c r="D1038" s="192" t="s">
        <v>4240</v>
      </c>
      <c r="E1038" s="192" t="s">
        <v>98</v>
      </c>
      <c r="F1038" s="192" t="s">
        <v>3650</v>
      </c>
      <c r="G1038" s="196" t="s">
        <v>3956</v>
      </c>
      <c r="H1038" s="197" t="s">
        <v>372</v>
      </c>
      <c r="I1038" s="194">
        <v>1</v>
      </c>
      <c r="J1038" s="187" t="s">
        <v>4238</v>
      </c>
    </row>
    <row r="1039" spans="1:10" ht="17.25" customHeight="1">
      <c r="A1039" s="189">
        <v>86</v>
      </c>
      <c r="B1039" s="195" t="s">
        <v>4256</v>
      </c>
      <c r="C1039" s="191" t="s">
        <v>536</v>
      </c>
      <c r="D1039" s="192" t="s">
        <v>4240</v>
      </c>
      <c r="E1039" s="192" t="s">
        <v>98</v>
      </c>
      <c r="F1039" s="192" t="s">
        <v>3647</v>
      </c>
      <c r="G1039" s="196" t="s">
        <v>3648</v>
      </c>
      <c r="H1039" s="197" t="s">
        <v>372</v>
      </c>
      <c r="I1039" s="194">
        <v>1</v>
      </c>
      <c r="J1039" s="187" t="s">
        <v>4238</v>
      </c>
    </row>
    <row r="1040" spans="1:10" ht="26.25" customHeight="1">
      <c r="A1040" s="189">
        <v>87</v>
      </c>
      <c r="B1040" s="195" t="s">
        <v>4256</v>
      </c>
      <c r="C1040" s="191" t="s">
        <v>536</v>
      </c>
      <c r="D1040" s="192" t="s">
        <v>4240</v>
      </c>
      <c r="E1040" s="192" t="s">
        <v>98</v>
      </c>
      <c r="F1040" s="192" t="s">
        <v>3959</v>
      </c>
      <c r="G1040" s="196" t="s">
        <v>3960</v>
      </c>
      <c r="H1040" s="197" t="s">
        <v>372</v>
      </c>
      <c r="I1040" s="194">
        <v>1</v>
      </c>
      <c r="J1040" s="187" t="s">
        <v>4238</v>
      </c>
    </row>
    <row r="1041" spans="1:10" ht="26.25" customHeight="1">
      <c r="A1041" s="189">
        <v>98</v>
      </c>
      <c r="B1041" s="195" t="s">
        <v>4256</v>
      </c>
      <c r="C1041" s="191" t="s">
        <v>536</v>
      </c>
      <c r="D1041" s="192" t="s">
        <v>4240</v>
      </c>
      <c r="E1041" s="192" t="s">
        <v>98</v>
      </c>
      <c r="F1041" s="192" t="s">
        <v>3985</v>
      </c>
      <c r="G1041" s="196" t="s">
        <v>3630</v>
      </c>
      <c r="H1041" s="197" t="s">
        <v>372</v>
      </c>
      <c r="I1041" s="194">
        <v>1</v>
      </c>
      <c r="J1041" s="187" t="s">
        <v>4238</v>
      </c>
    </row>
    <row r="1042" spans="1:10" ht="17.25" customHeight="1">
      <c r="A1042" s="189">
        <v>99</v>
      </c>
      <c r="B1042" s="195" t="s">
        <v>4256</v>
      </c>
      <c r="C1042" s="191" t="s">
        <v>536</v>
      </c>
      <c r="D1042" s="192" t="s">
        <v>4240</v>
      </c>
      <c r="E1042" s="192" t="s">
        <v>98</v>
      </c>
      <c r="F1042" s="192" t="s">
        <v>3987</v>
      </c>
      <c r="G1042" s="196" t="s">
        <v>3917</v>
      </c>
      <c r="H1042" s="197" t="s">
        <v>372</v>
      </c>
      <c r="I1042" s="194">
        <v>3</v>
      </c>
      <c r="J1042" s="187" t="s">
        <v>4238</v>
      </c>
    </row>
    <row r="1043" spans="1:10" ht="17.25" customHeight="1">
      <c r="A1043" s="189">
        <v>10</v>
      </c>
      <c r="B1043" s="195" t="s">
        <v>4256</v>
      </c>
      <c r="C1043" s="191" t="s">
        <v>536</v>
      </c>
      <c r="D1043" s="192" t="s">
        <v>4240</v>
      </c>
      <c r="E1043" s="192" t="s">
        <v>103</v>
      </c>
      <c r="F1043" s="192" t="s">
        <v>1309</v>
      </c>
      <c r="G1043" s="196" t="s">
        <v>1310</v>
      </c>
      <c r="H1043" s="197" t="s">
        <v>231</v>
      </c>
      <c r="I1043" s="194">
        <v>209.98599999999999</v>
      </c>
      <c r="J1043" s="187" t="s">
        <v>4238</v>
      </c>
    </row>
    <row r="1044" spans="1:10" ht="17.25" customHeight="1">
      <c r="A1044" s="189">
        <v>2</v>
      </c>
      <c r="B1044" s="195" t="s">
        <v>4256</v>
      </c>
      <c r="C1044" s="191" t="s">
        <v>536</v>
      </c>
      <c r="D1044" s="192" t="s">
        <v>4240</v>
      </c>
      <c r="E1044" s="192" t="s">
        <v>109</v>
      </c>
      <c r="F1044" s="192" t="s">
        <v>1714</v>
      </c>
      <c r="G1044" s="196" t="s">
        <v>1715</v>
      </c>
      <c r="H1044" s="197" t="s">
        <v>223</v>
      </c>
      <c r="I1044" s="194">
        <v>4.75</v>
      </c>
      <c r="J1044" s="187" t="s">
        <v>4238</v>
      </c>
    </row>
    <row r="1045" spans="1:10" ht="17.25" customHeight="1">
      <c r="A1045" s="189">
        <v>4</v>
      </c>
      <c r="B1045" s="195" t="s">
        <v>4256</v>
      </c>
      <c r="C1045" s="191" t="s">
        <v>536</v>
      </c>
      <c r="D1045" s="192" t="s">
        <v>4240</v>
      </c>
      <c r="E1045" s="192" t="s">
        <v>109</v>
      </c>
      <c r="F1045" s="192" t="s">
        <v>1720</v>
      </c>
      <c r="G1045" s="196" t="s">
        <v>1721</v>
      </c>
      <c r="H1045" s="197" t="s">
        <v>429</v>
      </c>
      <c r="I1045" s="194">
        <v>15</v>
      </c>
      <c r="J1045" s="187" t="s">
        <v>4238</v>
      </c>
    </row>
    <row r="1046" spans="1:10" ht="17.25" customHeight="1">
      <c r="A1046" s="189">
        <v>5</v>
      </c>
      <c r="B1046" s="195" t="s">
        <v>4256</v>
      </c>
      <c r="C1046" s="191" t="s">
        <v>536</v>
      </c>
      <c r="D1046" s="192" t="s">
        <v>4240</v>
      </c>
      <c r="E1046" s="192" t="s">
        <v>109</v>
      </c>
      <c r="F1046" s="192" t="s">
        <v>1723</v>
      </c>
      <c r="G1046" s="196" t="s">
        <v>1724</v>
      </c>
      <c r="H1046" s="197" t="s">
        <v>429</v>
      </c>
      <c r="I1046" s="194">
        <v>89</v>
      </c>
      <c r="J1046" s="187" t="s">
        <v>4238</v>
      </c>
    </row>
    <row r="1047" spans="1:10" ht="17.25" customHeight="1">
      <c r="A1047" s="189">
        <v>6</v>
      </c>
      <c r="B1047" s="195" t="s">
        <v>4256</v>
      </c>
      <c r="C1047" s="191" t="s">
        <v>536</v>
      </c>
      <c r="D1047" s="192" t="s">
        <v>4240</v>
      </c>
      <c r="E1047" s="192" t="s">
        <v>109</v>
      </c>
      <c r="F1047" s="192" t="s">
        <v>1726</v>
      </c>
      <c r="G1047" s="196" t="s">
        <v>1727</v>
      </c>
      <c r="H1047" s="197" t="s">
        <v>372</v>
      </c>
      <c r="I1047" s="194">
        <v>10</v>
      </c>
      <c r="J1047" s="187" t="s">
        <v>4238</v>
      </c>
    </row>
    <row r="1048" spans="1:10" ht="17.25" customHeight="1">
      <c r="A1048" s="189">
        <v>7</v>
      </c>
      <c r="B1048" s="195" t="s">
        <v>4256</v>
      </c>
      <c r="C1048" s="191" t="s">
        <v>536</v>
      </c>
      <c r="D1048" s="192" t="s">
        <v>4240</v>
      </c>
      <c r="E1048" s="192" t="s">
        <v>109</v>
      </c>
      <c r="F1048" s="192" t="s">
        <v>1729</v>
      </c>
      <c r="G1048" s="196" t="s">
        <v>1730</v>
      </c>
      <c r="H1048" s="197" t="s">
        <v>429</v>
      </c>
      <c r="I1048" s="194">
        <v>41</v>
      </c>
      <c r="J1048" s="187" t="s">
        <v>4238</v>
      </c>
    </row>
    <row r="1049" spans="1:10" ht="17.25" customHeight="1">
      <c r="A1049" s="189">
        <v>8</v>
      </c>
      <c r="B1049" s="195" t="s">
        <v>4256</v>
      </c>
      <c r="C1049" s="191" t="s">
        <v>536</v>
      </c>
      <c r="D1049" s="192" t="s">
        <v>4240</v>
      </c>
      <c r="E1049" s="192" t="s">
        <v>109</v>
      </c>
      <c r="F1049" s="192" t="s">
        <v>1732</v>
      </c>
      <c r="G1049" s="196" t="s">
        <v>1733</v>
      </c>
      <c r="H1049" s="197" t="s">
        <v>429</v>
      </c>
      <c r="I1049" s="194">
        <v>42</v>
      </c>
      <c r="J1049" s="187" t="s">
        <v>4238</v>
      </c>
    </row>
    <row r="1050" spans="1:10" ht="17.25" customHeight="1">
      <c r="A1050" s="189">
        <v>9</v>
      </c>
      <c r="B1050" s="195" t="s">
        <v>4256</v>
      </c>
      <c r="C1050" s="191" t="s">
        <v>536</v>
      </c>
      <c r="D1050" s="192" t="s">
        <v>4240</v>
      </c>
      <c r="E1050" s="192" t="s">
        <v>109</v>
      </c>
      <c r="F1050" s="192" t="s">
        <v>1735</v>
      </c>
      <c r="G1050" s="196" t="s">
        <v>1736</v>
      </c>
      <c r="H1050" s="197" t="s">
        <v>429</v>
      </c>
      <c r="I1050" s="194">
        <v>28</v>
      </c>
      <c r="J1050" s="187" t="s">
        <v>4238</v>
      </c>
    </row>
    <row r="1051" spans="1:10" ht="17.25" customHeight="1">
      <c r="A1051" s="189">
        <v>11</v>
      </c>
      <c r="B1051" s="195" t="s">
        <v>4256</v>
      </c>
      <c r="C1051" s="191" t="s">
        <v>536</v>
      </c>
      <c r="D1051" s="192" t="s">
        <v>4240</v>
      </c>
      <c r="E1051" s="192" t="s">
        <v>109</v>
      </c>
      <c r="F1051" s="192" t="s">
        <v>1741</v>
      </c>
      <c r="G1051" s="196" t="s">
        <v>1742</v>
      </c>
      <c r="H1051" s="197" t="s">
        <v>429</v>
      </c>
      <c r="I1051" s="194">
        <v>589</v>
      </c>
      <c r="J1051" s="187" t="s">
        <v>4238</v>
      </c>
    </row>
    <row r="1052" spans="1:10" ht="17.25" customHeight="1">
      <c r="A1052" s="189">
        <v>12</v>
      </c>
      <c r="B1052" s="195" t="s">
        <v>4256</v>
      </c>
      <c r="C1052" s="191" t="s">
        <v>536</v>
      </c>
      <c r="D1052" s="192" t="s">
        <v>4240</v>
      </c>
      <c r="E1052" s="192" t="s">
        <v>109</v>
      </c>
      <c r="F1052" s="192" t="s">
        <v>1744</v>
      </c>
      <c r="G1052" s="196" t="s">
        <v>1745</v>
      </c>
      <c r="H1052" s="197" t="s">
        <v>429</v>
      </c>
      <c r="I1052" s="194">
        <v>199</v>
      </c>
      <c r="J1052" s="187" t="s">
        <v>4238</v>
      </c>
    </row>
    <row r="1053" spans="1:10" ht="17.25" customHeight="1">
      <c r="A1053" s="189">
        <v>13</v>
      </c>
      <c r="B1053" s="195" t="s">
        <v>4256</v>
      </c>
      <c r="C1053" s="191" t="s">
        <v>536</v>
      </c>
      <c r="D1053" s="192" t="s">
        <v>4240</v>
      </c>
      <c r="E1053" s="192" t="s">
        <v>109</v>
      </c>
      <c r="F1053" s="192" t="s">
        <v>1747</v>
      </c>
      <c r="G1053" s="196" t="s">
        <v>1748</v>
      </c>
      <c r="H1053" s="197" t="s">
        <v>429</v>
      </c>
      <c r="I1053" s="194">
        <v>298</v>
      </c>
      <c r="J1053" s="187" t="s">
        <v>4238</v>
      </c>
    </row>
    <row r="1054" spans="1:10" ht="17.25" customHeight="1">
      <c r="A1054" s="189">
        <v>14</v>
      </c>
      <c r="B1054" s="195" t="s">
        <v>4256</v>
      </c>
      <c r="C1054" s="191" t="s">
        <v>536</v>
      </c>
      <c r="D1054" s="192" t="s">
        <v>4240</v>
      </c>
      <c r="E1054" s="192" t="s">
        <v>109</v>
      </c>
      <c r="F1054" s="192" t="s">
        <v>1750</v>
      </c>
      <c r="G1054" s="196" t="s">
        <v>1751</v>
      </c>
      <c r="H1054" s="197" t="s">
        <v>429</v>
      </c>
      <c r="I1054" s="194">
        <v>165</v>
      </c>
      <c r="J1054" s="187" t="s">
        <v>4238</v>
      </c>
    </row>
    <row r="1055" spans="1:10" ht="17.25" customHeight="1">
      <c r="A1055" s="189">
        <v>15</v>
      </c>
      <c r="B1055" s="195" t="s">
        <v>4256</v>
      </c>
      <c r="C1055" s="191" t="s">
        <v>536</v>
      </c>
      <c r="D1055" s="192" t="s">
        <v>4240</v>
      </c>
      <c r="E1055" s="192" t="s">
        <v>109</v>
      </c>
      <c r="F1055" s="192" t="s">
        <v>1753</v>
      </c>
      <c r="G1055" s="196" t="s">
        <v>1754</v>
      </c>
      <c r="H1055" s="197" t="s">
        <v>372</v>
      </c>
      <c r="I1055" s="194">
        <v>1300</v>
      </c>
      <c r="J1055" s="187" t="s">
        <v>4238</v>
      </c>
    </row>
    <row r="1056" spans="1:10" ht="17.25" customHeight="1">
      <c r="A1056" s="189">
        <v>16</v>
      </c>
      <c r="B1056" s="195" t="s">
        <v>4256</v>
      </c>
      <c r="C1056" s="191" t="s">
        <v>536</v>
      </c>
      <c r="D1056" s="192" t="s">
        <v>4240</v>
      </c>
      <c r="E1056" s="192" t="s">
        <v>109</v>
      </c>
      <c r="F1056" s="192" t="s">
        <v>1756</v>
      </c>
      <c r="G1056" s="196" t="s">
        <v>1757</v>
      </c>
      <c r="H1056" s="197" t="s">
        <v>372</v>
      </c>
      <c r="I1056" s="194">
        <v>55</v>
      </c>
      <c r="J1056" s="187" t="s">
        <v>4238</v>
      </c>
    </row>
    <row r="1057" spans="1:10" ht="26.25" customHeight="1">
      <c r="A1057" s="189">
        <v>27</v>
      </c>
      <c r="B1057" s="195" t="s">
        <v>4256</v>
      </c>
      <c r="C1057" s="191" t="s">
        <v>536</v>
      </c>
      <c r="D1057" s="192" t="s">
        <v>4240</v>
      </c>
      <c r="E1057" s="192" t="s">
        <v>109</v>
      </c>
      <c r="F1057" s="192" t="s">
        <v>1790</v>
      </c>
      <c r="G1057" s="196" t="s">
        <v>1791</v>
      </c>
      <c r="H1057" s="197" t="s">
        <v>1358</v>
      </c>
      <c r="I1057" s="194">
        <v>2</v>
      </c>
      <c r="J1057" s="187" t="s">
        <v>4238</v>
      </c>
    </row>
    <row r="1058" spans="1:10" ht="17.25" customHeight="1">
      <c r="A1058" s="189">
        <v>28</v>
      </c>
      <c r="B1058" s="195" t="s">
        <v>4256</v>
      </c>
      <c r="C1058" s="191" t="s">
        <v>536</v>
      </c>
      <c r="D1058" s="192" t="s">
        <v>4240</v>
      </c>
      <c r="E1058" s="192" t="s">
        <v>109</v>
      </c>
      <c r="F1058" s="192" t="s">
        <v>1793</v>
      </c>
      <c r="G1058" s="196" t="s">
        <v>1794</v>
      </c>
      <c r="H1058" s="197" t="s">
        <v>1358</v>
      </c>
      <c r="I1058" s="194">
        <v>1</v>
      </c>
      <c r="J1058" s="187" t="s">
        <v>4238</v>
      </c>
    </row>
    <row r="1059" spans="1:10" ht="26.25" customHeight="1">
      <c r="A1059" s="189">
        <v>29</v>
      </c>
      <c r="B1059" s="195" t="s">
        <v>4256</v>
      </c>
      <c r="C1059" s="191" t="s">
        <v>536</v>
      </c>
      <c r="D1059" s="192" t="s">
        <v>4240</v>
      </c>
      <c r="E1059" s="192" t="s">
        <v>109</v>
      </c>
      <c r="F1059" s="192" t="s">
        <v>1796</v>
      </c>
      <c r="G1059" s="196" t="s">
        <v>1797</v>
      </c>
      <c r="H1059" s="197" t="s">
        <v>1358</v>
      </c>
      <c r="I1059" s="194">
        <v>1</v>
      </c>
      <c r="J1059" s="187" t="s">
        <v>4238</v>
      </c>
    </row>
    <row r="1060" spans="1:10" ht="26.25" customHeight="1">
      <c r="A1060" s="189">
        <v>30</v>
      </c>
      <c r="B1060" s="195" t="s">
        <v>4256</v>
      </c>
      <c r="C1060" s="191" t="s">
        <v>536</v>
      </c>
      <c r="D1060" s="192" t="s">
        <v>4240</v>
      </c>
      <c r="E1060" s="192" t="s">
        <v>109</v>
      </c>
      <c r="F1060" s="192" t="s">
        <v>1799</v>
      </c>
      <c r="G1060" s="196" t="s">
        <v>1800</v>
      </c>
      <c r="H1060" s="197" t="s">
        <v>1358</v>
      </c>
      <c r="I1060" s="194">
        <v>2</v>
      </c>
      <c r="J1060" s="187" t="s">
        <v>4238</v>
      </c>
    </row>
    <row r="1061" spans="1:10" ht="17.25" customHeight="1">
      <c r="A1061" s="189">
        <v>31</v>
      </c>
      <c r="B1061" s="195" t="s">
        <v>4256</v>
      </c>
      <c r="C1061" s="191" t="s">
        <v>536</v>
      </c>
      <c r="D1061" s="192" t="s">
        <v>4240</v>
      </c>
      <c r="E1061" s="192" t="s">
        <v>109</v>
      </c>
      <c r="F1061" s="192" t="s">
        <v>1802</v>
      </c>
      <c r="G1061" s="196" t="s">
        <v>1803</v>
      </c>
      <c r="H1061" s="197" t="s">
        <v>1358</v>
      </c>
      <c r="I1061" s="194">
        <v>2</v>
      </c>
      <c r="J1061" s="187" t="s">
        <v>4238</v>
      </c>
    </row>
    <row r="1062" spans="1:10" ht="17.25" customHeight="1">
      <c r="A1062" s="189">
        <v>32</v>
      </c>
      <c r="B1062" s="195" t="s">
        <v>4256</v>
      </c>
      <c r="C1062" s="191" t="s">
        <v>536</v>
      </c>
      <c r="D1062" s="192" t="s">
        <v>4240</v>
      </c>
      <c r="E1062" s="192" t="s">
        <v>109</v>
      </c>
      <c r="F1062" s="192" t="s">
        <v>1805</v>
      </c>
      <c r="G1062" s="196" t="s">
        <v>1806</v>
      </c>
      <c r="H1062" s="197" t="s">
        <v>1358</v>
      </c>
      <c r="I1062" s="194">
        <v>1</v>
      </c>
      <c r="J1062" s="187" t="s">
        <v>4238</v>
      </c>
    </row>
    <row r="1063" spans="1:10" ht="17.25" customHeight="1">
      <c r="A1063" s="189">
        <v>33</v>
      </c>
      <c r="B1063" s="195" t="s">
        <v>4256</v>
      </c>
      <c r="C1063" s="191" t="s">
        <v>536</v>
      </c>
      <c r="D1063" s="192" t="s">
        <v>4240</v>
      </c>
      <c r="E1063" s="192" t="s">
        <v>109</v>
      </c>
      <c r="F1063" s="192" t="s">
        <v>1808</v>
      </c>
      <c r="G1063" s="196" t="s">
        <v>1809</v>
      </c>
      <c r="H1063" s="197" t="s">
        <v>1358</v>
      </c>
      <c r="I1063" s="194">
        <v>2</v>
      </c>
      <c r="J1063" s="187" t="s">
        <v>4238</v>
      </c>
    </row>
    <row r="1064" spans="1:10" ht="17.25" customHeight="1">
      <c r="A1064" s="189">
        <v>34</v>
      </c>
      <c r="B1064" s="195" t="s">
        <v>4256</v>
      </c>
      <c r="C1064" s="191" t="s">
        <v>536</v>
      </c>
      <c r="D1064" s="192" t="s">
        <v>4240</v>
      </c>
      <c r="E1064" s="192" t="s">
        <v>109</v>
      </c>
      <c r="F1064" s="192" t="s">
        <v>1811</v>
      </c>
      <c r="G1064" s="196" t="s">
        <v>1812</v>
      </c>
      <c r="H1064" s="197" t="s">
        <v>1358</v>
      </c>
      <c r="I1064" s="194">
        <v>2</v>
      </c>
      <c r="J1064" s="187" t="s">
        <v>4238</v>
      </c>
    </row>
    <row r="1065" spans="1:10" ht="26.25" customHeight="1">
      <c r="A1065" s="189">
        <v>35</v>
      </c>
      <c r="B1065" s="195" t="s">
        <v>4256</v>
      </c>
      <c r="C1065" s="191" t="s">
        <v>536</v>
      </c>
      <c r="D1065" s="192" t="s">
        <v>4240</v>
      </c>
      <c r="E1065" s="192" t="s">
        <v>109</v>
      </c>
      <c r="F1065" s="192" t="s">
        <v>1814</v>
      </c>
      <c r="G1065" s="196" t="s">
        <v>1815</v>
      </c>
      <c r="H1065" s="197" t="s">
        <v>1358</v>
      </c>
      <c r="I1065" s="194">
        <v>1</v>
      </c>
      <c r="J1065" s="187" t="s">
        <v>4238</v>
      </c>
    </row>
    <row r="1066" spans="1:10" ht="17.25" customHeight="1">
      <c r="A1066" s="189">
        <v>36</v>
      </c>
      <c r="B1066" s="195" t="s">
        <v>4256</v>
      </c>
      <c r="C1066" s="191" t="s">
        <v>536</v>
      </c>
      <c r="D1066" s="192" t="s">
        <v>4240</v>
      </c>
      <c r="E1066" s="192" t="s">
        <v>109</v>
      </c>
      <c r="F1066" s="192" t="s">
        <v>1817</v>
      </c>
      <c r="G1066" s="196" t="s">
        <v>1818</v>
      </c>
      <c r="H1066" s="197" t="s">
        <v>1079</v>
      </c>
      <c r="I1066" s="194">
        <v>100</v>
      </c>
      <c r="J1066" s="187" t="s">
        <v>4238</v>
      </c>
    </row>
    <row r="1067" spans="1:10" ht="26.25" customHeight="1">
      <c r="A1067" s="189">
        <v>50</v>
      </c>
      <c r="B1067" s="195" t="s">
        <v>4256</v>
      </c>
      <c r="C1067" s="191" t="s">
        <v>536</v>
      </c>
      <c r="D1067" s="192" t="s">
        <v>4240</v>
      </c>
      <c r="E1067" s="192" t="s">
        <v>109</v>
      </c>
      <c r="F1067" s="192" t="s">
        <v>1860</v>
      </c>
      <c r="G1067" s="196" t="s">
        <v>1861</v>
      </c>
      <c r="H1067" s="197" t="s">
        <v>1358</v>
      </c>
      <c r="I1067" s="194">
        <v>1</v>
      </c>
      <c r="J1067" s="187" t="s">
        <v>4238</v>
      </c>
    </row>
    <row r="1068" spans="1:10" ht="17.25" customHeight="1">
      <c r="A1068" s="189">
        <v>51</v>
      </c>
      <c r="B1068" s="195" t="s">
        <v>4256</v>
      </c>
      <c r="C1068" s="191" t="s">
        <v>536</v>
      </c>
      <c r="D1068" s="192" t="s">
        <v>4240</v>
      </c>
      <c r="E1068" s="192" t="s">
        <v>109</v>
      </c>
      <c r="F1068" s="192" t="s">
        <v>1863</v>
      </c>
      <c r="G1068" s="196" t="s">
        <v>1864</v>
      </c>
      <c r="H1068" s="197" t="s">
        <v>1358</v>
      </c>
      <c r="I1068" s="194">
        <v>1</v>
      </c>
      <c r="J1068" s="187" t="s">
        <v>4238</v>
      </c>
    </row>
    <row r="1069" spans="1:10" ht="17.25" customHeight="1">
      <c r="A1069" s="189">
        <v>52</v>
      </c>
      <c r="B1069" s="195" t="s">
        <v>4256</v>
      </c>
      <c r="C1069" s="191" t="s">
        <v>536</v>
      </c>
      <c r="D1069" s="192" t="s">
        <v>4240</v>
      </c>
      <c r="E1069" s="192" t="s">
        <v>109</v>
      </c>
      <c r="F1069" s="192" t="s">
        <v>1866</v>
      </c>
      <c r="G1069" s="196" t="s">
        <v>1867</v>
      </c>
      <c r="H1069" s="197" t="s">
        <v>1358</v>
      </c>
      <c r="I1069" s="194">
        <v>1</v>
      </c>
      <c r="J1069" s="187" t="s">
        <v>4238</v>
      </c>
    </row>
    <row r="1070" spans="1:10" ht="17.25" customHeight="1">
      <c r="A1070" s="189">
        <v>53</v>
      </c>
      <c r="B1070" s="195" t="s">
        <v>4256</v>
      </c>
      <c r="C1070" s="191" t="s">
        <v>536</v>
      </c>
      <c r="D1070" s="192" t="s">
        <v>4240</v>
      </c>
      <c r="E1070" s="192" t="s">
        <v>109</v>
      </c>
      <c r="F1070" s="192" t="s">
        <v>1869</v>
      </c>
      <c r="G1070" s="196" t="s">
        <v>1870</v>
      </c>
      <c r="H1070" s="197" t="s">
        <v>1358</v>
      </c>
      <c r="I1070" s="194">
        <v>1</v>
      </c>
      <c r="J1070" s="187" t="s">
        <v>4238</v>
      </c>
    </row>
    <row r="1071" spans="1:10" ht="17.25" customHeight="1">
      <c r="A1071" s="189">
        <v>54</v>
      </c>
      <c r="B1071" s="195" t="s">
        <v>4256</v>
      </c>
      <c r="C1071" s="191" t="s">
        <v>536</v>
      </c>
      <c r="D1071" s="192" t="s">
        <v>4240</v>
      </c>
      <c r="E1071" s="192" t="s">
        <v>109</v>
      </c>
      <c r="F1071" s="192" t="s">
        <v>1872</v>
      </c>
      <c r="G1071" s="196" t="s">
        <v>1873</v>
      </c>
      <c r="H1071" s="197" t="s">
        <v>1358</v>
      </c>
      <c r="I1071" s="194">
        <v>1</v>
      </c>
      <c r="J1071" s="187" t="s">
        <v>4238</v>
      </c>
    </row>
    <row r="1072" spans="1:10" ht="17.25" customHeight="1">
      <c r="A1072" s="189">
        <v>2</v>
      </c>
      <c r="B1072" s="195" t="s">
        <v>4256</v>
      </c>
      <c r="C1072" s="191" t="s">
        <v>536</v>
      </c>
      <c r="D1072" s="192" t="s">
        <v>4240</v>
      </c>
      <c r="E1072" s="192" t="s">
        <v>112</v>
      </c>
      <c r="F1072" s="192" t="s">
        <v>2645</v>
      </c>
      <c r="G1072" s="196" t="s">
        <v>2646</v>
      </c>
      <c r="H1072" s="197" t="s">
        <v>429</v>
      </c>
      <c r="I1072" s="194">
        <v>130</v>
      </c>
      <c r="J1072" s="187" t="s">
        <v>4238</v>
      </c>
    </row>
    <row r="1073" spans="1:10" ht="17.25" customHeight="1">
      <c r="A1073" s="189">
        <v>3</v>
      </c>
      <c r="B1073" s="195" t="s">
        <v>4256</v>
      </c>
      <c r="C1073" s="191" t="s">
        <v>536</v>
      </c>
      <c r="D1073" s="192" t="s">
        <v>4240</v>
      </c>
      <c r="E1073" s="192" t="s">
        <v>112</v>
      </c>
      <c r="F1073" s="192" t="s">
        <v>2651</v>
      </c>
      <c r="G1073" s="196" t="s">
        <v>2652</v>
      </c>
      <c r="H1073" s="197" t="s">
        <v>429</v>
      </c>
      <c r="I1073" s="194">
        <v>210</v>
      </c>
      <c r="J1073" s="187" t="s">
        <v>4238</v>
      </c>
    </row>
    <row r="1074" spans="1:10" ht="17.25" customHeight="1">
      <c r="A1074" s="189">
        <v>5</v>
      </c>
      <c r="B1074" s="195" t="s">
        <v>4256</v>
      </c>
      <c r="C1074" s="191" t="s">
        <v>536</v>
      </c>
      <c r="D1074" s="192" t="s">
        <v>4240</v>
      </c>
      <c r="E1074" s="192" t="s">
        <v>112</v>
      </c>
      <c r="F1074" s="192" t="s">
        <v>2666</v>
      </c>
      <c r="G1074" s="196" t="s">
        <v>2667</v>
      </c>
      <c r="H1074" s="197" t="s">
        <v>429</v>
      </c>
      <c r="I1074" s="194">
        <v>60</v>
      </c>
      <c r="J1074" s="187" t="s">
        <v>4238</v>
      </c>
    </row>
    <row r="1075" spans="1:10" ht="17.25" customHeight="1">
      <c r="A1075" s="189">
        <v>6</v>
      </c>
      <c r="B1075" s="195" t="s">
        <v>4256</v>
      </c>
      <c r="C1075" s="191" t="s">
        <v>536</v>
      </c>
      <c r="D1075" s="192" t="s">
        <v>4240</v>
      </c>
      <c r="E1075" s="192" t="s">
        <v>112</v>
      </c>
      <c r="F1075" s="192" t="s">
        <v>2672</v>
      </c>
      <c r="G1075" s="196" t="s">
        <v>2673</v>
      </c>
      <c r="H1075" s="197" t="s">
        <v>429</v>
      </c>
      <c r="I1075" s="194">
        <v>90</v>
      </c>
      <c r="J1075" s="187" t="s">
        <v>4238</v>
      </c>
    </row>
    <row r="1076" spans="1:10" ht="17.25" customHeight="1">
      <c r="A1076" s="189">
        <v>10</v>
      </c>
      <c r="B1076" s="195" t="s">
        <v>4256</v>
      </c>
      <c r="C1076" s="191" t="s">
        <v>536</v>
      </c>
      <c r="D1076" s="192" t="s">
        <v>4240</v>
      </c>
      <c r="E1076" s="192" t="s">
        <v>112</v>
      </c>
      <c r="F1076" s="192" t="s">
        <v>2755</v>
      </c>
      <c r="G1076" s="196" t="s">
        <v>2756</v>
      </c>
      <c r="H1076" s="197" t="s">
        <v>372</v>
      </c>
      <c r="I1076" s="194">
        <v>6</v>
      </c>
      <c r="J1076" s="187" t="s">
        <v>4238</v>
      </c>
    </row>
    <row r="1077" spans="1:10" ht="17.25" customHeight="1">
      <c r="A1077" s="189">
        <v>12</v>
      </c>
      <c r="B1077" s="195" t="s">
        <v>4256</v>
      </c>
      <c r="C1077" s="191" t="s">
        <v>536</v>
      </c>
      <c r="D1077" s="192" t="s">
        <v>4240</v>
      </c>
      <c r="E1077" s="192" t="s">
        <v>112</v>
      </c>
      <c r="F1077" s="192" t="s">
        <v>2770</v>
      </c>
      <c r="G1077" s="196" t="s">
        <v>2771</v>
      </c>
      <c r="H1077" s="197" t="s">
        <v>372</v>
      </c>
      <c r="I1077" s="194">
        <v>24</v>
      </c>
      <c r="J1077" s="187" t="s">
        <v>4238</v>
      </c>
    </row>
    <row r="1078" spans="1:10" ht="17.25" customHeight="1">
      <c r="A1078" s="189">
        <v>13</v>
      </c>
      <c r="B1078" s="195" t="s">
        <v>4256</v>
      </c>
      <c r="C1078" s="191" t="s">
        <v>536</v>
      </c>
      <c r="D1078" s="192" t="s">
        <v>4240</v>
      </c>
      <c r="E1078" s="192" t="s">
        <v>112</v>
      </c>
      <c r="F1078" s="192" t="s">
        <v>2773</v>
      </c>
      <c r="G1078" s="196" t="s">
        <v>2774</v>
      </c>
      <c r="H1078" s="197" t="s">
        <v>372</v>
      </c>
      <c r="I1078" s="194">
        <v>4</v>
      </c>
      <c r="J1078" s="187" t="s">
        <v>4238</v>
      </c>
    </row>
    <row r="1079" spans="1:10" ht="17.25" customHeight="1">
      <c r="A1079" s="189">
        <v>15</v>
      </c>
      <c r="B1079" s="195" t="s">
        <v>4256</v>
      </c>
      <c r="C1079" s="191" t="s">
        <v>536</v>
      </c>
      <c r="D1079" s="192" t="s">
        <v>4240</v>
      </c>
      <c r="E1079" s="192" t="s">
        <v>112</v>
      </c>
      <c r="F1079" s="192" t="s">
        <v>2800</v>
      </c>
      <c r="G1079" s="196" t="s">
        <v>2801</v>
      </c>
      <c r="H1079" s="197" t="s">
        <v>1358</v>
      </c>
      <c r="I1079" s="194">
        <v>4</v>
      </c>
      <c r="J1079" s="187" t="s">
        <v>4238</v>
      </c>
    </row>
    <row r="1080" spans="1:10" ht="17.25" customHeight="1">
      <c r="A1080" s="189">
        <v>17</v>
      </c>
      <c r="B1080" s="195" t="s">
        <v>4256</v>
      </c>
      <c r="C1080" s="191" t="s">
        <v>536</v>
      </c>
      <c r="D1080" s="192" t="s">
        <v>4240</v>
      </c>
      <c r="E1080" s="192" t="s">
        <v>112</v>
      </c>
      <c r="F1080" s="192" t="s">
        <v>2830</v>
      </c>
      <c r="G1080" s="196" t="s">
        <v>4110</v>
      </c>
      <c r="H1080" s="197" t="s">
        <v>1358</v>
      </c>
      <c r="I1080" s="194">
        <v>30</v>
      </c>
      <c r="J1080" s="187" t="s">
        <v>4238</v>
      </c>
    </row>
    <row r="1081" spans="1:10" ht="17.25" customHeight="1">
      <c r="A1081" s="189">
        <v>19</v>
      </c>
      <c r="B1081" s="195" t="s">
        <v>4256</v>
      </c>
      <c r="C1081" s="191" t="s">
        <v>536</v>
      </c>
      <c r="D1081" s="192" t="s">
        <v>4240</v>
      </c>
      <c r="E1081" s="192" t="s">
        <v>112</v>
      </c>
      <c r="F1081" s="192" t="s">
        <v>2839</v>
      </c>
      <c r="G1081" s="196" t="s">
        <v>2840</v>
      </c>
      <c r="H1081" s="197" t="s">
        <v>1358</v>
      </c>
      <c r="I1081" s="194">
        <v>2</v>
      </c>
      <c r="J1081" s="187" t="s">
        <v>4238</v>
      </c>
    </row>
    <row r="1082" spans="1:10" ht="17.25" customHeight="1">
      <c r="A1082" s="189">
        <v>20</v>
      </c>
      <c r="B1082" s="195" t="s">
        <v>4256</v>
      </c>
      <c r="C1082" s="191" t="s">
        <v>536</v>
      </c>
      <c r="D1082" s="192" t="s">
        <v>4240</v>
      </c>
      <c r="E1082" s="192" t="s">
        <v>112</v>
      </c>
      <c r="F1082" s="192" t="s">
        <v>2842</v>
      </c>
      <c r="G1082" s="196" t="s">
        <v>2843</v>
      </c>
      <c r="H1082" s="197" t="s">
        <v>1358</v>
      </c>
      <c r="I1082" s="194">
        <v>120</v>
      </c>
      <c r="J1082" s="187" t="s">
        <v>4238</v>
      </c>
    </row>
    <row r="1083" spans="1:10" ht="17.25" customHeight="1">
      <c r="A1083" s="189">
        <v>21</v>
      </c>
      <c r="B1083" s="195" t="s">
        <v>4256</v>
      </c>
      <c r="C1083" s="191" t="s">
        <v>536</v>
      </c>
      <c r="D1083" s="192" t="s">
        <v>4240</v>
      </c>
      <c r="E1083" s="192" t="s">
        <v>112</v>
      </c>
      <c r="F1083" s="192" t="s">
        <v>2845</v>
      </c>
      <c r="G1083" s="196" t="s">
        <v>2846</v>
      </c>
      <c r="H1083" s="197" t="s">
        <v>1358</v>
      </c>
      <c r="I1083" s="194">
        <v>4</v>
      </c>
      <c r="J1083" s="187" t="s">
        <v>4238</v>
      </c>
    </row>
    <row r="1084" spans="1:10" ht="17.25" customHeight="1">
      <c r="A1084" s="189">
        <v>22</v>
      </c>
      <c r="B1084" s="195" t="s">
        <v>4256</v>
      </c>
      <c r="C1084" s="191" t="s">
        <v>536</v>
      </c>
      <c r="D1084" s="192" t="s">
        <v>4240</v>
      </c>
      <c r="E1084" s="192" t="s">
        <v>112</v>
      </c>
      <c r="F1084" s="192" t="s">
        <v>2854</v>
      </c>
      <c r="G1084" s="196" t="s">
        <v>2855</v>
      </c>
      <c r="H1084" s="197" t="s">
        <v>372</v>
      </c>
      <c r="I1084" s="194">
        <v>126</v>
      </c>
      <c r="J1084" s="187" t="s">
        <v>4238</v>
      </c>
    </row>
    <row r="1085" spans="1:10" ht="17.25" customHeight="1">
      <c r="A1085" s="189">
        <v>23</v>
      </c>
      <c r="B1085" s="195" t="s">
        <v>4256</v>
      </c>
      <c r="C1085" s="191" t="s">
        <v>536</v>
      </c>
      <c r="D1085" s="192" t="s">
        <v>4240</v>
      </c>
      <c r="E1085" s="192" t="s">
        <v>112</v>
      </c>
      <c r="F1085" s="192" t="s">
        <v>2857</v>
      </c>
      <c r="G1085" s="196" t="s">
        <v>2858</v>
      </c>
      <c r="H1085" s="197" t="s">
        <v>372</v>
      </c>
      <c r="I1085" s="194">
        <v>36</v>
      </c>
      <c r="J1085" s="187" t="s">
        <v>4238</v>
      </c>
    </row>
    <row r="1086" spans="1:10" ht="17.25" customHeight="1">
      <c r="A1086" s="189">
        <v>25</v>
      </c>
      <c r="B1086" s="195" t="s">
        <v>4256</v>
      </c>
      <c r="C1086" s="191" t="s">
        <v>536</v>
      </c>
      <c r="D1086" s="192" t="s">
        <v>4240</v>
      </c>
      <c r="E1086" s="192" t="s">
        <v>112</v>
      </c>
      <c r="F1086" s="192" t="s">
        <v>2582</v>
      </c>
      <c r="G1086" s="196" t="s">
        <v>2583</v>
      </c>
      <c r="H1086" s="197" t="s">
        <v>372</v>
      </c>
      <c r="I1086" s="194">
        <v>30</v>
      </c>
      <c r="J1086" s="187" t="s">
        <v>4238</v>
      </c>
    </row>
    <row r="1087" spans="1:10" ht="17.25" customHeight="1">
      <c r="A1087" s="189">
        <v>26</v>
      </c>
      <c r="B1087" s="195" t="s">
        <v>4256</v>
      </c>
      <c r="C1087" s="191" t="s">
        <v>536</v>
      </c>
      <c r="D1087" s="192" t="s">
        <v>4240</v>
      </c>
      <c r="E1087" s="192" t="s">
        <v>112</v>
      </c>
      <c r="F1087" s="192" t="s">
        <v>2585</v>
      </c>
      <c r="G1087" s="196" t="s">
        <v>2586</v>
      </c>
      <c r="H1087" s="197" t="s">
        <v>1358</v>
      </c>
      <c r="I1087" s="194">
        <v>4</v>
      </c>
      <c r="J1087" s="187" t="s">
        <v>4238</v>
      </c>
    </row>
    <row r="1088" spans="1:10" ht="17.25" customHeight="1">
      <c r="A1088" s="189">
        <v>28</v>
      </c>
      <c r="B1088" s="195" t="s">
        <v>4256</v>
      </c>
      <c r="C1088" s="191" t="s">
        <v>536</v>
      </c>
      <c r="D1088" s="192" t="s">
        <v>4240</v>
      </c>
      <c r="E1088" s="192" t="s">
        <v>112</v>
      </c>
      <c r="F1088" s="192" t="s">
        <v>2597</v>
      </c>
      <c r="G1088" s="196" t="s">
        <v>2598</v>
      </c>
      <c r="H1088" s="197" t="s">
        <v>372</v>
      </c>
      <c r="I1088" s="194">
        <v>6</v>
      </c>
      <c r="J1088" s="187" t="s">
        <v>4238</v>
      </c>
    </row>
    <row r="1089" spans="1:10" ht="17.25" customHeight="1">
      <c r="A1089" s="189">
        <v>29</v>
      </c>
      <c r="B1089" s="195" t="s">
        <v>4256</v>
      </c>
      <c r="C1089" s="191" t="s">
        <v>536</v>
      </c>
      <c r="D1089" s="192" t="s">
        <v>4240</v>
      </c>
      <c r="E1089" s="192" t="s">
        <v>112</v>
      </c>
      <c r="F1089" s="192" t="s">
        <v>2944</v>
      </c>
      <c r="G1089" s="196" t="s">
        <v>2403</v>
      </c>
      <c r="H1089" s="197" t="s">
        <v>273</v>
      </c>
      <c r="I1089" s="194">
        <v>0.03</v>
      </c>
      <c r="J1089" s="187" t="s">
        <v>4238</v>
      </c>
    </row>
    <row r="1090" spans="1:10" ht="17.25" customHeight="1">
      <c r="A1090" s="189">
        <v>30</v>
      </c>
      <c r="B1090" s="195" t="s">
        <v>4256</v>
      </c>
      <c r="C1090" s="191" t="s">
        <v>536</v>
      </c>
      <c r="D1090" s="192" t="s">
        <v>4240</v>
      </c>
      <c r="E1090" s="192" t="s">
        <v>112</v>
      </c>
      <c r="F1090" s="192" t="s">
        <v>2947</v>
      </c>
      <c r="G1090" s="196" t="s">
        <v>2407</v>
      </c>
      <c r="H1090" s="197" t="s">
        <v>273</v>
      </c>
      <c r="I1090" s="194">
        <v>0.05</v>
      </c>
      <c r="J1090" s="187" t="s">
        <v>4238</v>
      </c>
    </row>
    <row r="1091" spans="1:10" ht="17.25" customHeight="1">
      <c r="A1091" s="189">
        <v>10</v>
      </c>
      <c r="B1091" s="195" t="s">
        <v>4256</v>
      </c>
      <c r="C1091" s="191" t="s">
        <v>536</v>
      </c>
      <c r="D1091" s="192" t="s">
        <v>4240</v>
      </c>
      <c r="E1091" s="192" t="s">
        <v>112</v>
      </c>
      <c r="F1091" s="192" t="s">
        <v>2200</v>
      </c>
      <c r="G1091" s="196" t="s">
        <v>2201</v>
      </c>
      <c r="H1091" s="197" t="s">
        <v>239</v>
      </c>
      <c r="I1091" s="194">
        <v>60</v>
      </c>
      <c r="J1091" s="187" t="s">
        <v>4238</v>
      </c>
    </row>
    <row r="1092" spans="1:10" ht="17.25" customHeight="1">
      <c r="A1092" s="189">
        <v>11</v>
      </c>
      <c r="B1092" s="195" t="s">
        <v>4256</v>
      </c>
      <c r="C1092" s="191" t="s">
        <v>536</v>
      </c>
      <c r="D1092" s="192" t="s">
        <v>4240</v>
      </c>
      <c r="E1092" s="192" t="s">
        <v>112</v>
      </c>
      <c r="F1092" s="192" t="s">
        <v>2203</v>
      </c>
      <c r="G1092" s="196" t="s">
        <v>2204</v>
      </c>
      <c r="H1092" s="197" t="s">
        <v>372</v>
      </c>
      <c r="I1092" s="194">
        <v>3</v>
      </c>
      <c r="J1092" s="187" t="s">
        <v>4238</v>
      </c>
    </row>
    <row r="1093" spans="1:10" ht="17.25" customHeight="1">
      <c r="A1093" s="189">
        <v>12</v>
      </c>
      <c r="B1093" s="195" t="s">
        <v>4256</v>
      </c>
      <c r="C1093" s="191" t="s">
        <v>536</v>
      </c>
      <c r="D1093" s="192" t="s">
        <v>4240</v>
      </c>
      <c r="E1093" s="192" t="s">
        <v>112</v>
      </c>
      <c r="F1093" s="192" t="s">
        <v>2206</v>
      </c>
      <c r="G1093" s="196" t="s">
        <v>2207</v>
      </c>
      <c r="H1093" s="197" t="s">
        <v>372</v>
      </c>
      <c r="I1093" s="194">
        <v>3</v>
      </c>
      <c r="J1093" s="187" t="s">
        <v>4238</v>
      </c>
    </row>
    <row r="1094" spans="1:10" ht="17.25" customHeight="1">
      <c r="A1094" s="189">
        <v>14</v>
      </c>
      <c r="B1094" s="195" t="s">
        <v>4256</v>
      </c>
      <c r="C1094" s="191" t="s">
        <v>536</v>
      </c>
      <c r="D1094" s="192" t="s">
        <v>4240</v>
      </c>
      <c r="E1094" s="192" t="s">
        <v>115</v>
      </c>
      <c r="F1094" s="192" t="s">
        <v>3381</v>
      </c>
      <c r="G1094" s="196" t="s">
        <v>4270</v>
      </c>
      <c r="H1094" s="197" t="s">
        <v>372</v>
      </c>
      <c r="I1094" s="194">
        <v>2</v>
      </c>
      <c r="J1094" s="187" t="s">
        <v>4238</v>
      </c>
    </row>
    <row r="1095" spans="1:10" ht="17.25" customHeight="1">
      <c r="A1095" s="189">
        <v>16</v>
      </c>
      <c r="B1095" s="195" t="s">
        <v>4256</v>
      </c>
      <c r="C1095" s="191" t="s">
        <v>536</v>
      </c>
      <c r="D1095" s="192" t="s">
        <v>4240</v>
      </c>
      <c r="E1095" s="192" t="s">
        <v>115</v>
      </c>
      <c r="F1095" s="192" t="s">
        <v>3433</v>
      </c>
      <c r="G1095" s="196" t="s">
        <v>3434</v>
      </c>
      <c r="H1095" s="197" t="s">
        <v>372</v>
      </c>
      <c r="I1095" s="194">
        <v>4</v>
      </c>
      <c r="J1095" s="187" t="s">
        <v>4238</v>
      </c>
    </row>
    <row r="1096" spans="1:10" ht="26.25" customHeight="1">
      <c r="A1096" s="189">
        <v>17</v>
      </c>
      <c r="B1096" s="195" t="s">
        <v>4256</v>
      </c>
      <c r="C1096" s="191" t="s">
        <v>536</v>
      </c>
      <c r="D1096" s="192" t="s">
        <v>4240</v>
      </c>
      <c r="E1096" s="192" t="s">
        <v>115</v>
      </c>
      <c r="F1096" s="192" t="s">
        <v>3436</v>
      </c>
      <c r="G1096" s="196" t="s">
        <v>3437</v>
      </c>
      <c r="H1096" s="197" t="s">
        <v>429</v>
      </c>
      <c r="I1096" s="194">
        <v>4</v>
      </c>
      <c r="J1096" s="187" t="s">
        <v>4238</v>
      </c>
    </row>
    <row r="1097" spans="1:10" ht="17.25" customHeight="1">
      <c r="A1097" s="189">
        <v>19</v>
      </c>
      <c r="B1097" s="195" t="s">
        <v>4256</v>
      </c>
      <c r="C1097" s="191" t="s">
        <v>536</v>
      </c>
      <c r="D1097" s="192" t="s">
        <v>4240</v>
      </c>
      <c r="E1097" s="192" t="s">
        <v>115</v>
      </c>
      <c r="F1097" s="192" t="s">
        <v>3448</v>
      </c>
      <c r="G1097" s="196" t="s">
        <v>4271</v>
      </c>
      <c r="H1097" s="197" t="s">
        <v>372</v>
      </c>
      <c r="I1097" s="194">
        <v>2</v>
      </c>
      <c r="J1097" s="187" t="s">
        <v>4238</v>
      </c>
    </row>
    <row r="1098" spans="1:10" ht="17.25" customHeight="1">
      <c r="A1098" s="189">
        <v>21</v>
      </c>
      <c r="B1098" s="195" t="s">
        <v>4256</v>
      </c>
      <c r="C1098" s="191" t="s">
        <v>536</v>
      </c>
      <c r="D1098" s="192" t="s">
        <v>4240</v>
      </c>
      <c r="E1098" s="192" t="s">
        <v>115</v>
      </c>
      <c r="F1098" s="192" t="s">
        <v>3475</v>
      </c>
      <c r="G1098" s="196" t="s">
        <v>4148</v>
      </c>
      <c r="H1098" s="197" t="s">
        <v>372</v>
      </c>
      <c r="I1098" s="194">
        <v>2</v>
      </c>
      <c r="J1098" s="187" t="s">
        <v>4238</v>
      </c>
    </row>
    <row r="1099" spans="1:10" ht="26.25" customHeight="1">
      <c r="A1099" s="189">
        <v>2</v>
      </c>
      <c r="B1099" s="195" t="s">
        <v>4256</v>
      </c>
      <c r="C1099" s="191" t="s">
        <v>536</v>
      </c>
      <c r="D1099" s="192" t="s">
        <v>4240</v>
      </c>
      <c r="E1099" s="192" t="s">
        <v>115</v>
      </c>
      <c r="F1099" s="192" t="s">
        <v>2319</v>
      </c>
      <c r="G1099" s="196" t="s">
        <v>2320</v>
      </c>
      <c r="H1099" s="197" t="s">
        <v>372</v>
      </c>
      <c r="I1099" s="194">
        <v>6</v>
      </c>
      <c r="J1099" s="187" t="s">
        <v>4238</v>
      </c>
    </row>
    <row r="1100" spans="1:10" ht="17.25" customHeight="1">
      <c r="A1100" s="189">
        <v>4</v>
      </c>
      <c r="B1100" s="195" t="s">
        <v>4256</v>
      </c>
      <c r="C1100" s="191" t="s">
        <v>536</v>
      </c>
      <c r="D1100" s="192" t="s">
        <v>4240</v>
      </c>
      <c r="E1100" s="192" t="s">
        <v>115</v>
      </c>
      <c r="F1100" s="192" t="s">
        <v>2326</v>
      </c>
      <c r="G1100" s="196" t="s">
        <v>2327</v>
      </c>
      <c r="H1100" s="197" t="s">
        <v>1358</v>
      </c>
      <c r="I1100" s="194">
        <v>1</v>
      </c>
      <c r="J1100" s="187" t="s">
        <v>4238</v>
      </c>
    </row>
    <row r="1101" spans="1:10" ht="17.25" customHeight="1">
      <c r="A1101" s="189">
        <v>6</v>
      </c>
      <c r="B1101" s="195" t="s">
        <v>4256</v>
      </c>
      <c r="C1101" s="191" t="s">
        <v>536</v>
      </c>
      <c r="D1101" s="192" t="s">
        <v>4240</v>
      </c>
      <c r="E1101" s="192" t="s">
        <v>115</v>
      </c>
      <c r="F1101" s="192" t="s">
        <v>2332</v>
      </c>
      <c r="G1101" s="196" t="s">
        <v>2333</v>
      </c>
      <c r="H1101" s="197" t="s">
        <v>429</v>
      </c>
      <c r="I1101" s="194">
        <v>170</v>
      </c>
      <c r="J1101" s="187" t="s">
        <v>4238</v>
      </c>
    </row>
    <row r="1102" spans="1:10" ht="17.25" customHeight="1">
      <c r="A1102" s="189">
        <v>8</v>
      </c>
      <c r="B1102" s="195" t="s">
        <v>4256</v>
      </c>
      <c r="C1102" s="191" t="s">
        <v>536</v>
      </c>
      <c r="D1102" s="192" t="s">
        <v>4240</v>
      </c>
      <c r="E1102" s="192" t="s">
        <v>115</v>
      </c>
      <c r="F1102" s="192" t="s">
        <v>2338</v>
      </c>
      <c r="G1102" s="196" t="s">
        <v>2339</v>
      </c>
      <c r="H1102" s="197" t="s">
        <v>372</v>
      </c>
      <c r="I1102" s="194">
        <v>4</v>
      </c>
      <c r="J1102" s="187" t="s">
        <v>4238</v>
      </c>
    </row>
    <row r="1103" spans="1:10" ht="17.25" customHeight="1">
      <c r="A1103" s="189">
        <v>9</v>
      </c>
      <c r="B1103" s="195" t="s">
        <v>4256</v>
      </c>
      <c r="C1103" s="191" t="s">
        <v>536</v>
      </c>
      <c r="D1103" s="192" t="s">
        <v>4240</v>
      </c>
      <c r="E1103" s="192" t="s">
        <v>115</v>
      </c>
      <c r="F1103" s="192" t="s">
        <v>2341</v>
      </c>
      <c r="G1103" s="196" t="s">
        <v>2342</v>
      </c>
      <c r="H1103" s="197" t="s">
        <v>372</v>
      </c>
      <c r="I1103" s="194">
        <v>12</v>
      </c>
      <c r="J1103" s="187" t="s">
        <v>4238</v>
      </c>
    </row>
    <row r="1104" spans="1:10" ht="17.25" customHeight="1">
      <c r="A1104" s="189">
        <v>11</v>
      </c>
      <c r="B1104" s="195" t="s">
        <v>4256</v>
      </c>
      <c r="C1104" s="191" t="s">
        <v>536</v>
      </c>
      <c r="D1104" s="192" t="s">
        <v>4240</v>
      </c>
      <c r="E1104" s="192" t="s">
        <v>115</v>
      </c>
      <c r="F1104" s="192" t="s">
        <v>2347</v>
      </c>
      <c r="G1104" s="196" t="s">
        <v>2348</v>
      </c>
      <c r="H1104" s="197" t="s">
        <v>429</v>
      </c>
      <c r="I1104" s="194">
        <v>170</v>
      </c>
      <c r="J1104" s="187" t="s">
        <v>4238</v>
      </c>
    </row>
    <row r="1105" spans="1:10" ht="17.25" customHeight="1">
      <c r="A1105" s="189">
        <v>13</v>
      </c>
      <c r="B1105" s="195" t="s">
        <v>4256</v>
      </c>
      <c r="C1105" s="191" t="s">
        <v>536</v>
      </c>
      <c r="D1105" s="192" t="s">
        <v>4240</v>
      </c>
      <c r="E1105" s="192" t="s">
        <v>115</v>
      </c>
      <c r="F1105" s="192" t="s">
        <v>2353</v>
      </c>
      <c r="G1105" s="196" t="s">
        <v>2354</v>
      </c>
      <c r="H1105" s="197" t="s">
        <v>429</v>
      </c>
      <c r="I1105" s="194">
        <v>85</v>
      </c>
      <c r="J1105" s="187" t="s">
        <v>4238</v>
      </c>
    </row>
    <row r="1106" spans="1:10" ht="17.25" customHeight="1">
      <c r="A1106" s="189">
        <v>17</v>
      </c>
      <c r="B1106" s="195" t="s">
        <v>4256</v>
      </c>
      <c r="C1106" s="191" t="s">
        <v>536</v>
      </c>
      <c r="D1106" s="192" t="s">
        <v>4240</v>
      </c>
      <c r="E1106" s="192" t="s">
        <v>115</v>
      </c>
      <c r="F1106" s="192" t="s">
        <v>2365</v>
      </c>
      <c r="G1106" s="196" t="s">
        <v>2366</v>
      </c>
      <c r="H1106" s="197" t="s">
        <v>1079</v>
      </c>
      <c r="I1106" s="194">
        <v>85</v>
      </c>
      <c r="J1106" s="187" t="s">
        <v>4238</v>
      </c>
    </row>
    <row r="1107" spans="1:10" ht="26.25" customHeight="1">
      <c r="A1107" s="189">
        <v>19</v>
      </c>
      <c r="B1107" s="195" t="s">
        <v>4256</v>
      </c>
      <c r="C1107" s="191" t="s">
        <v>536</v>
      </c>
      <c r="D1107" s="192" t="s">
        <v>4240</v>
      </c>
      <c r="E1107" s="192" t="s">
        <v>115</v>
      </c>
      <c r="F1107" s="192" t="s">
        <v>2371</v>
      </c>
      <c r="G1107" s="196" t="s">
        <v>2372</v>
      </c>
      <c r="H1107" s="197" t="s">
        <v>372</v>
      </c>
      <c r="I1107" s="194">
        <v>8</v>
      </c>
      <c r="J1107" s="187" t="s">
        <v>4238</v>
      </c>
    </row>
    <row r="1108" spans="1:10" ht="17.25" customHeight="1">
      <c r="A1108" s="189">
        <v>29</v>
      </c>
      <c r="B1108" s="195" t="s">
        <v>4256</v>
      </c>
      <c r="C1108" s="191" t="s">
        <v>536</v>
      </c>
      <c r="D1108" s="192" t="s">
        <v>4240</v>
      </c>
      <c r="E1108" s="192" t="s">
        <v>115</v>
      </c>
      <c r="F1108" s="192" t="s">
        <v>2402</v>
      </c>
      <c r="G1108" s="196" t="s">
        <v>2403</v>
      </c>
      <c r="H1108" s="197" t="s">
        <v>273</v>
      </c>
      <c r="I1108" s="194">
        <v>0.03</v>
      </c>
      <c r="J1108" s="187" t="s">
        <v>4238</v>
      </c>
    </row>
    <row r="1109" spans="1:10" ht="17.25" customHeight="1">
      <c r="A1109" s="189">
        <v>30</v>
      </c>
      <c r="B1109" s="195" t="s">
        <v>4256</v>
      </c>
      <c r="C1109" s="191" t="s">
        <v>536</v>
      </c>
      <c r="D1109" s="192" t="s">
        <v>4240</v>
      </c>
      <c r="E1109" s="192" t="s">
        <v>115</v>
      </c>
      <c r="F1109" s="192" t="s">
        <v>2406</v>
      </c>
      <c r="G1109" s="196" t="s">
        <v>2407</v>
      </c>
      <c r="H1109" s="197" t="s">
        <v>273</v>
      </c>
      <c r="I1109" s="194">
        <v>0.05</v>
      </c>
      <c r="J1109" s="187" t="s">
        <v>4238</v>
      </c>
    </row>
    <row r="1110" spans="1:10" ht="17.25" customHeight="1">
      <c r="A1110" s="189">
        <v>31</v>
      </c>
      <c r="B1110" s="195" t="s">
        <v>4256</v>
      </c>
      <c r="C1110" s="191" t="s">
        <v>536</v>
      </c>
      <c r="D1110" s="192" t="s">
        <v>4240</v>
      </c>
      <c r="E1110" s="192" t="s">
        <v>115</v>
      </c>
      <c r="F1110" s="192" t="s">
        <v>2409</v>
      </c>
      <c r="G1110" s="196" t="s">
        <v>2410</v>
      </c>
      <c r="H1110" s="197" t="s">
        <v>372</v>
      </c>
      <c r="I1110" s="194">
        <v>1</v>
      </c>
      <c r="J1110" s="187" t="s">
        <v>4238</v>
      </c>
    </row>
    <row r="1111" spans="1:10" ht="17.25" customHeight="1">
      <c r="A1111" s="189">
        <v>2</v>
      </c>
      <c r="B1111" s="195" t="s">
        <v>4256</v>
      </c>
      <c r="C1111" s="191" t="s">
        <v>536</v>
      </c>
      <c r="D1111" s="192" t="s">
        <v>4240</v>
      </c>
      <c r="E1111" s="192" t="s">
        <v>118</v>
      </c>
      <c r="F1111" s="192" t="s">
        <v>2409</v>
      </c>
      <c r="G1111" s="196" t="s">
        <v>2422</v>
      </c>
      <c r="H1111" s="197" t="s">
        <v>372</v>
      </c>
      <c r="I1111" s="194">
        <v>1</v>
      </c>
      <c r="J1111" s="187" t="s">
        <v>4238</v>
      </c>
    </row>
    <row r="1112" spans="1:10" ht="17.25" customHeight="1">
      <c r="A1112" s="189">
        <v>3</v>
      </c>
      <c r="B1112" s="195" t="s">
        <v>4256</v>
      </c>
      <c r="C1112" s="191" t="s">
        <v>536</v>
      </c>
      <c r="D1112" s="192" t="s">
        <v>4240</v>
      </c>
      <c r="E1112" s="192" t="s">
        <v>118</v>
      </c>
      <c r="F1112" s="192" t="s">
        <v>2424</v>
      </c>
      <c r="G1112" s="196" t="s">
        <v>2425</v>
      </c>
      <c r="H1112" s="197" t="s">
        <v>372</v>
      </c>
      <c r="I1112" s="194">
        <v>1</v>
      </c>
      <c r="J1112" s="187" t="s">
        <v>4238</v>
      </c>
    </row>
    <row r="1113" spans="1:10" ht="17.25" customHeight="1">
      <c r="A1113" s="189">
        <v>4</v>
      </c>
      <c r="B1113" s="195" t="s">
        <v>4256</v>
      </c>
      <c r="C1113" s="191" t="s">
        <v>536</v>
      </c>
      <c r="D1113" s="192" t="s">
        <v>4240</v>
      </c>
      <c r="E1113" s="192" t="s">
        <v>118</v>
      </c>
      <c r="F1113" s="192" t="s">
        <v>2427</v>
      </c>
      <c r="G1113" s="196" t="s">
        <v>2428</v>
      </c>
      <c r="H1113" s="197" t="s">
        <v>372</v>
      </c>
      <c r="I1113" s="194">
        <v>1</v>
      </c>
      <c r="J1113" s="187" t="s">
        <v>4238</v>
      </c>
    </row>
    <row r="1114" spans="1:10" ht="17.25" customHeight="1">
      <c r="A1114" s="189">
        <v>6</v>
      </c>
      <c r="B1114" s="195" t="s">
        <v>4256</v>
      </c>
      <c r="C1114" s="191" t="s">
        <v>536</v>
      </c>
      <c r="D1114" s="192" t="s">
        <v>4240</v>
      </c>
      <c r="E1114" s="192" t="s">
        <v>118</v>
      </c>
      <c r="F1114" s="192" t="s">
        <v>2412</v>
      </c>
      <c r="G1114" s="196" t="s">
        <v>2433</v>
      </c>
      <c r="H1114" s="197" t="s">
        <v>372</v>
      </c>
      <c r="I1114" s="194">
        <v>1</v>
      </c>
      <c r="J1114" s="187" t="s">
        <v>4238</v>
      </c>
    </row>
    <row r="1115" spans="1:10" ht="17.25" customHeight="1">
      <c r="A1115" s="189">
        <v>8</v>
      </c>
      <c r="B1115" s="195" t="s">
        <v>4256</v>
      </c>
      <c r="C1115" s="191" t="s">
        <v>536</v>
      </c>
      <c r="D1115" s="192" t="s">
        <v>4240</v>
      </c>
      <c r="E1115" s="192" t="s">
        <v>118</v>
      </c>
      <c r="F1115" s="192" t="s">
        <v>2438</v>
      </c>
      <c r="G1115" s="196" t="s">
        <v>2439</v>
      </c>
      <c r="H1115" s="197" t="s">
        <v>372</v>
      </c>
      <c r="I1115" s="194">
        <v>1</v>
      </c>
      <c r="J1115" s="187" t="s">
        <v>4238</v>
      </c>
    </row>
    <row r="1116" spans="1:10" ht="17.25" customHeight="1">
      <c r="A1116" s="189">
        <v>10</v>
      </c>
      <c r="B1116" s="195" t="s">
        <v>4256</v>
      </c>
      <c r="C1116" s="191" t="s">
        <v>536</v>
      </c>
      <c r="D1116" s="192" t="s">
        <v>4240</v>
      </c>
      <c r="E1116" s="192" t="s">
        <v>118</v>
      </c>
      <c r="F1116" s="192" t="s">
        <v>2402</v>
      </c>
      <c r="G1116" s="196" t="s">
        <v>2444</v>
      </c>
      <c r="H1116" s="197" t="s">
        <v>372</v>
      </c>
      <c r="I1116" s="194">
        <v>1</v>
      </c>
      <c r="J1116" s="187" t="s">
        <v>4238</v>
      </c>
    </row>
    <row r="1117" spans="1:10" ht="17.25" customHeight="1">
      <c r="A1117" s="189">
        <v>12</v>
      </c>
      <c r="B1117" s="195" t="s">
        <v>4256</v>
      </c>
      <c r="C1117" s="191" t="s">
        <v>536</v>
      </c>
      <c r="D1117" s="192" t="s">
        <v>4240</v>
      </c>
      <c r="E1117" s="192" t="s">
        <v>118</v>
      </c>
      <c r="F1117" s="192" t="s">
        <v>2449</v>
      </c>
      <c r="G1117" s="196" t="s">
        <v>2450</v>
      </c>
      <c r="H1117" s="197" t="s">
        <v>372</v>
      </c>
      <c r="I1117" s="194">
        <v>1</v>
      </c>
      <c r="J1117" s="187" t="s">
        <v>4238</v>
      </c>
    </row>
    <row r="1118" spans="1:10" ht="17.25" customHeight="1">
      <c r="A1118" s="189">
        <v>16</v>
      </c>
      <c r="B1118" s="195" t="s">
        <v>4256</v>
      </c>
      <c r="C1118" s="191" t="s">
        <v>536</v>
      </c>
      <c r="D1118" s="192" t="s">
        <v>4240</v>
      </c>
      <c r="E1118" s="192" t="s">
        <v>118</v>
      </c>
      <c r="F1118" s="192" t="s">
        <v>2461</v>
      </c>
      <c r="G1118" s="196" t="s">
        <v>2462</v>
      </c>
      <c r="H1118" s="197" t="s">
        <v>372</v>
      </c>
      <c r="I1118" s="194">
        <v>1</v>
      </c>
      <c r="J1118" s="187" t="s">
        <v>4238</v>
      </c>
    </row>
    <row r="1119" spans="1:10" ht="17.25" customHeight="1">
      <c r="A1119" s="189">
        <v>18</v>
      </c>
      <c r="B1119" s="195" t="s">
        <v>4256</v>
      </c>
      <c r="C1119" s="191" t="s">
        <v>536</v>
      </c>
      <c r="D1119" s="192" t="s">
        <v>4240</v>
      </c>
      <c r="E1119" s="192" t="s">
        <v>118</v>
      </c>
      <c r="F1119" s="192" t="s">
        <v>2467</v>
      </c>
      <c r="G1119" s="196" t="s">
        <v>2468</v>
      </c>
      <c r="H1119" s="197" t="s">
        <v>1358</v>
      </c>
      <c r="I1119" s="194">
        <v>8</v>
      </c>
      <c r="J1119" s="187" t="s">
        <v>4238</v>
      </c>
    </row>
    <row r="1120" spans="1:10" ht="17.25" customHeight="1">
      <c r="A1120" s="189">
        <v>20</v>
      </c>
      <c r="B1120" s="195" t="s">
        <v>4256</v>
      </c>
      <c r="C1120" s="191" t="s">
        <v>536</v>
      </c>
      <c r="D1120" s="192" t="s">
        <v>4240</v>
      </c>
      <c r="E1120" s="192" t="s">
        <v>118</v>
      </c>
      <c r="F1120" s="192" t="s">
        <v>2473</v>
      </c>
      <c r="G1120" s="196" t="s">
        <v>2474</v>
      </c>
      <c r="H1120" s="197" t="s">
        <v>1079</v>
      </c>
      <c r="I1120" s="194">
        <v>22.4</v>
      </c>
      <c r="J1120" s="187" t="s">
        <v>4238</v>
      </c>
    </row>
    <row r="1121" spans="1:10" ht="17.25" customHeight="1">
      <c r="A1121" s="189">
        <v>21</v>
      </c>
      <c r="B1121" s="195" t="s">
        <v>4256</v>
      </c>
      <c r="C1121" s="191" t="s">
        <v>536</v>
      </c>
      <c r="D1121" s="192" t="s">
        <v>4240</v>
      </c>
      <c r="E1121" s="192" t="s">
        <v>118</v>
      </c>
      <c r="F1121" s="192" t="s">
        <v>2476</v>
      </c>
      <c r="G1121" s="196" t="s">
        <v>2477</v>
      </c>
      <c r="H1121" s="197" t="s">
        <v>1358</v>
      </c>
      <c r="I1121" s="194">
        <v>16</v>
      </c>
      <c r="J1121" s="187" t="s">
        <v>4238</v>
      </c>
    </row>
    <row r="1122" spans="1:10" ht="17.25" customHeight="1">
      <c r="A1122" s="189">
        <v>23</v>
      </c>
      <c r="B1122" s="195" t="s">
        <v>4256</v>
      </c>
      <c r="C1122" s="191" t="s">
        <v>536</v>
      </c>
      <c r="D1122" s="192" t="s">
        <v>4240</v>
      </c>
      <c r="E1122" s="192" t="s">
        <v>118</v>
      </c>
      <c r="F1122" s="192" t="s">
        <v>2482</v>
      </c>
      <c r="G1122" s="196" t="s">
        <v>2483</v>
      </c>
      <c r="H1122" s="197" t="s">
        <v>429</v>
      </c>
      <c r="I1122" s="194">
        <v>85</v>
      </c>
      <c r="J1122" s="187" t="s">
        <v>4238</v>
      </c>
    </row>
    <row r="1123" spans="1:10" ht="17.25" customHeight="1">
      <c r="A1123" s="189">
        <v>24</v>
      </c>
      <c r="B1123" s="195" t="s">
        <v>4256</v>
      </c>
      <c r="C1123" s="191" t="s">
        <v>536</v>
      </c>
      <c r="D1123" s="192" t="s">
        <v>4240</v>
      </c>
      <c r="E1123" s="192" t="s">
        <v>118</v>
      </c>
      <c r="F1123" s="192" t="s">
        <v>2485</v>
      </c>
      <c r="G1123" s="196" t="s">
        <v>2486</v>
      </c>
      <c r="H1123" s="197" t="s">
        <v>429</v>
      </c>
      <c r="I1123" s="194">
        <v>75</v>
      </c>
      <c r="J1123" s="187" t="s">
        <v>4238</v>
      </c>
    </row>
    <row r="1124" spans="1:10" ht="17.25" customHeight="1">
      <c r="A1124" s="189">
        <v>26</v>
      </c>
      <c r="B1124" s="195" t="s">
        <v>4256</v>
      </c>
      <c r="C1124" s="191" t="s">
        <v>536</v>
      </c>
      <c r="D1124" s="192" t="s">
        <v>4240</v>
      </c>
      <c r="E1124" s="192" t="s">
        <v>118</v>
      </c>
      <c r="F1124" s="192" t="s">
        <v>2332</v>
      </c>
      <c r="G1124" s="196" t="s">
        <v>2333</v>
      </c>
      <c r="H1124" s="197" t="s">
        <v>429</v>
      </c>
      <c r="I1124" s="194">
        <v>40</v>
      </c>
      <c r="J1124" s="187" t="s">
        <v>4238</v>
      </c>
    </row>
    <row r="1125" spans="1:10" ht="17.25" customHeight="1">
      <c r="A1125" s="189">
        <v>28</v>
      </c>
      <c r="B1125" s="195" t="s">
        <v>4256</v>
      </c>
      <c r="C1125" s="191" t="s">
        <v>536</v>
      </c>
      <c r="D1125" s="192" t="s">
        <v>4240</v>
      </c>
      <c r="E1125" s="192" t="s">
        <v>118</v>
      </c>
      <c r="F1125" s="192" t="s">
        <v>2493</v>
      </c>
      <c r="G1125" s="196" t="s">
        <v>2494</v>
      </c>
      <c r="H1125" s="197" t="s">
        <v>372</v>
      </c>
      <c r="I1125" s="194">
        <v>45</v>
      </c>
      <c r="J1125" s="187" t="s">
        <v>4238</v>
      </c>
    </row>
    <row r="1126" spans="1:10" ht="17.25" customHeight="1">
      <c r="A1126" s="189">
        <v>29</v>
      </c>
      <c r="B1126" s="195" t="s">
        <v>4256</v>
      </c>
      <c r="C1126" s="191" t="s">
        <v>536</v>
      </c>
      <c r="D1126" s="192" t="s">
        <v>4240</v>
      </c>
      <c r="E1126" s="192" t="s">
        <v>118</v>
      </c>
      <c r="F1126" s="192" t="s">
        <v>2496</v>
      </c>
      <c r="G1126" s="196" t="s">
        <v>2497</v>
      </c>
      <c r="H1126" s="197" t="s">
        <v>372</v>
      </c>
      <c r="I1126" s="194">
        <v>235</v>
      </c>
      <c r="J1126" s="187" t="s">
        <v>4238</v>
      </c>
    </row>
    <row r="1127" spans="1:10" ht="17.25" customHeight="1">
      <c r="A1127" s="189">
        <v>31</v>
      </c>
      <c r="B1127" s="195" t="s">
        <v>4256</v>
      </c>
      <c r="C1127" s="191" t="s">
        <v>536</v>
      </c>
      <c r="D1127" s="192" t="s">
        <v>4240</v>
      </c>
      <c r="E1127" s="192" t="s">
        <v>118</v>
      </c>
      <c r="F1127" s="192" t="s">
        <v>2502</v>
      </c>
      <c r="G1127" s="196" t="s">
        <v>2503</v>
      </c>
      <c r="H1127" s="197" t="s">
        <v>1079</v>
      </c>
      <c r="I1127" s="194">
        <v>68.2</v>
      </c>
      <c r="J1127" s="187" t="s">
        <v>4238</v>
      </c>
    </row>
    <row r="1128" spans="1:10" ht="17.25" customHeight="1">
      <c r="A1128" s="189">
        <v>33</v>
      </c>
      <c r="B1128" s="195" t="s">
        <v>4256</v>
      </c>
      <c r="C1128" s="191" t="s">
        <v>536</v>
      </c>
      <c r="D1128" s="192" t="s">
        <v>4240</v>
      </c>
      <c r="E1128" s="192" t="s">
        <v>118</v>
      </c>
      <c r="F1128" s="192" t="s">
        <v>2508</v>
      </c>
      <c r="G1128" s="196" t="s">
        <v>2509</v>
      </c>
      <c r="H1128" s="197" t="s">
        <v>372</v>
      </c>
      <c r="I1128" s="194">
        <v>60</v>
      </c>
      <c r="J1128" s="187" t="s">
        <v>4238</v>
      </c>
    </row>
    <row r="1129" spans="1:10" ht="17.25" customHeight="1">
      <c r="A1129" s="189">
        <v>35</v>
      </c>
      <c r="B1129" s="195" t="s">
        <v>4256</v>
      </c>
      <c r="C1129" s="191" t="s">
        <v>536</v>
      </c>
      <c r="D1129" s="192" t="s">
        <v>4240</v>
      </c>
      <c r="E1129" s="192" t="s">
        <v>118</v>
      </c>
      <c r="F1129" s="192" t="s">
        <v>2514</v>
      </c>
      <c r="G1129" s="196" t="s">
        <v>2515</v>
      </c>
      <c r="H1129" s="197" t="s">
        <v>429</v>
      </c>
      <c r="I1129" s="194">
        <v>260</v>
      </c>
      <c r="J1129" s="187" t="s">
        <v>4238</v>
      </c>
    </row>
    <row r="1130" spans="1:10" ht="17.25" customHeight="1">
      <c r="A1130" s="189">
        <v>36</v>
      </c>
      <c r="B1130" s="195" t="s">
        <v>4256</v>
      </c>
      <c r="C1130" s="191" t="s">
        <v>536</v>
      </c>
      <c r="D1130" s="192" t="s">
        <v>4240</v>
      </c>
      <c r="E1130" s="192" t="s">
        <v>118</v>
      </c>
      <c r="F1130" s="192" t="s">
        <v>2517</v>
      </c>
      <c r="G1130" s="196" t="s">
        <v>2518</v>
      </c>
      <c r="H1130" s="197" t="s">
        <v>1358</v>
      </c>
      <c r="I1130" s="194">
        <v>130</v>
      </c>
      <c r="J1130" s="187" t="s">
        <v>4238</v>
      </c>
    </row>
    <row r="1131" spans="1:10" ht="17.25" customHeight="1">
      <c r="A1131" s="189">
        <v>37</v>
      </c>
      <c r="B1131" s="195" t="s">
        <v>4256</v>
      </c>
      <c r="C1131" s="191" t="s">
        <v>536</v>
      </c>
      <c r="D1131" s="192" t="s">
        <v>4240</v>
      </c>
      <c r="E1131" s="192" t="s">
        <v>118</v>
      </c>
      <c r="F1131" s="192" t="s">
        <v>2520</v>
      </c>
      <c r="G1131" s="196" t="s">
        <v>2521</v>
      </c>
      <c r="H1131" s="197" t="s">
        <v>1358</v>
      </c>
      <c r="I1131" s="194">
        <v>390</v>
      </c>
      <c r="J1131" s="187" t="s">
        <v>4238</v>
      </c>
    </row>
    <row r="1132" spans="1:10" ht="17.25" customHeight="1">
      <c r="A1132" s="189">
        <v>38</v>
      </c>
      <c r="B1132" s="195" t="s">
        <v>4256</v>
      </c>
      <c r="C1132" s="191" t="s">
        <v>536</v>
      </c>
      <c r="D1132" s="192" t="s">
        <v>4240</v>
      </c>
      <c r="E1132" s="192" t="s">
        <v>118</v>
      </c>
      <c r="F1132" s="192" t="s">
        <v>2523</v>
      </c>
      <c r="G1132" s="196" t="s">
        <v>2524</v>
      </c>
      <c r="H1132" s="197" t="s">
        <v>846</v>
      </c>
      <c r="I1132" s="194">
        <v>3</v>
      </c>
      <c r="J1132" s="187" t="s">
        <v>4238</v>
      </c>
    </row>
    <row r="1133" spans="1:10" ht="17.25" customHeight="1">
      <c r="A1133" s="189">
        <v>39</v>
      </c>
      <c r="B1133" s="195" t="s">
        <v>4256</v>
      </c>
      <c r="C1133" s="191" t="s">
        <v>536</v>
      </c>
      <c r="D1133" s="192" t="s">
        <v>4240</v>
      </c>
      <c r="E1133" s="192" t="s">
        <v>118</v>
      </c>
      <c r="F1133" s="192" t="s">
        <v>2526</v>
      </c>
      <c r="G1133" s="196" t="s">
        <v>2527</v>
      </c>
      <c r="H1133" s="197" t="s">
        <v>1358</v>
      </c>
      <c r="I1133" s="194">
        <v>260</v>
      </c>
      <c r="J1133" s="187" t="s">
        <v>4238</v>
      </c>
    </row>
    <row r="1134" spans="1:10" ht="17.25" customHeight="1">
      <c r="A1134" s="189">
        <v>42</v>
      </c>
      <c r="B1134" s="195" t="s">
        <v>4256</v>
      </c>
      <c r="C1134" s="191" t="s">
        <v>536</v>
      </c>
      <c r="D1134" s="192" t="s">
        <v>4240</v>
      </c>
      <c r="E1134" s="192" t="s">
        <v>118</v>
      </c>
      <c r="F1134" s="192" t="s">
        <v>2535</v>
      </c>
      <c r="G1134" s="196" t="s">
        <v>2536</v>
      </c>
      <c r="H1134" s="197" t="s">
        <v>429</v>
      </c>
      <c r="I1134" s="194">
        <v>106</v>
      </c>
      <c r="J1134" s="187" t="s">
        <v>4238</v>
      </c>
    </row>
    <row r="1135" spans="1:10" ht="17.25" customHeight="1">
      <c r="A1135" s="189">
        <v>43</v>
      </c>
      <c r="B1135" s="195" t="s">
        <v>4256</v>
      </c>
      <c r="C1135" s="191" t="s">
        <v>536</v>
      </c>
      <c r="D1135" s="192" t="s">
        <v>4240</v>
      </c>
      <c r="E1135" s="192" t="s">
        <v>118</v>
      </c>
      <c r="F1135" s="192" t="s">
        <v>2538</v>
      </c>
      <c r="G1135" s="196" t="s">
        <v>2539</v>
      </c>
      <c r="H1135" s="197" t="s">
        <v>1358</v>
      </c>
      <c r="I1135" s="194">
        <v>52</v>
      </c>
      <c r="J1135" s="187" t="s">
        <v>4238</v>
      </c>
    </row>
    <row r="1136" spans="1:10" ht="17.25" customHeight="1">
      <c r="A1136" s="189">
        <v>44</v>
      </c>
      <c r="B1136" s="195" t="s">
        <v>4256</v>
      </c>
      <c r="C1136" s="191" t="s">
        <v>536</v>
      </c>
      <c r="D1136" s="192" t="s">
        <v>4240</v>
      </c>
      <c r="E1136" s="192" t="s">
        <v>118</v>
      </c>
      <c r="F1136" s="192" t="s">
        <v>2541</v>
      </c>
      <c r="G1136" s="196" t="s">
        <v>2542</v>
      </c>
      <c r="H1136" s="197" t="s">
        <v>1358</v>
      </c>
      <c r="I1136" s="194">
        <v>52</v>
      </c>
      <c r="J1136" s="187" t="s">
        <v>4238</v>
      </c>
    </row>
    <row r="1137" spans="1:10" ht="17.25" customHeight="1">
      <c r="A1137" s="189">
        <v>45</v>
      </c>
      <c r="B1137" s="195" t="s">
        <v>4256</v>
      </c>
      <c r="C1137" s="191" t="s">
        <v>536</v>
      </c>
      <c r="D1137" s="192" t="s">
        <v>4240</v>
      </c>
      <c r="E1137" s="192" t="s">
        <v>118</v>
      </c>
      <c r="F1137" s="192" t="s">
        <v>2544</v>
      </c>
      <c r="G1137" s="196" t="s">
        <v>2545</v>
      </c>
      <c r="H1137" s="197" t="s">
        <v>1358</v>
      </c>
      <c r="I1137" s="194">
        <v>5</v>
      </c>
      <c r="J1137" s="187" t="s">
        <v>4238</v>
      </c>
    </row>
    <row r="1138" spans="1:10" ht="17.25" customHeight="1">
      <c r="A1138" s="189">
        <v>46</v>
      </c>
      <c r="B1138" s="195" t="s">
        <v>4256</v>
      </c>
      <c r="C1138" s="191" t="s">
        <v>536</v>
      </c>
      <c r="D1138" s="192" t="s">
        <v>4240</v>
      </c>
      <c r="E1138" s="192" t="s">
        <v>118</v>
      </c>
      <c r="F1138" s="192" t="s">
        <v>2547</v>
      </c>
      <c r="G1138" s="196" t="s">
        <v>2548</v>
      </c>
      <c r="H1138" s="197" t="s">
        <v>1358</v>
      </c>
      <c r="I1138" s="194">
        <v>9</v>
      </c>
      <c r="J1138" s="187" t="s">
        <v>4238</v>
      </c>
    </row>
    <row r="1139" spans="1:10" ht="17.25" customHeight="1">
      <c r="A1139" s="189">
        <v>47</v>
      </c>
      <c r="B1139" s="195" t="s">
        <v>4256</v>
      </c>
      <c r="C1139" s="191" t="s">
        <v>536</v>
      </c>
      <c r="D1139" s="192" t="s">
        <v>4240</v>
      </c>
      <c r="E1139" s="192" t="s">
        <v>118</v>
      </c>
      <c r="F1139" s="192" t="s">
        <v>2550</v>
      </c>
      <c r="G1139" s="196" t="s">
        <v>2551</v>
      </c>
      <c r="H1139" s="197" t="s">
        <v>1358</v>
      </c>
      <c r="I1139" s="194">
        <v>9</v>
      </c>
      <c r="J1139" s="187" t="s">
        <v>4238</v>
      </c>
    </row>
    <row r="1140" spans="1:10" ht="17.25" customHeight="1">
      <c r="A1140" s="189">
        <v>48</v>
      </c>
      <c r="B1140" s="195" t="s">
        <v>4256</v>
      </c>
      <c r="C1140" s="191" t="s">
        <v>536</v>
      </c>
      <c r="D1140" s="192" t="s">
        <v>4240</v>
      </c>
      <c r="E1140" s="192" t="s">
        <v>118</v>
      </c>
      <c r="F1140" s="192" t="s">
        <v>2553</v>
      </c>
      <c r="G1140" s="196" t="s">
        <v>2554</v>
      </c>
      <c r="H1140" s="197" t="s">
        <v>429</v>
      </c>
      <c r="I1140" s="194">
        <v>106</v>
      </c>
      <c r="J1140" s="187" t="s">
        <v>4238</v>
      </c>
    </row>
    <row r="1141" spans="1:10" ht="17.25" customHeight="1">
      <c r="A1141" s="189">
        <v>49</v>
      </c>
      <c r="B1141" s="195" t="s">
        <v>4256</v>
      </c>
      <c r="C1141" s="191" t="s">
        <v>536</v>
      </c>
      <c r="D1141" s="192" t="s">
        <v>4240</v>
      </c>
      <c r="E1141" s="192" t="s">
        <v>118</v>
      </c>
      <c r="F1141" s="192" t="s">
        <v>2556</v>
      </c>
      <c r="G1141" s="196" t="s">
        <v>2557</v>
      </c>
      <c r="H1141" s="197" t="s">
        <v>1358</v>
      </c>
      <c r="I1141" s="194">
        <v>106</v>
      </c>
      <c r="J1141" s="187" t="s">
        <v>4238</v>
      </c>
    </row>
    <row r="1142" spans="1:10" ht="17.25" customHeight="1">
      <c r="A1142" s="189">
        <v>51</v>
      </c>
      <c r="B1142" s="195" t="s">
        <v>4256</v>
      </c>
      <c r="C1142" s="191" t="s">
        <v>536</v>
      </c>
      <c r="D1142" s="192" t="s">
        <v>4240</v>
      </c>
      <c r="E1142" s="192" t="s">
        <v>118</v>
      </c>
      <c r="F1142" s="192" t="s">
        <v>2562</v>
      </c>
      <c r="G1142" s="196" t="s">
        <v>2563</v>
      </c>
      <c r="H1142" s="197" t="s">
        <v>1358</v>
      </c>
      <c r="I1142" s="194">
        <v>8</v>
      </c>
      <c r="J1142" s="187" t="s">
        <v>4238</v>
      </c>
    </row>
    <row r="1143" spans="1:10" ht="26.25" customHeight="1">
      <c r="A1143" s="189">
        <v>53</v>
      </c>
      <c r="B1143" s="195" t="s">
        <v>4256</v>
      </c>
      <c r="C1143" s="191" t="s">
        <v>536</v>
      </c>
      <c r="D1143" s="192" t="s">
        <v>4240</v>
      </c>
      <c r="E1143" s="192" t="s">
        <v>118</v>
      </c>
      <c r="F1143" s="192" t="s">
        <v>2319</v>
      </c>
      <c r="G1143" s="196" t="s">
        <v>2320</v>
      </c>
      <c r="H1143" s="197" t="s">
        <v>372</v>
      </c>
      <c r="I1143" s="194">
        <v>6</v>
      </c>
      <c r="J1143" s="187" t="s">
        <v>4238</v>
      </c>
    </row>
    <row r="1144" spans="1:10" ht="26.25" customHeight="1">
      <c r="A1144" s="189">
        <v>54</v>
      </c>
      <c r="B1144" s="195" t="s">
        <v>4256</v>
      </c>
      <c r="C1144" s="191" t="s">
        <v>536</v>
      </c>
      <c r="D1144" s="192" t="s">
        <v>4240</v>
      </c>
      <c r="E1144" s="192" t="s">
        <v>118</v>
      </c>
      <c r="F1144" s="192" t="s">
        <v>2567</v>
      </c>
      <c r="G1144" s="196" t="s">
        <v>2568</v>
      </c>
      <c r="H1144" s="197" t="s">
        <v>372</v>
      </c>
      <c r="I1144" s="194">
        <v>6</v>
      </c>
      <c r="J1144" s="187" t="s">
        <v>4238</v>
      </c>
    </row>
    <row r="1145" spans="1:10" ht="17.25" customHeight="1">
      <c r="A1145" s="189">
        <v>56</v>
      </c>
      <c r="B1145" s="195" t="s">
        <v>4256</v>
      </c>
      <c r="C1145" s="191" t="s">
        <v>536</v>
      </c>
      <c r="D1145" s="192" t="s">
        <v>4240</v>
      </c>
      <c r="E1145" s="192" t="s">
        <v>118</v>
      </c>
      <c r="F1145" s="192" t="s">
        <v>2573</v>
      </c>
      <c r="G1145" s="196" t="s">
        <v>2574</v>
      </c>
      <c r="H1145" s="197" t="s">
        <v>1358</v>
      </c>
      <c r="I1145" s="194">
        <v>32</v>
      </c>
      <c r="J1145" s="187" t="s">
        <v>4238</v>
      </c>
    </row>
    <row r="1146" spans="1:10" ht="17.25" customHeight="1">
      <c r="A1146" s="189">
        <v>57</v>
      </c>
      <c r="B1146" s="195" t="s">
        <v>4256</v>
      </c>
      <c r="C1146" s="191" t="s">
        <v>536</v>
      </c>
      <c r="D1146" s="192" t="s">
        <v>4240</v>
      </c>
      <c r="E1146" s="192" t="s">
        <v>118</v>
      </c>
      <c r="F1146" s="192" t="s">
        <v>2576</v>
      </c>
      <c r="G1146" s="196" t="s">
        <v>2577</v>
      </c>
      <c r="H1146" s="197" t="s">
        <v>1358</v>
      </c>
      <c r="I1146" s="194">
        <v>65</v>
      </c>
      <c r="J1146" s="187" t="s">
        <v>4238</v>
      </c>
    </row>
    <row r="1147" spans="1:10" ht="17.25" customHeight="1">
      <c r="A1147" s="189">
        <v>59</v>
      </c>
      <c r="B1147" s="195" t="s">
        <v>4256</v>
      </c>
      <c r="C1147" s="191" t="s">
        <v>536</v>
      </c>
      <c r="D1147" s="192" t="s">
        <v>4240</v>
      </c>
      <c r="E1147" s="192" t="s">
        <v>118</v>
      </c>
      <c r="F1147" s="192" t="s">
        <v>2582</v>
      </c>
      <c r="G1147" s="196" t="s">
        <v>2583</v>
      </c>
      <c r="H1147" s="197" t="s">
        <v>372</v>
      </c>
      <c r="I1147" s="194">
        <v>276</v>
      </c>
      <c r="J1147" s="187" t="s">
        <v>4238</v>
      </c>
    </row>
    <row r="1148" spans="1:10" ht="17.25" customHeight="1">
      <c r="A1148" s="189">
        <v>60</v>
      </c>
      <c r="B1148" s="195" t="s">
        <v>4256</v>
      </c>
      <c r="C1148" s="191" t="s">
        <v>536</v>
      </c>
      <c r="D1148" s="192" t="s">
        <v>4240</v>
      </c>
      <c r="E1148" s="192" t="s">
        <v>118</v>
      </c>
      <c r="F1148" s="192" t="s">
        <v>2585</v>
      </c>
      <c r="G1148" s="196" t="s">
        <v>2586</v>
      </c>
      <c r="H1148" s="197" t="s">
        <v>1358</v>
      </c>
      <c r="I1148" s="194">
        <v>24</v>
      </c>
      <c r="J1148" s="187" t="s">
        <v>4238</v>
      </c>
    </row>
    <row r="1149" spans="1:10" ht="17.25" customHeight="1">
      <c r="A1149" s="189">
        <v>62</v>
      </c>
      <c r="B1149" s="195" t="s">
        <v>4256</v>
      </c>
      <c r="C1149" s="191" t="s">
        <v>536</v>
      </c>
      <c r="D1149" s="192" t="s">
        <v>4240</v>
      </c>
      <c r="E1149" s="192" t="s">
        <v>118</v>
      </c>
      <c r="F1149" s="192" t="s">
        <v>2591</v>
      </c>
      <c r="G1149" s="196" t="s">
        <v>2592</v>
      </c>
      <c r="H1149" s="197" t="s">
        <v>1358</v>
      </c>
      <c r="I1149" s="194">
        <v>181</v>
      </c>
      <c r="J1149" s="187" t="s">
        <v>4238</v>
      </c>
    </row>
    <row r="1150" spans="1:10" ht="17.25" customHeight="1">
      <c r="A1150" s="189">
        <v>64</v>
      </c>
      <c r="B1150" s="195" t="s">
        <v>4256</v>
      </c>
      <c r="C1150" s="191" t="s">
        <v>536</v>
      </c>
      <c r="D1150" s="192" t="s">
        <v>4240</v>
      </c>
      <c r="E1150" s="192" t="s">
        <v>118</v>
      </c>
      <c r="F1150" s="192" t="s">
        <v>2597</v>
      </c>
      <c r="G1150" s="196" t="s">
        <v>2598</v>
      </c>
      <c r="H1150" s="197" t="s">
        <v>372</v>
      </c>
      <c r="I1150" s="194">
        <v>79</v>
      </c>
      <c r="J1150" s="187" t="s">
        <v>4238</v>
      </c>
    </row>
    <row r="1151" spans="1:10" ht="17.25" customHeight="1">
      <c r="A1151" s="189">
        <v>66</v>
      </c>
      <c r="B1151" s="195" t="s">
        <v>4256</v>
      </c>
      <c r="C1151" s="191" t="s">
        <v>536</v>
      </c>
      <c r="D1151" s="192" t="s">
        <v>4240</v>
      </c>
      <c r="E1151" s="192" t="s">
        <v>118</v>
      </c>
      <c r="F1151" s="192" t="s">
        <v>2603</v>
      </c>
      <c r="G1151" s="196" t="s">
        <v>2604</v>
      </c>
      <c r="H1151" s="197" t="s">
        <v>372</v>
      </c>
      <c r="I1151" s="194">
        <v>3</v>
      </c>
      <c r="J1151" s="187" t="s">
        <v>4238</v>
      </c>
    </row>
    <row r="1152" spans="1:10" ht="17.25" customHeight="1">
      <c r="A1152" s="189">
        <v>68</v>
      </c>
      <c r="B1152" s="195" t="s">
        <v>4256</v>
      </c>
      <c r="C1152" s="191" t="s">
        <v>536</v>
      </c>
      <c r="D1152" s="192" t="s">
        <v>4240</v>
      </c>
      <c r="E1152" s="192" t="s">
        <v>118</v>
      </c>
      <c r="F1152" s="192" t="s">
        <v>2609</v>
      </c>
      <c r="G1152" s="196" t="s">
        <v>2610</v>
      </c>
      <c r="H1152" s="197" t="s">
        <v>1358</v>
      </c>
      <c r="I1152" s="194">
        <v>61</v>
      </c>
      <c r="J1152" s="187" t="s">
        <v>4238</v>
      </c>
    </row>
    <row r="1153" spans="1:10" ht="17.25" customHeight="1">
      <c r="A1153" s="189">
        <v>70</v>
      </c>
      <c r="B1153" s="195" t="s">
        <v>4256</v>
      </c>
      <c r="C1153" s="191" t="s">
        <v>536</v>
      </c>
      <c r="D1153" s="192" t="s">
        <v>4240</v>
      </c>
      <c r="E1153" s="192" t="s">
        <v>118</v>
      </c>
      <c r="F1153" s="192" t="s">
        <v>2615</v>
      </c>
      <c r="G1153" s="196" t="s">
        <v>2616</v>
      </c>
      <c r="H1153" s="197" t="s">
        <v>429</v>
      </c>
      <c r="I1153" s="194">
        <v>185</v>
      </c>
      <c r="J1153" s="187" t="s">
        <v>4238</v>
      </c>
    </row>
    <row r="1154" spans="1:10" ht="17.25" customHeight="1">
      <c r="A1154" s="189">
        <v>72</v>
      </c>
      <c r="B1154" s="195" t="s">
        <v>4256</v>
      </c>
      <c r="C1154" s="191" t="s">
        <v>536</v>
      </c>
      <c r="D1154" s="192" t="s">
        <v>4240</v>
      </c>
      <c r="E1154" s="192" t="s">
        <v>118</v>
      </c>
      <c r="F1154" s="192" t="s">
        <v>2621</v>
      </c>
      <c r="G1154" s="196" t="s">
        <v>2622</v>
      </c>
      <c r="H1154" s="197" t="s">
        <v>429</v>
      </c>
      <c r="I1154" s="194">
        <v>276</v>
      </c>
      <c r="J1154" s="187" t="s">
        <v>4238</v>
      </c>
    </row>
    <row r="1155" spans="1:10" ht="17.25" customHeight="1">
      <c r="A1155" s="189">
        <v>74</v>
      </c>
      <c r="B1155" s="195" t="s">
        <v>4256</v>
      </c>
      <c r="C1155" s="191" t="s">
        <v>536</v>
      </c>
      <c r="D1155" s="192" t="s">
        <v>4240</v>
      </c>
      <c r="E1155" s="192" t="s">
        <v>118</v>
      </c>
      <c r="F1155" s="192" t="s">
        <v>2347</v>
      </c>
      <c r="G1155" s="196" t="s">
        <v>2348</v>
      </c>
      <c r="H1155" s="197" t="s">
        <v>429</v>
      </c>
      <c r="I1155" s="194">
        <v>30</v>
      </c>
      <c r="J1155" s="187" t="s">
        <v>4238</v>
      </c>
    </row>
    <row r="1156" spans="1:10" ht="17.25" customHeight="1">
      <c r="A1156" s="189">
        <v>75</v>
      </c>
      <c r="B1156" s="195" t="s">
        <v>4256</v>
      </c>
      <c r="C1156" s="191" t="s">
        <v>536</v>
      </c>
      <c r="D1156" s="192" t="s">
        <v>4240</v>
      </c>
      <c r="E1156" s="192" t="s">
        <v>118</v>
      </c>
      <c r="F1156" s="192" t="s">
        <v>2338</v>
      </c>
      <c r="G1156" s="196" t="s">
        <v>2339</v>
      </c>
      <c r="H1156" s="197" t="s">
        <v>372</v>
      </c>
      <c r="I1156" s="194">
        <v>4</v>
      </c>
      <c r="J1156" s="187" t="s">
        <v>4238</v>
      </c>
    </row>
    <row r="1157" spans="1:10" ht="17.25" customHeight="1">
      <c r="A1157" s="189">
        <v>76</v>
      </c>
      <c r="B1157" s="195" t="s">
        <v>4256</v>
      </c>
      <c r="C1157" s="191" t="s">
        <v>536</v>
      </c>
      <c r="D1157" s="192" t="s">
        <v>4240</v>
      </c>
      <c r="E1157" s="192" t="s">
        <v>118</v>
      </c>
      <c r="F1157" s="192" t="s">
        <v>2341</v>
      </c>
      <c r="G1157" s="196" t="s">
        <v>2342</v>
      </c>
      <c r="H1157" s="197" t="s">
        <v>372</v>
      </c>
      <c r="I1157" s="194">
        <v>12</v>
      </c>
      <c r="J1157" s="187" t="s">
        <v>4238</v>
      </c>
    </row>
    <row r="1158" spans="1:10" ht="17.25" customHeight="1">
      <c r="A1158" s="189">
        <v>78</v>
      </c>
      <c r="B1158" s="195" t="s">
        <v>4256</v>
      </c>
      <c r="C1158" s="191" t="s">
        <v>536</v>
      </c>
      <c r="D1158" s="192" t="s">
        <v>4240</v>
      </c>
      <c r="E1158" s="192" t="s">
        <v>118</v>
      </c>
      <c r="F1158" s="192" t="s">
        <v>2629</v>
      </c>
      <c r="G1158" s="196" t="s">
        <v>2630</v>
      </c>
      <c r="H1158" s="197" t="s">
        <v>429</v>
      </c>
      <c r="I1158" s="194">
        <v>45</v>
      </c>
      <c r="J1158" s="187" t="s">
        <v>4238</v>
      </c>
    </row>
    <row r="1159" spans="1:10" ht="17.25" customHeight="1">
      <c r="A1159" s="189">
        <v>79</v>
      </c>
      <c r="B1159" s="195" t="s">
        <v>4256</v>
      </c>
      <c r="C1159" s="191" t="s">
        <v>536</v>
      </c>
      <c r="D1159" s="192" t="s">
        <v>4240</v>
      </c>
      <c r="E1159" s="192" t="s">
        <v>118</v>
      </c>
      <c r="F1159" s="192" t="s">
        <v>2353</v>
      </c>
      <c r="G1159" s="196" t="s">
        <v>2354</v>
      </c>
      <c r="H1159" s="197" t="s">
        <v>429</v>
      </c>
      <c r="I1159" s="194">
        <v>20</v>
      </c>
      <c r="J1159" s="187" t="s">
        <v>4238</v>
      </c>
    </row>
    <row r="1160" spans="1:10" ht="17.25" customHeight="1">
      <c r="A1160" s="189">
        <v>81</v>
      </c>
      <c r="B1160" s="195" t="s">
        <v>4256</v>
      </c>
      <c r="C1160" s="191" t="s">
        <v>536</v>
      </c>
      <c r="D1160" s="192" t="s">
        <v>4240</v>
      </c>
      <c r="E1160" s="192" t="s">
        <v>118</v>
      </c>
      <c r="F1160" s="192" t="s">
        <v>2636</v>
      </c>
      <c r="G1160" s="196" t="s">
        <v>2637</v>
      </c>
      <c r="H1160" s="197" t="s">
        <v>429</v>
      </c>
      <c r="I1160" s="194">
        <v>115</v>
      </c>
      <c r="J1160" s="187" t="s">
        <v>4238</v>
      </c>
    </row>
    <row r="1161" spans="1:10" ht="17.25" customHeight="1">
      <c r="A1161" s="189">
        <v>83</v>
      </c>
      <c r="B1161" s="195" t="s">
        <v>4256</v>
      </c>
      <c r="C1161" s="191" t="s">
        <v>536</v>
      </c>
      <c r="D1161" s="192" t="s">
        <v>4240</v>
      </c>
      <c r="E1161" s="192" t="s">
        <v>118</v>
      </c>
      <c r="F1161" s="192" t="s">
        <v>2642</v>
      </c>
      <c r="G1161" s="196" t="s">
        <v>2643</v>
      </c>
      <c r="H1161" s="197" t="s">
        <v>429</v>
      </c>
      <c r="I1161" s="194">
        <v>1720</v>
      </c>
      <c r="J1161" s="187" t="s">
        <v>4238</v>
      </c>
    </row>
    <row r="1162" spans="1:10" ht="17.25" customHeight="1">
      <c r="A1162" s="189">
        <v>84</v>
      </c>
      <c r="B1162" s="195" t="s">
        <v>4256</v>
      </c>
      <c r="C1162" s="191" t="s">
        <v>536</v>
      </c>
      <c r="D1162" s="192" t="s">
        <v>4240</v>
      </c>
      <c r="E1162" s="192" t="s">
        <v>118</v>
      </c>
      <c r="F1162" s="192" t="s">
        <v>2645</v>
      </c>
      <c r="G1162" s="196" t="s">
        <v>2646</v>
      </c>
      <c r="H1162" s="197" t="s">
        <v>429</v>
      </c>
      <c r="I1162" s="194">
        <v>280</v>
      </c>
      <c r="J1162" s="187" t="s">
        <v>4238</v>
      </c>
    </row>
    <row r="1163" spans="1:10" ht="17.25" customHeight="1">
      <c r="A1163" s="189">
        <v>85</v>
      </c>
      <c r="B1163" s="195" t="s">
        <v>4256</v>
      </c>
      <c r="C1163" s="191" t="s">
        <v>536</v>
      </c>
      <c r="D1163" s="192" t="s">
        <v>4240</v>
      </c>
      <c r="E1163" s="192" t="s">
        <v>118</v>
      </c>
      <c r="F1163" s="192" t="s">
        <v>2648</v>
      </c>
      <c r="G1163" s="196" t="s">
        <v>2649</v>
      </c>
      <c r="H1163" s="197" t="s">
        <v>429</v>
      </c>
      <c r="I1163" s="194">
        <v>2650</v>
      </c>
      <c r="J1163" s="187" t="s">
        <v>4238</v>
      </c>
    </row>
    <row r="1164" spans="1:10" ht="17.25" customHeight="1">
      <c r="A1164" s="189">
        <v>86</v>
      </c>
      <c r="B1164" s="195" t="s">
        <v>4256</v>
      </c>
      <c r="C1164" s="191" t="s">
        <v>536</v>
      </c>
      <c r="D1164" s="192" t="s">
        <v>4240</v>
      </c>
      <c r="E1164" s="192" t="s">
        <v>118</v>
      </c>
      <c r="F1164" s="192" t="s">
        <v>2651</v>
      </c>
      <c r="G1164" s="196" t="s">
        <v>2652</v>
      </c>
      <c r="H1164" s="197" t="s">
        <v>429</v>
      </c>
      <c r="I1164" s="194">
        <v>1040</v>
      </c>
      <c r="J1164" s="187" t="s">
        <v>4238</v>
      </c>
    </row>
    <row r="1165" spans="1:10" ht="17.25" customHeight="1">
      <c r="A1165" s="189">
        <v>88</v>
      </c>
      <c r="B1165" s="195" t="s">
        <v>4256</v>
      </c>
      <c r="C1165" s="191" t="s">
        <v>536</v>
      </c>
      <c r="D1165" s="192" t="s">
        <v>4240</v>
      </c>
      <c r="E1165" s="192" t="s">
        <v>118</v>
      </c>
      <c r="F1165" s="192" t="s">
        <v>2657</v>
      </c>
      <c r="G1165" s="196" t="s">
        <v>2658</v>
      </c>
      <c r="H1165" s="197" t="s">
        <v>429</v>
      </c>
      <c r="I1165" s="194">
        <v>36</v>
      </c>
      <c r="J1165" s="187" t="s">
        <v>4238</v>
      </c>
    </row>
    <row r="1166" spans="1:10" ht="17.25" customHeight="1">
      <c r="A1166" s="189">
        <v>90</v>
      </c>
      <c r="B1166" s="195" t="s">
        <v>4256</v>
      </c>
      <c r="C1166" s="191" t="s">
        <v>536</v>
      </c>
      <c r="D1166" s="192" t="s">
        <v>4240</v>
      </c>
      <c r="E1166" s="192" t="s">
        <v>118</v>
      </c>
      <c r="F1166" s="192" t="s">
        <v>2663</v>
      </c>
      <c r="G1166" s="196" t="s">
        <v>2664</v>
      </c>
      <c r="H1166" s="197" t="s">
        <v>429</v>
      </c>
      <c r="I1166" s="194">
        <v>850</v>
      </c>
      <c r="J1166" s="187" t="s">
        <v>4238</v>
      </c>
    </row>
    <row r="1167" spans="1:10" ht="17.25" customHeight="1">
      <c r="A1167" s="189">
        <v>91</v>
      </c>
      <c r="B1167" s="195" t="s">
        <v>4256</v>
      </c>
      <c r="C1167" s="191" t="s">
        <v>536</v>
      </c>
      <c r="D1167" s="192" t="s">
        <v>4240</v>
      </c>
      <c r="E1167" s="192" t="s">
        <v>118</v>
      </c>
      <c r="F1167" s="192" t="s">
        <v>2666</v>
      </c>
      <c r="G1167" s="196" t="s">
        <v>2667</v>
      </c>
      <c r="H1167" s="197" t="s">
        <v>429</v>
      </c>
      <c r="I1167" s="194">
        <v>390</v>
      </c>
      <c r="J1167" s="187" t="s">
        <v>4238</v>
      </c>
    </row>
    <row r="1168" spans="1:10" ht="17.25" customHeight="1">
      <c r="A1168" s="189">
        <v>92</v>
      </c>
      <c r="B1168" s="195" t="s">
        <v>4256</v>
      </c>
      <c r="C1168" s="191" t="s">
        <v>536</v>
      </c>
      <c r="D1168" s="192" t="s">
        <v>4240</v>
      </c>
      <c r="E1168" s="192" t="s">
        <v>118</v>
      </c>
      <c r="F1168" s="192" t="s">
        <v>2669</v>
      </c>
      <c r="G1168" s="196" t="s">
        <v>2670</v>
      </c>
      <c r="H1168" s="197" t="s">
        <v>429</v>
      </c>
      <c r="I1168" s="194">
        <v>235</v>
      </c>
      <c r="J1168" s="187" t="s">
        <v>4238</v>
      </c>
    </row>
    <row r="1169" spans="1:10" ht="17.25" customHeight="1">
      <c r="A1169" s="189">
        <v>93</v>
      </c>
      <c r="B1169" s="195" t="s">
        <v>4256</v>
      </c>
      <c r="C1169" s="191" t="s">
        <v>536</v>
      </c>
      <c r="D1169" s="192" t="s">
        <v>4240</v>
      </c>
      <c r="E1169" s="192" t="s">
        <v>118</v>
      </c>
      <c r="F1169" s="192" t="s">
        <v>2672</v>
      </c>
      <c r="G1169" s="196" t="s">
        <v>2673</v>
      </c>
      <c r="H1169" s="197" t="s">
        <v>429</v>
      </c>
      <c r="I1169" s="194">
        <v>420</v>
      </c>
      <c r="J1169" s="187" t="s">
        <v>4238</v>
      </c>
    </row>
    <row r="1170" spans="1:10" ht="17.25" customHeight="1">
      <c r="A1170" s="189">
        <v>95</v>
      </c>
      <c r="B1170" s="195" t="s">
        <v>4256</v>
      </c>
      <c r="C1170" s="191" t="s">
        <v>536</v>
      </c>
      <c r="D1170" s="192" t="s">
        <v>4240</v>
      </c>
      <c r="E1170" s="192" t="s">
        <v>118</v>
      </c>
      <c r="F1170" s="192" t="s">
        <v>2678</v>
      </c>
      <c r="G1170" s="196" t="s">
        <v>2679</v>
      </c>
      <c r="H1170" s="197" t="s">
        <v>429</v>
      </c>
      <c r="I1170" s="194">
        <v>1265</v>
      </c>
      <c r="J1170" s="187" t="s">
        <v>4238</v>
      </c>
    </row>
    <row r="1171" spans="1:10" ht="17.25" customHeight="1">
      <c r="A1171" s="189">
        <v>97</v>
      </c>
      <c r="B1171" s="195" t="s">
        <v>4256</v>
      </c>
      <c r="C1171" s="191" t="s">
        <v>536</v>
      </c>
      <c r="D1171" s="192" t="s">
        <v>4240</v>
      </c>
      <c r="E1171" s="192" t="s">
        <v>118</v>
      </c>
      <c r="F1171" s="192" t="s">
        <v>2684</v>
      </c>
      <c r="G1171" s="196" t="s">
        <v>2685</v>
      </c>
      <c r="H1171" s="197" t="s">
        <v>429</v>
      </c>
      <c r="I1171" s="194">
        <v>80</v>
      </c>
      <c r="J1171" s="187" t="s">
        <v>4238</v>
      </c>
    </row>
    <row r="1172" spans="1:10" ht="17.25" customHeight="1">
      <c r="A1172" s="189">
        <v>99</v>
      </c>
      <c r="B1172" s="195" t="s">
        <v>4256</v>
      </c>
      <c r="C1172" s="191" t="s">
        <v>536</v>
      </c>
      <c r="D1172" s="192" t="s">
        <v>4240</v>
      </c>
      <c r="E1172" s="192" t="s">
        <v>118</v>
      </c>
      <c r="F1172" s="192" t="s">
        <v>2690</v>
      </c>
      <c r="G1172" s="196" t="s">
        <v>2691</v>
      </c>
      <c r="H1172" s="197" t="s">
        <v>429</v>
      </c>
      <c r="I1172" s="194">
        <v>50</v>
      </c>
      <c r="J1172" s="187" t="s">
        <v>4238</v>
      </c>
    </row>
    <row r="1173" spans="1:10" ht="17.25" customHeight="1">
      <c r="A1173" s="189">
        <v>112</v>
      </c>
      <c r="B1173" s="195" t="s">
        <v>4256</v>
      </c>
      <c r="C1173" s="191" t="s">
        <v>536</v>
      </c>
      <c r="D1173" s="192" t="s">
        <v>4240</v>
      </c>
      <c r="E1173" s="192" t="s">
        <v>118</v>
      </c>
      <c r="F1173" s="192" t="s">
        <v>2725</v>
      </c>
      <c r="G1173" s="196" t="s">
        <v>2726</v>
      </c>
      <c r="H1173" s="197" t="s">
        <v>1358</v>
      </c>
      <c r="I1173" s="194">
        <v>3</v>
      </c>
      <c r="J1173" s="187" t="s">
        <v>4238</v>
      </c>
    </row>
    <row r="1174" spans="1:10" ht="17.25" customHeight="1">
      <c r="A1174" s="189">
        <v>114</v>
      </c>
      <c r="B1174" s="195" t="s">
        <v>4256</v>
      </c>
      <c r="C1174" s="191" t="s">
        <v>536</v>
      </c>
      <c r="D1174" s="192" t="s">
        <v>4240</v>
      </c>
      <c r="E1174" s="192" t="s">
        <v>118</v>
      </c>
      <c r="F1174" s="192" t="s">
        <v>2731</v>
      </c>
      <c r="G1174" s="196" t="s">
        <v>2732</v>
      </c>
      <c r="H1174" s="197" t="s">
        <v>1358</v>
      </c>
      <c r="I1174" s="194">
        <v>9</v>
      </c>
      <c r="J1174" s="187" t="s">
        <v>4238</v>
      </c>
    </row>
    <row r="1175" spans="1:10" ht="17.25" customHeight="1">
      <c r="A1175" s="189">
        <v>116</v>
      </c>
      <c r="B1175" s="195" t="s">
        <v>4256</v>
      </c>
      <c r="C1175" s="191" t="s">
        <v>536</v>
      </c>
      <c r="D1175" s="192" t="s">
        <v>4240</v>
      </c>
      <c r="E1175" s="192" t="s">
        <v>118</v>
      </c>
      <c r="F1175" s="192" t="s">
        <v>2737</v>
      </c>
      <c r="G1175" s="196" t="s">
        <v>2738</v>
      </c>
      <c r="H1175" s="197" t="s">
        <v>1358</v>
      </c>
      <c r="I1175" s="194">
        <v>12</v>
      </c>
      <c r="J1175" s="187" t="s">
        <v>4238</v>
      </c>
    </row>
    <row r="1176" spans="1:10" ht="17.25" customHeight="1">
      <c r="A1176" s="189">
        <v>118</v>
      </c>
      <c r="B1176" s="195" t="s">
        <v>4256</v>
      </c>
      <c r="C1176" s="191" t="s">
        <v>536</v>
      </c>
      <c r="D1176" s="192" t="s">
        <v>4240</v>
      </c>
      <c r="E1176" s="192" t="s">
        <v>118</v>
      </c>
      <c r="F1176" s="192" t="s">
        <v>2743</v>
      </c>
      <c r="G1176" s="196" t="s">
        <v>2744</v>
      </c>
      <c r="H1176" s="197" t="s">
        <v>372</v>
      </c>
      <c r="I1176" s="194">
        <v>1</v>
      </c>
      <c r="J1176" s="187" t="s">
        <v>4238</v>
      </c>
    </row>
    <row r="1177" spans="1:10" ht="17.25" customHeight="1">
      <c r="A1177" s="189">
        <v>120</v>
      </c>
      <c r="B1177" s="195" t="s">
        <v>4256</v>
      </c>
      <c r="C1177" s="191" t="s">
        <v>536</v>
      </c>
      <c r="D1177" s="192" t="s">
        <v>4240</v>
      </c>
      <c r="E1177" s="192" t="s">
        <v>118</v>
      </c>
      <c r="F1177" s="192" t="s">
        <v>2749</v>
      </c>
      <c r="G1177" s="196" t="s">
        <v>2750</v>
      </c>
      <c r="H1177" s="197" t="s">
        <v>372</v>
      </c>
      <c r="I1177" s="194">
        <v>6</v>
      </c>
      <c r="J1177" s="187" t="s">
        <v>4238</v>
      </c>
    </row>
    <row r="1178" spans="1:10" ht="17.25" customHeight="1">
      <c r="A1178" s="189">
        <v>122</v>
      </c>
      <c r="B1178" s="195" t="s">
        <v>4256</v>
      </c>
      <c r="C1178" s="191" t="s">
        <v>536</v>
      </c>
      <c r="D1178" s="192" t="s">
        <v>4240</v>
      </c>
      <c r="E1178" s="192" t="s">
        <v>118</v>
      </c>
      <c r="F1178" s="192" t="s">
        <v>2755</v>
      </c>
      <c r="G1178" s="196" t="s">
        <v>2756</v>
      </c>
      <c r="H1178" s="197" t="s">
        <v>372</v>
      </c>
      <c r="I1178" s="194">
        <v>26</v>
      </c>
      <c r="J1178" s="187" t="s">
        <v>4238</v>
      </c>
    </row>
    <row r="1179" spans="1:10" ht="17.25" customHeight="1">
      <c r="A1179" s="189">
        <v>124</v>
      </c>
      <c r="B1179" s="195" t="s">
        <v>4256</v>
      </c>
      <c r="C1179" s="191" t="s">
        <v>536</v>
      </c>
      <c r="D1179" s="192" t="s">
        <v>4240</v>
      </c>
      <c r="E1179" s="192" t="s">
        <v>118</v>
      </c>
      <c r="F1179" s="192" t="s">
        <v>2761</v>
      </c>
      <c r="G1179" s="196" t="s">
        <v>2762</v>
      </c>
      <c r="H1179" s="197" t="s">
        <v>1358</v>
      </c>
      <c r="I1179" s="194">
        <v>26</v>
      </c>
      <c r="J1179" s="187" t="s">
        <v>4238</v>
      </c>
    </row>
    <row r="1180" spans="1:10" ht="17.25" customHeight="1">
      <c r="A1180" s="189">
        <v>125</v>
      </c>
      <c r="B1180" s="195" t="s">
        <v>4256</v>
      </c>
      <c r="C1180" s="191" t="s">
        <v>536</v>
      </c>
      <c r="D1180" s="192" t="s">
        <v>4240</v>
      </c>
      <c r="E1180" s="192" t="s">
        <v>118</v>
      </c>
      <c r="F1180" s="192" t="s">
        <v>2764</v>
      </c>
      <c r="G1180" s="196" t="s">
        <v>2765</v>
      </c>
      <c r="H1180" s="197" t="s">
        <v>1358</v>
      </c>
      <c r="I1180" s="194">
        <v>18</v>
      </c>
      <c r="J1180" s="187" t="s">
        <v>4238</v>
      </c>
    </row>
    <row r="1181" spans="1:10" ht="17.25" customHeight="1">
      <c r="A1181" s="189">
        <v>127</v>
      </c>
      <c r="B1181" s="195" t="s">
        <v>4256</v>
      </c>
      <c r="C1181" s="191" t="s">
        <v>536</v>
      </c>
      <c r="D1181" s="192" t="s">
        <v>4240</v>
      </c>
      <c r="E1181" s="192" t="s">
        <v>118</v>
      </c>
      <c r="F1181" s="192" t="s">
        <v>2770</v>
      </c>
      <c r="G1181" s="196" t="s">
        <v>2771</v>
      </c>
      <c r="H1181" s="197" t="s">
        <v>372</v>
      </c>
      <c r="I1181" s="194">
        <v>277</v>
      </c>
      <c r="J1181" s="187" t="s">
        <v>4238</v>
      </c>
    </row>
    <row r="1182" spans="1:10" ht="17.25" customHeight="1">
      <c r="A1182" s="189">
        <v>128</v>
      </c>
      <c r="B1182" s="195" t="s">
        <v>4256</v>
      </c>
      <c r="C1182" s="191" t="s">
        <v>536</v>
      </c>
      <c r="D1182" s="192" t="s">
        <v>4240</v>
      </c>
      <c r="E1182" s="192" t="s">
        <v>118</v>
      </c>
      <c r="F1182" s="192" t="s">
        <v>2773</v>
      </c>
      <c r="G1182" s="196" t="s">
        <v>2774</v>
      </c>
      <c r="H1182" s="197" t="s">
        <v>372</v>
      </c>
      <c r="I1182" s="194">
        <v>61</v>
      </c>
      <c r="J1182" s="187" t="s">
        <v>4238</v>
      </c>
    </row>
    <row r="1183" spans="1:10" ht="17.25" customHeight="1">
      <c r="A1183" s="189">
        <v>130</v>
      </c>
      <c r="B1183" s="195" t="s">
        <v>4256</v>
      </c>
      <c r="C1183" s="191" t="s">
        <v>536</v>
      </c>
      <c r="D1183" s="192" t="s">
        <v>4240</v>
      </c>
      <c r="E1183" s="192" t="s">
        <v>118</v>
      </c>
      <c r="F1183" s="192" t="s">
        <v>2779</v>
      </c>
      <c r="G1183" s="196" t="s">
        <v>2780</v>
      </c>
      <c r="H1183" s="197" t="s">
        <v>372</v>
      </c>
      <c r="I1183" s="194">
        <v>36</v>
      </c>
      <c r="J1183" s="187" t="s">
        <v>4238</v>
      </c>
    </row>
    <row r="1184" spans="1:10" ht="17.25" customHeight="1">
      <c r="A1184" s="189">
        <v>132</v>
      </c>
      <c r="B1184" s="195" t="s">
        <v>4256</v>
      </c>
      <c r="C1184" s="191" t="s">
        <v>536</v>
      </c>
      <c r="D1184" s="192" t="s">
        <v>4240</v>
      </c>
      <c r="E1184" s="192" t="s">
        <v>118</v>
      </c>
      <c r="F1184" s="192" t="s">
        <v>2785</v>
      </c>
      <c r="G1184" s="196" t="s">
        <v>2786</v>
      </c>
      <c r="H1184" s="197" t="s">
        <v>1358</v>
      </c>
      <c r="I1184" s="194">
        <v>45</v>
      </c>
      <c r="J1184" s="187" t="s">
        <v>4238</v>
      </c>
    </row>
    <row r="1185" spans="1:10" ht="17.25" customHeight="1">
      <c r="A1185" s="189">
        <v>134</v>
      </c>
      <c r="B1185" s="195" t="s">
        <v>4256</v>
      </c>
      <c r="C1185" s="191" t="s">
        <v>536</v>
      </c>
      <c r="D1185" s="192" t="s">
        <v>4240</v>
      </c>
      <c r="E1185" s="192" t="s">
        <v>118</v>
      </c>
      <c r="F1185" s="192" t="s">
        <v>2791</v>
      </c>
      <c r="G1185" s="196" t="s">
        <v>2792</v>
      </c>
      <c r="H1185" s="197" t="s">
        <v>1358</v>
      </c>
      <c r="I1185" s="194">
        <v>14</v>
      </c>
      <c r="J1185" s="187" t="s">
        <v>4238</v>
      </c>
    </row>
    <row r="1186" spans="1:10" ht="17.25" customHeight="1">
      <c r="A1186" s="189">
        <v>135</v>
      </c>
      <c r="B1186" s="195" t="s">
        <v>4256</v>
      </c>
      <c r="C1186" s="191" t="s">
        <v>536</v>
      </c>
      <c r="D1186" s="192" t="s">
        <v>4240</v>
      </c>
      <c r="E1186" s="192" t="s">
        <v>118</v>
      </c>
      <c r="F1186" s="192" t="s">
        <v>2794</v>
      </c>
      <c r="G1186" s="196" t="s">
        <v>2795</v>
      </c>
      <c r="H1186" s="197" t="s">
        <v>372</v>
      </c>
      <c r="I1186" s="194">
        <v>1</v>
      </c>
      <c r="J1186" s="187" t="s">
        <v>4238</v>
      </c>
    </row>
    <row r="1187" spans="1:10" ht="17.25" customHeight="1">
      <c r="A1187" s="189">
        <v>137</v>
      </c>
      <c r="B1187" s="195" t="s">
        <v>4256</v>
      </c>
      <c r="C1187" s="191" t="s">
        <v>536</v>
      </c>
      <c r="D1187" s="192" t="s">
        <v>4240</v>
      </c>
      <c r="E1187" s="192" t="s">
        <v>118</v>
      </c>
      <c r="F1187" s="192" t="s">
        <v>2800</v>
      </c>
      <c r="G1187" s="196" t="s">
        <v>2801</v>
      </c>
      <c r="H1187" s="197" t="s">
        <v>1358</v>
      </c>
      <c r="I1187" s="194">
        <v>16</v>
      </c>
      <c r="J1187" s="187" t="s">
        <v>4238</v>
      </c>
    </row>
    <row r="1188" spans="1:10" ht="17.25" customHeight="1">
      <c r="A1188" s="189">
        <v>138</v>
      </c>
      <c r="B1188" s="195" t="s">
        <v>4256</v>
      </c>
      <c r="C1188" s="191" t="s">
        <v>536</v>
      </c>
      <c r="D1188" s="192" t="s">
        <v>4240</v>
      </c>
      <c r="E1188" s="192" t="s">
        <v>118</v>
      </c>
      <c r="F1188" s="192" t="s">
        <v>2803</v>
      </c>
      <c r="G1188" s="196" t="s">
        <v>2804</v>
      </c>
      <c r="H1188" s="197" t="s">
        <v>372</v>
      </c>
      <c r="I1188" s="194">
        <v>4</v>
      </c>
      <c r="J1188" s="187" t="s">
        <v>4238</v>
      </c>
    </row>
    <row r="1189" spans="1:10" ht="17.25" customHeight="1">
      <c r="A1189" s="189">
        <v>140</v>
      </c>
      <c r="B1189" s="195" t="s">
        <v>4256</v>
      </c>
      <c r="C1189" s="191" t="s">
        <v>536</v>
      </c>
      <c r="D1189" s="192" t="s">
        <v>4240</v>
      </c>
      <c r="E1189" s="192" t="s">
        <v>118</v>
      </c>
      <c r="F1189" s="192" t="s">
        <v>2809</v>
      </c>
      <c r="G1189" s="196" t="s">
        <v>4272</v>
      </c>
      <c r="H1189" s="197" t="s">
        <v>1358</v>
      </c>
      <c r="I1189" s="194">
        <v>39</v>
      </c>
      <c r="J1189" s="187" t="s">
        <v>4238</v>
      </c>
    </row>
    <row r="1190" spans="1:10" ht="17.25" customHeight="1">
      <c r="A1190" s="189">
        <v>142</v>
      </c>
      <c r="B1190" s="195" t="s">
        <v>4256</v>
      </c>
      <c r="C1190" s="191" t="s">
        <v>536</v>
      </c>
      <c r="D1190" s="192" t="s">
        <v>4240</v>
      </c>
      <c r="E1190" s="192" t="s">
        <v>118</v>
      </c>
      <c r="F1190" s="192" t="s">
        <v>2815</v>
      </c>
      <c r="G1190" s="196" t="s">
        <v>2816</v>
      </c>
      <c r="H1190" s="197" t="s">
        <v>1358</v>
      </c>
      <c r="I1190" s="194">
        <v>6</v>
      </c>
      <c r="J1190" s="187" t="s">
        <v>4238</v>
      </c>
    </row>
    <row r="1191" spans="1:10" ht="17.25" customHeight="1">
      <c r="A1191" s="189">
        <v>144</v>
      </c>
      <c r="B1191" s="195" t="s">
        <v>4256</v>
      </c>
      <c r="C1191" s="191" t="s">
        <v>536</v>
      </c>
      <c r="D1191" s="192" t="s">
        <v>4240</v>
      </c>
      <c r="E1191" s="192" t="s">
        <v>118</v>
      </c>
      <c r="F1191" s="192" t="s">
        <v>2821</v>
      </c>
      <c r="G1191" s="196" t="s">
        <v>4273</v>
      </c>
      <c r="H1191" s="197" t="s">
        <v>1358</v>
      </c>
      <c r="I1191" s="194">
        <v>8</v>
      </c>
      <c r="J1191" s="187" t="s">
        <v>4238</v>
      </c>
    </row>
    <row r="1192" spans="1:10" ht="17.25" customHeight="1">
      <c r="A1192" s="189">
        <v>145</v>
      </c>
      <c r="B1192" s="195" t="s">
        <v>4256</v>
      </c>
      <c r="C1192" s="191" t="s">
        <v>536</v>
      </c>
      <c r="D1192" s="192" t="s">
        <v>4240</v>
      </c>
      <c r="E1192" s="192" t="s">
        <v>118</v>
      </c>
      <c r="F1192" s="192" t="s">
        <v>2824</v>
      </c>
      <c r="G1192" s="196" t="s">
        <v>4274</v>
      </c>
      <c r="H1192" s="197" t="s">
        <v>1358</v>
      </c>
      <c r="I1192" s="194">
        <v>8</v>
      </c>
      <c r="J1192" s="187" t="s">
        <v>4238</v>
      </c>
    </row>
    <row r="1193" spans="1:10" ht="17.25" customHeight="1">
      <c r="A1193" s="189">
        <v>147</v>
      </c>
      <c r="B1193" s="195" t="s">
        <v>4256</v>
      </c>
      <c r="C1193" s="191" t="s">
        <v>536</v>
      </c>
      <c r="D1193" s="192" t="s">
        <v>4240</v>
      </c>
      <c r="E1193" s="192" t="s">
        <v>118</v>
      </c>
      <c r="F1193" s="192" t="s">
        <v>2830</v>
      </c>
      <c r="G1193" s="196" t="s">
        <v>2831</v>
      </c>
      <c r="H1193" s="197" t="s">
        <v>1358</v>
      </c>
      <c r="I1193" s="194">
        <v>152</v>
      </c>
      <c r="J1193" s="187" t="s">
        <v>4238</v>
      </c>
    </row>
    <row r="1194" spans="1:10" ht="26.25" customHeight="1">
      <c r="A1194" s="189">
        <v>148</v>
      </c>
      <c r="B1194" s="195" t="s">
        <v>4256</v>
      </c>
      <c r="C1194" s="191" t="s">
        <v>536</v>
      </c>
      <c r="D1194" s="192" t="s">
        <v>4240</v>
      </c>
      <c r="E1194" s="192" t="s">
        <v>118</v>
      </c>
      <c r="F1194" s="192" t="s">
        <v>2833</v>
      </c>
      <c r="G1194" s="196" t="s">
        <v>2834</v>
      </c>
      <c r="H1194" s="197" t="s">
        <v>1358</v>
      </c>
      <c r="I1194" s="194">
        <v>11</v>
      </c>
      <c r="J1194" s="187" t="s">
        <v>4238</v>
      </c>
    </row>
    <row r="1195" spans="1:10" ht="17.25" customHeight="1">
      <c r="A1195" s="189">
        <v>150</v>
      </c>
      <c r="B1195" s="195" t="s">
        <v>4256</v>
      </c>
      <c r="C1195" s="191" t="s">
        <v>536</v>
      </c>
      <c r="D1195" s="192" t="s">
        <v>4240</v>
      </c>
      <c r="E1195" s="192" t="s">
        <v>118</v>
      </c>
      <c r="F1195" s="192" t="s">
        <v>2839</v>
      </c>
      <c r="G1195" s="196" t="s">
        <v>2840</v>
      </c>
      <c r="H1195" s="197" t="s">
        <v>1358</v>
      </c>
      <c r="I1195" s="194">
        <v>55</v>
      </c>
      <c r="J1195" s="187" t="s">
        <v>4238</v>
      </c>
    </row>
    <row r="1196" spans="1:10" ht="17.25" customHeight="1">
      <c r="A1196" s="189">
        <v>151</v>
      </c>
      <c r="B1196" s="195" t="s">
        <v>4256</v>
      </c>
      <c r="C1196" s="191" t="s">
        <v>536</v>
      </c>
      <c r="D1196" s="192" t="s">
        <v>4240</v>
      </c>
      <c r="E1196" s="192" t="s">
        <v>118</v>
      </c>
      <c r="F1196" s="192" t="s">
        <v>2842</v>
      </c>
      <c r="G1196" s="196" t="s">
        <v>2843</v>
      </c>
      <c r="H1196" s="197" t="s">
        <v>1358</v>
      </c>
      <c r="I1196" s="194">
        <v>688</v>
      </c>
      <c r="J1196" s="187" t="s">
        <v>4238</v>
      </c>
    </row>
    <row r="1197" spans="1:10" ht="17.25" customHeight="1">
      <c r="A1197" s="189">
        <v>152</v>
      </c>
      <c r="B1197" s="195" t="s">
        <v>4256</v>
      </c>
      <c r="C1197" s="191" t="s">
        <v>536</v>
      </c>
      <c r="D1197" s="192" t="s">
        <v>4240</v>
      </c>
      <c r="E1197" s="192" t="s">
        <v>118</v>
      </c>
      <c r="F1197" s="192" t="s">
        <v>2845</v>
      </c>
      <c r="G1197" s="196" t="s">
        <v>2846</v>
      </c>
      <c r="H1197" s="197" t="s">
        <v>1358</v>
      </c>
      <c r="I1197" s="194">
        <v>104</v>
      </c>
      <c r="J1197" s="187" t="s">
        <v>4238</v>
      </c>
    </row>
    <row r="1198" spans="1:10" ht="17.25" customHeight="1">
      <c r="A1198" s="189">
        <v>153</v>
      </c>
      <c r="B1198" s="195" t="s">
        <v>4256</v>
      </c>
      <c r="C1198" s="191" t="s">
        <v>536</v>
      </c>
      <c r="D1198" s="192" t="s">
        <v>4240</v>
      </c>
      <c r="E1198" s="192" t="s">
        <v>118</v>
      </c>
      <c r="F1198" s="192" t="s">
        <v>2848</v>
      </c>
      <c r="G1198" s="196" t="s">
        <v>2849</v>
      </c>
      <c r="H1198" s="197" t="s">
        <v>1358</v>
      </c>
      <c r="I1198" s="194">
        <v>16</v>
      </c>
      <c r="J1198" s="187" t="s">
        <v>4238</v>
      </c>
    </row>
    <row r="1199" spans="1:10" ht="17.25" customHeight="1">
      <c r="A1199" s="189">
        <v>154</v>
      </c>
      <c r="B1199" s="195" t="s">
        <v>4256</v>
      </c>
      <c r="C1199" s="191" t="s">
        <v>536</v>
      </c>
      <c r="D1199" s="192" t="s">
        <v>4240</v>
      </c>
      <c r="E1199" s="192" t="s">
        <v>118</v>
      </c>
      <c r="F1199" s="192" t="s">
        <v>2851</v>
      </c>
      <c r="G1199" s="196" t="s">
        <v>2852</v>
      </c>
      <c r="H1199" s="197" t="s">
        <v>372</v>
      </c>
      <c r="I1199" s="194">
        <v>146</v>
      </c>
      <c r="J1199" s="187" t="s">
        <v>4238</v>
      </c>
    </row>
    <row r="1200" spans="1:10" ht="17.25" customHeight="1">
      <c r="A1200" s="189">
        <v>155</v>
      </c>
      <c r="B1200" s="195" t="s">
        <v>4256</v>
      </c>
      <c r="C1200" s="191" t="s">
        <v>536</v>
      </c>
      <c r="D1200" s="192" t="s">
        <v>4240</v>
      </c>
      <c r="E1200" s="192" t="s">
        <v>118</v>
      </c>
      <c r="F1200" s="192" t="s">
        <v>2854</v>
      </c>
      <c r="G1200" s="196" t="s">
        <v>2855</v>
      </c>
      <c r="H1200" s="197" t="s">
        <v>372</v>
      </c>
      <c r="I1200" s="194">
        <v>1013</v>
      </c>
      <c r="J1200" s="187" t="s">
        <v>4238</v>
      </c>
    </row>
    <row r="1201" spans="1:10" ht="17.25" customHeight="1">
      <c r="A1201" s="189">
        <v>156</v>
      </c>
      <c r="B1201" s="195" t="s">
        <v>4256</v>
      </c>
      <c r="C1201" s="191" t="s">
        <v>536</v>
      </c>
      <c r="D1201" s="192" t="s">
        <v>4240</v>
      </c>
      <c r="E1201" s="192" t="s">
        <v>118</v>
      </c>
      <c r="F1201" s="192" t="s">
        <v>2857</v>
      </c>
      <c r="G1201" s="196" t="s">
        <v>2858</v>
      </c>
      <c r="H1201" s="197" t="s">
        <v>372</v>
      </c>
      <c r="I1201" s="194">
        <v>395</v>
      </c>
      <c r="J1201" s="187" t="s">
        <v>4238</v>
      </c>
    </row>
    <row r="1202" spans="1:10" ht="17.25" customHeight="1">
      <c r="A1202" s="189">
        <v>158</v>
      </c>
      <c r="B1202" s="195" t="s">
        <v>4256</v>
      </c>
      <c r="C1202" s="191" t="s">
        <v>536</v>
      </c>
      <c r="D1202" s="192" t="s">
        <v>4240</v>
      </c>
      <c r="E1202" s="192" t="s">
        <v>118</v>
      </c>
      <c r="F1202" s="192" t="s">
        <v>2863</v>
      </c>
      <c r="G1202" s="196" t="s">
        <v>2864</v>
      </c>
      <c r="H1202" s="197" t="s">
        <v>1358</v>
      </c>
      <c r="I1202" s="194">
        <v>10</v>
      </c>
      <c r="J1202" s="187" t="s">
        <v>4238</v>
      </c>
    </row>
    <row r="1203" spans="1:10" ht="17.25" customHeight="1">
      <c r="A1203" s="189">
        <v>159</v>
      </c>
      <c r="B1203" s="195" t="s">
        <v>4256</v>
      </c>
      <c r="C1203" s="191" t="s">
        <v>536</v>
      </c>
      <c r="D1203" s="192" t="s">
        <v>4240</v>
      </c>
      <c r="E1203" s="192" t="s">
        <v>118</v>
      </c>
      <c r="F1203" s="192" t="s">
        <v>2866</v>
      </c>
      <c r="G1203" s="196" t="s">
        <v>2867</v>
      </c>
      <c r="H1203" s="197" t="s">
        <v>1358</v>
      </c>
      <c r="I1203" s="194">
        <v>14</v>
      </c>
      <c r="J1203" s="187" t="s">
        <v>4238</v>
      </c>
    </row>
    <row r="1204" spans="1:10" ht="26.25" customHeight="1">
      <c r="A1204" s="189">
        <v>161</v>
      </c>
      <c r="B1204" s="195" t="s">
        <v>4256</v>
      </c>
      <c r="C1204" s="191" t="s">
        <v>536</v>
      </c>
      <c r="D1204" s="192" t="s">
        <v>4240</v>
      </c>
      <c r="E1204" s="192" t="s">
        <v>118</v>
      </c>
      <c r="F1204" s="192" t="s">
        <v>2872</v>
      </c>
      <c r="G1204" s="196" t="s">
        <v>2873</v>
      </c>
      <c r="H1204" s="197" t="s">
        <v>372</v>
      </c>
      <c r="I1204" s="194">
        <v>66</v>
      </c>
      <c r="J1204" s="187" t="s">
        <v>4238</v>
      </c>
    </row>
    <row r="1205" spans="1:10" ht="17.25" customHeight="1">
      <c r="A1205" s="189">
        <v>1</v>
      </c>
      <c r="B1205" s="195" t="s">
        <v>4256</v>
      </c>
      <c r="C1205" s="191" t="s">
        <v>536</v>
      </c>
      <c r="D1205" s="192" t="s">
        <v>4240</v>
      </c>
      <c r="E1205" s="192" t="s">
        <v>121</v>
      </c>
      <c r="F1205" s="192" t="s">
        <v>2402</v>
      </c>
      <c r="G1205" s="196" t="s">
        <v>2884</v>
      </c>
      <c r="H1205" s="197" t="s">
        <v>429</v>
      </c>
      <c r="I1205" s="194">
        <v>30</v>
      </c>
      <c r="J1205" s="187" t="s">
        <v>4238</v>
      </c>
    </row>
    <row r="1206" spans="1:10" ht="17.25" customHeight="1">
      <c r="A1206" s="189">
        <v>2</v>
      </c>
      <c r="B1206" s="195" t="s">
        <v>4256</v>
      </c>
      <c r="C1206" s="191" t="s">
        <v>536</v>
      </c>
      <c r="D1206" s="192" t="s">
        <v>4240</v>
      </c>
      <c r="E1206" s="192" t="s">
        <v>121</v>
      </c>
      <c r="F1206" s="192" t="s">
        <v>2406</v>
      </c>
      <c r="G1206" s="196" t="s">
        <v>2886</v>
      </c>
      <c r="H1206" s="197" t="s">
        <v>429</v>
      </c>
      <c r="I1206" s="194">
        <v>2</v>
      </c>
      <c r="J1206" s="187" t="s">
        <v>4238</v>
      </c>
    </row>
    <row r="1207" spans="1:10" ht="17.25" customHeight="1">
      <c r="A1207" s="189">
        <v>3</v>
      </c>
      <c r="B1207" s="195" t="s">
        <v>4256</v>
      </c>
      <c r="C1207" s="191" t="s">
        <v>536</v>
      </c>
      <c r="D1207" s="192" t="s">
        <v>4240</v>
      </c>
      <c r="E1207" s="192" t="s">
        <v>121</v>
      </c>
      <c r="F1207" s="192" t="s">
        <v>2409</v>
      </c>
      <c r="G1207" s="196" t="s">
        <v>2888</v>
      </c>
      <c r="H1207" s="197" t="s">
        <v>429</v>
      </c>
      <c r="I1207" s="194">
        <v>27</v>
      </c>
      <c r="J1207" s="187" t="s">
        <v>4238</v>
      </c>
    </row>
    <row r="1208" spans="1:10" ht="17.25" customHeight="1">
      <c r="A1208" s="189">
        <v>4</v>
      </c>
      <c r="B1208" s="195" t="s">
        <v>4256</v>
      </c>
      <c r="C1208" s="191" t="s">
        <v>536</v>
      </c>
      <c r="D1208" s="192" t="s">
        <v>4240</v>
      </c>
      <c r="E1208" s="192" t="s">
        <v>121</v>
      </c>
      <c r="F1208" s="192" t="s">
        <v>2890</v>
      </c>
      <c r="G1208" s="196" t="s">
        <v>2891</v>
      </c>
      <c r="H1208" s="197" t="s">
        <v>1358</v>
      </c>
      <c r="I1208" s="194">
        <v>1</v>
      </c>
      <c r="J1208" s="187" t="s">
        <v>4238</v>
      </c>
    </row>
    <row r="1209" spans="1:10" ht="17.25" customHeight="1">
      <c r="A1209" s="189">
        <v>5</v>
      </c>
      <c r="B1209" s="195" t="s">
        <v>4256</v>
      </c>
      <c r="C1209" s="191" t="s">
        <v>536</v>
      </c>
      <c r="D1209" s="192" t="s">
        <v>4240</v>
      </c>
      <c r="E1209" s="192" t="s">
        <v>121</v>
      </c>
      <c r="F1209" s="192" t="s">
        <v>2893</v>
      </c>
      <c r="G1209" s="196" t="s">
        <v>2894</v>
      </c>
      <c r="H1209" s="197" t="s">
        <v>1358</v>
      </c>
      <c r="I1209" s="194">
        <v>2</v>
      </c>
      <c r="J1209" s="187" t="s">
        <v>4238</v>
      </c>
    </row>
    <row r="1210" spans="1:10" ht="17.25" customHeight="1">
      <c r="A1210" s="189">
        <v>6</v>
      </c>
      <c r="B1210" s="195" t="s">
        <v>4256</v>
      </c>
      <c r="C1210" s="191" t="s">
        <v>536</v>
      </c>
      <c r="D1210" s="192" t="s">
        <v>4240</v>
      </c>
      <c r="E1210" s="192" t="s">
        <v>121</v>
      </c>
      <c r="F1210" s="192" t="s">
        <v>2896</v>
      </c>
      <c r="G1210" s="196" t="s">
        <v>2897</v>
      </c>
      <c r="H1210" s="197" t="s">
        <v>429</v>
      </c>
      <c r="I1210" s="194">
        <v>2400</v>
      </c>
      <c r="J1210" s="187" t="s">
        <v>4238</v>
      </c>
    </row>
    <row r="1211" spans="1:10" ht="17.25" customHeight="1">
      <c r="A1211" s="189">
        <v>7</v>
      </c>
      <c r="B1211" s="195" t="s">
        <v>4256</v>
      </c>
      <c r="C1211" s="191" t="s">
        <v>536</v>
      </c>
      <c r="D1211" s="192" t="s">
        <v>4240</v>
      </c>
      <c r="E1211" s="192" t="s">
        <v>121</v>
      </c>
      <c r="F1211" s="192" t="s">
        <v>2899</v>
      </c>
      <c r="G1211" s="196" t="s">
        <v>2900</v>
      </c>
      <c r="H1211" s="197" t="s">
        <v>1358</v>
      </c>
      <c r="I1211" s="194">
        <v>53</v>
      </c>
      <c r="J1211" s="187" t="s">
        <v>4238</v>
      </c>
    </row>
    <row r="1212" spans="1:10" ht="17.25" customHeight="1">
      <c r="A1212" s="189">
        <v>8</v>
      </c>
      <c r="B1212" s="195" t="s">
        <v>4256</v>
      </c>
      <c r="C1212" s="191" t="s">
        <v>536</v>
      </c>
      <c r="D1212" s="192" t="s">
        <v>4240</v>
      </c>
      <c r="E1212" s="192" t="s">
        <v>121</v>
      </c>
      <c r="F1212" s="192" t="s">
        <v>2902</v>
      </c>
      <c r="G1212" s="196" t="s">
        <v>2903</v>
      </c>
      <c r="H1212" s="197" t="s">
        <v>1358</v>
      </c>
      <c r="I1212" s="194">
        <v>80</v>
      </c>
      <c r="J1212" s="187" t="s">
        <v>4238</v>
      </c>
    </row>
    <row r="1213" spans="1:10" ht="17.25" customHeight="1">
      <c r="A1213" s="189">
        <v>9</v>
      </c>
      <c r="B1213" s="195" t="s">
        <v>4256</v>
      </c>
      <c r="C1213" s="191" t="s">
        <v>536</v>
      </c>
      <c r="D1213" s="192" t="s">
        <v>4240</v>
      </c>
      <c r="E1213" s="192" t="s">
        <v>121</v>
      </c>
      <c r="F1213" s="192" t="s">
        <v>2905</v>
      </c>
      <c r="G1213" s="196" t="s">
        <v>2906</v>
      </c>
      <c r="H1213" s="197" t="s">
        <v>1358</v>
      </c>
      <c r="I1213" s="194">
        <v>53</v>
      </c>
      <c r="J1213" s="187" t="s">
        <v>4238</v>
      </c>
    </row>
    <row r="1214" spans="1:10" ht="17.25" customHeight="1">
      <c r="A1214" s="189">
        <v>10</v>
      </c>
      <c r="B1214" s="195" t="s">
        <v>4256</v>
      </c>
      <c r="C1214" s="191" t="s">
        <v>536</v>
      </c>
      <c r="D1214" s="192" t="s">
        <v>4240</v>
      </c>
      <c r="E1214" s="192" t="s">
        <v>121</v>
      </c>
      <c r="F1214" s="192" t="s">
        <v>2908</v>
      </c>
      <c r="G1214" s="196" t="s">
        <v>2909</v>
      </c>
      <c r="H1214" s="197" t="s">
        <v>1358</v>
      </c>
      <c r="I1214" s="194">
        <v>53</v>
      </c>
      <c r="J1214" s="187" t="s">
        <v>4238</v>
      </c>
    </row>
    <row r="1215" spans="1:10" ht="17.25" customHeight="1">
      <c r="A1215" s="189">
        <v>11</v>
      </c>
      <c r="B1215" s="195" t="s">
        <v>4256</v>
      </c>
      <c r="C1215" s="191" t="s">
        <v>536</v>
      </c>
      <c r="D1215" s="192" t="s">
        <v>4240</v>
      </c>
      <c r="E1215" s="192" t="s">
        <v>121</v>
      </c>
      <c r="F1215" s="192" t="s">
        <v>2911</v>
      </c>
      <c r="G1215" s="196" t="s">
        <v>2912</v>
      </c>
      <c r="H1215" s="197" t="s">
        <v>429</v>
      </c>
      <c r="I1215" s="194">
        <v>80</v>
      </c>
      <c r="J1215" s="187" t="s">
        <v>4238</v>
      </c>
    </row>
    <row r="1216" spans="1:10" ht="17.25" customHeight="1">
      <c r="A1216" s="189">
        <v>12</v>
      </c>
      <c r="B1216" s="195" t="s">
        <v>4256</v>
      </c>
      <c r="C1216" s="191" t="s">
        <v>536</v>
      </c>
      <c r="D1216" s="192" t="s">
        <v>4240</v>
      </c>
      <c r="E1216" s="192" t="s">
        <v>121</v>
      </c>
      <c r="F1216" s="192" t="s">
        <v>2914</v>
      </c>
      <c r="G1216" s="196" t="s">
        <v>2915</v>
      </c>
      <c r="H1216" s="197" t="s">
        <v>429</v>
      </c>
      <c r="I1216" s="194">
        <v>60</v>
      </c>
      <c r="J1216" s="187" t="s">
        <v>4238</v>
      </c>
    </row>
    <row r="1217" spans="1:10" ht="17.25" customHeight="1">
      <c r="A1217" s="189">
        <v>13</v>
      </c>
      <c r="B1217" s="195" t="s">
        <v>4256</v>
      </c>
      <c r="C1217" s="191" t="s">
        <v>536</v>
      </c>
      <c r="D1217" s="192" t="s">
        <v>4240</v>
      </c>
      <c r="E1217" s="192" t="s">
        <v>121</v>
      </c>
      <c r="F1217" s="192" t="s">
        <v>2917</v>
      </c>
      <c r="G1217" s="196" t="s">
        <v>2918</v>
      </c>
      <c r="H1217" s="197" t="s">
        <v>1358</v>
      </c>
      <c r="I1217" s="194">
        <v>4</v>
      </c>
      <c r="J1217" s="187" t="s">
        <v>4238</v>
      </c>
    </row>
    <row r="1218" spans="1:10" ht="17.25" customHeight="1">
      <c r="A1218" s="189">
        <v>14</v>
      </c>
      <c r="B1218" s="195" t="s">
        <v>4256</v>
      </c>
      <c r="C1218" s="191" t="s">
        <v>536</v>
      </c>
      <c r="D1218" s="192" t="s">
        <v>4240</v>
      </c>
      <c r="E1218" s="192" t="s">
        <v>121</v>
      </c>
      <c r="F1218" s="192" t="s">
        <v>2920</v>
      </c>
      <c r="G1218" s="196" t="s">
        <v>2921</v>
      </c>
      <c r="H1218" s="197" t="s">
        <v>1358</v>
      </c>
      <c r="I1218" s="194">
        <v>8</v>
      </c>
      <c r="J1218" s="187" t="s">
        <v>4238</v>
      </c>
    </row>
    <row r="1219" spans="1:10" ht="17.25" customHeight="1">
      <c r="A1219" s="189">
        <v>15</v>
      </c>
      <c r="B1219" s="195" t="s">
        <v>4256</v>
      </c>
      <c r="C1219" s="191" t="s">
        <v>536</v>
      </c>
      <c r="D1219" s="192" t="s">
        <v>4240</v>
      </c>
      <c r="E1219" s="192" t="s">
        <v>121</v>
      </c>
      <c r="F1219" s="192" t="s">
        <v>2923</v>
      </c>
      <c r="G1219" s="196" t="s">
        <v>2924</v>
      </c>
      <c r="H1219" s="197" t="s">
        <v>1358</v>
      </c>
      <c r="I1219" s="194">
        <v>4</v>
      </c>
      <c r="J1219" s="187" t="s">
        <v>4238</v>
      </c>
    </row>
    <row r="1220" spans="1:10" ht="17.25" customHeight="1">
      <c r="A1220" s="189">
        <v>16</v>
      </c>
      <c r="B1220" s="195" t="s">
        <v>4256</v>
      </c>
      <c r="C1220" s="191" t="s">
        <v>536</v>
      </c>
      <c r="D1220" s="192" t="s">
        <v>4240</v>
      </c>
      <c r="E1220" s="192" t="s">
        <v>121</v>
      </c>
      <c r="F1220" s="192" t="s">
        <v>2926</v>
      </c>
      <c r="G1220" s="196" t="s">
        <v>2927</v>
      </c>
      <c r="H1220" s="197" t="s">
        <v>1358</v>
      </c>
      <c r="I1220" s="194">
        <v>8</v>
      </c>
      <c r="J1220" s="187" t="s">
        <v>4238</v>
      </c>
    </row>
    <row r="1221" spans="1:10" ht="17.25" customHeight="1">
      <c r="A1221" s="189">
        <v>17</v>
      </c>
      <c r="B1221" s="195" t="s">
        <v>4256</v>
      </c>
      <c r="C1221" s="191" t="s">
        <v>536</v>
      </c>
      <c r="D1221" s="192" t="s">
        <v>4240</v>
      </c>
      <c r="E1221" s="192" t="s">
        <v>121</v>
      </c>
      <c r="F1221" s="192" t="s">
        <v>2929</v>
      </c>
      <c r="G1221" s="196" t="s">
        <v>2930</v>
      </c>
      <c r="H1221" s="197" t="s">
        <v>1358</v>
      </c>
      <c r="I1221" s="194">
        <v>80</v>
      </c>
      <c r="J1221" s="187" t="s">
        <v>4238</v>
      </c>
    </row>
    <row r="1222" spans="1:10" ht="17.25" customHeight="1">
      <c r="A1222" s="189">
        <v>18</v>
      </c>
      <c r="B1222" s="195" t="s">
        <v>4256</v>
      </c>
      <c r="C1222" s="191" t="s">
        <v>536</v>
      </c>
      <c r="D1222" s="192" t="s">
        <v>4240</v>
      </c>
      <c r="E1222" s="192" t="s">
        <v>121</v>
      </c>
      <c r="F1222" s="192" t="s">
        <v>2424</v>
      </c>
      <c r="G1222" s="196" t="s">
        <v>2932</v>
      </c>
      <c r="H1222" s="197" t="s">
        <v>1358</v>
      </c>
      <c r="I1222" s="194">
        <v>1</v>
      </c>
      <c r="J1222" s="187" t="s">
        <v>4238</v>
      </c>
    </row>
    <row r="1223" spans="1:10" ht="17.25" customHeight="1">
      <c r="A1223" s="189">
        <v>19</v>
      </c>
      <c r="B1223" s="195" t="s">
        <v>4256</v>
      </c>
      <c r="C1223" s="191" t="s">
        <v>536</v>
      </c>
      <c r="D1223" s="192" t="s">
        <v>4240</v>
      </c>
      <c r="E1223" s="192" t="s">
        <v>121</v>
      </c>
      <c r="F1223" s="192" t="s">
        <v>2427</v>
      </c>
      <c r="G1223" s="196" t="s">
        <v>2934</v>
      </c>
      <c r="H1223" s="197" t="s">
        <v>1358</v>
      </c>
      <c r="I1223" s="194">
        <v>1</v>
      </c>
      <c r="J1223" s="187" t="s">
        <v>4238</v>
      </c>
    </row>
    <row r="1224" spans="1:10" ht="17.25" customHeight="1">
      <c r="A1224" s="189">
        <v>20</v>
      </c>
      <c r="B1224" s="195" t="s">
        <v>4256</v>
      </c>
      <c r="C1224" s="191" t="s">
        <v>536</v>
      </c>
      <c r="D1224" s="192" t="s">
        <v>4240</v>
      </c>
      <c r="E1224" s="192" t="s">
        <v>121</v>
      </c>
      <c r="F1224" s="192" t="s">
        <v>2461</v>
      </c>
      <c r="G1224" s="196" t="s">
        <v>2936</v>
      </c>
      <c r="H1224" s="197" t="s">
        <v>1358</v>
      </c>
      <c r="I1224" s="194">
        <v>1</v>
      </c>
      <c r="J1224" s="187" t="s">
        <v>4238</v>
      </c>
    </row>
    <row r="1225" spans="1:10" ht="17.25" customHeight="1">
      <c r="A1225" s="189">
        <v>21</v>
      </c>
      <c r="B1225" s="195" t="s">
        <v>4256</v>
      </c>
      <c r="C1225" s="191" t="s">
        <v>536</v>
      </c>
      <c r="D1225" s="192" t="s">
        <v>4240</v>
      </c>
      <c r="E1225" s="192" t="s">
        <v>121</v>
      </c>
      <c r="F1225" s="192" t="s">
        <v>2562</v>
      </c>
      <c r="G1225" s="196" t="s">
        <v>2938</v>
      </c>
      <c r="H1225" s="197" t="s">
        <v>1358</v>
      </c>
      <c r="I1225" s="194">
        <v>1</v>
      </c>
      <c r="J1225" s="187" t="s">
        <v>4238</v>
      </c>
    </row>
    <row r="1226" spans="1:10" ht="17.25" customHeight="1">
      <c r="A1226" s="189">
        <v>22</v>
      </c>
      <c r="B1226" s="195" t="s">
        <v>4256</v>
      </c>
      <c r="C1226" s="191" t="s">
        <v>536</v>
      </c>
      <c r="D1226" s="192" t="s">
        <v>4240</v>
      </c>
      <c r="E1226" s="192" t="s">
        <v>121</v>
      </c>
      <c r="F1226" s="192" t="s">
        <v>2794</v>
      </c>
      <c r="G1226" s="196" t="s">
        <v>2940</v>
      </c>
      <c r="H1226" s="197" t="s">
        <v>1358</v>
      </c>
      <c r="I1226" s="194">
        <v>27</v>
      </c>
      <c r="J1226" s="187" t="s">
        <v>4238</v>
      </c>
    </row>
    <row r="1227" spans="1:10" ht="17.25" customHeight="1">
      <c r="A1227" s="189">
        <v>23</v>
      </c>
      <c r="B1227" s="195" t="s">
        <v>4256</v>
      </c>
      <c r="C1227" s="191" t="s">
        <v>536</v>
      </c>
      <c r="D1227" s="192" t="s">
        <v>4240</v>
      </c>
      <c r="E1227" s="192" t="s">
        <v>121</v>
      </c>
      <c r="F1227" s="192" t="s">
        <v>2412</v>
      </c>
      <c r="G1227" s="196" t="s">
        <v>2942</v>
      </c>
      <c r="H1227" s="197" t="s">
        <v>429</v>
      </c>
      <c r="I1227" s="194">
        <v>380</v>
      </c>
      <c r="J1227" s="187" t="s">
        <v>4238</v>
      </c>
    </row>
    <row r="1228" spans="1:10" ht="17.25" customHeight="1">
      <c r="A1228" s="189">
        <v>5</v>
      </c>
      <c r="B1228" s="195" t="s">
        <v>4256</v>
      </c>
      <c r="C1228" s="191" t="s">
        <v>536</v>
      </c>
      <c r="D1228" s="192" t="s">
        <v>4240</v>
      </c>
      <c r="E1228" s="192" t="s">
        <v>124</v>
      </c>
      <c r="F1228" s="192" t="s">
        <v>2365</v>
      </c>
      <c r="G1228" s="196" t="s">
        <v>2366</v>
      </c>
      <c r="H1228" s="197" t="s">
        <v>1079</v>
      </c>
      <c r="I1228" s="194">
        <v>175</v>
      </c>
      <c r="J1228" s="187" t="s">
        <v>4238</v>
      </c>
    </row>
    <row r="1229" spans="1:10" ht="17.25" customHeight="1">
      <c r="A1229" s="189">
        <v>7</v>
      </c>
      <c r="B1229" s="195" t="s">
        <v>4256</v>
      </c>
      <c r="C1229" s="191" t="s">
        <v>536</v>
      </c>
      <c r="D1229" s="192" t="s">
        <v>4240</v>
      </c>
      <c r="E1229" s="192" t="s">
        <v>124</v>
      </c>
      <c r="F1229" s="192" t="s">
        <v>2502</v>
      </c>
      <c r="G1229" s="196" t="s">
        <v>2503</v>
      </c>
      <c r="H1229" s="197" t="s">
        <v>1079</v>
      </c>
      <c r="I1229" s="194">
        <v>49.6</v>
      </c>
      <c r="J1229" s="187" t="s">
        <v>4238</v>
      </c>
    </row>
    <row r="1230" spans="1:10" ht="17.25" customHeight="1">
      <c r="A1230" s="189">
        <v>9</v>
      </c>
      <c r="B1230" s="195" t="s">
        <v>4256</v>
      </c>
      <c r="C1230" s="191" t="s">
        <v>536</v>
      </c>
      <c r="D1230" s="192" t="s">
        <v>4240</v>
      </c>
      <c r="E1230" s="192" t="s">
        <v>124</v>
      </c>
      <c r="F1230" s="192" t="s">
        <v>2972</v>
      </c>
      <c r="G1230" s="196" t="s">
        <v>2973</v>
      </c>
      <c r="H1230" s="197" t="s">
        <v>1079</v>
      </c>
      <c r="I1230" s="194">
        <v>42</v>
      </c>
      <c r="J1230" s="187" t="s">
        <v>4238</v>
      </c>
    </row>
    <row r="1231" spans="1:10" ht="17.25" customHeight="1">
      <c r="A1231" s="189">
        <v>10</v>
      </c>
      <c r="B1231" s="195" t="s">
        <v>4256</v>
      </c>
      <c r="C1231" s="191" t="s">
        <v>536</v>
      </c>
      <c r="D1231" s="192" t="s">
        <v>4240</v>
      </c>
      <c r="E1231" s="192" t="s">
        <v>124</v>
      </c>
      <c r="F1231" s="192" t="s">
        <v>2402</v>
      </c>
      <c r="G1231" s="196" t="s">
        <v>2975</v>
      </c>
      <c r="H1231" s="197" t="s">
        <v>372</v>
      </c>
      <c r="I1231" s="194">
        <v>127</v>
      </c>
      <c r="J1231" s="187" t="s">
        <v>4238</v>
      </c>
    </row>
    <row r="1232" spans="1:10" ht="17.25" customHeight="1">
      <c r="A1232" s="189">
        <v>11</v>
      </c>
      <c r="B1232" s="195" t="s">
        <v>4256</v>
      </c>
      <c r="C1232" s="191" t="s">
        <v>536</v>
      </c>
      <c r="D1232" s="192" t="s">
        <v>4240</v>
      </c>
      <c r="E1232" s="192" t="s">
        <v>124</v>
      </c>
      <c r="F1232" s="192" t="s">
        <v>2977</v>
      </c>
      <c r="G1232" s="196" t="s">
        <v>2978</v>
      </c>
      <c r="H1232" s="197" t="s">
        <v>372</v>
      </c>
      <c r="I1232" s="194">
        <v>112</v>
      </c>
      <c r="J1232" s="187" t="s">
        <v>4238</v>
      </c>
    </row>
    <row r="1233" spans="1:10" ht="17.25" customHeight="1">
      <c r="A1233" s="189">
        <v>13</v>
      </c>
      <c r="B1233" s="195" t="s">
        <v>4256</v>
      </c>
      <c r="C1233" s="191" t="s">
        <v>536</v>
      </c>
      <c r="D1233" s="192" t="s">
        <v>4240</v>
      </c>
      <c r="E1233" s="192" t="s">
        <v>124</v>
      </c>
      <c r="F1233" s="192" t="s">
        <v>2508</v>
      </c>
      <c r="G1233" s="196" t="s">
        <v>2509</v>
      </c>
      <c r="H1233" s="197" t="s">
        <v>372</v>
      </c>
      <c r="I1233" s="194">
        <v>130</v>
      </c>
      <c r="J1233" s="187" t="s">
        <v>4238</v>
      </c>
    </row>
    <row r="1234" spans="1:10" ht="17.25" customHeight="1">
      <c r="A1234" s="189">
        <v>15</v>
      </c>
      <c r="B1234" s="195" t="s">
        <v>4256</v>
      </c>
      <c r="C1234" s="191" t="s">
        <v>536</v>
      </c>
      <c r="D1234" s="192" t="s">
        <v>4240</v>
      </c>
      <c r="E1234" s="192" t="s">
        <v>124</v>
      </c>
      <c r="F1234" s="192" t="s">
        <v>2983</v>
      </c>
      <c r="G1234" s="196" t="s">
        <v>2984</v>
      </c>
      <c r="H1234" s="197" t="s">
        <v>372</v>
      </c>
      <c r="I1234" s="194">
        <v>16</v>
      </c>
      <c r="J1234" s="187" t="s">
        <v>4238</v>
      </c>
    </row>
    <row r="1235" spans="1:10" ht="17.25" customHeight="1">
      <c r="A1235" s="189">
        <v>16</v>
      </c>
      <c r="B1235" s="195" t="s">
        <v>4256</v>
      </c>
      <c r="C1235" s="191" t="s">
        <v>536</v>
      </c>
      <c r="D1235" s="192" t="s">
        <v>4240</v>
      </c>
      <c r="E1235" s="192" t="s">
        <v>124</v>
      </c>
      <c r="F1235" s="192" t="s">
        <v>2986</v>
      </c>
      <c r="G1235" s="196" t="s">
        <v>2987</v>
      </c>
      <c r="H1235" s="197" t="s">
        <v>372</v>
      </c>
      <c r="I1235" s="194">
        <v>32</v>
      </c>
      <c r="J1235" s="187" t="s">
        <v>4238</v>
      </c>
    </row>
    <row r="1236" spans="1:10" ht="17.25" customHeight="1">
      <c r="A1236" s="189">
        <v>17</v>
      </c>
      <c r="B1236" s="195" t="s">
        <v>4256</v>
      </c>
      <c r="C1236" s="191" t="s">
        <v>536</v>
      </c>
      <c r="D1236" s="192" t="s">
        <v>4240</v>
      </c>
      <c r="E1236" s="192" t="s">
        <v>124</v>
      </c>
      <c r="F1236" s="192" t="s">
        <v>2989</v>
      </c>
      <c r="G1236" s="196" t="s">
        <v>2990</v>
      </c>
      <c r="H1236" s="197" t="s">
        <v>372</v>
      </c>
      <c r="I1236" s="194">
        <v>9</v>
      </c>
      <c r="J1236" s="187" t="s">
        <v>4238</v>
      </c>
    </row>
    <row r="1237" spans="1:10" ht="17.25" customHeight="1">
      <c r="A1237" s="189">
        <v>18</v>
      </c>
      <c r="B1237" s="195" t="s">
        <v>4256</v>
      </c>
      <c r="C1237" s="191" t="s">
        <v>536</v>
      </c>
      <c r="D1237" s="192" t="s">
        <v>4240</v>
      </c>
      <c r="E1237" s="192" t="s">
        <v>124</v>
      </c>
      <c r="F1237" s="192" t="s">
        <v>2992</v>
      </c>
      <c r="G1237" s="196" t="s">
        <v>2993</v>
      </c>
      <c r="H1237" s="197" t="s">
        <v>372</v>
      </c>
      <c r="I1237" s="194">
        <v>16</v>
      </c>
      <c r="J1237" s="187" t="s">
        <v>4238</v>
      </c>
    </row>
    <row r="1238" spans="1:10" ht="17.25" customHeight="1">
      <c r="A1238" s="189">
        <v>19</v>
      </c>
      <c r="B1238" s="195" t="s">
        <v>4256</v>
      </c>
      <c r="C1238" s="191" t="s">
        <v>536</v>
      </c>
      <c r="D1238" s="192" t="s">
        <v>4240</v>
      </c>
      <c r="E1238" s="192" t="s">
        <v>124</v>
      </c>
      <c r="F1238" s="192" t="s">
        <v>2995</v>
      </c>
      <c r="G1238" s="196" t="s">
        <v>2996</v>
      </c>
      <c r="H1238" s="197" t="s">
        <v>372</v>
      </c>
      <c r="I1238" s="194">
        <v>16</v>
      </c>
      <c r="J1238" s="187" t="s">
        <v>4238</v>
      </c>
    </row>
    <row r="1239" spans="1:10" ht="17.25" customHeight="1">
      <c r="A1239" s="189">
        <v>21</v>
      </c>
      <c r="B1239" s="195" t="s">
        <v>4256</v>
      </c>
      <c r="C1239" s="191" t="s">
        <v>536</v>
      </c>
      <c r="D1239" s="192" t="s">
        <v>4240</v>
      </c>
      <c r="E1239" s="192" t="s">
        <v>124</v>
      </c>
      <c r="F1239" s="192" t="s">
        <v>3001</v>
      </c>
      <c r="G1239" s="196" t="s">
        <v>3002</v>
      </c>
      <c r="H1239" s="197" t="s">
        <v>372</v>
      </c>
      <c r="I1239" s="194">
        <v>16</v>
      </c>
      <c r="J1239" s="187" t="s">
        <v>4238</v>
      </c>
    </row>
    <row r="1240" spans="1:10" ht="17.25" customHeight="1">
      <c r="A1240" s="189">
        <v>22</v>
      </c>
      <c r="B1240" s="195" t="s">
        <v>4256</v>
      </c>
      <c r="C1240" s="191" t="s">
        <v>536</v>
      </c>
      <c r="D1240" s="192" t="s">
        <v>4240</v>
      </c>
      <c r="E1240" s="192" t="s">
        <v>124</v>
      </c>
      <c r="F1240" s="192" t="s">
        <v>3004</v>
      </c>
      <c r="G1240" s="196" t="s">
        <v>3005</v>
      </c>
      <c r="H1240" s="197" t="s">
        <v>372</v>
      </c>
      <c r="I1240" s="194">
        <v>32</v>
      </c>
      <c r="J1240" s="187" t="s">
        <v>4238</v>
      </c>
    </row>
    <row r="1241" spans="1:10" ht="17.25" customHeight="1">
      <c r="A1241" s="189">
        <v>24</v>
      </c>
      <c r="B1241" s="195" t="s">
        <v>4256</v>
      </c>
      <c r="C1241" s="191" t="s">
        <v>536</v>
      </c>
      <c r="D1241" s="192" t="s">
        <v>4240</v>
      </c>
      <c r="E1241" s="192" t="s">
        <v>124</v>
      </c>
      <c r="F1241" s="192" t="s">
        <v>3010</v>
      </c>
      <c r="G1241" s="196" t="s">
        <v>3011</v>
      </c>
      <c r="H1241" s="197" t="s">
        <v>372</v>
      </c>
      <c r="I1241" s="194">
        <v>4</v>
      </c>
      <c r="J1241" s="187" t="s">
        <v>4238</v>
      </c>
    </row>
    <row r="1242" spans="1:10" ht="17.25" customHeight="1">
      <c r="A1242" s="189">
        <v>25</v>
      </c>
      <c r="B1242" s="195" t="s">
        <v>4256</v>
      </c>
      <c r="C1242" s="191" t="s">
        <v>536</v>
      </c>
      <c r="D1242" s="192" t="s">
        <v>4240</v>
      </c>
      <c r="E1242" s="192" t="s">
        <v>124</v>
      </c>
      <c r="F1242" s="192" t="s">
        <v>3013</v>
      </c>
      <c r="G1242" s="196" t="s">
        <v>3014</v>
      </c>
      <c r="H1242" s="197" t="s">
        <v>372</v>
      </c>
      <c r="I1242" s="194">
        <v>8</v>
      </c>
      <c r="J1242" s="187" t="s">
        <v>4238</v>
      </c>
    </row>
    <row r="1243" spans="1:10" ht="17.25" customHeight="1">
      <c r="A1243" s="189">
        <v>26</v>
      </c>
      <c r="B1243" s="195" t="s">
        <v>4256</v>
      </c>
      <c r="C1243" s="191" t="s">
        <v>536</v>
      </c>
      <c r="D1243" s="192" t="s">
        <v>4240</v>
      </c>
      <c r="E1243" s="192" t="s">
        <v>124</v>
      </c>
      <c r="F1243" s="192" t="s">
        <v>3016</v>
      </c>
      <c r="G1243" s="196" t="s">
        <v>3017</v>
      </c>
      <c r="H1243" s="197" t="s">
        <v>372</v>
      </c>
      <c r="I1243" s="194">
        <v>4</v>
      </c>
      <c r="J1243" s="187" t="s">
        <v>4238</v>
      </c>
    </row>
    <row r="1244" spans="1:10" ht="17.25" customHeight="1">
      <c r="A1244" s="189">
        <v>28</v>
      </c>
      <c r="B1244" s="195" t="s">
        <v>4256</v>
      </c>
      <c r="C1244" s="191" t="s">
        <v>536</v>
      </c>
      <c r="D1244" s="192" t="s">
        <v>4240</v>
      </c>
      <c r="E1244" s="192" t="s">
        <v>124</v>
      </c>
      <c r="F1244" s="192" t="s">
        <v>3021</v>
      </c>
      <c r="G1244" s="196" t="s">
        <v>3022</v>
      </c>
      <c r="H1244" s="197" t="s">
        <v>372</v>
      </c>
      <c r="I1244" s="194">
        <v>16</v>
      </c>
      <c r="J1244" s="187" t="s">
        <v>4238</v>
      </c>
    </row>
    <row r="1245" spans="1:10" ht="17.25" customHeight="1">
      <c r="A1245" s="189">
        <v>29</v>
      </c>
      <c r="B1245" s="195" t="s">
        <v>4256</v>
      </c>
      <c r="C1245" s="191" t="s">
        <v>536</v>
      </c>
      <c r="D1245" s="192" t="s">
        <v>4240</v>
      </c>
      <c r="E1245" s="192" t="s">
        <v>124</v>
      </c>
      <c r="F1245" s="192" t="s">
        <v>3024</v>
      </c>
      <c r="G1245" s="196" t="s">
        <v>3025</v>
      </c>
      <c r="H1245" s="197" t="s">
        <v>1079</v>
      </c>
      <c r="I1245" s="194">
        <v>20</v>
      </c>
      <c r="J1245" s="187" t="s">
        <v>4238</v>
      </c>
    </row>
    <row r="1246" spans="1:10" ht="17.25" customHeight="1">
      <c r="A1246" s="189">
        <v>8</v>
      </c>
      <c r="B1246" s="195" t="s">
        <v>4256</v>
      </c>
      <c r="C1246" s="191" t="s">
        <v>536</v>
      </c>
      <c r="D1246" s="192" t="s">
        <v>4240</v>
      </c>
      <c r="E1246" s="192" t="s">
        <v>127</v>
      </c>
      <c r="F1246" s="192" t="s">
        <v>3045</v>
      </c>
      <c r="G1246" s="196" t="s">
        <v>3046</v>
      </c>
      <c r="H1246" s="197" t="s">
        <v>239</v>
      </c>
      <c r="I1246" s="194">
        <v>93.311999999999998</v>
      </c>
      <c r="J1246" s="187" t="s">
        <v>4238</v>
      </c>
    </row>
    <row r="1247" spans="1:10" ht="17.25" customHeight="1">
      <c r="A1247" s="189">
        <v>11</v>
      </c>
      <c r="B1247" s="195" t="s">
        <v>4256</v>
      </c>
      <c r="C1247" s="191" t="s">
        <v>536</v>
      </c>
      <c r="D1247" s="192" t="s">
        <v>4240</v>
      </c>
      <c r="E1247" s="192" t="s">
        <v>127</v>
      </c>
      <c r="F1247" s="192" t="s">
        <v>3054</v>
      </c>
      <c r="G1247" s="196" t="s">
        <v>4275</v>
      </c>
      <c r="H1247" s="197" t="s">
        <v>429</v>
      </c>
      <c r="I1247" s="194">
        <v>42</v>
      </c>
      <c r="J1247" s="187" t="s">
        <v>4238</v>
      </c>
    </row>
    <row r="1248" spans="1:10" ht="17.25" customHeight="1">
      <c r="A1248" s="189">
        <v>12</v>
      </c>
      <c r="B1248" s="195" t="s">
        <v>4256</v>
      </c>
      <c r="C1248" s="191" t="s">
        <v>536</v>
      </c>
      <c r="D1248" s="192" t="s">
        <v>4240</v>
      </c>
      <c r="E1248" s="192" t="s">
        <v>127</v>
      </c>
      <c r="F1248" s="192" t="s">
        <v>3057</v>
      </c>
      <c r="G1248" s="196" t="s">
        <v>4276</v>
      </c>
      <c r="H1248" s="197" t="s">
        <v>429</v>
      </c>
      <c r="I1248" s="194">
        <v>88</v>
      </c>
      <c r="J1248" s="187" t="s">
        <v>4238</v>
      </c>
    </row>
    <row r="1249" spans="1:10" ht="17.25" customHeight="1">
      <c r="A1249" s="189">
        <v>13</v>
      </c>
      <c r="B1249" s="195" t="s">
        <v>4256</v>
      </c>
      <c r="C1249" s="191" t="s">
        <v>536</v>
      </c>
      <c r="D1249" s="192" t="s">
        <v>4240</v>
      </c>
      <c r="E1249" s="192" t="s">
        <v>127</v>
      </c>
      <c r="F1249" s="192" t="s">
        <v>3060</v>
      </c>
      <c r="G1249" s="196" t="s">
        <v>4277</v>
      </c>
      <c r="H1249" s="197" t="s">
        <v>429</v>
      </c>
      <c r="I1249" s="194">
        <v>28</v>
      </c>
      <c r="J1249" s="187" t="s">
        <v>4238</v>
      </c>
    </row>
    <row r="1250" spans="1:10" ht="17.25" customHeight="1">
      <c r="A1250" s="189">
        <v>14</v>
      </c>
      <c r="B1250" s="195" t="s">
        <v>4256</v>
      </c>
      <c r="C1250" s="191" t="s">
        <v>536</v>
      </c>
      <c r="D1250" s="192" t="s">
        <v>4240</v>
      </c>
      <c r="E1250" s="192" t="s">
        <v>127</v>
      </c>
      <c r="F1250" s="192" t="s">
        <v>3063</v>
      </c>
      <c r="G1250" s="196" t="s">
        <v>4278</v>
      </c>
      <c r="H1250" s="197" t="s">
        <v>429</v>
      </c>
      <c r="I1250" s="194">
        <v>54</v>
      </c>
      <c r="J1250" s="187" t="s">
        <v>4238</v>
      </c>
    </row>
    <row r="1251" spans="1:10" ht="17.25" customHeight="1">
      <c r="A1251" s="189">
        <v>15</v>
      </c>
      <c r="B1251" s="195" t="s">
        <v>4256</v>
      </c>
      <c r="C1251" s="191" t="s">
        <v>536</v>
      </c>
      <c r="D1251" s="192" t="s">
        <v>4240</v>
      </c>
      <c r="E1251" s="192" t="s">
        <v>127</v>
      </c>
      <c r="F1251" s="192" t="s">
        <v>3066</v>
      </c>
      <c r="G1251" s="196" t="s">
        <v>4279</v>
      </c>
      <c r="H1251" s="197" t="s">
        <v>429</v>
      </c>
      <c r="I1251" s="194">
        <v>16</v>
      </c>
      <c r="J1251" s="187" t="s">
        <v>4238</v>
      </c>
    </row>
    <row r="1252" spans="1:10" ht="17.25" customHeight="1">
      <c r="A1252" s="189">
        <v>16</v>
      </c>
      <c r="B1252" s="195" t="s">
        <v>4256</v>
      </c>
      <c r="C1252" s="191" t="s">
        <v>536</v>
      </c>
      <c r="D1252" s="192" t="s">
        <v>4240</v>
      </c>
      <c r="E1252" s="192" t="s">
        <v>127</v>
      </c>
      <c r="F1252" s="192" t="s">
        <v>3069</v>
      </c>
      <c r="G1252" s="196" t="s">
        <v>4280</v>
      </c>
      <c r="H1252" s="197" t="s">
        <v>429</v>
      </c>
      <c r="I1252" s="194">
        <v>20</v>
      </c>
      <c r="J1252" s="187" t="s">
        <v>4238</v>
      </c>
    </row>
    <row r="1253" spans="1:10" ht="17.25" customHeight="1">
      <c r="A1253" s="189">
        <v>17</v>
      </c>
      <c r="B1253" s="195" t="s">
        <v>4256</v>
      </c>
      <c r="C1253" s="191" t="s">
        <v>536</v>
      </c>
      <c r="D1253" s="192" t="s">
        <v>4240</v>
      </c>
      <c r="E1253" s="192" t="s">
        <v>127</v>
      </c>
      <c r="F1253" s="192" t="s">
        <v>3072</v>
      </c>
      <c r="G1253" s="196" t="s">
        <v>4281</v>
      </c>
      <c r="H1253" s="197" t="s">
        <v>429</v>
      </c>
      <c r="I1253" s="194">
        <v>26</v>
      </c>
      <c r="J1253" s="187" t="s">
        <v>4238</v>
      </c>
    </row>
    <row r="1254" spans="1:10" ht="17.25" customHeight="1">
      <c r="A1254" s="189">
        <v>18</v>
      </c>
      <c r="B1254" s="195" t="s">
        <v>4256</v>
      </c>
      <c r="C1254" s="191" t="s">
        <v>536</v>
      </c>
      <c r="D1254" s="192" t="s">
        <v>4240</v>
      </c>
      <c r="E1254" s="192" t="s">
        <v>127</v>
      </c>
      <c r="F1254" s="192" t="s">
        <v>3075</v>
      </c>
      <c r="G1254" s="196" t="s">
        <v>4282</v>
      </c>
      <c r="H1254" s="197" t="s">
        <v>429</v>
      </c>
      <c r="I1254" s="194">
        <v>14</v>
      </c>
      <c r="J1254" s="187" t="s">
        <v>4238</v>
      </c>
    </row>
    <row r="1255" spans="1:10" ht="17.25" customHeight="1">
      <c r="A1255" s="189">
        <v>20</v>
      </c>
      <c r="B1255" s="195" t="s">
        <v>4256</v>
      </c>
      <c r="C1255" s="191" t="s">
        <v>536</v>
      </c>
      <c r="D1255" s="192" t="s">
        <v>4240</v>
      </c>
      <c r="E1255" s="192" t="s">
        <v>127</v>
      </c>
      <c r="F1255" s="192" t="s">
        <v>3079</v>
      </c>
      <c r="G1255" s="196" t="s">
        <v>4283</v>
      </c>
      <c r="H1255" s="197" t="s">
        <v>429</v>
      </c>
      <c r="I1255" s="194">
        <v>18</v>
      </c>
      <c r="J1255" s="187" t="s">
        <v>4238</v>
      </c>
    </row>
    <row r="1256" spans="1:10" ht="17.25" customHeight="1">
      <c r="A1256" s="189">
        <v>21</v>
      </c>
      <c r="B1256" s="195" t="s">
        <v>4256</v>
      </c>
      <c r="C1256" s="191" t="s">
        <v>536</v>
      </c>
      <c r="D1256" s="192" t="s">
        <v>4240</v>
      </c>
      <c r="E1256" s="192" t="s">
        <v>127</v>
      </c>
      <c r="F1256" s="192" t="s">
        <v>3082</v>
      </c>
      <c r="G1256" s="196" t="s">
        <v>4284</v>
      </c>
      <c r="H1256" s="197" t="s">
        <v>429</v>
      </c>
      <c r="I1256" s="194">
        <v>12</v>
      </c>
      <c r="J1256" s="187" t="s">
        <v>4238</v>
      </c>
    </row>
    <row r="1257" spans="1:10" ht="17.25" customHeight="1">
      <c r="A1257" s="189">
        <v>22</v>
      </c>
      <c r="B1257" s="195" t="s">
        <v>4256</v>
      </c>
      <c r="C1257" s="191" t="s">
        <v>536</v>
      </c>
      <c r="D1257" s="192" t="s">
        <v>4240</v>
      </c>
      <c r="E1257" s="192" t="s">
        <v>127</v>
      </c>
      <c r="F1257" s="192" t="s">
        <v>3085</v>
      </c>
      <c r="G1257" s="196" t="s">
        <v>4285</v>
      </c>
      <c r="H1257" s="197" t="s">
        <v>429</v>
      </c>
      <c r="I1257" s="194">
        <v>26</v>
      </c>
      <c r="J1257" s="187" t="s">
        <v>4238</v>
      </c>
    </row>
    <row r="1258" spans="1:10" ht="26.25" customHeight="1">
      <c r="A1258" s="189">
        <v>43</v>
      </c>
      <c r="B1258" s="195" t="s">
        <v>4256</v>
      </c>
      <c r="C1258" s="191" t="s">
        <v>536</v>
      </c>
      <c r="D1258" s="192" t="s">
        <v>4240</v>
      </c>
      <c r="E1258" s="192" t="s">
        <v>127</v>
      </c>
      <c r="F1258" s="192" t="s">
        <v>3146</v>
      </c>
      <c r="G1258" s="196" t="s">
        <v>3147</v>
      </c>
      <c r="H1258" s="197" t="s">
        <v>372</v>
      </c>
      <c r="I1258" s="194">
        <v>1</v>
      </c>
      <c r="J1258" s="187" t="s">
        <v>4238</v>
      </c>
    </row>
    <row r="1259" spans="1:10" ht="26.25" customHeight="1">
      <c r="A1259" s="189">
        <v>45</v>
      </c>
      <c r="B1259" s="195" t="s">
        <v>4256</v>
      </c>
      <c r="C1259" s="191" t="s">
        <v>536</v>
      </c>
      <c r="D1259" s="192" t="s">
        <v>4240</v>
      </c>
      <c r="E1259" s="192" t="s">
        <v>127</v>
      </c>
      <c r="F1259" s="192" t="s">
        <v>3152</v>
      </c>
      <c r="G1259" s="196" t="s">
        <v>3153</v>
      </c>
      <c r="H1259" s="197" t="s">
        <v>372</v>
      </c>
      <c r="I1259" s="194">
        <v>7</v>
      </c>
      <c r="J1259" s="187" t="s">
        <v>4238</v>
      </c>
    </row>
    <row r="1260" spans="1:10" ht="17.25" customHeight="1">
      <c r="A1260" s="189">
        <v>52</v>
      </c>
      <c r="B1260" s="195" t="s">
        <v>4256</v>
      </c>
      <c r="C1260" s="191" t="s">
        <v>536</v>
      </c>
      <c r="D1260" s="192" t="s">
        <v>4240</v>
      </c>
      <c r="E1260" s="192" t="s">
        <v>127</v>
      </c>
      <c r="F1260" s="192" t="s">
        <v>3171</v>
      </c>
      <c r="G1260" s="196" t="s">
        <v>3172</v>
      </c>
      <c r="H1260" s="197" t="s">
        <v>372</v>
      </c>
      <c r="I1260" s="194">
        <v>1</v>
      </c>
      <c r="J1260" s="187" t="s">
        <v>4238</v>
      </c>
    </row>
    <row r="1261" spans="1:10" ht="17.25" customHeight="1">
      <c r="A1261" s="189">
        <v>53</v>
      </c>
      <c r="B1261" s="195" t="s">
        <v>4256</v>
      </c>
      <c r="C1261" s="191" t="s">
        <v>536</v>
      </c>
      <c r="D1261" s="192" t="s">
        <v>4240</v>
      </c>
      <c r="E1261" s="192" t="s">
        <v>127</v>
      </c>
      <c r="F1261" s="192" t="s">
        <v>3174</v>
      </c>
      <c r="G1261" s="196" t="s">
        <v>3175</v>
      </c>
      <c r="H1261" s="197" t="s">
        <v>372</v>
      </c>
      <c r="I1261" s="194">
        <v>1</v>
      </c>
      <c r="J1261" s="187" t="s">
        <v>4238</v>
      </c>
    </row>
    <row r="1262" spans="1:10" ht="17.25" customHeight="1">
      <c r="A1262" s="189">
        <v>54</v>
      </c>
      <c r="B1262" s="195" t="s">
        <v>4256</v>
      </c>
      <c r="C1262" s="191" t="s">
        <v>536</v>
      </c>
      <c r="D1262" s="192" t="s">
        <v>4240</v>
      </c>
      <c r="E1262" s="192" t="s">
        <v>127</v>
      </c>
      <c r="F1262" s="192" t="s">
        <v>3177</v>
      </c>
      <c r="G1262" s="196" t="s">
        <v>3178</v>
      </c>
      <c r="H1262" s="197" t="s">
        <v>372</v>
      </c>
      <c r="I1262" s="194">
        <v>2</v>
      </c>
      <c r="J1262" s="187" t="s">
        <v>4238</v>
      </c>
    </row>
    <row r="1263" spans="1:10" ht="17.25" customHeight="1">
      <c r="A1263" s="189">
        <v>55</v>
      </c>
      <c r="B1263" s="195" t="s">
        <v>4256</v>
      </c>
      <c r="C1263" s="191" t="s">
        <v>536</v>
      </c>
      <c r="D1263" s="192" t="s">
        <v>4240</v>
      </c>
      <c r="E1263" s="192" t="s">
        <v>127</v>
      </c>
      <c r="F1263" s="192" t="s">
        <v>3180</v>
      </c>
      <c r="G1263" s="196" t="s">
        <v>3181</v>
      </c>
      <c r="H1263" s="197" t="s">
        <v>372</v>
      </c>
      <c r="I1263" s="194">
        <v>1</v>
      </c>
      <c r="J1263" s="187" t="s">
        <v>4238</v>
      </c>
    </row>
    <row r="1264" spans="1:10" ht="17.25" customHeight="1">
      <c r="A1264" s="189">
        <v>56</v>
      </c>
      <c r="B1264" s="195" t="s">
        <v>4256</v>
      </c>
      <c r="C1264" s="191" t="s">
        <v>536</v>
      </c>
      <c r="D1264" s="192" t="s">
        <v>4240</v>
      </c>
      <c r="E1264" s="192" t="s">
        <v>127</v>
      </c>
      <c r="F1264" s="192" t="s">
        <v>3183</v>
      </c>
      <c r="G1264" s="196" t="s">
        <v>3184</v>
      </c>
      <c r="H1264" s="197" t="s">
        <v>372</v>
      </c>
      <c r="I1264" s="194">
        <v>3</v>
      </c>
      <c r="J1264" s="187" t="s">
        <v>4238</v>
      </c>
    </row>
    <row r="1265" spans="1:10" ht="17.25" customHeight="1">
      <c r="A1265" s="189">
        <v>57</v>
      </c>
      <c r="B1265" s="195" t="s">
        <v>4256</v>
      </c>
      <c r="C1265" s="191" t="s">
        <v>536</v>
      </c>
      <c r="D1265" s="192" t="s">
        <v>4240</v>
      </c>
      <c r="E1265" s="192" t="s">
        <v>127</v>
      </c>
      <c r="F1265" s="192" t="s">
        <v>3186</v>
      </c>
      <c r="G1265" s="196" t="s">
        <v>3187</v>
      </c>
      <c r="H1265" s="197" t="s">
        <v>372</v>
      </c>
      <c r="I1265" s="194">
        <v>3</v>
      </c>
      <c r="J1265" s="187" t="s">
        <v>4238</v>
      </c>
    </row>
    <row r="1266" spans="1:10" ht="17.25" customHeight="1">
      <c r="A1266" s="189">
        <v>58</v>
      </c>
      <c r="B1266" s="195" t="s">
        <v>4256</v>
      </c>
      <c r="C1266" s="191" t="s">
        <v>536</v>
      </c>
      <c r="D1266" s="192" t="s">
        <v>4240</v>
      </c>
      <c r="E1266" s="192" t="s">
        <v>127</v>
      </c>
      <c r="F1266" s="192" t="s">
        <v>3189</v>
      </c>
      <c r="G1266" s="196" t="s">
        <v>3190</v>
      </c>
      <c r="H1266" s="197" t="s">
        <v>372</v>
      </c>
      <c r="I1266" s="194">
        <v>5</v>
      </c>
      <c r="J1266" s="187" t="s">
        <v>4238</v>
      </c>
    </row>
    <row r="1267" spans="1:10" ht="17.25" customHeight="1">
      <c r="A1267" s="189">
        <v>79</v>
      </c>
      <c r="B1267" s="195" t="s">
        <v>4256</v>
      </c>
      <c r="C1267" s="191" t="s">
        <v>536</v>
      </c>
      <c r="D1267" s="192" t="s">
        <v>4240</v>
      </c>
      <c r="E1267" s="192" t="s">
        <v>127</v>
      </c>
      <c r="F1267" s="192" t="s">
        <v>3252</v>
      </c>
      <c r="G1267" s="196" t="s">
        <v>3253</v>
      </c>
      <c r="H1267" s="197" t="s">
        <v>372</v>
      </c>
      <c r="I1267" s="194">
        <v>1</v>
      </c>
      <c r="J1267" s="187" t="s">
        <v>4238</v>
      </c>
    </row>
    <row r="1268" spans="1:10" ht="17.25" customHeight="1">
      <c r="A1268" s="189">
        <v>80</v>
      </c>
      <c r="B1268" s="195" t="s">
        <v>4256</v>
      </c>
      <c r="C1268" s="191" t="s">
        <v>536</v>
      </c>
      <c r="D1268" s="192" t="s">
        <v>4240</v>
      </c>
      <c r="E1268" s="192" t="s">
        <v>127</v>
      </c>
      <c r="F1268" s="192" t="s">
        <v>3255</v>
      </c>
      <c r="G1268" s="196" t="s">
        <v>3256</v>
      </c>
      <c r="H1268" s="197" t="s">
        <v>372</v>
      </c>
      <c r="I1268" s="194">
        <v>2</v>
      </c>
      <c r="J1268" s="187" t="s">
        <v>4238</v>
      </c>
    </row>
    <row r="1269" spans="1:10" ht="26.25" customHeight="1">
      <c r="A1269" s="189">
        <v>85</v>
      </c>
      <c r="B1269" s="195" t="s">
        <v>4256</v>
      </c>
      <c r="C1269" s="191" t="s">
        <v>536</v>
      </c>
      <c r="D1269" s="192" t="s">
        <v>4240</v>
      </c>
      <c r="E1269" s="192" t="s">
        <v>127</v>
      </c>
      <c r="F1269" s="192" t="s">
        <v>3270</v>
      </c>
      <c r="G1269" s="196" t="s">
        <v>3271</v>
      </c>
      <c r="H1269" s="197" t="s">
        <v>372</v>
      </c>
      <c r="I1269" s="194">
        <v>3</v>
      </c>
      <c r="J1269" s="187" t="s">
        <v>4238</v>
      </c>
    </row>
    <row r="1270" spans="1:10" ht="17.25" customHeight="1">
      <c r="A1270" s="189">
        <v>86</v>
      </c>
      <c r="B1270" s="195" t="s">
        <v>4256</v>
      </c>
      <c r="C1270" s="191" t="s">
        <v>536</v>
      </c>
      <c r="D1270" s="192" t="s">
        <v>4240</v>
      </c>
      <c r="E1270" s="192" t="s">
        <v>127</v>
      </c>
      <c r="F1270" s="192" t="s">
        <v>3273</v>
      </c>
      <c r="G1270" s="196" t="s">
        <v>3274</v>
      </c>
      <c r="H1270" s="197" t="s">
        <v>372</v>
      </c>
      <c r="I1270" s="194">
        <v>2</v>
      </c>
      <c r="J1270" s="187" t="s">
        <v>4238</v>
      </c>
    </row>
    <row r="1271" spans="1:10" ht="26.25" customHeight="1">
      <c r="A1271" s="189">
        <v>87</v>
      </c>
      <c r="B1271" s="195" t="s">
        <v>4256</v>
      </c>
      <c r="C1271" s="191" t="s">
        <v>536</v>
      </c>
      <c r="D1271" s="192" t="s">
        <v>4240</v>
      </c>
      <c r="E1271" s="192" t="s">
        <v>127</v>
      </c>
      <c r="F1271" s="192" t="s">
        <v>3276</v>
      </c>
      <c r="G1271" s="196" t="s">
        <v>3277</v>
      </c>
      <c r="H1271" s="197" t="s">
        <v>372</v>
      </c>
      <c r="I1271" s="194">
        <v>1</v>
      </c>
      <c r="J1271" s="187" t="s">
        <v>4238</v>
      </c>
    </row>
    <row r="1272" spans="1:10" ht="17.25" customHeight="1">
      <c r="A1272" s="189">
        <v>89</v>
      </c>
      <c r="B1272" s="195" t="s">
        <v>4256</v>
      </c>
      <c r="C1272" s="191" t="s">
        <v>536</v>
      </c>
      <c r="D1272" s="192" t="s">
        <v>4240</v>
      </c>
      <c r="E1272" s="192" t="s">
        <v>127</v>
      </c>
      <c r="F1272" s="192" t="s">
        <v>3282</v>
      </c>
      <c r="G1272" s="196" t="s">
        <v>3283</v>
      </c>
      <c r="H1272" s="197" t="s">
        <v>372</v>
      </c>
      <c r="I1272" s="194">
        <v>5</v>
      </c>
      <c r="J1272" s="187" t="s">
        <v>4238</v>
      </c>
    </row>
    <row r="1273" spans="1:10" ht="17.25" customHeight="1">
      <c r="A1273" s="189">
        <v>91</v>
      </c>
      <c r="B1273" s="195" t="s">
        <v>4256</v>
      </c>
      <c r="C1273" s="191" t="s">
        <v>536</v>
      </c>
      <c r="D1273" s="192" t="s">
        <v>4240</v>
      </c>
      <c r="E1273" s="192" t="s">
        <v>127</v>
      </c>
      <c r="F1273" s="192" t="s">
        <v>3288</v>
      </c>
      <c r="G1273" s="196" t="s">
        <v>3289</v>
      </c>
      <c r="H1273" s="197" t="s">
        <v>372</v>
      </c>
      <c r="I1273" s="194">
        <v>4</v>
      </c>
      <c r="J1273" s="187" t="s">
        <v>4238</v>
      </c>
    </row>
    <row r="1274" spans="1:10" ht="17.25" customHeight="1">
      <c r="A1274" s="189">
        <v>92</v>
      </c>
      <c r="B1274" s="195" t="s">
        <v>4256</v>
      </c>
      <c r="C1274" s="191" t="s">
        <v>536</v>
      </c>
      <c r="D1274" s="192" t="s">
        <v>4240</v>
      </c>
      <c r="E1274" s="192" t="s">
        <v>127</v>
      </c>
      <c r="F1274" s="192" t="s">
        <v>3291</v>
      </c>
      <c r="G1274" s="196" t="s">
        <v>3292</v>
      </c>
      <c r="H1274" s="197" t="s">
        <v>372</v>
      </c>
      <c r="I1274" s="194">
        <v>1</v>
      </c>
      <c r="J1274" s="187" t="s">
        <v>4238</v>
      </c>
    </row>
    <row r="1275" spans="1:10" ht="17.25" customHeight="1">
      <c r="A1275" s="189">
        <v>93</v>
      </c>
      <c r="B1275" s="195" t="s">
        <v>4256</v>
      </c>
      <c r="C1275" s="191" t="s">
        <v>536</v>
      </c>
      <c r="D1275" s="192" t="s">
        <v>4240</v>
      </c>
      <c r="E1275" s="192" t="s">
        <v>127</v>
      </c>
      <c r="F1275" s="192" t="s">
        <v>3294</v>
      </c>
      <c r="G1275" s="196" t="s">
        <v>3295</v>
      </c>
      <c r="H1275" s="197" t="s">
        <v>372</v>
      </c>
      <c r="I1275" s="194">
        <v>1</v>
      </c>
      <c r="J1275" s="187" t="s">
        <v>4238</v>
      </c>
    </row>
    <row r="1276" spans="1:10" ht="17.25" customHeight="1">
      <c r="A1276" s="189">
        <v>95</v>
      </c>
      <c r="B1276" s="195" t="s">
        <v>4256</v>
      </c>
      <c r="C1276" s="191" t="s">
        <v>536</v>
      </c>
      <c r="D1276" s="192" t="s">
        <v>4240</v>
      </c>
      <c r="E1276" s="192" t="s">
        <v>127</v>
      </c>
      <c r="F1276" s="192" t="s">
        <v>3300</v>
      </c>
      <c r="G1276" s="196" t="s">
        <v>3301</v>
      </c>
      <c r="H1276" s="197" t="s">
        <v>372</v>
      </c>
      <c r="I1276" s="194">
        <v>8</v>
      </c>
      <c r="J1276" s="187" t="s">
        <v>4238</v>
      </c>
    </row>
    <row r="1277" spans="1:10" ht="17.25" customHeight="1">
      <c r="A1277" s="189">
        <v>97</v>
      </c>
      <c r="B1277" s="195" t="s">
        <v>4256</v>
      </c>
      <c r="C1277" s="191" t="s">
        <v>536</v>
      </c>
      <c r="D1277" s="192" t="s">
        <v>4240</v>
      </c>
      <c r="E1277" s="192" t="s">
        <v>127</v>
      </c>
      <c r="F1277" s="192" t="s">
        <v>3306</v>
      </c>
      <c r="G1277" s="196" t="s">
        <v>3307</v>
      </c>
      <c r="H1277" s="197" t="s">
        <v>372</v>
      </c>
      <c r="I1277" s="194">
        <v>2</v>
      </c>
      <c r="J1277" s="187" t="s">
        <v>4238</v>
      </c>
    </row>
    <row r="1278" spans="1:10" ht="17.25" customHeight="1">
      <c r="A1278" s="189">
        <v>99</v>
      </c>
      <c r="B1278" s="195" t="s">
        <v>4256</v>
      </c>
      <c r="C1278" s="191" t="s">
        <v>536</v>
      </c>
      <c r="D1278" s="192" t="s">
        <v>4240</v>
      </c>
      <c r="E1278" s="192" t="s">
        <v>127</v>
      </c>
      <c r="F1278" s="192" t="s">
        <v>3312</v>
      </c>
      <c r="G1278" s="196" t="s">
        <v>3313</v>
      </c>
      <c r="H1278" s="197" t="s">
        <v>372</v>
      </c>
      <c r="I1278" s="194">
        <v>2</v>
      </c>
      <c r="J1278" s="187" t="s">
        <v>4238</v>
      </c>
    </row>
    <row r="1279" spans="1:10" ht="17.25" customHeight="1">
      <c r="A1279" s="189">
        <v>100</v>
      </c>
      <c r="B1279" s="195" t="s">
        <v>4256</v>
      </c>
      <c r="C1279" s="191" t="s">
        <v>536</v>
      </c>
      <c r="D1279" s="192" t="s">
        <v>4240</v>
      </c>
      <c r="E1279" s="192" t="s">
        <v>127</v>
      </c>
      <c r="F1279" s="192" t="s">
        <v>3315</v>
      </c>
      <c r="G1279" s="196" t="s">
        <v>3316</v>
      </c>
      <c r="H1279" s="197" t="s">
        <v>372</v>
      </c>
      <c r="I1279" s="194">
        <v>1</v>
      </c>
      <c r="J1279" s="187" t="s">
        <v>4238</v>
      </c>
    </row>
    <row r="1280" spans="1:10" ht="17.25" customHeight="1">
      <c r="A1280" s="189">
        <v>102</v>
      </c>
      <c r="B1280" s="195" t="s">
        <v>4256</v>
      </c>
      <c r="C1280" s="191" t="s">
        <v>536</v>
      </c>
      <c r="D1280" s="192" t="s">
        <v>4240</v>
      </c>
      <c r="E1280" s="192" t="s">
        <v>127</v>
      </c>
      <c r="F1280" s="192" t="s">
        <v>3321</v>
      </c>
      <c r="G1280" s="196" t="s">
        <v>3322</v>
      </c>
      <c r="H1280" s="197" t="s">
        <v>372</v>
      </c>
      <c r="I1280" s="194">
        <v>2</v>
      </c>
      <c r="J1280" s="187" t="s">
        <v>4238</v>
      </c>
    </row>
    <row r="1281" spans="1:10" ht="17.25" customHeight="1">
      <c r="A1281" s="189">
        <v>103</v>
      </c>
      <c r="B1281" s="195" t="s">
        <v>4256</v>
      </c>
      <c r="C1281" s="191" t="s">
        <v>536</v>
      </c>
      <c r="D1281" s="192" t="s">
        <v>4240</v>
      </c>
      <c r="E1281" s="192" t="s">
        <v>127</v>
      </c>
      <c r="F1281" s="192" t="s">
        <v>3324</v>
      </c>
      <c r="G1281" s="196" t="s">
        <v>3325</v>
      </c>
      <c r="H1281" s="197" t="s">
        <v>372</v>
      </c>
      <c r="I1281" s="194">
        <v>1</v>
      </c>
      <c r="J1281" s="187" t="s">
        <v>4238</v>
      </c>
    </row>
    <row r="1282" spans="1:10" ht="26.25" customHeight="1">
      <c r="A1282" s="189">
        <v>112</v>
      </c>
      <c r="B1282" s="195" t="s">
        <v>4256</v>
      </c>
      <c r="C1282" s="191" t="s">
        <v>536</v>
      </c>
      <c r="D1282" s="192" t="s">
        <v>4240</v>
      </c>
      <c r="E1282" s="192" t="s">
        <v>127</v>
      </c>
      <c r="F1282" s="192" t="s">
        <v>3351</v>
      </c>
      <c r="G1282" s="196" t="s">
        <v>3352</v>
      </c>
      <c r="H1282" s="197" t="s">
        <v>372</v>
      </c>
      <c r="I1282" s="194">
        <v>2</v>
      </c>
      <c r="J1282" s="187" t="s">
        <v>4238</v>
      </c>
    </row>
    <row r="1283" spans="1:10" ht="26.25" customHeight="1">
      <c r="A1283" s="189">
        <v>114</v>
      </c>
      <c r="B1283" s="195" t="s">
        <v>4256</v>
      </c>
      <c r="C1283" s="191" t="s">
        <v>536</v>
      </c>
      <c r="D1283" s="192" t="s">
        <v>4240</v>
      </c>
      <c r="E1283" s="192" t="s">
        <v>127</v>
      </c>
      <c r="F1283" s="192" t="s">
        <v>3357</v>
      </c>
      <c r="G1283" s="196" t="s">
        <v>3358</v>
      </c>
      <c r="H1283" s="197" t="s">
        <v>372</v>
      </c>
      <c r="I1283" s="194">
        <v>2</v>
      </c>
      <c r="J1283" s="187" t="s">
        <v>4238</v>
      </c>
    </row>
    <row r="1284" spans="1:10" ht="17.25" customHeight="1">
      <c r="A1284" s="189">
        <v>115</v>
      </c>
      <c r="B1284" s="195" t="s">
        <v>4256</v>
      </c>
      <c r="C1284" s="191" t="s">
        <v>536</v>
      </c>
      <c r="D1284" s="192" t="s">
        <v>4240</v>
      </c>
      <c r="E1284" s="192" t="s">
        <v>127</v>
      </c>
      <c r="F1284" s="192" t="s">
        <v>3360</v>
      </c>
      <c r="G1284" s="196" t="s">
        <v>3361</v>
      </c>
      <c r="H1284" s="197" t="s">
        <v>372</v>
      </c>
      <c r="I1284" s="194">
        <v>2</v>
      </c>
      <c r="J1284" s="187" t="s">
        <v>4238</v>
      </c>
    </row>
    <row r="1285" spans="1:10" ht="17.25" customHeight="1">
      <c r="A1285" s="189">
        <v>116</v>
      </c>
      <c r="B1285" s="195" t="s">
        <v>4256</v>
      </c>
      <c r="C1285" s="191" t="s">
        <v>536</v>
      </c>
      <c r="D1285" s="192" t="s">
        <v>4240</v>
      </c>
      <c r="E1285" s="192" t="s">
        <v>127</v>
      </c>
      <c r="F1285" s="192" t="s">
        <v>3363</v>
      </c>
      <c r="G1285" s="196" t="s">
        <v>3364</v>
      </c>
      <c r="H1285" s="197" t="s">
        <v>372</v>
      </c>
      <c r="I1285" s="194">
        <v>16</v>
      </c>
      <c r="J1285" s="187" t="s">
        <v>4238</v>
      </c>
    </row>
    <row r="1286" spans="1:10" ht="17.25" customHeight="1">
      <c r="A1286" s="189">
        <v>118</v>
      </c>
      <c r="B1286" s="195" t="s">
        <v>4256</v>
      </c>
      <c r="C1286" s="191" t="s">
        <v>536</v>
      </c>
      <c r="D1286" s="192" t="s">
        <v>4240</v>
      </c>
      <c r="E1286" s="192" t="s">
        <v>127</v>
      </c>
      <c r="F1286" s="192" t="s">
        <v>3369</v>
      </c>
      <c r="G1286" s="196" t="s">
        <v>3370</v>
      </c>
      <c r="H1286" s="197" t="s">
        <v>372</v>
      </c>
      <c r="I1286" s="194">
        <v>14</v>
      </c>
      <c r="J1286" s="187" t="s">
        <v>4238</v>
      </c>
    </row>
    <row r="1287" spans="1:10" ht="26.25" customHeight="1">
      <c r="A1287" s="189">
        <v>120</v>
      </c>
      <c r="B1287" s="195" t="s">
        <v>4256</v>
      </c>
      <c r="C1287" s="191" t="s">
        <v>536</v>
      </c>
      <c r="D1287" s="192" t="s">
        <v>4240</v>
      </c>
      <c r="E1287" s="192" t="s">
        <v>127</v>
      </c>
      <c r="F1287" s="192" t="s">
        <v>3375</v>
      </c>
      <c r="G1287" s="196" t="s">
        <v>3376</v>
      </c>
      <c r="H1287" s="197" t="s">
        <v>372</v>
      </c>
      <c r="I1287" s="194">
        <v>15</v>
      </c>
      <c r="J1287" s="187" t="s">
        <v>4238</v>
      </c>
    </row>
    <row r="1288" spans="1:10" ht="17.25" customHeight="1">
      <c r="A1288" s="189">
        <v>122</v>
      </c>
      <c r="B1288" s="195" t="s">
        <v>4256</v>
      </c>
      <c r="C1288" s="191" t="s">
        <v>536</v>
      </c>
      <c r="D1288" s="192" t="s">
        <v>4240</v>
      </c>
      <c r="E1288" s="192" t="s">
        <v>127</v>
      </c>
      <c r="F1288" s="192" t="s">
        <v>3381</v>
      </c>
      <c r="G1288" s="196" t="s">
        <v>3382</v>
      </c>
      <c r="H1288" s="197" t="s">
        <v>372</v>
      </c>
      <c r="I1288" s="194">
        <v>44</v>
      </c>
      <c r="J1288" s="187" t="s">
        <v>4238</v>
      </c>
    </row>
    <row r="1289" spans="1:10" ht="17.25" customHeight="1">
      <c r="A1289" s="189">
        <v>123</v>
      </c>
      <c r="B1289" s="195" t="s">
        <v>4256</v>
      </c>
      <c r="C1289" s="191" t="s">
        <v>536</v>
      </c>
      <c r="D1289" s="192" t="s">
        <v>4240</v>
      </c>
      <c r="E1289" s="192" t="s">
        <v>127</v>
      </c>
      <c r="F1289" s="192" t="s">
        <v>3384</v>
      </c>
      <c r="G1289" s="196" t="s">
        <v>3385</v>
      </c>
      <c r="H1289" s="197" t="s">
        <v>372</v>
      </c>
      <c r="I1289" s="194">
        <v>2</v>
      </c>
      <c r="J1289" s="187" t="s">
        <v>4238</v>
      </c>
    </row>
    <row r="1290" spans="1:10" ht="17.25" customHeight="1">
      <c r="A1290" s="189">
        <v>125</v>
      </c>
      <c r="B1290" s="195" t="s">
        <v>4256</v>
      </c>
      <c r="C1290" s="191" t="s">
        <v>536</v>
      </c>
      <c r="D1290" s="192" t="s">
        <v>4240</v>
      </c>
      <c r="E1290" s="192" t="s">
        <v>127</v>
      </c>
      <c r="F1290" s="192" t="s">
        <v>3390</v>
      </c>
      <c r="G1290" s="196" t="s">
        <v>3391</v>
      </c>
      <c r="H1290" s="197" t="s">
        <v>372</v>
      </c>
      <c r="I1290" s="194">
        <v>2</v>
      </c>
      <c r="J1290" s="187" t="s">
        <v>4238</v>
      </c>
    </row>
    <row r="1291" spans="1:10" ht="17.25" customHeight="1">
      <c r="A1291" s="189">
        <v>127</v>
      </c>
      <c r="B1291" s="195" t="s">
        <v>4256</v>
      </c>
      <c r="C1291" s="191" t="s">
        <v>536</v>
      </c>
      <c r="D1291" s="192" t="s">
        <v>4240</v>
      </c>
      <c r="E1291" s="192" t="s">
        <v>127</v>
      </c>
      <c r="F1291" s="192" t="s">
        <v>3396</v>
      </c>
      <c r="G1291" s="196" t="s">
        <v>3397</v>
      </c>
      <c r="H1291" s="197" t="s">
        <v>372</v>
      </c>
      <c r="I1291" s="194">
        <v>7</v>
      </c>
      <c r="J1291" s="187" t="s">
        <v>4238</v>
      </c>
    </row>
    <row r="1292" spans="1:10" ht="17.25" customHeight="1">
      <c r="A1292" s="189">
        <v>135</v>
      </c>
      <c r="B1292" s="195" t="s">
        <v>4256</v>
      </c>
      <c r="C1292" s="191" t="s">
        <v>536</v>
      </c>
      <c r="D1292" s="192" t="s">
        <v>4240</v>
      </c>
      <c r="E1292" s="192" t="s">
        <v>127</v>
      </c>
      <c r="F1292" s="192" t="s">
        <v>3421</v>
      </c>
      <c r="G1292" s="196" t="s">
        <v>3422</v>
      </c>
      <c r="H1292" s="197" t="s">
        <v>372</v>
      </c>
      <c r="I1292" s="194">
        <v>2</v>
      </c>
      <c r="J1292" s="187" t="s">
        <v>4238</v>
      </c>
    </row>
    <row r="1293" spans="1:10" ht="17.25" customHeight="1">
      <c r="A1293" s="189">
        <v>137</v>
      </c>
      <c r="B1293" s="195" t="s">
        <v>4256</v>
      </c>
      <c r="C1293" s="191" t="s">
        <v>536</v>
      </c>
      <c r="D1293" s="192" t="s">
        <v>4240</v>
      </c>
      <c r="E1293" s="192" t="s">
        <v>127</v>
      </c>
      <c r="F1293" s="192" t="s">
        <v>3427</v>
      </c>
      <c r="G1293" s="196" t="s">
        <v>3428</v>
      </c>
      <c r="H1293" s="197" t="s">
        <v>372</v>
      </c>
      <c r="I1293" s="194">
        <v>1</v>
      </c>
      <c r="J1293" s="187" t="s">
        <v>4238</v>
      </c>
    </row>
    <row r="1294" spans="1:10" ht="17.25" customHeight="1">
      <c r="A1294" s="189">
        <v>139</v>
      </c>
      <c r="B1294" s="195" t="s">
        <v>4256</v>
      </c>
      <c r="C1294" s="191" t="s">
        <v>536</v>
      </c>
      <c r="D1294" s="192" t="s">
        <v>4240</v>
      </c>
      <c r="E1294" s="192" t="s">
        <v>127</v>
      </c>
      <c r="F1294" s="192" t="s">
        <v>3433</v>
      </c>
      <c r="G1294" s="196" t="s">
        <v>3434</v>
      </c>
      <c r="H1294" s="197" t="s">
        <v>372</v>
      </c>
      <c r="I1294" s="194">
        <v>96</v>
      </c>
      <c r="J1294" s="187" t="s">
        <v>4238</v>
      </c>
    </row>
    <row r="1295" spans="1:10" ht="26.25" customHeight="1">
      <c r="A1295" s="189">
        <v>140</v>
      </c>
      <c r="B1295" s="195" t="s">
        <v>4256</v>
      </c>
      <c r="C1295" s="191" t="s">
        <v>536</v>
      </c>
      <c r="D1295" s="192" t="s">
        <v>4240</v>
      </c>
      <c r="E1295" s="192" t="s">
        <v>127</v>
      </c>
      <c r="F1295" s="192" t="s">
        <v>3436</v>
      </c>
      <c r="G1295" s="196" t="s">
        <v>3437</v>
      </c>
      <c r="H1295" s="197" t="s">
        <v>372</v>
      </c>
      <c r="I1295" s="194">
        <v>191</v>
      </c>
      <c r="J1295" s="187" t="s">
        <v>4238</v>
      </c>
    </row>
    <row r="1296" spans="1:10" ht="17.25" customHeight="1">
      <c r="A1296" s="189">
        <v>142</v>
      </c>
      <c r="B1296" s="195" t="s">
        <v>4256</v>
      </c>
      <c r="C1296" s="191" t="s">
        <v>536</v>
      </c>
      <c r="D1296" s="192" t="s">
        <v>4240</v>
      </c>
      <c r="E1296" s="192" t="s">
        <v>127</v>
      </c>
      <c r="F1296" s="192" t="s">
        <v>3442</v>
      </c>
      <c r="G1296" s="196" t="s">
        <v>3443</v>
      </c>
      <c r="H1296" s="197" t="s">
        <v>372</v>
      </c>
      <c r="I1296" s="194">
        <v>2</v>
      </c>
      <c r="J1296" s="187" t="s">
        <v>4238</v>
      </c>
    </row>
    <row r="1297" spans="1:10" ht="17.25" customHeight="1">
      <c r="A1297" s="189">
        <v>144</v>
      </c>
      <c r="B1297" s="195" t="s">
        <v>4256</v>
      </c>
      <c r="C1297" s="191" t="s">
        <v>536</v>
      </c>
      <c r="D1297" s="192" t="s">
        <v>4240</v>
      </c>
      <c r="E1297" s="192" t="s">
        <v>127</v>
      </c>
      <c r="F1297" s="192" t="s">
        <v>3448</v>
      </c>
      <c r="G1297" s="196" t="s">
        <v>3449</v>
      </c>
      <c r="H1297" s="197" t="s">
        <v>372</v>
      </c>
      <c r="I1297" s="194">
        <v>46</v>
      </c>
      <c r="J1297" s="187" t="s">
        <v>4238</v>
      </c>
    </row>
    <row r="1298" spans="1:10" ht="17.25" customHeight="1">
      <c r="A1298" s="189">
        <v>146</v>
      </c>
      <c r="B1298" s="195" t="s">
        <v>4256</v>
      </c>
      <c r="C1298" s="191" t="s">
        <v>536</v>
      </c>
      <c r="D1298" s="192" t="s">
        <v>4240</v>
      </c>
      <c r="E1298" s="192" t="s">
        <v>127</v>
      </c>
      <c r="F1298" s="192" t="s">
        <v>3454</v>
      </c>
      <c r="G1298" s="196" t="s">
        <v>3455</v>
      </c>
      <c r="H1298" s="197" t="s">
        <v>372</v>
      </c>
      <c r="I1298" s="194">
        <v>2</v>
      </c>
      <c r="J1298" s="187" t="s">
        <v>4238</v>
      </c>
    </row>
    <row r="1299" spans="1:10" ht="17.25" customHeight="1">
      <c r="A1299" s="189">
        <v>148</v>
      </c>
      <c r="B1299" s="195" t="s">
        <v>4256</v>
      </c>
      <c r="C1299" s="191" t="s">
        <v>536</v>
      </c>
      <c r="D1299" s="192" t="s">
        <v>4240</v>
      </c>
      <c r="E1299" s="192" t="s">
        <v>127</v>
      </c>
      <c r="F1299" s="192" t="s">
        <v>3460</v>
      </c>
      <c r="G1299" s="196" t="s">
        <v>3461</v>
      </c>
      <c r="H1299" s="197" t="s">
        <v>372</v>
      </c>
      <c r="I1299" s="194">
        <v>7</v>
      </c>
      <c r="J1299" s="187" t="s">
        <v>4238</v>
      </c>
    </row>
    <row r="1300" spans="1:10" ht="26.25" customHeight="1">
      <c r="A1300" s="189">
        <v>149</v>
      </c>
      <c r="B1300" s="195" t="s">
        <v>4256</v>
      </c>
      <c r="C1300" s="191" t="s">
        <v>536</v>
      </c>
      <c r="D1300" s="192" t="s">
        <v>4240</v>
      </c>
      <c r="E1300" s="192" t="s">
        <v>127</v>
      </c>
      <c r="F1300" s="192" t="s">
        <v>3463</v>
      </c>
      <c r="G1300" s="196" t="s">
        <v>3464</v>
      </c>
      <c r="H1300" s="197" t="s">
        <v>372</v>
      </c>
      <c r="I1300" s="194">
        <v>7</v>
      </c>
      <c r="J1300" s="187" t="s">
        <v>4238</v>
      </c>
    </row>
    <row r="1301" spans="1:10" ht="17.25" customHeight="1">
      <c r="A1301" s="189">
        <v>151</v>
      </c>
      <c r="B1301" s="195" t="s">
        <v>4256</v>
      </c>
      <c r="C1301" s="191" t="s">
        <v>536</v>
      </c>
      <c r="D1301" s="192" t="s">
        <v>4240</v>
      </c>
      <c r="E1301" s="192" t="s">
        <v>127</v>
      </c>
      <c r="F1301" s="192" t="s">
        <v>3469</v>
      </c>
      <c r="G1301" s="196" t="s">
        <v>3470</v>
      </c>
      <c r="H1301" s="197" t="s">
        <v>372</v>
      </c>
      <c r="I1301" s="194">
        <v>2</v>
      </c>
      <c r="J1301" s="187" t="s">
        <v>4238</v>
      </c>
    </row>
    <row r="1302" spans="1:10" ht="17.25" customHeight="1">
      <c r="A1302" s="189">
        <v>153</v>
      </c>
      <c r="B1302" s="195" t="s">
        <v>4256</v>
      </c>
      <c r="C1302" s="191" t="s">
        <v>536</v>
      </c>
      <c r="D1302" s="192" t="s">
        <v>4240</v>
      </c>
      <c r="E1302" s="192" t="s">
        <v>127</v>
      </c>
      <c r="F1302" s="192" t="s">
        <v>3475</v>
      </c>
      <c r="G1302" s="196" t="s">
        <v>3476</v>
      </c>
      <c r="H1302" s="197" t="s">
        <v>372</v>
      </c>
      <c r="I1302" s="194">
        <v>44</v>
      </c>
      <c r="J1302" s="187" t="s">
        <v>4238</v>
      </c>
    </row>
    <row r="1303" spans="1:10" ht="26.25" customHeight="1">
      <c r="A1303" s="189">
        <v>154</v>
      </c>
      <c r="B1303" s="195" t="s">
        <v>4256</v>
      </c>
      <c r="C1303" s="191" t="s">
        <v>536</v>
      </c>
      <c r="D1303" s="192" t="s">
        <v>4240</v>
      </c>
      <c r="E1303" s="192" t="s">
        <v>127</v>
      </c>
      <c r="F1303" s="192" t="s">
        <v>3478</v>
      </c>
      <c r="G1303" s="196" t="s">
        <v>3479</v>
      </c>
      <c r="H1303" s="197" t="s">
        <v>372</v>
      </c>
      <c r="I1303" s="194">
        <v>2</v>
      </c>
      <c r="J1303" s="187" t="s">
        <v>4238</v>
      </c>
    </row>
    <row r="1304" spans="1:10" ht="17.25" customHeight="1">
      <c r="A1304" s="189">
        <v>158</v>
      </c>
      <c r="B1304" s="195" t="s">
        <v>4256</v>
      </c>
      <c r="C1304" s="191" t="s">
        <v>536</v>
      </c>
      <c r="D1304" s="192" t="s">
        <v>4240</v>
      </c>
      <c r="E1304" s="192" t="s">
        <v>127</v>
      </c>
      <c r="F1304" s="192" t="s">
        <v>3490</v>
      </c>
      <c r="G1304" s="196" t="s">
        <v>3491</v>
      </c>
      <c r="H1304" s="197" t="s">
        <v>372</v>
      </c>
      <c r="I1304" s="194">
        <v>2</v>
      </c>
      <c r="J1304" s="187" t="s">
        <v>4238</v>
      </c>
    </row>
    <row r="1305" spans="1:10" ht="17.25" customHeight="1">
      <c r="A1305" s="189">
        <v>160</v>
      </c>
      <c r="B1305" s="195" t="s">
        <v>4256</v>
      </c>
      <c r="C1305" s="191" t="s">
        <v>536</v>
      </c>
      <c r="D1305" s="192" t="s">
        <v>4240</v>
      </c>
      <c r="E1305" s="192" t="s">
        <v>127</v>
      </c>
      <c r="F1305" s="192" t="s">
        <v>3496</v>
      </c>
      <c r="G1305" s="196" t="s">
        <v>3497</v>
      </c>
      <c r="H1305" s="197" t="s">
        <v>372</v>
      </c>
      <c r="I1305" s="194">
        <v>14</v>
      </c>
      <c r="J1305" s="187" t="s">
        <v>4238</v>
      </c>
    </row>
    <row r="1306" spans="1:10" ht="26.25" customHeight="1">
      <c r="A1306" s="189">
        <v>161</v>
      </c>
      <c r="B1306" s="195" t="s">
        <v>4256</v>
      </c>
      <c r="C1306" s="191" t="s">
        <v>536</v>
      </c>
      <c r="D1306" s="192" t="s">
        <v>4240</v>
      </c>
      <c r="E1306" s="192" t="s">
        <v>127</v>
      </c>
      <c r="F1306" s="192" t="s">
        <v>3499</v>
      </c>
      <c r="G1306" s="196" t="s">
        <v>3500</v>
      </c>
      <c r="H1306" s="197" t="s">
        <v>372</v>
      </c>
      <c r="I1306" s="194">
        <v>14</v>
      </c>
      <c r="J1306" s="187" t="s">
        <v>4238</v>
      </c>
    </row>
    <row r="1307" spans="1:10" ht="26.25" customHeight="1">
      <c r="A1307" s="189">
        <v>173</v>
      </c>
      <c r="B1307" s="195" t="s">
        <v>4256</v>
      </c>
      <c r="C1307" s="191" t="s">
        <v>536</v>
      </c>
      <c r="D1307" s="192" t="s">
        <v>4240</v>
      </c>
      <c r="E1307" s="192" t="s">
        <v>127</v>
      </c>
      <c r="F1307" s="192" t="s">
        <v>3535</v>
      </c>
      <c r="G1307" s="196" t="s">
        <v>3536</v>
      </c>
      <c r="H1307" s="197" t="s">
        <v>372</v>
      </c>
      <c r="I1307" s="194">
        <v>1</v>
      </c>
      <c r="J1307" s="187" t="s">
        <v>4238</v>
      </c>
    </row>
    <row r="1308" spans="1:10" ht="17.25" customHeight="1">
      <c r="A1308" s="189">
        <v>13</v>
      </c>
      <c r="B1308" s="195" t="s">
        <v>4256</v>
      </c>
      <c r="C1308" s="191" t="s">
        <v>536</v>
      </c>
      <c r="D1308" s="192" t="s">
        <v>4240</v>
      </c>
      <c r="E1308" s="192" t="s">
        <v>159</v>
      </c>
      <c r="F1308" s="192" t="s">
        <v>3588</v>
      </c>
      <c r="G1308" s="196" t="s">
        <v>3589</v>
      </c>
      <c r="H1308" s="197" t="s">
        <v>239</v>
      </c>
      <c r="I1308" s="194">
        <v>136.08000000000001</v>
      </c>
      <c r="J1308" s="187" t="s">
        <v>4238</v>
      </c>
    </row>
    <row r="1309" spans="1:10" ht="17.25" customHeight="1">
      <c r="A1309" s="189">
        <v>15</v>
      </c>
      <c r="B1309" s="195" t="s">
        <v>4256</v>
      </c>
      <c r="C1309" s="191" t="s">
        <v>536</v>
      </c>
      <c r="D1309" s="192" t="s">
        <v>4240</v>
      </c>
      <c r="E1309" s="192" t="s">
        <v>159</v>
      </c>
      <c r="F1309" s="192" t="s">
        <v>3592</v>
      </c>
      <c r="G1309" s="196" t="s">
        <v>3046</v>
      </c>
      <c r="H1309" s="197" t="s">
        <v>239</v>
      </c>
      <c r="I1309" s="194">
        <v>45.36</v>
      </c>
      <c r="J1309" s="187" t="s">
        <v>4238</v>
      </c>
    </row>
    <row r="1310" spans="1:10" ht="17.25" customHeight="1">
      <c r="A1310" s="189">
        <v>17</v>
      </c>
      <c r="B1310" s="195" t="s">
        <v>4256</v>
      </c>
      <c r="C1310" s="191" t="s">
        <v>536</v>
      </c>
      <c r="D1310" s="192" t="s">
        <v>4240</v>
      </c>
      <c r="E1310" s="192" t="s">
        <v>159</v>
      </c>
      <c r="F1310" s="192" t="s">
        <v>4171</v>
      </c>
      <c r="G1310" s="196" t="s">
        <v>4172</v>
      </c>
      <c r="H1310" s="197" t="s">
        <v>372</v>
      </c>
      <c r="I1310" s="194">
        <v>12</v>
      </c>
      <c r="J1310" s="187" t="s">
        <v>4238</v>
      </c>
    </row>
    <row r="1311" spans="1:10" ht="17.25" customHeight="1">
      <c r="A1311" s="189">
        <v>18</v>
      </c>
      <c r="B1311" s="195" t="s">
        <v>4256</v>
      </c>
      <c r="C1311" s="191" t="s">
        <v>536</v>
      </c>
      <c r="D1311" s="192" t="s">
        <v>4240</v>
      </c>
      <c r="E1311" s="192" t="s">
        <v>159</v>
      </c>
      <c r="F1311" s="192" t="s">
        <v>4174</v>
      </c>
      <c r="G1311" s="196" t="s">
        <v>4175</v>
      </c>
      <c r="H1311" s="197" t="s">
        <v>372</v>
      </c>
      <c r="I1311" s="194">
        <v>3</v>
      </c>
      <c r="J1311" s="187" t="s">
        <v>4238</v>
      </c>
    </row>
    <row r="1312" spans="1:10" ht="17.25" customHeight="1">
      <c r="A1312" s="189">
        <v>20</v>
      </c>
      <c r="B1312" s="195" t="s">
        <v>4256</v>
      </c>
      <c r="C1312" s="191" t="s">
        <v>536</v>
      </c>
      <c r="D1312" s="192" t="s">
        <v>4240</v>
      </c>
      <c r="E1312" s="192" t="s">
        <v>159</v>
      </c>
      <c r="F1312" s="192" t="s">
        <v>4180</v>
      </c>
      <c r="G1312" s="196" t="s">
        <v>4181</v>
      </c>
      <c r="H1312" s="197" t="s">
        <v>372</v>
      </c>
      <c r="I1312" s="194">
        <v>2</v>
      </c>
      <c r="J1312" s="187" t="s">
        <v>4238</v>
      </c>
    </row>
    <row r="1313" spans="1:10" ht="17.25" customHeight="1">
      <c r="A1313" s="189">
        <v>21</v>
      </c>
      <c r="B1313" s="195" t="s">
        <v>4256</v>
      </c>
      <c r="C1313" s="191" t="s">
        <v>536</v>
      </c>
      <c r="D1313" s="192" t="s">
        <v>4240</v>
      </c>
      <c r="E1313" s="192" t="s">
        <v>159</v>
      </c>
      <c r="F1313" s="192" t="s">
        <v>3621</v>
      </c>
      <c r="G1313" s="196" t="s">
        <v>3622</v>
      </c>
      <c r="H1313" s="197" t="s">
        <v>372</v>
      </c>
      <c r="I1313" s="194">
        <v>2</v>
      </c>
      <c r="J1313" s="187" t="s">
        <v>4238</v>
      </c>
    </row>
    <row r="1314" spans="1:10" ht="26.25" customHeight="1">
      <c r="A1314" s="189">
        <v>24</v>
      </c>
      <c r="B1314" s="195" t="s">
        <v>4256</v>
      </c>
      <c r="C1314" s="191" t="s">
        <v>536</v>
      </c>
      <c r="D1314" s="192" t="s">
        <v>4240</v>
      </c>
      <c r="E1314" s="192" t="s">
        <v>159</v>
      </c>
      <c r="F1314" s="192" t="s">
        <v>3629</v>
      </c>
      <c r="G1314" s="196" t="s">
        <v>3630</v>
      </c>
      <c r="H1314" s="197" t="s">
        <v>372</v>
      </c>
      <c r="I1314" s="194">
        <v>1</v>
      </c>
      <c r="J1314" s="187" t="s">
        <v>4238</v>
      </c>
    </row>
    <row r="1315" spans="1:10" ht="17.25" customHeight="1">
      <c r="A1315" s="189">
        <v>25</v>
      </c>
      <c r="B1315" s="195" t="s">
        <v>4256</v>
      </c>
      <c r="C1315" s="191" t="s">
        <v>536</v>
      </c>
      <c r="D1315" s="192" t="s">
        <v>4240</v>
      </c>
      <c r="E1315" s="192" t="s">
        <v>159</v>
      </c>
      <c r="F1315" s="192" t="s">
        <v>3632</v>
      </c>
      <c r="G1315" s="196" t="s">
        <v>3633</v>
      </c>
      <c r="H1315" s="197" t="s">
        <v>372</v>
      </c>
      <c r="I1315" s="194">
        <v>1</v>
      </c>
      <c r="J1315" s="187" t="s">
        <v>4238</v>
      </c>
    </row>
    <row r="1316" spans="1:10" ht="26.25" customHeight="1">
      <c r="A1316" s="189">
        <v>26</v>
      </c>
      <c r="B1316" s="195" t="s">
        <v>4256</v>
      </c>
      <c r="C1316" s="191" t="s">
        <v>536</v>
      </c>
      <c r="D1316" s="192" t="s">
        <v>4240</v>
      </c>
      <c r="E1316" s="192" t="s">
        <v>159</v>
      </c>
      <c r="F1316" s="192" t="s">
        <v>3638</v>
      </c>
      <c r="G1316" s="196" t="s">
        <v>3639</v>
      </c>
      <c r="H1316" s="197" t="s">
        <v>372</v>
      </c>
      <c r="I1316" s="194">
        <v>1</v>
      </c>
      <c r="J1316" s="187" t="s">
        <v>4238</v>
      </c>
    </row>
    <row r="1317" spans="1:10" ht="17.25" customHeight="1">
      <c r="A1317" s="189">
        <v>27</v>
      </c>
      <c r="B1317" s="195" t="s">
        <v>4256</v>
      </c>
      <c r="C1317" s="191" t="s">
        <v>536</v>
      </c>
      <c r="D1317" s="192" t="s">
        <v>4240</v>
      </c>
      <c r="E1317" s="192" t="s">
        <v>159</v>
      </c>
      <c r="F1317" s="192" t="s">
        <v>3641</v>
      </c>
      <c r="G1317" s="196" t="s">
        <v>3642</v>
      </c>
      <c r="H1317" s="197" t="s">
        <v>372</v>
      </c>
      <c r="I1317" s="194">
        <v>1</v>
      </c>
      <c r="J1317" s="187" t="s">
        <v>4238</v>
      </c>
    </row>
    <row r="1318" spans="1:10" ht="17.25" customHeight="1">
      <c r="A1318" s="189">
        <v>29</v>
      </c>
      <c r="B1318" s="195" t="s">
        <v>4256</v>
      </c>
      <c r="C1318" s="191" t="s">
        <v>536</v>
      </c>
      <c r="D1318" s="192" t="s">
        <v>4240</v>
      </c>
      <c r="E1318" s="192" t="s">
        <v>159</v>
      </c>
      <c r="F1318" s="192" t="s">
        <v>3953</v>
      </c>
      <c r="G1318" s="196" t="s">
        <v>3954</v>
      </c>
      <c r="H1318" s="197" t="s">
        <v>372</v>
      </c>
      <c r="I1318" s="194">
        <v>1</v>
      </c>
      <c r="J1318" s="187" t="s">
        <v>4238</v>
      </c>
    </row>
    <row r="1319" spans="1:10" ht="17.25" customHeight="1">
      <c r="A1319" s="189">
        <v>30</v>
      </c>
      <c r="B1319" s="195" t="s">
        <v>4256</v>
      </c>
      <c r="C1319" s="191" t="s">
        <v>536</v>
      </c>
      <c r="D1319" s="192" t="s">
        <v>4240</v>
      </c>
      <c r="E1319" s="192" t="s">
        <v>159</v>
      </c>
      <c r="F1319" s="192" t="s">
        <v>4193</v>
      </c>
      <c r="G1319" s="196" t="s">
        <v>4194</v>
      </c>
      <c r="H1319" s="197" t="s">
        <v>372</v>
      </c>
      <c r="I1319" s="194">
        <v>1</v>
      </c>
      <c r="J1319" s="187" t="s">
        <v>4238</v>
      </c>
    </row>
    <row r="1320" spans="1:10" ht="17.25" customHeight="1">
      <c r="A1320" s="189">
        <v>14</v>
      </c>
      <c r="B1320" s="195" t="s">
        <v>4256</v>
      </c>
      <c r="C1320" s="191" t="s">
        <v>536</v>
      </c>
      <c r="D1320" s="192" t="s">
        <v>4240</v>
      </c>
      <c r="E1320" s="192" t="s">
        <v>130</v>
      </c>
      <c r="F1320" s="192" t="s">
        <v>3588</v>
      </c>
      <c r="G1320" s="196" t="s">
        <v>3589</v>
      </c>
      <c r="H1320" s="197" t="s">
        <v>239</v>
      </c>
      <c r="I1320" s="194">
        <v>17.28</v>
      </c>
      <c r="J1320" s="187" t="s">
        <v>4238</v>
      </c>
    </row>
    <row r="1321" spans="1:10" ht="17.25" customHeight="1">
      <c r="A1321" s="189">
        <v>16</v>
      </c>
      <c r="B1321" s="195" t="s">
        <v>4256</v>
      </c>
      <c r="C1321" s="191" t="s">
        <v>536</v>
      </c>
      <c r="D1321" s="192" t="s">
        <v>4240</v>
      </c>
      <c r="E1321" s="192" t="s">
        <v>130</v>
      </c>
      <c r="F1321" s="192" t="s">
        <v>3592</v>
      </c>
      <c r="G1321" s="196" t="s">
        <v>3046</v>
      </c>
      <c r="H1321" s="197" t="s">
        <v>239</v>
      </c>
      <c r="I1321" s="194">
        <v>39.6</v>
      </c>
      <c r="J1321" s="187" t="s">
        <v>4238</v>
      </c>
    </row>
    <row r="1322" spans="1:10" ht="17.25" customHeight="1">
      <c r="A1322" s="189">
        <v>18</v>
      </c>
      <c r="B1322" s="195" t="s">
        <v>4256</v>
      </c>
      <c r="C1322" s="191" t="s">
        <v>536</v>
      </c>
      <c r="D1322" s="192" t="s">
        <v>4240</v>
      </c>
      <c r="E1322" s="192" t="s">
        <v>130</v>
      </c>
      <c r="F1322" s="192" t="s">
        <v>3597</v>
      </c>
      <c r="G1322" s="196" t="s">
        <v>3598</v>
      </c>
      <c r="H1322" s="197" t="s">
        <v>372</v>
      </c>
      <c r="I1322" s="194">
        <v>2</v>
      </c>
      <c r="J1322" s="187" t="s">
        <v>4238</v>
      </c>
    </row>
    <row r="1323" spans="1:10" ht="17.25" customHeight="1">
      <c r="A1323" s="189">
        <v>19</v>
      </c>
      <c r="B1323" s="195" t="s">
        <v>4256</v>
      </c>
      <c r="C1323" s="191" t="s">
        <v>536</v>
      </c>
      <c r="D1323" s="192" t="s">
        <v>4240</v>
      </c>
      <c r="E1323" s="192" t="s">
        <v>130</v>
      </c>
      <c r="F1323" s="192" t="s">
        <v>3600</v>
      </c>
      <c r="G1323" s="196" t="s">
        <v>3601</v>
      </c>
      <c r="H1323" s="197" t="s">
        <v>372</v>
      </c>
      <c r="I1323" s="194">
        <v>1</v>
      </c>
      <c r="J1323" s="187" t="s">
        <v>4238</v>
      </c>
    </row>
    <row r="1324" spans="1:10" ht="17.25" customHeight="1">
      <c r="A1324" s="189">
        <v>20</v>
      </c>
      <c r="B1324" s="195" t="s">
        <v>4256</v>
      </c>
      <c r="C1324" s="191" t="s">
        <v>536</v>
      </c>
      <c r="D1324" s="192" t="s">
        <v>4240</v>
      </c>
      <c r="E1324" s="192" t="s">
        <v>130</v>
      </c>
      <c r="F1324" s="192" t="s">
        <v>3603</v>
      </c>
      <c r="G1324" s="196" t="s">
        <v>3604</v>
      </c>
      <c r="H1324" s="197" t="s">
        <v>372</v>
      </c>
      <c r="I1324" s="194">
        <v>7</v>
      </c>
      <c r="J1324" s="187" t="s">
        <v>4238</v>
      </c>
    </row>
    <row r="1325" spans="1:10" ht="17.25" customHeight="1">
      <c r="A1325" s="189">
        <v>21</v>
      </c>
      <c r="B1325" s="195" t="s">
        <v>4256</v>
      </c>
      <c r="C1325" s="191" t="s">
        <v>536</v>
      </c>
      <c r="D1325" s="192" t="s">
        <v>4240</v>
      </c>
      <c r="E1325" s="192" t="s">
        <v>130</v>
      </c>
      <c r="F1325" s="192" t="s">
        <v>3606</v>
      </c>
      <c r="G1325" s="196" t="s">
        <v>3607</v>
      </c>
      <c r="H1325" s="197" t="s">
        <v>372</v>
      </c>
      <c r="I1325" s="194">
        <v>2</v>
      </c>
      <c r="J1325" s="187" t="s">
        <v>4238</v>
      </c>
    </row>
    <row r="1326" spans="1:10" ht="17.25" customHeight="1">
      <c r="A1326" s="189">
        <v>22</v>
      </c>
      <c r="B1326" s="195" t="s">
        <v>4256</v>
      </c>
      <c r="C1326" s="191" t="s">
        <v>536</v>
      </c>
      <c r="D1326" s="192" t="s">
        <v>4240</v>
      </c>
      <c r="E1326" s="192" t="s">
        <v>130</v>
      </c>
      <c r="F1326" s="192" t="s">
        <v>3609</v>
      </c>
      <c r="G1326" s="196" t="s">
        <v>3610</v>
      </c>
      <c r="H1326" s="197" t="s">
        <v>372</v>
      </c>
      <c r="I1326" s="194">
        <v>3</v>
      </c>
      <c r="J1326" s="187" t="s">
        <v>4238</v>
      </c>
    </row>
    <row r="1327" spans="1:10" ht="17.25" customHeight="1">
      <c r="A1327" s="189">
        <v>24</v>
      </c>
      <c r="B1327" s="195" t="s">
        <v>4256</v>
      </c>
      <c r="C1327" s="191" t="s">
        <v>536</v>
      </c>
      <c r="D1327" s="192" t="s">
        <v>4240</v>
      </c>
      <c r="E1327" s="192" t="s">
        <v>130</v>
      </c>
      <c r="F1327" s="192" t="s">
        <v>3615</v>
      </c>
      <c r="G1327" s="196" t="s">
        <v>3616</v>
      </c>
      <c r="H1327" s="197" t="s">
        <v>372</v>
      </c>
      <c r="I1327" s="194">
        <v>1</v>
      </c>
      <c r="J1327" s="187" t="s">
        <v>4238</v>
      </c>
    </row>
    <row r="1328" spans="1:10" ht="17.25" customHeight="1">
      <c r="A1328" s="189">
        <v>25</v>
      </c>
      <c r="B1328" s="195" t="s">
        <v>4256</v>
      </c>
      <c r="C1328" s="191" t="s">
        <v>536</v>
      </c>
      <c r="D1328" s="192" t="s">
        <v>4240</v>
      </c>
      <c r="E1328" s="192" t="s">
        <v>130</v>
      </c>
      <c r="F1328" s="192" t="s">
        <v>3618</v>
      </c>
      <c r="G1328" s="196" t="s">
        <v>3619</v>
      </c>
      <c r="H1328" s="197" t="s">
        <v>372</v>
      </c>
      <c r="I1328" s="194">
        <v>1</v>
      </c>
      <c r="J1328" s="187" t="s">
        <v>4238</v>
      </c>
    </row>
    <row r="1329" spans="1:10" ht="17.25" customHeight="1">
      <c r="A1329" s="189">
        <v>26</v>
      </c>
      <c r="B1329" s="195" t="s">
        <v>4256</v>
      </c>
      <c r="C1329" s="191" t="s">
        <v>536</v>
      </c>
      <c r="D1329" s="192" t="s">
        <v>4240</v>
      </c>
      <c r="E1329" s="192" t="s">
        <v>130</v>
      </c>
      <c r="F1329" s="192" t="s">
        <v>3621</v>
      </c>
      <c r="G1329" s="196" t="s">
        <v>3622</v>
      </c>
      <c r="H1329" s="197" t="s">
        <v>372</v>
      </c>
      <c r="I1329" s="194">
        <v>2</v>
      </c>
      <c r="J1329" s="187" t="s">
        <v>4238</v>
      </c>
    </row>
    <row r="1330" spans="1:10" ht="26.25" customHeight="1">
      <c r="A1330" s="189">
        <v>29</v>
      </c>
      <c r="B1330" s="195" t="s">
        <v>4256</v>
      </c>
      <c r="C1330" s="191" t="s">
        <v>536</v>
      </c>
      <c r="D1330" s="192" t="s">
        <v>4240</v>
      </c>
      <c r="E1330" s="192" t="s">
        <v>130</v>
      </c>
      <c r="F1330" s="192" t="s">
        <v>3629</v>
      </c>
      <c r="G1330" s="196" t="s">
        <v>3630</v>
      </c>
      <c r="H1330" s="197" t="s">
        <v>372</v>
      </c>
      <c r="I1330" s="194">
        <v>2</v>
      </c>
      <c r="J1330" s="187" t="s">
        <v>4238</v>
      </c>
    </row>
    <row r="1331" spans="1:10" ht="17.25" customHeight="1">
      <c r="A1331" s="189">
        <v>30</v>
      </c>
      <c r="B1331" s="195" t="s">
        <v>4256</v>
      </c>
      <c r="C1331" s="191" t="s">
        <v>536</v>
      </c>
      <c r="D1331" s="192" t="s">
        <v>4240</v>
      </c>
      <c r="E1331" s="192" t="s">
        <v>130</v>
      </c>
      <c r="F1331" s="192" t="s">
        <v>3632</v>
      </c>
      <c r="G1331" s="196" t="s">
        <v>3633</v>
      </c>
      <c r="H1331" s="197" t="s">
        <v>372</v>
      </c>
      <c r="I1331" s="194">
        <v>1</v>
      </c>
      <c r="J1331" s="187" t="s">
        <v>4238</v>
      </c>
    </row>
    <row r="1332" spans="1:10" ht="17.25" customHeight="1">
      <c r="A1332" s="189">
        <v>31</v>
      </c>
      <c r="B1332" s="195" t="s">
        <v>4256</v>
      </c>
      <c r="C1332" s="191" t="s">
        <v>536</v>
      </c>
      <c r="D1332" s="192" t="s">
        <v>4240</v>
      </c>
      <c r="E1332" s="192" t="s">
        <v>130</v>
      </c>
      <c r="F1332" s="192" t="s">
        <v>3635</v>
      </c>
      <c r="G1332" s="196" t="s">
        <v>3636</v>
      </c>
      <c r="H1332" s="197" t="s">
        <v>372</v>
      </c>
      <c r="I1332" s="194">
        <v>1</v>
      </c>
      <c r="J1332" s="187" t="s">
        <v>4238</v>
      </c>
    </row>
    <row r="1333" spans="1:10" ht="26.25" customHeight="1">
      <c r="A1333" s="189">
        <v>32</v>
      </c>
      <c r="B1333" s="195" t="s">
        <v>4256</v>
      </c>
      <c r="C1333" s="191" t="s">
        <v>536</v>
      </c>
      <c r="D1333" s="192" t="s">
        <v>4240</v>
      </c>
      <c r="E1333" s="192" t="s">
        <v>130</v>
      </c>
      <c r="F1333" s="192" t="s">
        <v>3638</v>
      </c>
      <c r="G1333" s="196" t="s">
        <v>3639</v>
      </c>
      <c r="H1333" s="197" t="s">
        <v>372</v>
      </c>
      <c r="I1333" s="194">
        <v>1</v>
      </c>
      <c r="J1333" s="187" t="s">
        <v>4238</v>
      </c>
    </row>
    <row r="1334" spans="1:10" ht="17.25" customHeight="1">
      <c r="A1334" s="189">
        <v>33</v>
      </c>
      <c r="B1334" s="195" t="s">
        <v>4256</v>
      </c>
      <c r="C1334" s="191" t="s">
        <v>536</v>
      </c>
      <c r="D1334" s="192" t="s">
        <v>4240</v>
      </c>
      <c r="E1334" s="192" t="s">
        <v>130</v>
      </c>
      <c r="F1334" s="192" t="s">
        <v>3641</v>
      </c>
      <c r="G1334" s="196" t="s">
        <v>3642</v>
      </c>
      <c r="H1334" s="197" t="s">
        <v>372</v>
      </c>
      <c r="I1334" s="194">
        <v>2</v>
      </c>
      <c r="J1334" s="187" t="s">
        <v>4238</v>
      </c>
    </row>
    <row r="1335" spans="1:10" ht="17.25" customHeight="1">
      <c r="A1335" s="189">
        <v>35</v>
      </c>
      <c r="B1335" s="195" t="s">
        <v>4256</v>
      </c>
      <c r="C1335" s="191" t="s">
        <v>536</v>
      </c>
      <c r="D1335" s="192" t="s">
        <v>4240</v>
      </c>
      <c r="E1335" s="192" t="s">
        <v>130</v>
      </c>
      <c r="F1335" s="192" t="s">
        <v>3647</v>
      </c>
      <c r="G1335" s="196" t="s">
        <v>3648</v>
      </c>
      <c r="H1335" s="197" t="s">
        <v>372</v>
      </c>
      <c r="I1335" s="194">
        <v>2</v>
      </c>
      <c r="J1335" s="187" t="s">
        <v>4238</v>
      </c>
    </row>
    <row r="1336" spans="1:10" ht="26.25" customHeight="1">
      <c r="A1336" s="189">
        <v>36</v>
      </c>
      <c r="B1336" s="195" t="s">
        <v>4256</v>
      </c>
      <c r="C1336" s="191" t="s">
        <v>536</v>
      </c>
      <c r="D1336" s="192" t="s">
        <v>4240</v>
      </c>
      <c r="E1336" s="192" t="s">
        <v>130</v>
      </c>
      <c r="F1336" s="192" t="s">
        <v>3650</v>
      </c>
      <c r="G1336" s="196" t="s">
        <v>3651</v>
      </c>
      <c r="H1336" s="197" t="s">
        <v>372</v>
      </c>
      <c r="I1336" s="194">
        <v>2</v>
      </c>
      <c r="J1336" s="187" t="s">
        <v>4238</v>
      </c>
    </row>
    <row r="1337" spans="1:10" ht="17.25" customHeight="1">
      <c r="A1337" s="189">
        <v>11</v>
      </c>
      <c r="B1337" s="195" t="s">
        <v>4256</v>
      </c>
      <c r="C1337" s="191" t="s">
        <v>536</v>
      </c>
      <c r="D1337" s="192" t="s">
        <v>4240</v>
      </c>
      <c r="E1337" s="192" t="s">
        <v>133</v>
      </c>
      <c r="F1337" s="192" t="s">
        <v>3588</v>
      </c>
      <c r="G1337" s="196" t="s">
        <v>3589</v>
      </c>
      <c r="H1337" s="197" t="s">
        <v>239</v>
      </c>
      <c r="I1337" s="194">
        <v>55.44</v>
      </c>
      <c r="J1337" s="187" t="s">
        <v>4238</v>
      </c>
    </row>
    <row r="1338" spans="1:10" ht="17.25" customHeight="1">
      <c r="A1338" s="189">
        <v>14</v>
      </c>
      <c r="B1338" s="195" t="s">
        <v>4256</v>
      </c>
      <c r="C1338" s="191" t="s">
        <v>536</v>
      </c>
      <c r="D1338" s="192" t="s">
        <v>4240</v>
      </c>
      <c r="E1338" s="192" t="s">
        <v>133</v>
      </c>
      <c r="F1338" s="192" t="s">
        <v>3045</v>
      </c>
      <c r="G1338" s="196" t="s">
        <v>3046</v>
      </c>
      <c r="H1338" s="197" t="s">
        <v>239</v>
      </c>
      <c r="I1338" s="194">
        <v>20.16</v>
      </c>
      <c r="J1338" s="187" t="s">
        <v>4238</v>
      </c>
    </row>
    <row r="1339" spans="1:10" ht="17.25" customHeight="1">
      <c r="A1339" s="189">
        <v>16</v>
      </c>
      <c r="B1339" s="195" t="s">
        <v>4256</v>
      </c>
      <c r="C1339" s="191" t="s">
        <v>536</v>
      </c>
      <c r="D1339" s="192" t="s">
        <v>4240</v>
      </c>
      <c r="E1339" s="192" t="s">
        <v>133</v>
      </c>
      <c r="F1339" s="192" t="s">
        <v>3686</v>
      </c>
      <c r="G1339" s="196" t="s">
        <v>3687</v>
      </c>
      <c r="H1339" s="197" t="s">
        <v>429</v>
      </c>
      <c r="I1339" s="194">
        <v>98</v>
      </c>
      <c r="J1339" s="187" t="s">
        <v>4238</v>
      </c>
    </row>
    <row r="1340" spans="1:10" ht="17.25" customHeight="1">
      <c r="A1340" s="189">
        <v>17</v>
      </c>
      <c r="B1340" s="195" t="s">
        <v>4256</v>
      </c>
      <c r="C1340" s="191" t="s">
        <v>536</v>
      </c>
      <c r="D1340" s="192" t="s">
        <v>4240</v>
      </c>
      <c r="E1340" s="192" t="s">
        <v>133</v>
      </c>
      <c r="F1340" s="192" t="s">
        <v>3689</v>
      </c>
      <c r="G1340" s="196" t="s">
        <v>3690</v>
      </c>
      <c r="H1340" s="197" t="s">
        <v>429</v>
      </c>
      <c r="I1340" s="194">
        <v>2</v>
      </c>
      <c r="J1340" s="187" t="s">
        <v>4238</v>
      </c>
    </row>
    <row r="1341" spans="1:10" ht="17.25" customHeight="1">
      <c r="A1341" s="189">
        <v>18</v>
      </c>
      <c r="B1341" s="195" t="s">
        <v>4256</v>
      </c>
      <c r="C1341" s="191" t="s">
        <v>536</v>
      </c>
      <c r="D1341" s="192" t="s">
        <v>4240</v>
      </c>
      <c r="E1341" s="192" t="s">
        <v>133</v>
      </c>
      <c r="F1341" s="192" t="s">
        <v>3692</v>
      </c>
      <c r="G1341" s="196" t="s">
        <v>3693</v>
      </c>
      <c r="H1341" s="197" t="s">
        <v>429</v>
      </c>
      <c r="I1341" s="194">
        <v>100</v>
      </c>
      <c r="J1341" s="187" t="s">
        <v>4238</v>
      </c>
    </row>
    <row r="1342" spans="1:10" ht="17.25" customHeight="1">
      <c r="A1342" s="189">
        <v>20</v>
      </c>
      <c r="B1342" s="195" t="s">
        <v>4256</v>
      </c>
      <c r="C1342" s="191" t="s">
        <v>536</v>
      </c>
      <c r="D1342" s="192" t="s">
        <v>4240</v>
      </c>
      <c r="E1342" s="192" t="s">
        <v>133</v>
      </c>
      <c r="F1342" s="192" t="s">
        <v>3698</v>
      </c>
      <c r="G1342" s="196" t="s">
        <v>4286</v>
      </c>
      <c r="H1342" s="197" t="s">
        <v>372</v>
      </c>
      <c r="I1342" s="194">
        <v>3</v>
      </c>
      <c r="J1342" s="187" t="s">
        <v>4238</v>
      </c>
    </row>
    <row r="1343" spans="1:10" ht="17.25" customHeight="1">
      <c r="A1343" s="189">
        <v>21</v>
      </c>
      <c r="B1343" s="195" t="s">
        <v>4256</v>
      </c>
      <c r="C1343" s="191" t="s">
        <v>536</v>
      </c>
      <c r="D1343" s="192" t="s">
        <v>4240</v>
      </c>
      <c r="E1343" s="192" t="s">
        <v>133</v>
      </c>
      <c r="F1343" s="192" t="s">
        <v>3701</v>
      </c>
      <c r="G1343" s="196" t="s">
        <v>4287</v>
      </c>
      <c r="H1343" s="197" t="s">
        <v>372</v>
      </c>
      <c r="I1343" s="194">
        <v>2</v>
      </c>
      <c r="J1343" s="187" t="s">
        <v>4238</v>
      </c>
    </row>
    <row r="1344" spans="1:10" ht="17.25" customHeight="1">
      <c r="A1344" s="189">
        <v>22</v>
      </c>
      <c r="B1344" s="195" t="s">
        <v>4256</v>
      </c>
      <c r="C1344" s="191" t="s">
        <v>536</v>
      </c>
      <c r="D1344" s="192" t="s">
        <v>4240</v>
      </c>
      <c r="E1344" s="192" t="s">
        <v>133</v>
      </c>
      <c r="F1344" s="192" t="s">
        <v>3704</v>
      </c>
      <c r="G1344" s="196" t="s">
        <v>4288</v>
      </c>
      <c r="H1344" s="197" t="s">
        <v>372</v>
      </c>
      <c r="I1344" s="194">
        <v>2</v>
      </c>
      <c r="J1344" s="187" t="s">
        <v>4238</v>
      </c>
    </row>
    <row r="1345" spans="1:10" ht="17.25" customHeight="1">
      <c r="A1345" s="189">
        <v>24</v>
      </c>
      <c r="B1345" s="195" t="s">
        <v>4256</v>
      </c>
      <c r="C1345" s="191" t="s">
        <v>536</v>
      </c>
      <c r="D1345" s="192" t="s">
        <v>4240</v>
      </c>
      <c r="E1345" s="192" t="s">
        <v>133</v>
      </c>
      <c r="F1345" s="192" t="s">
        <v>3710</v>
      </c>
      <c r="G1345" s="196" t="s">
        <v>3711</v>
      </c>
      <c r="H1345" s="197" t="s">
        <v>372</v>
      </c>
      <c r="I1345" s="194">
        <v>2</v>
      </c>
      <c r="J1345" s="187" t="s">
        <v>4238</v>
      </c>
    </row>
    <row r="1346" spans="1:10" ht="17.25" customHeight="1">
      <c r="A1346" s="189">
        <v>26</v>
      </c>
      <c r="B1346" s="195" t="s">
        <v>4256</v>
      </c>
      <c r="C1346" s="191" t="s">
        <v>536</v>
      </c>
      <c r="D1346" s="192" t="s">
        <v>4240</v>
      </c>
      <c r="E1346" s="192" t="s">
        <v>133</v>
      </c>
      <c r="F1346" s="192" t="s">
        <v>3716</v>
      </c>
      <c r="G1346" s="196" t="s">
        <v>3717</v>
      </c>
      <c r="H1346" s="197" t="s">
        <v>372</v>
      </c>
      <c r="I1346" s="194">
        <v>1</v>
      </c>
      <c r="J1346" s="187" t="s">
        <v>4238</v>
      </c>
    </row>
    <row r="1347" spans="1:10" ht="17.25" customHeight="1">
      <c r="A1347" s="189">
        <v>27</v>
      </c>
      <c r="B1347" s="195" t="s">
        <v>4256</v>
      </c>
      <c r="C1347" s="191" t="s">
        <v>536</v>
      </c>
      <c r="D1347" s="192" t="s">
        <v>4240</v>
      </c>
      <c r="E1347" s="192" t="s">
        <v>133</v>
      </c>
      <c r="F1347" s="192" t="s">
        <v>3719</v>
      </c>
      <c r="G1347" s="196" t="s">
        <v>3720</v>
      </c>
      <c r="H1347" s="197" t="s">
        <v>1350</v>
      </c>
      <c r="I1347" s="194">
        <v>1</v>
      </c>
      <c r="J1347" s="187" t="s">
        <v>4238</v>
      </c>
    </row>
    <row r="1348" spans="1:10" ht="17.25" customHeight="1">
      <c r="A1348" s="189">
        <v>28</v>
      </c>
      <c r="B1348" s="195" t="s">
        <v>4256</v>
      </c>
      <c r="C1348" s="191" t="s">
        <v>536</v>
      </c>
      <c r="D1348" s="192" t="s">
        <v>4240</v>
      </c>
      <c r="E1348" s="192" t="s">
        <v>133</v>
      </c>
      <c r="F1348" s="192" t="s">
        <v>3722</v>
      </c>
      <c r="G1348" s="196" t="s">
        <v>3723</v>
      </c>
      <c r="H1348" s="197" t="s">
        <v>372</v>
      </c>
      <c r="I1348" s="194">
        <v>1</v>
      </c>
      <c r="J1348" s="187" t="s">
        <v>4238</v>
      </c>
    </row>
    <row r="1349" spans="1:10" ht="17.25" customHeight="1">
      <c r="A1349" s="189">
        <v>40</v>
      </c>
      <c r="B1349" s="195" t="s">
        <v>4256</v>
      </c>
      <c r="C1349" s="191" t="s">
        <v>536</v>
      </c>
      <c r="D1349" s="192" t="s">
        <v>4240</v>
      </c>
      <c r="E1349" s="192" t="s">
        <v>133</v>
      </c>
      <c r="F1349" s="192" t="s">
        <v>3321</v>
      </c>
      <c r="G1349" s="196" t="s">
        <v>3751</v>
      </c>
      <c r="H1349" s="197" t="s">
        <v>372</v>
      </c>
      <c r="I1349" s="194">
        <v>2</v>
      </c>
      <c r="J1349" s="187" t="s">
        <v>4238</v>
      </c>
    </row>
  </sheetData>
  <sheetProtection formatCells="0" formatColumns="0" formatRows="0" insertColumns="0" insertRows="0" insertHyperlinks="0" deleteColumns="0" deleteRows="0" sort="0" autoFilter="0" pivotTables="0"/>
  <autoFilter ref="A1:I1349"/>
  <pageMargins left="0.20000000298023224" right="0.20000000298023224" top="0.20000000298023224" bottom="0.20000000298023224" header="0.30000001192092896" footer="0.30000001192092896"/>
  <pageSetup paperSize="9" orientation="landscape" errors="blank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6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120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284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s="1" customFormat="1" ht="32.85" customHeight="1">
      <c r="B8" s="35"/>
      <c r="C8" s="36"/>
      <c r="D8" s="29" t="s">
        <v>183</v>
      </c>
      <c r="E8" s="36"/>
      <c r="F8" s="221" t="s">
        <v>2415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79" t="str">
        <f>'Rekapitulace stavby'!AN8</f>
        <v>5. 3. 2018</v>
      </c>
      <c r="P10" s="266"/>
      <c r="Q10" s="36"/>
      <c r="R10" s="37"/>
    </row>
    <row r="11" spans="1:66" s="1" customFormat="1" ht="10.7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220" t="s">
        <v>30</v>
      </c>
      <c r="P12" s="220"/>
      <c r="Q12" s="36"/>
      <c r="R12" s="37"/>
    </row>
    <row r="13" spans="1:66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220" t="s">
        <v>22</v>
      </c>
      <c r="P13" s="220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33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80" t="str">
        <f>IF('Rekapitulace stavby'!AN13="","",'Rekapitulace stavby'!AN13)</f>
        <v>Vyplň údaj</v>
      </c>
      <c r="P15" s="220"/>
      <c r="Q15" s="36"/>
      <c r="R15" s="37"/>
    </row>
    <row r="16" spans="1:66" s="1" customFormat="1" ht="18" customHeight="1">
      <c r="B16" s="35"/>
      <c r="C16" s="36"/>
      <c r="D16" s="36"/>
      <c r="E16" s="280" t="str">
        <f>IF('Rekapitulace stavby'!E14="","",'Rekapitulace stavby'!E14)</f>
        <v>Vyplň údaj</v>
      </c>
      <c r="F16" s="281"/>
      <c r="G16" s="281"/>
      <c r="H16" s="281"/>
      <c r="I16" s="281"/>
      <c r="J16" s="281"/>
      <c r="K16" s="281"/>
      <c r="L16" s="281"/>
      <c r="M16" s="30" t="s">
        <v>32</v>
      </c>
      <c r="N16" s="36"/>
      <c r="O16" s="280" t="str">
        <f>IF('Rekapitulace stavby'!AN14="","",'Rekapitulace stavby'!AN14)</f>
        <v>Vyplň údaj</v>
      </c>
      <c r="P16" s="220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35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220" t="s">
        <v>36</v>
      </c>
      <c r="P18" s="220"/>
      <c r="Q18" s="36"/>
      <c r="R18" s="37"/>
    </row>
    <row r="19" spans="2:18" s="1" customFormat="1" ht="18" customHeight="1">
      <c r="B19" s="35"/>
      <c r="C19" s="36"/>
      <c r="D19" s="36"/>
      <c r="E19" s="28" t="s">
        <v>37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220" t="s">
        <v>38</v>
      </c>
      <c r="P19" s="220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41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220" t="s">
        <v>36</v>
      </c>
      <c r="P21" s="220"/>
      <c r="Q21" s="36"/>
      <c r="R21" s="37"/>
    </row>
    <row r="22" spans="2:18" s="1" customFormat="1" ht="18" customHeight="1">
      <c r="B22" s="35"/>
      <c r="C22" s="36"/>
      <c r="D22" s="36"/>
      <c r="E22" s="28" t="s">
        <v>37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220" t="s">
        <v>38</v>
      </c>
      <c r="P22" s="220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85.5" customHeight="1">
      <c r="B25" s="35"/>
      <c r="C25" s="36"/>
      <c r="D25" s="36"/>
      <c r="E25" s="215" t="s">
        <v>44</v>
      </c>
      <c r="F25" s="215"/>
      <c r="G25" s="215"/>
      <c r="H25" s="215"/>
      <c r="I25" s="215"/>
      <c r="J25" s="215"/>
      <c r="K25" s="215"/>
      <c r="L25" s="215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6" t="s">
        <v>184</v>
      </c>
      <c r="E28" s="36"/>
      <c r="F28" s="36"/>
      <c r="G28" s="36"/>
      <c r="H28" s="36"/>
      <c r="I28" s="36"/>
      <c r="J28" s="36"/>
      <c r="K28" s="36"/>
      <c r="L28" s="36"/>
      <c r="M28" s="216">
        <f>N89</f>
        <v>0</v>
      </c>
      <c r="N28" s="216"/>
      <c r="O28" s="216"/>
      <c r="P28" s="216"/>
      <c r="Q28" s="36"/>
      <c r="R28" s="37"/>
    </row>
    <row r="29" spans="2:18" s="1" customFormat="1" ht="14.45" customHeight="1">
      <c r="B29" s="35"/>
      <c r="C29" s="36"/>
      <c r="D29" s="34" t="s">
        <v>169</v>
      </c>
      <c r="E29" s="36"/>
      <c r="F29" s="36"/>
      <c r="G29" s="36"/>
      <c r="H29" s="36"/>
      <c r="I29" s="36"/>
      <c r="J29" s="36"/>
      <c r="K29" s="36"/>
      <c r="L29" s="36"/>
      <c r="M29" s="216">
        <f>N98</f>
        <v>0</v>
      </c>
      <c r="N29" s="216"/>
      <c r="O29" s="216"/>
      <c r="P29" s="216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7" t="s">
        <v>47</v>
      </c>
      <c r="E31" s="36"/>
      <c r="F31" s="36"/>
      <c r="G31" s="36"/>
      <c r="H31" s="36"/>
      <c r="I31" s="36"/>
      <c r="J31" s="36"/>
      <c r="K31" s="36"/>
      <c r="L31" s="36"/>
      <c r="M31" s="278">
        <f>ROUND(M28+M29,0)</f>
        <v>0</v>
      </c>
      <c r="N31" s="263"/>
      <c r="O31" s="263"/>
      <c r="P31" s="263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48</v>
      </c>
      <c r="E33" s="42" t="s">
        <v>49</v>
      </c>
      <c r="F33" s="43">
        <v>0.21</v>
      </c>
      <c r="G33" s="128" t="s">
        <v>50</v>
      </c>
      <c r="H33" s="274">
        <f>(SUM(BE98:BE105)+SUM(BE124:BE294))</f>
        <v>0</v>
      </c>
      <c r="I33" s="263"/>
      <c r="J33" s="263"/>
      <c r="K33" s="36"/>
      <c r="L33" s="36"/>
      <c r="M33" s="274">
        <f>ROUND((SUM(BE98:BE105)+SUM(BE124:BE294)), 0)*F33</f>
        <v>0</v>
      </c>
      <c r="N33" s="263"/>
      <c r="O33" s="263"/>
      <c r="P33" s="263"/>
      <c r="Q33" s="36"/>
      <c r="R33" s="37"/>
    </row>
    <row r="34" spans="2:18" s="1" customFormat="1" ht="14.45" customHeight="1">
      <c r="B34" s="35"/>
      <c r="C34" s="36"/>
      <c r="D34" s="36"/>
      <c r="E34" s="42" t="s">
        <v>51</v>
      </c>
      <c r="F34" s="43">
        <v>0.15</v>
      </c>
      <c r="G34" s="128" t="s">
        <v>50</v>
      </c>
      <c r="H34" s="274">
        <f>(SUM(BF98:BF105)+SUM(BF124:BF294))</f>
        <v>0</v>
      </c>
      <c r="I34" s="263"/>
      <c r="J34" s="263"/>
      <c r="K34" s="36"/>
      <c r="L34" s="36"/>
      <c r="M34" s="274">
        <f>ROUND((SUM(BF98:BF105)+SUM(BF124:BF294)), 0)*F34</f>
        <v>0</v>
      </c>
      <c r="N34" s="263"/>
      <c r="O34" s="263"/>
      <c r="P34" s="26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52</v>
      </c>
      <c r="F35" s="43">
        <v>0.21</v>
      </c>
      <c r="G35" s="128" t="s">
        <v>50</v>
      </c>
      <c r="H35" s="274">
        <f>(SUM(BG98:BG105)+SUM(BG124:BG294))</f>
        <v>0</v>
      </c>
      <c r="I35" s="263"/>
      <c r="J35" s="263"/>
      <c r="K35" s="36"/>
      <c r="L35" s="36"/>
      <c r="M35" s="274"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53</v>
      </c>
      <c r="F36" s="43">
        <v>0.15</v>
      </c>
      <c r="G36" s="128" t="s">
        <v>50</v>
      </c>
      <c r="H36" s="274">
        <f>(SUM(BH98:BH105)+SUM(BH124:BH294))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54</v>
      </c>
      <c r="F37" s="43">
        <v>0</v>
      </c>
      <c r="G37" s="128" t="s">
        <v>50</v>
      </c>
      <c r="H37" s="274">
        <f>(SUM(BI98:BI105)+SUM(BI124:BI294))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4"/>
      <c r="D39" s="129" t="s">
        <v>55</v>
      </c>
      <c r="E39" s="79"/>
      <c r="F39" s="79"/>
      <c r="G39" s="130" t="s">
        <v>56</v>
      </c>
      <c r="H39" s="131" t="s">
        <v>57</v>
      </c>
      <c r="I39" s="79"/>
      <c r="J39" s="79"/>
      <c r="K39" s="79"/>
      <c r="L39" s="275">
        <f>SUM(M31:M37)</f>
        <v>0</v>
      </c>
      <c r="M39" s="275"/>
      <c r="N39" s="275"/>
      <c r="O39" s="275"/>
      <c r="P39" s="276"/>
      <c r="Q39" s="124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284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s="1" customFormat="1" ht="36.950000000000003" customHeight="1">
      <c r="B80" s="35"/>
      <c r="C80" s="69" t="s">
        <v>183</v>
      </c>
      <c r="D80" s="36"/>
      <c r="E80" s="36"/>
      <c r="F80" s="236" t="str">
        <f>F8</f>
        <v>006 - Elektroinstalace - silnoproud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36"/>
      <c r="R80" s="37"/>
      <c r="T80" s="135"/>
      <c r="U80" s="135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5"/>
      <c r="U81" s="135"/>
    </row>
    <row r="82" spans="2:47" s="1" customFormat="1" ht="18" customHeight="1">
      <c r="B82" s="35"/>
      <c r="C82" s="30" t="s">
        <v>24</v>
      </c>
      <c r="D82" s="36"/>
      <c r="E82" s="36"/>
      <c r="F82" s="28" t="str">
        <f>F10</f>
        <v>Dobruška</v>
      </c>
      <c r="G82" s="36"/>
      <c r="H82" s="36"/>
      <c r="I82" s="36"/>
      <c r="J82" s="36"/>
      <c r="K82" s="30" t="s">
        <v>26</v>
      </c>
      <c r="L82" s="36"/>
      <c r="M82" s="266" t="str">
        <f>IF(O10="","",O10)</f>
        <v>5. 3. 2018</v>
      </c>
      <c r="N82" s="266"/>
      <c r="O82" s="266"/>
      <c r="P82" s="266"/>
      <c r="Q82" s="36"/>
      <c r="R82" s="37"/>
      <c r="T82" s="135"/>
      <c r="U82" s="135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5"/>
      <c r="U83" s="135"/>
    </row>
    <row r="84" spans="2:47" s="1" customFormat="1" ht="15">
      <c r="B84" s="35"/>
      <c r="C84" s="30" t="s">
        <v>28</v>
      </c>
      <c r="D84" s="36"/>
      <c r="E84" s="36"/>
      <c r="F84" s="28" t="str">
        <f>E13</f>
        <v>SŠ - Podorlické vzdělávací centrum Dobruška</v>
      </c>
      <c r="G84" s="36"/>
      <c r="H84" s="36"/>
      <c r="I84" s="36"/>
      <c r="J84" s="36"/>
      <c r="K84" s="30" t="s">
        <v>35</v>
      </c>
      <c r="L84" s="36"/>
      <c r="M84" s="220" t="str">
        <f>E19</f>
        <v>ApA Architektonicko-projekt.ateliér Vamberk s.r.o.</v>
      </c>
      <c r="N84" s="220"/>
      <c r="O84" s="220"/>
      <c r="P84" s="220"/>
      <c r="Q84" s="220"/>
      <c r="R84" s="37"/>
      <c r="T84" s="135"/>
      <c r="U84" s="135"/>
    </row>
    <row r="85" spans="2:47" s="1" customFormat="1" ht="14.45" customHeight="1">
      <c r="B85" s="35"/>
      <c r="C85" s="30" t="s">
        <v>33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41</v>
      </c>
      <c r="L85" s="36"/>
      <c r="M85" s="220" t="str">
        <f>E22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5"/>
      <c r="U86" s="135"/>
    </row>
    <row r="87" spans="2:47" s="1" customFormat="1" ht="29.25" customHeight="1">
      <c r="B87" s="35"/>
      <c r="C87" s="271" t="s">
        <v>186</v>
      </c>
      <c r="D87" s="272"/>
      <c r="E87" s="272"/>
      <c r="F87" s="272"/>
      <c r="G87" s="272"/>
      <c r="H87" s="124"/>
      <c r="I87" s="124"/>
      <c r="J87" s="124"/>
      <c r="K87" s="124"/>
      <c r="L87" s="124"/>
      <c r="M87" s="124"/>
      <c r="N87" s="271" t="s">
        <v>187</v>
      </c>
      <c r="O87" s="272"/>
      <c r="P87" s="272"/>
      <c r="Q87" s="272"/>
      <c r="R87" s="37"/>
      <c r="T87" s="135"/>
      <c r="U87" s="135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5"/>
      <c r="U88" s="135"/>
    </row>
    <row r="89" spans="2:47" s="1" customFormat="1" ht="29.25" customHeight="1">
      <c r="B89" s="35"/>
      <c r="C89" s="137" t="s">
        <v>188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9">
        <f>N124</f>
        <v>0</v>
      </c>
      <c r="O89" s="269"/>
      <c r="P89" s="269"/>
      <c r="Q89" s="269"/>
      <c r="R89" s="37"/>
      <c r="T89" s="135"/>
      <c r="U89" s="135"/>
      <c r="AU89" s="19" t="s">
        <v>189</v>
      </c>
    </row>
    <row r="90" spans="2:47" s="7" customFormat="1" ht="24.95" customHeight="1">
      <c r="B90" s="138"/>
      <c r="C90" s="139"/>
      <c r="D90" s="140" t="s">
        <v>194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60">
        <f>N125</f>
        <v>0</v>
      </c>
      <c r="O90" s="273"/>
      <c r="P90" s="273"/>
      <c r="Q90" s="273"/>
      <c r="R90" s="141"/>
      <c r="T90" s="142"/>
      <c r="U90" s="142"/>
    </row>
    <row r="91" spans="2:47" s="8" customFormat="1" ht="19.899999999999999" customHeight="1">
      <c r="B91" s="143"/>
      <c r="C91" s="103"/>
      <c r="D91" s="114" t="s">
        <v>2311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6">
        <f>N126</f>
        <v>0</v>
      </c>
      <c r="O91" s="227"/>
      <c r="P91" s="227"/>
      <c r="Q91" s="227"/>
      <c r="R91" s="144"/>
      <c r="T91" s="145"/>
      <c r="U91" s="145"/>
    </row>
    <row r="92" spans="2:47" s="8" customFormat="1" ht="19.899999999999999" customHeight="1">
      <c r="B92" s="143"/>
      <c r="C92" s="103"/>
      <c r="D92" s="114" t="s">
        <v>2312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N143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2416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N179</f>
        <v>0</v>
      </c>
      <c r="O93" s="227"/>
      <c r="P93" s="227"/>
      <c r="Q93" s="227"/>
      <c r="R93" s="144"/>
      <c r="T93" s="145"/>
      <c r="U93" s="145"/>
    </row>
    <row r="94" spans="2:47" s="8" customFormat="1" ht="19.899999999999999" customHeight="1">
      <c r="B94" s="143"/>
      <c r="C94" s="103"/>
      <c r="D94" s="114" t="s">
        <v>2417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6">
        <f>N241</f>
        <v>0</v>
      </c>
      <c r="O94" s="227"/>
      <c r="P94" s="227"/>
      <c r="Q94" s="227"/>
      <c r="R94" s="144"/>
      <c r="T94" s="145"/>
      <c r="U94" s="145"/>
    </row>
    <row r="95" spans="2:47" s="8" customFormat="1" ht="19.899999999999999" customHeight="1">
      <c r="B95" s="143"/>
      <c r="C95" s="103"/>
      <c r="D95" s="114" t="s">
        <v>2418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6">
        <f>N265</f>
        <v>0</v>
      </c>
      <c r="O95" s="227"/>
      <c r="P95" s="227"/>
      <c r="Q95" s="227"/>
      <c r="R95" s="144"/>
      <c r="T95" s="145"/>
      <c r="U95" s="145"/>
    </row>
    <row r="96" spans="2:47" s="7" customFormat="1" ht="24.95" customHeight="1">
      <c r="B96" s="138"/>
      <c r="C96" s="139"/>
      <c r="D96" s="140" t="s">
        <v>2315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60">
        <f>N292</f>
        <v>0</v>
      </c>
      <c r="O96" s="273"/>
      <c r="P96" s="273"/>
      <c r="Q96" s="273"/>
      <c r="R96" s="141"/>
      <c r="T96" s="142"/>
      <c r="U96" s="142"/>
    </row>
    <row r="97" spans="2:65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  <c r="T97" s="135"/>
      <c r="U97" s="135"/>
    </row>
    <row r="98" spans="2:65" s="1" customFormat="1" ht="29.25" customHeight="1">
      <c r="B98" s="35"/>
      <c r="C98" s="137" t="s">
        <v>197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69">
        <f>ROUND(N99+N100+N101+N102+N103+N104,0)</f>
        <v>0</v>
      </c>
      <c r="O98" s="270"/>
      <c r="P98" s="270"/>
      <c r="Q98" s="270"/>
      <c r="R98" s="37"/>
      <c r="T98" s="146"/>
      <c r="U98" s="147" t="s">
        <v>48</v>
      </c>
    </row>
    <row r="99" spans="2:65" s="1" customFormat="1" ht="18" customHeight="1">
      <c r="B99" s="35"/>
      <c r="C99" s="36"/>
      <c r="D99" s="247" t="s">
        <v>198</v>
      </c>
      <c r="E99" s="248"/>
      <c r="F99" s="248"/>
      <c r="G99" s="248"/>
      <c r="H99" s="248"/>
      <c r="I99" s="36"/>
      <c r="J99" s="36"/>
      <c r="K99" s="36"/>
      <c r="L99" s="36"/>
      <c r="M99" s="36"/>
      <c r="N99" s="246">
        <f>ROUND(N89*T99,0)</f>
        <v>0</v>
      </c>
      <c r="O99" s="226"/>
      <c r="P99" s="226"/>
      <c r="Q99" s="226"/>
      <c r="R99" s="37"/>
      <c r="S99" s="148"/>
      <c r="T99" s="149"/>
      <c r="U99" s="150" t="s">
        <v>49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51" t="s">
        <v>162</v>
      </c>
      <c r="AZ99" s="148"/>
      <c r="BA99" s="148"/>
      <c r="BB99" s="148"/>
      <c r="BC99" s="148"/>
      <c r="BD99" s="148"/>
      <c r="BE99" s="152">
        <f t="shared" ref="BE99:BE104" si="0">IF(U99="základní",N99,0)</f>
        <v>0</v>
      </c>
      <c r="BF99" s="152">
        <f t="shared" ref="BF99:BF104" si="1">IF(U99="snížená",N99,0)</f>
        <v>0</v>
      </c>
      <c r="BG99" s="152">
        <f t="shared" ref="BG99:BG104" si="2">IF(U99="zákl. přenesená",N99,0)</f>
        <v>0</v>
      </c>
      <c r="BH99" s="152">
        <f t="shared" ref="BH99:BH104" si="3">IF(U99="sníž. přenesená",N99,0)</f>
        <v>0</v>
      </c>
      <c r="BI99" s="152">
        <f t="shared" ref="BI99:BI104" si="4">IF(U99="nulová",N99,0)</f>
        <v>0</v>
      </c>
      <c r="BJ99" s="151" t="s">
        <v>40</v>
      </c>
      <c r="BK99" s="148"/>
      <c r="BL99" s="148"/>
      <c r="BM99" s="148"/>
    </row>
    <row r="100" spans="2:65" s="1" customFormat="1" ht="18" customHeight="1">
      <c r="B100" s="35"/>
      <c r="C100" s="36"/>
      <c r="D100" s="247" t="s">
        <v>199</v>
      </c>
      <c r="E100" s="248"/>
      <c r="F100" s="248"/>
      <c r="G100" s="248"/>
      <c r="H100" s="248"/>
      <c r="I100" s="36"/>
      <c r="J100" s="36"/>
      <c r="K100" s="36"/>
      <c r="L100" s="36"/>
      <c r="M100" s="36"/>
      <c r="N100" s="246">
        <f>ROUND(N89*T100,0)</f>
        <v>0</v>
      </c>
      <c r="O100" s="226"/>
      <c r="P100" s="226"/>
      <c r="Q100" s="226"/>
      <c r="R100" s="37"/>
      <c r="S100" s="148"/>
      <c r="T100" s="149"/>
      <c r="U100" s="150" t="s">
        <v>49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51" t="s">
        <v>162</v>
      </c>
      <c r="AZ100" s="148"/>
      <c r="BA100" s="148"/>
      <c r="BB100" s="148"/>
      <c r="BC100" s="148"/>
      <c r="BD100" s="148"/>
      <c r="BE100" s="152">
        <f t="shared" si="0"/>
        <v>0</v>
      </c>
      <c r="BF100" s="152">
        <f t="shared" si="1"/>
        <v>0</v>
      </c>
      <c r="BG100" s="152">
        <f t="shared" si="2"/>
        <v>0</v>
      </c>
      <c r="BH100" s="152">
        <f t="shared" si="3"/>
        <v>0</v>
      </c>
      <c r="BI100" s="152">
        <f t="shared" si="4"/>
        <v>0</v>
      </c>
      <c r="BJ100" s="151" t="s">
        <v>40</v>
      </c>
      <c r="BK100" s="148"/>
      <c r="BL100" s="148"/>
      <c r="BM100" s="148"/>
    </row>
    <row r="101" spans="2:65" s="1" customFormat="1" ht="18" customHeight="1">
      <c r="B101" s="35"/>
      <c r="C101" s="36"/>
      <c r="D101" s="247" t="s">
        <v>200</v>
      </c>
      <c r="E101" s="248"/>
      <c r="F101" s="248"/>
      <c r="G101" s="248"/>
      <c r="H101" s="248"/>
      <c r="I101" s="36"/>
      <c r="J101" s="36"/>
      <c r="K101" s="36"/>
      <c r="L101" s="36"/>
      <c r="M101" s="36"/>
      <c r="N101" s="246">
        <f>ROUND(N89*T101,0)</f>
        <v>0</v>
      </c>
      <c r="O101" s="226"/>
      <c r="P101" s="226"/>
      <c r="Q101" s="226"/>
      <c r="R101" s="37"/>
      <c r="S101" s="148"/>
      <c r="T101" s="149"/>
      <c r="U101" s="150" t="s">
        <v>49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51" t="s">
        <v>162</v>
      </c>
      <c r="AZ101" s="148"/>
      <c r="BA101" s="148"/>
      <c r="BB101" s="148"/>
      <c r="BC101" s="148"/>
      <c r="BD101" s="148"/>
      <c r="BE101" s="152">
        <f t="shared" si="0"/>
        <v>0</v>
      </c>
      <c r="BF101" s="152">
        <f t="shared" si="1"/>
        <v>0</v>
      </c>
      <c r="BG101" s="152">
        <f t="shared" si="2"/>
        <v>0</v>
      </c>
      <c r="BH101" s="152">
        <f t="shared" si="3"/>
        <v>0</v>
      </c>
      <c r="BI101" s="152">
        <f t="shared" si="4"/>
        <v>0</v>
      </c>
      <c r="BJ101" s="151" t="s">
        <v>40</v>
      </c>
      <c r="BK101" s="148"/>
      <c r="BL101" s="148"/>
      <c r="BM101" s="148"/>
    </row>
    <row r="102" spans="2:65" s="1" customFormat="1" ht="18" customHeight="1">
      <c r="B102" s="35"/>
      <c r="C102" s="36"/>
      <c r="D102" s="247" t="s">
        <v>201</v>
      </c>
      <c r="E102" s="248"/>
      <c r="F102" s="248"/>
      <c r="G102" s="248"/>
      <c r="H102" s="248"/>
      <c r="I102" s="36"/>
      <c r="J102" s="36"/>
      <c r="K102" s="36"/>
      <c r="L102" s="36"/>
      <c r="M102" s="36"/>
      <c r="N102" s="246">
        <f>ROUND(N89*T102,0)</f>
        <v>0</v>
      </c>
      <c r="O102" s="226"/>
      <c r="P102" s="226"/>
      <c r="Q102" s="226"/>
      <c r="R102" s="37"/>
      <c r="S102" s="148"/>
      <c r="T102" s="149"/>
      <c r="U102" s="150" t="s">
        <v>49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51" t="s">
        <v>162</v>
      </c>
      <c r="AZ102" s="148"/>
      <c r="BA102" s="148"/>
      <c r="BB102" s="148"/>
      <c r="BC102" s="148"/>
      <c r="BD102" s="148"/>
      <c r="BE102" s="152">
        <f t="shared" si="0"/>
        <v>0</v>
      </c>
      <c r="BF102" s="152">
        <f t="shared" si="1"/>
        <v>0</v>
      </c>
      <c r="BG102" s="152">
        <f t="shared" si="2"/>
        <v>0</v>
      </c>
      <c r="BH102" s="152">
        <f t="shared" si="3"/>
        <v>0</v>
      </c>
      <c r="BI102" s="152">
        <f t="shared" si="4"/>
        <v>0</v>
      </c>
      <c r="BJ102" s="151" t="s">
        <v>40</v>
      </c>
      <c r="BK102" s="148"/>
      <c r="BL102" s="148"/>
      <c r="BM102" s="148"/>
    </row>
    <row r="103" spans="2:65" s="1" customFormat="1" ht="18" customHeight="1">
      <c r="B103" s="35"/>
      <c r="C103" s="36"/>
      <c r="D103" s="247" t="s">
        <v>202</v>
      </c>
      <c r="E103" s="248"/>
      <c r="F103" s="248"/>
      <c r="G103" s="248"/>
      <c r="H103" s="248"/>
      <c r="I103" s="36"/>
      <c r="J103" s="36"/>
      <c r="K103" s="36"/>
      <c r="L103" s="36"/>
      <c r="M103" s="36"/>
      <c r="N103" s="246">
        <f>ROUND(N89*T103,0)</f>
        <v>0</v>
      </c>
      <c r="O103" s="226"/>
      <c r="P103" s="226"/>
      <c r="Q103" s="226"/>
      <c r="R103" s="37"/>
      <c r="S103" s="148"/>
      <c r="T103" s="149"/>
      <c r="U103" s="150" t="s">
        <v>49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51" t="s">
        <v>162</v>
      </c>
      <c r="AZ103" s="148"/>
      <c r="BA103" s="148"/>
      <c r="BB103" s="148"/>
      <c r="BC103" s="148"/>
      <c r="BD103" s="148"/>
      <c r="BE103" s="152">
        <f t="shared" si="0"/>
        <v>0</v>
      </c>
      <c r="BF103" s="152">
        <f t="shared" si="1"/>
        <v>0</v>
      </c>
      <c r="BG103" s="152">
        <f t="shared" si="2"/>
        <v>0</v>
      </c>
      <c r="BH103" s="152">
        <f t="shared" si="3"/>
        <v>0</v>
      </c>
      <c r="BI103" s="152">
        <f t="shared" si="4"/>
        <v>0</v>
      </c>
      <c r="BJ103" s="151" t="s">
        <v>40</v>
      </c>
      <c r="BK103" s="148"/>
      <c r="BL103" s="148"/>
      <c r="BM103" s="148"/>
    </row>
    <row r="104" spans="2:65" s="1" customFormat="1" ht="18" customHeight="1">
      <c r="B104" s="35"/>
      <c r="C104" s="36"/>
      <c r="D104" s="114" t="s">
        <v>203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246">
        <f>ROUND(N89*T104,0)</f>
        <v>0</v>
      </c>
      <c r="O104" s="226"/>
      <c r="P104" s="226"/>
      <c r="Q104" s="226"/>
      <c r="R104" s="37"/>
      <c r="S104" s="148"/>
      <c r="T104" s="153"/>
      <c r="U104" s="154" t="s">
        <v>49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51" t="s">
        <v>204</v>
      </c>
      <c r="AZ104" s="148"/>
      <c r="BA104" s="148"/>
      <c r="BB104" s="148"/>
      <c r="BC104" s="148"/>
      <c r="BD104" s="148"/>
      <c r="BE104" s="152">
        <f t="shared" si="0"/>
        <v>0</v>
      </c>
      <c r="BF104" s="152">
        <f t="shared" si="1"/>
        <v>0</v>
      </c>
      <c r="BG104" s="152">
        <f t="shared" si="2"/>
        <v>0</v>
      </c>
      <c r="BH104" s="152">
        <f t="shared" si="3"/>
        <v>0</v>
      </c>
      <c r="BI104" s="152">
        <f t="shared" si="4"/>
        <v>0</v>
      </c>
      <c r="BJ104" s="151" t="s">
        <v>40</v>
      </c>
      <c r="BK104" s="148"/>
      <c r="BL104" s="148"/>
      <c r="BM104" s="148"/>
    </row>
    <row r="105" spans="2:65" s="1" customForma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  <c r="T105" s="135"/>
      <c r="U105" s="135"/>
    </row>
    <row r="106" spans="2:65" s="1" customFormat="1" ht="29.25" customHeight="1">
      <c r="B106" s="35"/>
      <c r="C106" s="123" t="s">
        <v>174</v>
      </c>
      <c r="D106" s="124"/>
      <c r="E106" s="124"/>
      <c r="F106" s="124"/>
      <c r="G106" s="124"/>
      <c r="H106" s="124"/>
      <c r="I106" s="124"/>
      <c r="J106" s="124"/>
      <c r="K106" s="124"/>
      <c r="L106" s="233">
        <f>ROUND(SUM(N89+N98),0)</f>
        <v>0</v>
      </c>
      <c r="M106" s="233"/>
      <c r="N106" s="233"/>
      <c r="O106" s="233"/>
      <c r="P106" s="233"/>
      <c r="Q106" s="233"/>
      <c r="R106" s="37"/>
      <c r="T106" s="135"/>
      <c r="U106" s="135"/>
    </row>
    <row r="107" spans="2:65" s="1" customFormat="1" ht="6.95" customHeight="1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  <c r="T107" s="135"/>
      <c r="U107" s="135"/>
    </row>
    <row r="111" spans="2:65" s="1" customFormat="1" ht="6.95" customHeight="1"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</row>
    <row r="112" spans="2:65" s="1" customFormat="1" ht="36.950000000000003" customHeight="1">
      <c r="B112" s="35"/>
      <c r="C112" s="207" t="s">
        <v>205</v>
      </c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30" customHeight="1">
      <c r="B114" s="35"/>
      <c r="C114" s="30" t="s">
        <v>19</v>
      </c>
      <c r="D114" s="36"/>
      <c r="E114" s="36"/>
      <c r="F114" s="264" t="str">
        <f>F6</f>
        <v>Dobruška - objekt výuky</v>
      </c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36"/>
      <c r="R114" s="37"/>
    </row>
    <row r="115" spans="2:65" ht="30" customHeight="1">
      <c r="B115" s="23"/>
      <c r="C115" s="30" t="s">
        <v>181</v>
      </c>
      <c r="D115" s="26"/>
      <c r="E115" s="26"/>
      <c r="F115" s="264" t="s">
        <v>284</v>
      </c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6"/>
      <c r="R115" s="24"/>
    </row>
    <row r="116" spans="2:65" s="1" customFormat="1" ht="36.950000000000003" customHeight="1">
      <c r="B116" s="35"/>
      <c r="C116" s="69" t="s">
        <v>183</v>
      </c>
      <c r="D116" s="36"/>
      <c r="E116" s="36"/>
      <c r="F116" s="236" t="str">
        <f>F8</f>
        <v>006 - Elektroinstalace - silnoproud</v>
      </c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36"/>
      <c r="R116" s="37"/>
    </row>
    <row r="117" spans="2:65" s="1" customFormat="1" ht="6.9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1" customFormat="1" ht="18" customHeight="1">
      <c r="B118" s="35"/>
      <c r="C118" s="30" t="s">
        <v>24</v>
      </c>
      <c r="D118" s="36"/>
      <c r="E118" s="36"/>
      <c r="F118" s="28" t="str">
        <f>F10</f>
        <v>Dobruška</v>
      </c>
      <c r="G118" s="36"/>
      <c r="H118" s="36"/>
      <c r="I118" s="36"/>
      <c r="J118" s="36"/>
      <c r="K118" s="30" t="s">
        <v>26</v>
      </c>
      <c r="L118" s="36"/>
      <c r="M118" s="266" t="str">
        <f>IF(O10="","",O10)</f>
        <v>5. 3. 2018</v>
      </c>
      <c r="N118" s="266"/>
      <c r="O118" s="266"/>
      <c r="P118" s="266"/>
      <c r="Q118" s="36"/>
      <c r="R118" s="37"/>
    </row>
    <row r="119" spans="2:65" s="1" customFormat="1" ht="6.9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1" customFormat="1" ht="15">
      <c r="B120" s="35"/>
      <c r="C120" s="30" t="s">
        <v>28</v>
      </c>
      <c r="D120" s="36"/>
      <c r="E120" s="36"/>
      <c r="F120" s="28" t="str">
        <f>E13</f>
        <v>SŠ - Podorlické vzdělávací centrum Dobruška</v>
      </c>
      <c r="G120" s="36"/>
      <c r="H120" s="36"/>
      <c r="I120" s="36"/>
      <c r="J120" s="36"/>
      <c r="K120" s="30" t="s">
        <v>35</v>
      </c>
      <c r="L120" s="36"/>
      <c r="M120" s="220" t="str">
        <f>E19</f>
        <v>ApA Architektonicko-projekt.ateliér Vamberk s.r.o.</v>
      </c>
      <c r="N120" s="220"/>
      <c r="O120" s="220"/>
      <c r="P120" s="220"/>
      <c r="Q120" s="220"/>
      <c r="R120" s="37"/>
    </row>
    <row r="121" spans="2:65" s="1" customFormat="1" ht="14.45" customHeight="1">
      <c r="B121" s="35"/>
      <c r="C121" s="30" t="s">
        <v>33</v>
      </c>
      <c r="D121" s="36"/>
      <c r="E121" s="36"/>
      <c r="F121" s="28" t="str">
        <f>IF(E16="","",E16)</f>
        <v>Vyplň údaj</v>
      </c>
      <c r="G121" s="36"/>
      <c r="H121" s="36"/>
      <c r="I121" s="36"/>
      <c r="J121" s="36"/>
      <c r="K121" s="30" t="s">
        <v>41</v>
      </c>
      <c r="L121" s="36"/>
      <c r="M121" s="220" t="str">
        <f>E22</f>
        <v>ApA Architektonicko-projekt.ateliér Vamberk s.r.o.</v>
      </c>
      <c r="N121" s="220"/>
      <c r="O121" s="220"/>
      <c r="P121" s="220"/>
      <c r="Q121" s="220"/>
      <c r="R121" s="37"/>
    </row>
    <row r="122" spans="2:65" s="1" customFormat="1" ht="10.35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65" s="9" customFormat="1" ht="29.25" customHeight="1">
      <c r="B123" s="155"/>
      <c r="C123" s="156" t="s">
        <v>206</v>
      </c>
      <c r="D123" s="157" t="s">
        <v>207</v>
      </c>
      <c r="E123" s="157" t="s">
        <v>66</v>
      </c>
      <c r="F123" s="267" t="s">
        <v>208</v>
      </c>
      <c r="G123" s="267"/>
      <c r="H123" s="267"/>
      <c r="I123" s="267"/>
      <c r="J123" s="157" t="s">
        <v>209</v>
      </c>
      <c r="K123" s="157" t="s">
        <v>210</v>
      </c>
      <c r="L123" s="267" t="s">
        <v>211</v>
      </c>
      <c r="M123" s="267"/>
      <c r="N123" s="267" t="s">
        <v>187</v>
      </c>
      <c r="O123" s="267"/>
      <c r="P123" s="267"/>
      <c r="Q123" s="268"/>
      <c r="R123" s="158"/>
      <c r="T123" s="80" t="s">
        <v>212</v>
      </c>
      <c r="U123" s="81" t="s">
        <v>48</v>
      </c>
      <c r="V123" s="81" t="s">
        <v>213</v>
      </c>
      <c r="W123" s="81" t="s">
        <v>214</v>
      </c>
      <c r="X123" s="81" t="s">
        <v>215</v>
      </c>
      <c r="Y123" s="81" t="s">
        <v>216</v>
      </c>
      <c r="Z123" s="81" t="s">
        <v>217</v>
      </c>
      <c r="AA123" s="82" t="s">
        <v>218</v>
      </c>
    </row>
    <row r="124" spans="2:65" s="1" customFormat="1" ht="29.25" customHeight="1">
      <c r="B124" s="35"/>
      <c r="C124" s="84" t="s">
        <v>184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57">
        <f>BK124</f>
        <v>0</v>
      </c>
      <c r="O124" s="258"/>
      <c r="P124" s="258"/>
      <c r="Q124" s="258"/>
      <c r="R124" s="37"/>
      <c r="T124" s="83"/>
      <c r="U124" s="51"/>
      <c r="V124" s="51"/>
      <c r="W124" s="159">
        <f>W125+W292+W295</f>
        <v>0</v>
      </c>
      <c r="X124" s="51"/>
      <c r="Y124" s="159">
        <f>Y125+Y292+Y295</f>
        <v>0</v>
      </c>
      <c r="Z124" s="51"/>
      <c r="AA124" s="160">
        <f>AA125+AA292+AA295</f>
        <v>0</v>
      </c>
      <c r="AT124" s="19" t="s">
        <v>83</v>
      </c>
      <c r="AU124" s="19" t="s">
        <v>189</v>
      </c>
      <c r="BK124" s="161">
        <f>BK125+BK292+BK295</f>
        <v>0</v>
      </c>
    </row>
    <row r="125" spans="2:65" s="10" customFormat="1" ht="37.35" customHeight="1">
      <c r="B125" s="162"/>
      <c r="C125" s="163"/>
      <c r="D125" s="164" t="s">
        <v>194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259">
        <f>BK125</f>
        <v>0</v>
      </c>
      <c r="O125" s="260"/>
      <c r="P125" s="260"/>
      <c r="Q125" s="260"/>
      <c r="R125" s="165"/>
      <c r="T125" s="166"/>
      <c r="U125" s="163"/>
      <c r="V125" s="163"/>
      <c r="W125" s="167">
        <f>W126+W143+W179+W241+W265</f>
        <v>0</v>
      </c>
      <c r="X125" s="163"/>
      <c r="Y125" s="167">
        <f>Y126+Y143+Y179+Y241+Y265</f>
        <v>0</v>
      </c>
      <c r="Z125" s="163"/>
      <c r="AA125" s="168">
        <f>AA126+AA143+AA179+AA241+AA265</f>
        <v>0</v>
      </c>
      <c r="AR125" s="169" t="s">
        <v>93</v>
      </c>
      <c r="AT125" s="170" t="s">
        <v>83</v>
      </c>
      <c r="AU125" s="170" t="s">
        <v>84</v>
      </c>
      <c r="AY125" s="169" t="s">
        <v>219</v>
      </c>
      <c r="BK125" s="171">
        <f>BK126+BK143+BK179+BK241+BK265</f>
        <v>0</v>
      </c>
    </row>
    <row r="126" spans="2:65" s="10" customFormat="1" ht="19.899999999999999" customHeight="1">
      <c r="B126" s="162"/>
      <c r="C126" s="163"/>
      <c r="D126" s="172" t="s">
        <v>2311</v>
      </c>
      <c r="E126" s="172"/>
      <c r="F126" s="172"/>
      <c r="G126" s="172"/>
      <c r="H126" s="172"/>
      <c r="I126" s="172"/>
      <c r="J126" s="172"/>
      <c r="K126" s="172"/>
      <c r="L126" s="172"/>
      <c r="M126" s="172"/>
      <c r="N126" s="261">
        <f>BK126</f>
        <v>0</v>
      </c>
      <c r="O126" s="262"/>
      <c r="P126" s="262"/>
      <c r="Q126" s="262"/>
      <c r="R126" s="165"/>
      <c r="T126" s="166"/>
      <c r="U126" s="163"/>
      <c r="V126" s="163"/>
      <c r="W126" s="167">
        <f>SUM(W127:W142)</f>
        <v>0</v>
      </c>
      <c r="X126" s="163"/>
      <c r="Y126" s="167">
        <f>SUM(Y127:Y142)</f>
        <v>0</v>
      </c>
      <c r="Z126" s="163"/>
      <c r="AA126" s="168">
        <f>SUM(AA127:AA142)</f>
        <v>0</v>
      </c>
      <c r="AR126" s="169" t="s">
        <v>93</v>
      </c>
      <c r="AT126" s="170" t="s">
        <v>83</v>
      </c>
      <c r="AU126" s="170" t="s">
        <v>40</v>
      </c>
      <c r="AY126" s="169" t="s">
        <v>219</v>
      </c>
      <c r="BK126" s="171">
        <f>SUM(BK127:BK142)</f>
        <v>0</v>
      </c>
    </row>
    <row r="127" spans="2:65" s="1" customFormat="1" ht="25.5" customHeight="1">
      <c r="B127" s="35"/>
      <c r="C127" s="173" t="s">
        <v>40</v>
      </c>
      <c r="D127" s="173" t="s">
        <v>220</v>
      </c>
      <c r="E127" s="174" t="s">
        <v>2419</v>
      </c>
      <c r="F127" s="251" t="s">
        <v>2420</v>
      </c>
      <c r="G127" s="251"/>
      <c r="H127" s="251"/>
      <c r="I127" s="251"/>
      <c r="J127" s="175" t="s">
        <v>372</v>
      </c>
      <c r="K127" s="176">
        <v>3</v>
      </c>
      <c r="L127" s="252">
        <v>0</v>
      </c>
      <c r="M127" s="253"/>
      <c r="N127" s="254">
        <f t="shared" ref="N127:N142" si="5">ROUND(L127*K127,2)</f>
        <v>0</v>
      </c>
      <c r="O127" s="254"/>
      <c r="P127" s="254"/>
      <c r="Q127" s="254"/>
      <c r="R127" s="37"/>
      <c r="T127" s="177" t="s">
        <v>22</v>
      </c>
      <c r="U127" s="44" t="s">
        <v>49</v>
      </c>
      <c r="V127" s="36"/>
      <c r="W127" s="178">
        <f t="shared" ref="W127:W142" si="6">V127*K127</f>
        <v>0</v>
      </c>
      <c r="X127" s="178">
        <v>0</v>
      </c>
      <c r="Y127" s="178">
        <f t="shared" ref="Y127:Y142" si="7">X127*K127</f>
        <v>0</v>
      </c>
      <c r="Z127" s="178">
        <v>0</v>
      </c>
      <c r="AA127" s="179">
        <f t="shared" ref="AA127:AA142" si="8">Z127*K127</f>
        <v>0</v>
      </c>
      <c r="AR127" s="19" t="s">
        <v>268</v>
      </c>
      <c r="AT127" s="19" t="s">
        <v>220</v>
      </c>
      <c r="AU127" s="19" t="s">
        <v>93</v>
      </c>
      <c r="AY127" s="19" t="s">
        <v>219</v>
      </c>
      <c r="BE127" s="118">
        <f t="shared" ref="BE127:BE142" si="9">IF(U127="základní",N127,0)</f>
        <v>0</v>
      </c>
      <c r="BF127" s="118">
        <f t="shared" ref="BF127:BF142" si="10">IF(U127="snížená",N127,0)</f>
        <v>0</v>
      </c>
      <c r="BG127" s="118">
        <f t="shared" ref="BG127:BG142" si="11">IF(U127="zákl. přenesená",N127,0)</f>
        <v>0</v>
      </c>
      <c r="BH127" s="118">
        <f t="shared" ref="BH127:BH142" si="12">IF(U127="sníž. přenesená",N127,0)</f>
        <v>0</v>
      </c>
      <c r="BI127" s="118">
        <f t="shared" ref="BI127:BI142" si="13">IF(U127="nulová",N127,0)</f>
        <v>0</v>
      </c>
      <c r="BJ127" s="19" t="s">
        <v>40</v>
      </c>
      <c r="BK127" s="118">
        <f t="shared" ref="BK127:BK142" si="14">ROUND(L127*K127,2)</f>
        <v>0</v>
      </c>
      <c r="BL127" s="19" t="s">
        <v>268</v>
      </c>
      <c r="BM127" s="19" t="s">
        <v>2421</v>
      </c>
    </row>
    <row r="128" spans="2:65" s="1" customFormat="1" ht="16.5" customHeight="1">
      <c r="B128" s="35"/>
      <c r="C128" s="181" t="s">
        <v>93</v>
      </c>
      <c r="D128" s="181" t="s">
        <v>536</v>
      </c>
      <c r="E128" s="182" t="s">
        <v>2409</v>
      </c>
      <c r="F128" s="285" t="s">
        <v>2422</v>
      </c>
      <c r="G128" s="285"/>
      <c r="H128" s="285"/>
      <c r="I128" s="285"/>
      <c r="J128" s="183" t="s">
        <v>372</v>
      </c>
      <c r="K128" s="184">
        <v>1</v>
      </c>
      <c r="L128" s="282">
        <v>0</v>
      </c>
      <c r="M128" s="283"/>
      <c r="N128" s="284">
        <f t="shared" si="5"/>
        <v>0</v>
      </c>
      <c r="O128" s="254"/>
      <c r="P128" s="254"/>
      <c r="Q128" s="254"/>
      <c r="R128" s="37"/>
      <c r="T128" s="177" t="s">
        <v>22</v>
      </c>
      <c r="U128" s="44" t="s">
        <v>49</v>
      </c>
      <c r="V128" s="36"/>
      <c r="W128" s="178">
        <f t="shared" si="6"/>
        <v>0</v>
      </c>
      <c r="X128" s="178">
        <v>0</v>
      </c>
      <c r="Y128" s="178">
        <f t="shared" si="7"/>
        <v>0</v>
      </c>
      <c r="Z128" s="178">
        <v>0</v>
      </c>
      <c r="AA128" s="179">
        <f t="shared" si="8"/>
        <v>0</v>
      </c>
      <c r="AR128" s="19" t="s">
        <v>414</v>
      </c>
      <c r="AT128" s="19" t="s">
        <v>536</v>
      </c>
      <c r="AU128" s="19" t="s">
        <v>93</v>
      </c>
      <c r="AY128" s="19" t="s">
        <v>219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40</v>
      </c>
      <c r="BK128" s="118">
        <f t="shared" si="14"/>
        <v>0</v>
      </c>
      <c r="BL128" s="19" t="s">
        <v>268</v>
      </c>
      <c r="BM128" s="19" t="s">
        <v>2423</v>
      </c>
    </row>
    <row r="129" spans="2:65" s="1" customFormat="1" ht="16.5" customHeight="1">
      <c r="B129" s="35"/>
      <c r="C129" s="181" t="s">
        <v>101</v>
      </c>
      <c r="D129" s="181" t="s">
        <v>536</v>
      </c>
      <c r="E129" s="182" t="s">
        <v>2424</v>
      </c>
      <c r="F129" s="285" t="s">
        <v>2425</v>
      </c>
      <c r="G129" s="285"/>
      <c r="H129" s="285"/>
      <c r="I129" s="285"/>
      <c r="J129" s="183" t="s">
        <v>372</v>
      </c>
      <c r="K129" s="184">
        <v>1</v>
      </c>
      <c r="L129" s="282">
        <v>0</v>
      </c>
      <c r="M129" s="283"/>
      <c r="N129" s="284">
        <f t="shared" si="5"/>
        <v>0</v>
      </c>
      <c r="O129" s="254"/>
      <c r="P129" s="254"/>
      <c r="Q129" s="254"/>
      <c r="R129" s="37"/>
      <c r="T129" s="177" t="s">
        <v>22</v>
      </c>
      <c r="U129" s="44" t="s">
        <v>49</v>
      </c>
      <c r="V129" s="36"/>
      <c r="W129" s="178">
        <f t="shared" si="6"/>
        <v>0</v>
      </c>
      <c r="X129" s="178">
        <v>0</v>
      </c>
      <c r="Y129" s="178">
        <f t="shared" si="7"/>
        <v>0</v>
      </c>
      <c r="Z129" s="178">
        <v>0</v>
      </c>
      <c r="AA129" s="179">
        <f t="shared" si="8"/>
        <v>0</v>
      </c>
      <c r="AR129" s="19" t="s">
        <v>414</v>
      </c>
      <c r="AT129" s="19" t="s">
        <v>536</v>
      </c>
      <c r="AU129" s="19" t="s">
        <v>93</v>
      </c>
      <c r="AY129" s="19" t="s">
        <v>219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40</v>
      </c>
      <c r="BK129" s="118">
        <f t="shared" si="14"/>
        <v>0</v>
      </c>
      <c r="BL129" s="19" t="s">
        <v>268</v>
      </c>
      <c r="BM129" s="19" t="s">
        <v>2426</v>
      </c>
    </row>
    <row r="130" spans="2:65" s="1" customFormat="1" ht="16.5" customHeight="1">
      <c r="B130" s="35"/>
      <c r="C130" s="181" t="s">
        <v>224</v>
      </c>
      <c r="D130" s="181" t="s">
        <v>536</v>
      </c>
      <c r="E130" s="182" t="s">
        <v>2427</v>
      </c>
      <c r="F130" s="285" t="s">
        <v>2428</v>
      </c>
      <c r="G130" s="285"/>
      <c r="H130" s="285"/>
      <c r="I130" s="285"/>
      <c r="J130" s="183" t="s">
        <v>372</v>
      </c>
      <c r="K130" s="184">
        <v>1</v>
      </c>
      <c r="L130" s="282">
        <v>0</v>
      </c>
      <c r="M130" s="283"/>
      <c r="N130" s="284">
        <f t="shared" si="5"/>
        <v>0</v>
      </c>
      <c r="O130" s="254"/>
      <c r="P130" s="254"/>
      <c r="Q130" s="254"/>
      <c r="R130" s="37"/>
      <c r="T130" s="177" t="s">
        <v>22</v>
      </c>
      <c r="U130" s="44" t="s">
        <v>49</v>
      </c>
      <c r="V130" s="36"/>
      <c r="W130" s="178">
        <f t="shared" si="6"/>
        <v>0</v>
      </c>
      <c r="X130" s="178">
        <v>0</v>
      </c>
      <c r="Y130" s="178">
        <f t="shared" si="7"/>
        <v>0</v>
      </c>
      <c r="Z130" s="178">
        <v>0</v>
      </c>
      <c r="AA130" s="179">
        <f t="shared" si="8"/>
        <v>0</v>
      </c>
      <c r="AR130" s="19" t="s">
        <v>414</v>
      </c>
      <c r="AT130" s="19" t="s">
        <v>536</v>
      </c>
      <c r="AU130" s="19" t="s">
        <v>93</v>
      </c>
      <c r="AY130" s="19" t="s">
        <v>219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40</v>
      </c>
      <c r="BK130" s="118">
        <f t="shared" si="14"/>
        <v>0</v>
      </c>
      <c r="BL130" s="19" t="s">
        <v>268</v>
      </c>
      <c r="BM130" s="19" t="s">
        <v>2429</v>
      </c>
    </row>
    <row r="131" spans="2:65" s="1" customFormat="1" ht="25.5" customHeight="1">
      <c r="B131" s="35"/>
      <c r="C131" s="173" t="s">
        <v>236</v>
      </c>
      <c r="D131" s="173" t="s">
        <v>220</v>
      </c>
      <c r="E131" s="174" t="s">
        <v>2430</v>
      </c>
      <c r="F131" s="251" t="s">
        <v>2431</v>
      </c>
      <c r="G131" s="251"/>
      <c r="H131" s="251"/>
      <c r="I131" s="251"/>
      <c r="J131" s="175" t="s">
        <v>372</v>
      </c>
      <c r="K131" s="176">
        <v>1</v>
      </c>
      <c r="L131" s="252">
        <v>0</v>
      </c>
      <c r="M131" s="253"/>
      <c r="N131" s="254">
        <f t="shared" si="5"/>
        <v>0</v>
      </c>
      <c r="O131" s="254"/>
      <c r="P131" s="254"/>
      <c r="Q131" s="254"/>
      <c r="R131" s="37"/>
      <c r="T131" s="177" t="s">
        <v>22</v>
      </c>
      <c r="U131" s="44" t="s">
        <v>49</v>
      </c>
      <c r="V131" s="36"/>
      <c r="W131" s="178">
        <f t="shared" si="6"/>
        <v>0</v>
      </c>
      <c r="X131" s="178">
        <v>0</v>
      </c>
      <c r="Y131" s="178">
        <f t="shared" si="7"/>
        <v>0</v>
      </c>
      <c r="Z131" s="178">
        <v>0</v>
      </c>
      <c r="AA131" s="179">
        <f t="shared" si="8"/>
        <v>0</v>
      </c>
      <c r="AR131" s="19" t="s">
        <v>268</v>
      </c>
      <c r="AT131" s="19" t="s">
        <v>220</v>
      </c>
      <c r="AU131" s="19" t="s">
        <v>93</v>
      </c>
      <c r="AY131" s="19" t="s">
        <v>219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40</v>
      </c>
      <c r="BK131" s="118">
        <f t="shared" si="14"/>
        <v>0</v>
      </c>
      <c r="BL131" s="19" t="s">
        <v>268</v>
      </c>
      <c r="BM131" s="19" t="s">
        <v>2432</v>
      </c>
    </row>
    <row r="132" spans="2:65" s="1" customFormat="1" ht="16.5" customHeight="1">
      <c r="B132" s="35"/>
      <c r="C132" s="181" t="s">
        <v>241</v>
      </c>
      <c r="D132" s="181" t="s">
        <v>536</v>
      </c>
      <c r="E132" s="182" t="s">
        <v>2412</v>
      </c>
      <c r="F132" s="285" t="s">
        <v>2433</v>
      </c>
      <c r="G132" s="285"/>
      <c r="H132" s="285"/>
      <c r="I132" s="285"/>
      <c r="J132" s="183" t="s">
        <v>372</v>
      </c>
      <c r="K132" s="184">
        <v>1</v>
      </c>
      <c r="L132" s="282">
        <v>0</v>
      </c>
      <c r="M132" s="283"/>
      <c r="N132" s="284">
        <f t="shared" si="5"/>
        <v>0</v>
      </c>
      <c r="O132" s="254"/>
      <c r="P132" s="254"/>
      <c r="Q132" s="254"/>
      <c r="R132" s="37"/>
      <c r="T132" s="177" t="s">
        <v>22</v>
      </c>
      <c r="U132" s="44" t="s">
        <v>49</v>
      </c>
      <c r="V132" s="36"/>
      <c r="W132" s="178">
        <f t="shared" si="6"/>
        <v>0</v>
      </c>
      <c r="X132" s="178">
        <v>0</v>
      </c>
      <c r="Y132" s="178">
        <f t="shared" si="7"/>
        <v>0</v>
      </c>
      <c r="Z132" s="178">
        <v>0</v>
      </c>
      <c r="AA132" s="179">
        <f t="shared" si="8"/>
        <v>0</v>
      </c>
      <c r="AR132" s="19" t="s">
        <v>414</v>
      </c>
      <c r="AT132" s="19" t="s">
        <v>536</v>
      </c>
      <c r="AU132" s="19" t="s">
        <v>93</v>
      </c>
      <c r="AY132" s="19" t="s">
        <v>219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40</v>
      </c>
      <c r="BK132" s="118">
        <f t="shared" si="14"/>
        <v>0</v>
      </c>
      <c r="BL132" s="19" t="s">
        <v>268</v>
      </c>
      <c r="BM132" s="19" t="s">
        <v>2434</v>
      </c>
    </row>
    <row r="133" spans="2:65" s="1" customFormat="1" ht="25.5" customHeight="1">
      <c r="B133" s="35"/>
      <c r="C133" s="173" t="s">
        <v>245</v>
      </c>
      <c r="D133" s="173" t="s">
        <v>220</v>
      </c>
      <c r="E133" s="174" t="s">
        <v>2435</v>
      </c>
      <c r="F133" s="251" t="s">
        <v>2436</v>
      </c>
      <c r="G133" s="251"/>
      <c r="H133" s="251"/>
      <c r="I133" s="251"/>
      <c r="J133" s="175" t="s">
        <v>372</v>
      </c>
      <c r="K133" s="176">
        <v>1</v>
      </c>
      <c r="L133" s="252">
        <v>0</v>
      </c>
      <c r="M133" s="253"/>
      <c r="N133" s="254">
        <f t="shared" si="5"/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 t="shared" si="6"/>
        <v>0</v>
      </c>
      <c r="X133" s="178">
        <v>0</v>
      </c>
      <c r="Y133" s="178">
        <f t="shared" si="7"/>
        <v>0</v>
      </c>
      <c r="Z133" s="178">
        <v>0</v>
      </c>
      <c r="AA133" s="179">
        <f t="shared" si="8"/>
        <v>0</v>
      </c>
      <c r="AR133" s="19" t="s">
        <v>268</v>
      </c>
      <c r="AT133" s="19" t="s">
        <v>220</v>
      </c>
      <c r="AU133" s="19" t="s">
        <v>93</v>
      </c>
      <c r="AY133" s="19" t="s">
        <v>219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40</v>
      </c>
      <c r="BK133" s="118">
        <f t="shared" si="14"/>
        <v>0</v>
      </c>
      <c r="BL133" s="19" t="s">
        <v>268</v>
      </c>
      <c r="BM133" s="19" t="s">
        <v>2437</v>
      </c>
    </row>
    <row r="134" spans="2:65" s="1" customFormat="1" ht="16.5" customHeight="1">
      <c r="B134" s="35"/>
      <c r="C134" s="181" t="s">
        <v>249</v>
      </c>
      <c r="D134" s="181" t="s">
        <v>536</v>
      </c>
      <c r="E134" s="182" t="s">
        <v>2438</v>
      </c>
      <c r="F134" s="285" t="s">
        <v>2439</v>
      </c>
      <c r="G134" s="285"/>
      <c r="H134" s="285"/>
      <c r="I134" s="285"/>
      <c r="J134" s="183" t="s">
        <v>372</v>
      </c>
      <c r="K134" s="184">
        <v>1</v>
      </c>
      <c r="L134" s="282">
        <v>0</v>
      </c>
      <c r="M134" s="283"/>
      <c r="N134" s="284">
        <f t="shared" si="5"/>
        <v>0</v>
      </c>
      <c r="O134" s="254"/>
      <c r="P134" s="254"/>
      <c r="Q134" s="254"/>
      <c r="R134" s="37"/>
      <c r="T134" s="177" t="s">
        <v>22</v>
      </c>
      <c r="U134" s="44" t="s">
        <v>49</v>
      </c>
      <c r="V134" s="36"/>
      <c r="W134" s="178">
        <f t="shared" si="6"/>
        <v>0</v>
      </c>
      <c r="X134" s="178">
        <v>0</v>
      </c>
      <c r="Y134" s="178">
        <f t="shared" si="7"/>
        <v>0</v>
      </c>
      <c r="Z134" s="178">
        <v>0</v>
      </c>
      <c r="AA134" s="179">
        <f t="shared" si="8"/>
        <v>0</v>
      </c>
      <c r="AR134" s="19" t="s">
        <v>414</v>
      </c>
      <c r="AT134" s="19" t="s">
        <v>536</v>
      </c>
      <c r="AU134" s="19" t="s">
        <v>93</v>
      </c>
      <c r="AY134" s="19" t="s">
        <v>219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40</v>
      </c>
      <c r="BK134" s="118">
        <f t="shared" si="14"/>
        <v>0</v>
      </c>
      <c r="BL134" s="19" t="s">
        <v>268</v>
      </c>
      <c r="BM134" s="19" t="s">
        <v>2440</v>
      </c>
    </row>
    <row r="135" spans="2:65" s="1" customFormat="1" ht="25.5" customHeight="1">
      <c r="B135" s="35"/>
      <c r="C135" s="173" t="s">
        <v>253</v>
      </c>
      <c r="D135" s="173" t="s">
        <v>220</v>
      </c>
      <c r="E135" s="174" t="s">
        <v>2441</v>
      </c>
      <c r="F135" s="251" t="s">
        <v>2442</v>
      </c>
      <c r="G135" s="251"/>
      <c r="H135" s="251"/>
      <c r="I135" s="251"/>
      <c r="J135" s="175" t="s">
        <v>372</v>
      </c>
      <c r="K135" s="176">
        <v>1</v>
      </c>
      <c r="L135" s="252">
        <v>0</v>
      </c>
      <c r="M135" s="253"/>
      <c r="N135" s="254">
        <f t="shared" si="5"/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 t="shared" si="6"/>
        <v>0</v>
      </c>
      <c r="X135" s="178">
        <v>0</v>
      </c>
      <c r="Y135" s="178">
        <f t="shared" si="7"/>
        <v>0</v>
      </c>
      <c r="Z135" s="178">
        <v>0</v>
      </c>
      <c r="AA135" s="179">
        <f t="shared" si="8"/>
        <v>0</v>
      </c>
      <c r="AR135" s="19" t="s">
        <v>268</v>
      </c>
      <c r="AT135" s="19" t="s">
        <v>220</v>
      </c>
      <c r="AU135" s="19" t="s">
        <v>93</v>
      </c>
      <c r="AY135" s="19" t="s">
        <v>219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40</v>
      </c>
      <c r="BK135" s="118">
        <f t="shared" si="14"/>
        <v>0</v>
      </c>
      <c r="BL135" s="19" t="s">
        <v>268</v>
      </c>
      <c r="BM135" s="19" t="s">
        <v>2443</v>
      </c>
    </row>
    <row r="136" spans="2:65" s="1" customFormat="1" ht="16.5" customHeight="1">
      <c r="B136" s="35"/>
      <c r="C136" s="181" t="s">
        <v>257</v>
      </c>
      <c r="D136" s="181" t="s">
        <v>536</v>
      </c>
      <c r="E136" s="182" t="s">
        <v>2402</v>
      </c>
      <c r="F136" s="285" t="s">
        <v>2444</v>
      </c>
      <c r="G136" s="285"/>
      <c r="H136" s="285"/>
      <c r="I136" s="285"/>
      <c r="J136" s="183" t="s">
        <v>372</v>
      </c>
      <c r="K136" s="184">
        <v>1</v>
      </c>
      <c r="L136" s="282">
        <v>0</v>
      </c>
      <c r="M136" s="283"/>
      <c r="N136" s="284">
        <f t="shared" si="5"/>
        <v>0</v>
      </c>
      <c r="O136" s="254"/>
      <c r="P136" s="254"/>
      <c r="Q136" s="254"/>
      <c r="R136" s="37"/>
      <c r="T136" s="177" t="s">
        <v>22</v>
      </c>
      <c r="U136" s="44" t="s">
        <v>49</v>
      </c>
      <c r="V136" s="36"/>
      <c r="W136" s="178">
        <f t="shared" si="6"/>
        <v>0</v>
      </c>
      <c r="X136" s="178">
        <v>0</v>
      </c>
      <c r="Y136" s="178">
        <f t="shared" si="7"/>
        <v>0</v>
      </c>
      <c r="Z136" s="178">
        <v>0</v>
      </c>
      <c r="AA136" s="179">
        <f t="shared" si="8"/>
        <v>0</v>
      </c>
      <c r="AR136" s="19" t="s">
        <v>414</v>
      </c>
      <c r="AT136" s="19" t="s">
        <v>536</v>
      </c>
      <c r="AU136" s="19" t="s">
        <v>93</v>
      </c>
      <c r="AY136" s="19" t="s">
        <v>219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40</v>
      </c>
      <c r="BK136" s="118">
        <f t="shared" si="14"/>
        <v>0</v>
      </c>
      <c r="BL136" s="19" t="s">
        <v>268</v>
      </c>
      <c r="BM136" s="19" t="s">
        <v>2445</v>
      </c>
    </row>
    <row r="137" spans="2:65" s="1" customFormat="1" ht="25.5" customHeight="1">
      <c r="B137" s="35"/>
      <c r="C137" s="173" t="s">
        <v>261</v>
      </c>
      <c r="D137" s="173" t="s">
        <v>220</v>
      </c>
      <c r="E137" s="174" t="s">
        <v>2446</v>
      </c>
      <c r="F137" s="251" t="s">
        <v>2447</v>
      </c>
      <c r="G137" s="251"/>
      <c r="H137" s="251"/>
      <c r="I137" s="251"/>
      <c r="J137" s="175" t="s">
        <v>372</v>
      </c>
      <c r="K137" s="176">
        <v>1</v>
      </c>
      <c r="L137" s="252">
        <v>0</v>
      </c>
      <c r="M137" s="253"/>
      <c r="N137" s="254">
        <f t="shared" si="5"/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 t="shared" si="6"/>
        <v>0</v>
      </c>
      <c r="X137" s="178">
        <v>0</v>
      </c>
      <c r="Y137" s="178">
        <f t="shared" si="7"/>
        <v>0</v>
      </c>
      <c r="Z137" s="178">
        <v>0</v>
      </c>
      <c r="AA137" s="179">
        <f t="shared" si="8"/>
        <v>0</v>
      </c>
      <c r="AR137" s="19" t="s">
        <v>268</v>
      </c>
      <c r="AT137" s="19" t="s">
        <v>220</v>
      </c>
      <c r="AU137" s="19" t="s">
        <v>93</v>
      </c>
      <c r="AY137" s="19" t="s">
        <v>219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40</v>
      </c>
      <c r="BK137" s="118">
        <f t="shared" si="14"/>
        <v>0</v>
      </c>
      <c r="BL137" s="19" t="s">
        <v>268</v>
      </c>
      <c r="BM137" s="19" t="s">
        <v>2448</v>
      </c>
    </row>
    <row r="138" spans="2:65" s="1" customFormat="1" ht="25.5" customHeight="1">
      <c r="B138" s="35"/>
      <c r="C138" s="181" t="s">
        <v>265</v>
      </c>
      <c r="D138" s="181" t="s">
        <v>536</v>
      </c>
      <c r="E138" s="182" t="s">
        <v>2449</v>
      </c>
      <c r="F138" s="285" t="s">
        <v>2450</v>
      </c>
      <c r="G138" s="285"/>
      <c r="H138" s="285"/>
      <c r="I138" s="285"/>
      <c r="J138" s="183" t="s">
        <v>372</v>
      </c>
      <c r="K138" s="184">
        <v>1</v>
      </c>
      <c r="L138" s="282">
        <v>0</v>
      </c>
      <c r="M138" s="283"/>
      <c r="N138" s="284">
        <f t="shared" si="5"/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 t="shared" si="6"/>
        <v>0</v>
      </c>
      <c r="X138" s="178">
        <v>0</v>
      </c>
      <c r="Y138" s="178">
        <f t="shared" si="7"/>
        <v>0</v>
      </c>
      <c r="Z138" s="178">
        <v>0</v>
      </c>
      <c r="AA138" s="179">
        <f t="shared" si="8"/>
        <v>0</v>
      </c>
      <c r="AR138" s="19" t="s">
        <v>414</v>
      </c>
      <c r="AT138" s="19" t="s">
        <v>536</v>
      </c>
      <c r="AU138" s="19" t="s">
        <v>93</v>
      </c>
      <c r="AY138" s="19" t="s">
        <v>219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40</v>
      </c>
      <c r="BK138" s="118">
        <f t="shared" si="14"/>
        <v>0</v>
      </c>
      <c r="BL138" s="19" t="s">
        <v>268</v>
      </c>
      <c r="BM138" s="19" t="s">
        <v>2451</v>
      </c>
    </row>
    <row r="139" spans="2:65" s="1" customFormat="1" ht="25.5" customHeight="1">
      <c r="B139" s="35"/>
      <c r="C139" s="173" t="s">
        <v>270</v>
      </c>
      <c r="D139" s="173" t="s">
        <v>220</v>
      </c>
      <c r="E139" s="174" t="s">
        <v>2452</v>
      </c>
      <c r="F139" s="251" t="s">
        <v>2453</v>
      </c>
      <c r="G139" s="251"/>
      <c r="H139" s="251"/>
      <c r="I139" s="251"/>
      <c r="J139" s="175" t="s">
        <v>372</v>
      </c>
      <c r="K139" s="176">
        <v>1</v>
      </c>
      <c r="L139" s="252">
        <v>0</v>
      </c>
      <c r="M139" s="253"/>
      <c r="N139" s="254">
        <f t="shared" si="5"/>
        <v>0</v>
      </c>
      <c r="O139" s="254"/>
      <c r="P139" s="254"/>
      <c r="Q139" s="254"/>
      <c r="R139" s="37"/>
      <c r="T139" s="177" t="s">
        <v>22</v>
      </c>
      <c r="U139" s="44" t="s">
        <v>49</v>
      </c>
      <c r="V139" s="36"/>
      <c r="W139" s="178">
        <f t="shared" si="6"/>
        <v>0</v>
      </c>
      <c r="X139" s="178">
        <v>0</v>
      </c>
      <c r="Y139" s="178">
        <f t="shared" si="7"/>
        <v>0</v>
      </c>
      <c r="Z139" s="178">
        <v>0</v>
      </c>
      <c r="AA139" s="179">
        <f t="shared" si="8"/>
        <v>0</v>
      </c>
      <c r="AR139" s="19" t="s">
        <v>268</v>
      </c>
      <c r="AT139" s="19" t="s">
        <v>220</v>
      </c>
      <c r="AU139" s="19" t="s">
        <v>93</v>
      </c>
      <c r="AY139" s="19" t="s">
        <v>219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40</v>
      </c>
      <c r="BK139" s="118">
        <f t="shared" si="14"/>
        <v>0</v>
      </c>
      <c r="BL139" s="19" t="s">
        <v>268</v>
      </c>
      <c r="BM139" s="19" t="s">
        <v>2454</v>
      </c>
    </row>
    <row r="140" spans="2:65" s="1" customFormat="1" ht="25.5" customHeight="1">
      <c r="B140" s="35"/>
      <c r="C140" s="173" t="s">
        <v>275</v>
      </c>
      <c r="D140" s="173" t="s">
        <v>220</v>
      </c>
      <c r="E140" s="174" t="s">
        <v>2455</v>
      </c>
      <c r="F140" s="251" t="s">
        <v>2456</v>
      </c>
      <c r="G140" s="251"/>
      <c r="H140" s="251"/>
      <c r="I140" s="251"/>
      <c r="J140" s="175" t="s">
        <v>372</v>
      </c>
      <c r="K140" s="176">
        <v>3</v>
      </c>
      <c r="L140" s="252">
        <v>0</v>
      </c>
      <c r="M140" s="253"/>
      <c r="N140" s="254">
        <f t="shared" si="5"/>
        <v>0</v>
      </c>
      <c r="O140" s="254"/>
      <c r="P140" s="254"/>
      <c r="Q140" s="254"/>
      <c r="R140" s="37"/>
      <c r="T140" s="177" t="s">
        <v>22</v>
      </c>
      <c r="U140" s="44" t="s">
        <v>49</v>
      </c>
      <c r="V140" s="36"/>
      <c r="W140" s="178">
        <f t="shared" si="6"/>
        <v>0</v>
      </c>
      <c r="X140" s="178">
        <v>0</v>
      </c>
      <c r="Y140" s="178">
        <f t="shared" si="7"/>
        <v>0</v>
      </c>
      <c r="Z140" s="178">
        <v>0</v>
      </c>
      <c r="AA140" s="179">
        <f t="shared" si="8"/>
        <v>0</v>
      </c>
      <c r="AR140" s="19" t="s">
        <v>268</v>
      </c>
      <c r="AT140" s="19" t="s">
        <v>220</v>
      </c>
      <c r="AU140" s="19" t="s">
        <v>93</v>
      </c>
      <c r="AY140" s="19" t="s">
        <v>219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40</v>
      </c>
      <c r="BK140" s="118">
        <f t="shared" si="14"/>
        <v>0</v>
      </c>
      <c r="BL140" s="19" t="s">
        <v>268</v>
      </c>
      <c r="BM140" s="19" t="s">
        <v>2457</v>
      </c>
    </row>
    <row r="141" spans="2:65" s="1" customFormat="1" ht="25.5" customHeight="1">
      <c r="B141" s="35"/>
      <c r="C141" s="173" t="s">
        <v>11</v>
      </c>
      <c r="D141" s="173" t="s">
        <v>220</v>
      </c>
      <c r="E141" s="174" t="s">
        <v>2458</v>
      </c>
      <c r="F141" s="251" t="s">
        <v>2459</v>
      </c>
      <c r="G141" s="251"/>
      <c r="H141" s="251"/>
      <c r="I141" s="251"/>
      <c r="J141" s="175" t="s">
        <v>223</v>
      </c>
      <c r="K141" s="176">
        <v>2.5</v>
      </c>
      <c r="L141" s="252">
        <v>0</v>
      </c>
      <c r="M141" s="253"/>
      <c r="N141" s="254">
        <f t="shared" si="5"/>
        <v>0</v>
      </c>
      <c r="O141" s="254"/>
      <c r="P141" s="254"/>
      <c r="Q141" s="254"/>
      <c r="R141" s="37"/>
      <c r="T141" s="177" t="s">
        <v>22</v>
      </c>
      <c r="U141" s="44" t="s">
        <v>49</v>
      </c>
      <c r="V141" s="36"/>
      <c r="W141" s="178">
        <f t="shared" si="6"/>
        <v>0</v>
      </c>
      <c r="X141" s="178">
        <v>0</v>
      </c>
      <c r="Y141" s="178">
        <f t="shared" si="7"/>
        <v>0</v>
      </c>
      <c r="Z141" s="178">
        <v>0</v>
      </c>
      <c r="AA141" s="179">
        <f t="shared" si="8"/>
        <v>0</v>
      </c>
      <c r="AR141" s="19" t="s">
        <v>268</v>
      </c>
      <c r="AT141" s="19" t="s">
        <v>220</v>
      </c>
      <c r="AU141" s="19" t="s">
        <v>93</v>
      </c>
      <c r="AY141" s="19" t="s">
        <v>219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40</v>
      </c>
      <c r="BK141" s="118">
        <f t="shared" si="14"/>
        <v>0</v>
      </c>
      <c r="BL141" s="19" t="s">
        <v>268</v>
      </c>
      <c r="BM141" s="19" t="s">
        <v>2460</v>
      </c>
    </row>
    <row r="142" spans="2:65" s="1" customFormat="1" ht="16.5" customHeight="1">
      <c r="B142" s="35"/>
      <c r="C142" s="181" t="s">
        <v>268</v>
      </c>
      <c r="D142" s="181" t="s">
        <v>536</v>
      </c>
      <c r="E142" s="182" t="s">
        <v>2461</v>
      </c>
      <c r="F142" s="285" t="s">
        <v>2462</v>
      </c>
      <c r="G142" s="285"/>
      <c r="H142" s="285"/>
      <c r="I142" s="285"/>
      <c r="J142" s="183" t="s">
        <v>372</v>
      </c>
      <c r="K142" s="184">
        <v>1</v>
      </c>
      <c r="L142" s="282">
        <v>0</v>
      </c>
      <c r="M142" s="283"/>
      <c r="N142" s="284">
        <f t="shared" si="5"/>
        <v>0</v>
      </c>
      <c r="O142" s="254"/>
      <c r="P142" s="254"/>
      <c r="Q142" s="254"/>
      <c r="R142" s="37"/>
      <c r="T142" s="177" t="s">
        <v>22</v>
      </c>
      <c r="U142" s="44" t="s">
        <v>49</v>
      </c>
      <c r="V142" s="36"/>
      <c r="W142" s="178">
        <f t="shared" si="6"/>
        <v>0</v>
      </c>
      <c r="X142" s="178">
        <v>0</v>
      </c>
      <c r="Y142" s="178">
        <f t="shared" si="7"/>
        <v>0</v>
      </c>
      <c r="Z142" s="178">
        <v>0</v>
      </c>
      <c r="AA142" s="179">
        <f t="shared" si="8"/>
        <v>0</v>
      </c>
      <c r="AR142" s="19" t="s">
        <v>414</v>
      </c>
      <c r="AT142" s="19" t="s">
        <v>536</v>
      </c>
      <c r="AU142" s="19" t="s">
        <v>93</v>
      </c>
      <c r="AY142" s="19" t="s">
        <v>219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40</v>
      </c>
      <c r="BK142" s="118">
        <f t="shared" si="14"/>
        <v>0</v>
      </c>
      <c r="BL142" s="19" t="s">
        <v>268</v>
      </c>
      <c r="BM142" s="19" t="s">
        <v>2463</v>
      </c>
    </row>
    <row r="143" spans="2:65" s="10" customFormat="1" ht="29.85" customHeight="1">
      <c r="B143" s="162"/>
      <c r="C143" s="163"/>
      <c r="D143" s="172" t="s">
        <v>2312</v>
      </c>
      <c r="E143" s="172"/>
      <c r="F143" s="172"/>
      <c r="G143" s="172"/>
      <c r="H143" s="172"/>
      <c r="I143" s="172"/>
      <c r="J143" s="172"/>
      <c r="K143" s="172"/>
      <c r="L143" s="172"/>
      <c r="M143" s="172"/>
      <c r="N143" s="255">
        <f>BK143</f>
        <v>0</v>
      </c>
      <c r="O143" s="256"/>
      <c r="P143" s="256"/>
      <c r="Q143" s="256"/>
      <c r="R143" s="165"/>
      <c r="T143" s="166"/>
      <c r="U143" s="163"/>
      <c r="V143" s="163"/>
      <c r="W143" s="167">
        <f>SUM(W144:W178)</f>
        <v>0</v>
      </c>
      <c r="X143" s="163"/>
      <c r="Y143" s="167">
        <f>SUM(Y144:Y178)</f>
        <v>0</v>
      </c>
      <c r="Z143" s="163"/>
      <c r="AA143" s="168">
        <f>SUM(AA144:AA178)</f>
        <v>0</v>
      </c>
      <c r="AR143" s="169" t="s">
        <v>93</v>
      </c>
      <c r="AT143" s="170" t="s">
        <v>83</v>
      </c>
      <c r="AU143" s="170" t="s">
        <v>40</v>
      </c>
      <c r="AY143" s="169" t="s">
        <v>219</v>
      </c>
      <c r="BK143" s="171">
        <f>SUM(BK144:BK178)</f>
        <v>0</v>
      </c>
    </row>
    <row r="144" spans="2:65" s="1" customFormat="1" ht="16.5" customHeight="1">
      <c r="B144" s="35"/>
      <c r="C144" s="173" t="s">
        <v>354</v>
      </c>
      <c r="D144" s="173" t="s">
        <v>220</v>
      </c>
      <c r="E144" s="174" t="s">
        <v>2464</v>
      </c>
      <c r="F144" s="251" t="s">
        <v>2465</v>
      </c>
      <c r="G144" s="251"/>
      <c r="H144" s="251"/>
      <c r="I144" s="251"/>
      <c r="J144" s="175" t="s">
        <v>372</v>
      </c>
      <c r="K144" s="176">
        <v>8</v>
      </c>
      <c r="L144" s="252">
        <v>0</v>
      </c>
      <c r="M144" s="253"/>
      <c r="N144" s="254">
        <f t="shared" ref="N144:N178" si="15">ROUND(L144*K144,2)</f>
        <v>0</v>
      </c>
      <c r="O144" s="254"/>
      <c r="P144" s="254"/>
      <c r="Q144" s="254"/>
      <c r="R144" s="37"/>
      <c r="T144" s="177" t="s">
        <v>22</v>
      </c>
      <c r="U144" s="44" t="s">
        <v>49</v>
      </c>
      <c r="V144" s="36"/>
      <c r="W144" s="178">
        <f t="shared" ref="W144:W178" si="16">V144*K144</f>
        <v>0</v>
      </c>
      <c r="X144" s="178">
        <v>0</v>
      </c>
      <c r="Y144" s="178">
        <f t="shared" ref="Y144:Y178" si="17">X144*K144</f>
        <v>0</v>
      </c>
      <c r="Z144" s="178">
        <v>0</v>
      </c>
      <c r="AA144" s="179">
        <f t="shared" ref="AA144:AA178" si="18">Z144*K144</f>
        <v>0</v>
      </c>
      <c r="AR144" s="19" t="s">
        <v>268</v>
      </c>
      <c r="AT144" s="19" t="s">
        <v>220</v>
      </c>
      <c r="AU144" s="19" t="s">
        <v>93</v>
      </c>
      <c r="AY144" s="19" t="s">
        <v>219</v>
      </c>
      <c r="BE144" s="118">
        <f t="shared" ref="BE144:BE178" si="19">IF(U144="základní",N144,0)</f>
        <v>0</v>
      </c>
      <c r="BF144" s="118">
        <f t="shared" ref="BF144:BF178" si="20">IF(U144="snížená",N144,0)</f>
        <v>0</v>
      </c>
      <c r="BG144" s="118">
        <f t="shared" ref="BG144:BG178" si="21">IF(U144="zákl. přenesená",N144,0)</f>
        <v>0</v>
      </c>
      <c r="BH144" s="118">
        <f t="shared" ref="BH144:BH178" si="22">IF(U144="sníž. přenesená",N144,0)</f>
        <v>0</v>
      </c>
      <c r="BI144" s="118">
        <f t="shared" ref="BI144:BI178" si="23">IF(U144="nulová",N144,0)</f>
        <v>0</v>
      </c>
      <c r="BJ144" s="19" t="s">
        <v>40</v>
      </c>
      <c r="BK144" s="118">
        <f t="shared" ref="BK144:BK178" si="24">ROUND(L144*K144,2)</f>
        <v>0</v>
      </c>
      <c r="BL144" s="19" t="s">
        <v>268</v>
      </c>
      <c r="BM144" s="19" t="s">
        <v>2466</v>
      </c>
    </row>
    <row r="145" spans="2:65" s="1" customFormat="1" ht="16.5" customHeight="1">
      <c r="B145" s="35"/>
      <c r="C145" s="181" t="s">
        <v>358</v>
      </c>
      <c r="D145" s="181" t="s">
        <v>536</v>
      </c>
      <c r="E145" s="182" t="s">
        <v>2467</v>
      </c>
      <c r="F145" s="285" t="s">
        <v>2468</v>
      </c>
      <c r="G145" s="285"/>
      <c r="H145" s="285"/>
      <c r="I145" s="285"/>
      <c r="J145" s="183" t="s">
        <v>1358</v>
      </c>
      <c r="K145" s="184">
        <v>8</v>
      </c>
      <c r="L145" s="282">
        <v>0</v>
      </c>
      <c r="M145" s="283"/>
      <c r="N145" s="284">
        <f t="shared" si="15"/>
        <v>0</v>
      </c>
      <c r="O145" s="254"/>
      <c r="P145" s="254"/>
      <c r="Q145" s="254"/>
      <c r="R145" s="37"/>
      <c r="T145" s="177" t="s">
        <v>22</v>
      </c>
      <c r="U145" s="44" t="s">
        <v>49</v>
      </c>
      <c r="V145" s="36"/>
      <c r="W145" s="178">
        <f t="shared" si="16"/>
        <v>0</v>
      </c>
      <c r="X145" s="178">
        <v>0</v>
      </c>
      <c r="Y145" s="178">
        <f t="shared" si="17"/>
        <v>0</v>
      </c>
      <c r="Z145" s="178">
        <v>0</v>
      </c>
      <c r="AA145" s="179">
        <f t="shared" si="18"/>
        <v>0</v>
      </c>
      <c r="AR145" s="19" t="s">
        <v>414</v>
      </c>
      <c r="AT145" s="19" t="s">
        <v>536</v>
      </c>
      <c r="AU145" s="19" t="s">
        <v>93</v>
      </c>
      <c r="AY145" s="19" t="s">
        <v>219</v>
      </c>
      <c r="BE145" s="118">
        <f t="shared" si="19"/>
        <v>0</v>
      </c>
      <c r="BF145" s="118">
        <f t="shared" si="20"/>
        <v>0</v>
      </c>
      <c r="BG145" s="118">
        <f t="shared" si="21"/>
        <v>0</v>
      </c>
      <c r="BH145" s="118">
        <f t="shared" si="22"/>
        <v>0</v>
      </c>
      <c r="BI145" s="118">
        <f t="shared" si="23"/>
        <v>0</v>
      </c>
      <c r="BJ145" s="19" t="s">
        <v>40</v>
      </c>
      <c r="BK145" s="118">
        <f t="shared" si="24"/>
        <v>0</v>
      </c>
      <c r="BL145" s="19" t="s">
        <v>268</v>
      </c>
      <c r="BM145" s="19" t="s">
        <v>2469</v>
      </c>
    </row>
    <row r="146" spans="2:65" s="1" customFormat="1" ht="16.5" customHeight="1">
      <c r="B146" s="35"/>
      <c r="C146" s="173" t="s">
        <v>362</v>
      </c>
      <c r="D146" s="173" t="s">
        <v>220</v>
      </c>
      <c r="E146" s="174" t="s">
        <v>2470</v>
      </c>
      <c r="F146" s="251" t="s">
        <v>2471</v>
      </c>
      <c r="G146" s="251"/>
      <c r="H146" s="251"/>
      <c r="I146" s="251"/>
      <c r="J146" s="175" t="s">
        <v>429</v>
      </c>
      <c r="K146" s="176">
        <v>80</v>
      </c>
      <c r="L146" s="252">
        <v>0</v>
      </c>
      <c r="M146" s="253"/>
      <c r="N146" s="254">
        <f t="shared" si="15"/>
        <v>0</v>
      </c>
      <c r="O146" s="254"/>
      <c r="P146" s="254"/>
      <c r="Q146" s="254"/>
      <c r="R146" s="37"/>
      <c r="T146" s="177" t="s">
        <v>22</v>
      </c>
      <c r="U146" s="44" t="s">
        <v>49</v>
      </c>
      <c r="V146" s="36"/>
      <c r="W146" s="178">
        <f t="shared" si="16"/>
        <v>0</v>
      </c>
      <c r="X146" s="178">
        <v>0</v>
      </c>
      <c r="Y146" s="178">
        <f t="shared" si="17"/>
        <v>0</v>
      </c>
      <c r="Z146" s="178">
        <v>0</v>
      </c>
      <c r="AA146" s="179">
        <f t="shared" si="18"/>
        <v>0</v>
      </c>
      <c r="AR146" s="19" t="s">
        <v>268</v>
      </c>
      <c r="AT146" s="19" t="s">
        <v>220</v>
      </c>
      <c r="AU146" s="19" t="s">
        <v>93</v>
      </c>
      <c r="AY146" s="19" t="s">
        <v>219</v>
      </c>
      <c r="BE146" s="118">
        <f t="shared" si="19"/>
        <v>0</v>
      </c>
      <c r="BF146" s="118">
        <f t="shared" si="20"/>
        <v>0</v>
      </c>
      <c r="BG146" s="118">
        <f t="shared" si="21"/>
        <v>0</v>
      </c>
      <c r="BH146" s="118">
        <f t="shared" si="22"/>
        <v>0</v>
      </c>
      <c r="BI146" s="118">
        <f t="shared" si="23"/>
        <v>0</v>
      </c>
      <c r="BJ146" s="19" t="s">
        <v>40</v>
      </c>
      <c r="BK146" s="118">
        <f t="shared" si="24"/>
        <v>0</v>
      </c>
      <c r="BL146" s="19" t="s">
        <v>268</v>
      </c>
      <c r="BM146" s="19" t="s">
        <v>2472</v>
      </c>
    </row>
    <row r="147" spans="2:65" s="1" customFormat="1" ht="16.5" customHeight="1">
      <c r="B147" s="35"/>
      <c r="C147" s="181" t="s">
        <v>366</v>
      </c>
      <c r="D147" s="181" t="s">
        <v>536</v>
      </c>
      <c r="E147" s="182" t="s">
        <v>2473</v>
      </c>
      <c r="F147" s="285" t="s">
        <v>2474</v>
      </c>
      <c r="G147" s="285"/>
      <c r="H147" s="285"/>
      <c r="I147" s="285"/>
      <c r="J147" s="183" t="s">
        <v>1079</v>
      </c>
      <c r="K147" s="184">
        <v>22.4</v>
      </c>
      <c r="L147" s="282">
        <v>0</v>
      </c>
      <c r="M147" s="283"/>
      <c r="N147" s="284">
        <f t="shared" si="15"/>
        <v>0</v>
      </c>
      <c r="O147" s="254"/>
      <c r="P147" s="254"/>
      <c r="Q147" s="254"/>
      <c r="R147" s="37"/>
      <c r="T147" s="177" t="s">
        <v>22</v>
      </c>
      <c r="U147" s="44" t="s">
        <v>49</v>
      </c>
      <c r="V147" s="36"/>
      <c r="W147" s="178">
        <f t="shared" si="16"/>
        <v>0</v>
      </c>
      <c r="X147" s="178">
        <v>0</v>
      </c>
      <c r="Y147" s="178">
        <f t="shared" si="17"/>
        <v>0</v>
      </c>
      <c r="Z147" s="178">
        <v>0</v>
      </c>
      <c r="AA147" s="179">
        <f t="shared" si="18"/>
        <v>0</v>
      </c>
      <c r="AR147" s="19" t="s">
        <v>414</v>
      </c>
      <c r="AT147" s="19" t="s">
        <v>536</v>
      </c>
      <c r="AU147" s="19" t="s">
        <v>93</v>
      </c>
      <c r="AY147" s="19" t="s">
        <v>219</v>
      </c>
      <c r="BE147" s="118">
        <f t="shared" si="19"/>
        <v>0</v>
      </c>
      <c r="BF147" s="118">
        <f t="shared" si="20"/>
        <v>0</v>
      </c>
      <c r="BG147" s="118">
        <f t="shared" si="21"/>
        <v>0</v>
      </c>
      <c r="BH147" s="118">
        <f t="shared" si="22"/>
        <v>0</v>
      </c>
      <c r="BI147" s="118">
        <f t="shared" si="23"/>
        <v>0</v>
      </c>
      <c r="BJ147" s="19" t="s">
        <v>40</v>
      </c>
      <c r="BK147" s="118">
        <f t="shared" si="24"/>
        <v>0</v>
      </c>
      <c r="BL147" s="19" t="s">
        <v>268</v>
      </c>
      <c r="BM147" s="19" t="s">
        <v>2475</v>
      </c>
    </row>
    <row r="148" spans="2:65" s="1" customFormat="1" ht="16.5" customHeight="1">
      <c r="B148" s="35"/>
      <c r="C148" s="181" t="s">
        <v>10</v>
      </c>
      <c r="D148" s="181" t="s">
        <v>536</v>
      </c>
      <c r="E148" s="182" t="s">
        <v>2476</v>
      </c>
      <c r="F148" s="285" t="s">
        <v>2477</v>
      </c>
      <c r="G148" s="285"/>
      <c r="H148" s="285"/>
      <c r="I148" s="285"/>
      <c r="J148" s="183" t="s">
        <v>1358</v>
      </c>
      <c r="K148" s="184">
        <v>16</v>
      </c>
      <c r="L148" s="282">
        <v>0</v>
      </c>
      <c r="M148" s="283"/>
      <c r="N148" s="284">
        <f t="shared" si="15"/>
        <v>0</v>
      </c>
      <c r="O148" s="254"/>
      <c r="P148" s="254"/>
      <c r="Q148" s="254"/>
      <c r="R148" s="37"/>
      <c r="T148" s="177" t="s">
        <v>22</v>
      </c>
      <c r="U148" s="44" t="s">
        <v>49</v>
      </c>
      <c r="V148" s="36"/>
      <c r="W148" s="178">
        <f t="shared" si="16"/>
        <v>0</v>
      </c>
      <c r="X148" s="178">
        <v>0</v>
      </c>
      <c r="Y148" s="178">
        <f t="shared" si="17"/>
        <v>0</v>
      </c>
      <c r="Z148" s="178">
        <v>0</v>
      </c>
      <c r="AA148" s="179">
        <f t="shared" si="18"/>
        <v>0</v>
      </c>
      <c r="AR148" s="19" t="s">
        <v>414</v>
      </c>
      <c r="AT148" s="19" t="s">
        <v>536</v>
      </c>
      <c r="AU148" s="19" t="s">
        <v>93</v>
      </c>
      <c r="AY148" s="19" t="s">
        <v>219</v>
      </c>
      <c r="BE148" s="118">
        <f t="shared" si="19"/>
        <v>0</v>
      </c>
      <c r="BF148" s="118">
        <f t="shared" si="20"/>
        <v>0</v>
      </c>
      <c r="BG148" s="118">
        <f t="shared" si="21"/>
        <v>0</v>
      </c>
      <c r="BH148" s="118">
        <f t="shared" si="22"/>
        <v>0</v>
      </c>
      <c r="BI148" s="118">
        <f t="shared" si="23"/>
        <v>0</v>
      </c>
      <c r="BJ148" s="19" t="s">
        <v>40</v>
      </c>
      <c r="BK148" s="118">
        <f t="shared" si="24"/>
        <v>0</v>
      </c>
      <c r="BL148" s="19" t="s">
        <v>268</v>
      </c>
      <c r="BM148" s="19" t="s">
        <v>2478</v>
      </c>
    </row>
    <row r="149" spans="2:65" s="1" customFormat="1" ht="25.5" customHeight="1">
      <c r="B149" s="35"/>
      <c r="C149" s="173" t="s">
        <v>374</v>
      </c>
      <c r="D149" s="173" t="s">
        <v>220</v>
      </c>
      <c r="E149" s="174" t="s">
        <v>2479</v>
      </c>
      <c r="F149" s="251" t="s">
        <v>2480</v>
      </c>
      <c r="G149" s="251"/>
      <c r="H149" s="251"/>
      <c r="I149" s="251"/>
      <c r="J149" s="175" t="s">
        <v>429</v>
      </c>
      <c r="K149" s="176">
        <v>160</v>
      </c>
      <c r="L149" s="252">
        <v>0</v>
      </c>
      <c r="M149" s="253"/>
      <c r="N149" s="254">
        <f t="shared" si="15"/>
        <v>0</v>
      </c>
      <c r="O149" s="254"/>
      <c r="P149" s="254"/>
      <c r="Q149" s="254"/>
      <c r="R149" s="37"/>
      <c r="T149" s="177" t="s">
        <v>22</v>
      </c>
      <c r="U149" s="44" t="s">
        <v>49</v>
      </c>
      <c r="V149" s="36"/>
      <c r="W149" s="178">
        <f t="shared" si="16"/>
        <v>0</v>
      </c>
      <c r="X149" s="178">
        <v>0</v>
      </c>
      <c r="Y149" s="178">
        <f t="shared" si="17"/>
        <v>0</v>
      </c>
      <c r="Z149" s="178">
        <v>0</v>
      </c>
      <c r="AA149" s="179">
        <f t="shared" si="18"/>
        <v>0</v>
      </c>
      <c r="AR149" s="19" t="s">
        <v>268</v>
      </c>
      <c r="AT149" s="19" t="s">
        <v>220</v>
      </c>
      <c r="AU149" s="19" t="s">
        <v>93</v>
      </c>
      <c r="AY149" s="19" t="s">
        <v>219</v>
      </c>
      <c r="BE149" s="118">
        <f t="shared" si="19"/>
        <v>0</v>
      </c>
      <c r="BF149" s="118">
        <f t="shared" si="20"/>
        <v>0</v>
      </c>
      <c r="BG149" s="118">
        <f t="shared" si="21"/>
        <v>0</v>
      </c>
      <c r="BH149" s="118">
        <f t="shared" si="22"/>
        <v>0</v>
      </c>
      <c r="BI149" s="118">
        <f t="shared" si="23"/>
        <v>0</v>
      </c>
      <c r="BJ149" s="19" t="s">
        <v>40</v>
      </c>
      <c r="BK149" s="118">
        <f t="shared" si="24"/>
        <v>0</v>
      </c>
      <c r="BL149" s="19" t="s">
        <v>268</v>
      </c>
      <c r="BM149" s="19" t="s">
        <v>2481</v>
      </c>
    </row>
    <row r="150" spans="2:65" s="1" customFormat="1" ht="25.5" customHeight="1">
      <c r="B150" s="35"/>
      <c r="C150" s="181" t="s">
        <v>378</v>
      </c>
      <c r="D150" s="181" t="s">
        <v>536</v>
      </c>
      <c r="E150" s="182" t="s">
        <v>2482</v>
      </c>
      <c r="F150" s="285" t="s">
        <v>2483</v>
      </c>
      <c r="G150" s="285"/>
      <c r="H150" s="285"/>
      <c r="I150" s="285"/>
      <c r="J150" s="183" t="s">
        <v>429</v>
      </c>
      <c r="K150" s="184">
        <v>85</v>
      </c>
      <c r="L150" s="282">
        <v>0</v>
      </c>
      <c r="M150" s="283"/>
      <c r="N150" s="284">
        <f t="shared" si="15"/>
        <v>0</v>
      </c>
      <c r="O150" s="254"/>
      <c r="P150" s="254"/>
      <c r="Q150" s="254"/>
      <c r="R150" s="37"/>
      <c r="T150" s="177" t="s">
        <v>22</v>
      </c>
      <c r="U150" s="44" t="s">
        <v>49</v>
      </c>
      <c r="V150" s="36"/>
      <c r="W150" s="178">
        <f t="shared" si="16"/>
        <v>0</v>
      </c>
      <c r="X150" s="178">
        <v>0</v>
      </c>
      <c r="Y150" s="178">
        <f t="shared" si="17"/>
        <v>0</v>
      </c>
      <c r="Z150" s="178">
        <v>0</v>
      </c>
      <c r="AA150" s="179">
        <f t="shared" si="18"/>
        <v>0</v>
      </c>
      <c r="AR150" s="19" t="s">
        <v>414</v>
      </c>
      <c r="AT150" s="19" t="s">
        <v>536</v>
      </c>
      <c r="AU150" s="19" t="s">
        <v>93</v>
      </c>
      <c r="AY150" s="19" t="s">
        <v>219</v>
      </c>
      <c r="BE150" s="118">
        <f t="shared" si="19"/>
        <v>0</v>
      </c>
      <c r="BF150" s="118">
        <f t="shared" si="20"/>
        <v>0</v>
      </c>
      <c r="BG150" s="118">
        <f t="shared" si="21"/>
        <v>0</v>
      </c>
      <c r="BH150" s="118">
        <f t="shared" si="22"/>
        <v>0</v>
      </c>
      <c r="BI150" s="118">
        <f t="shared" si="23"/>
        <v>0</v>
      </c>
      <c r="BJ150" s="19" t="s">
        <v>40</v>
      </c>
      <c r="BK150" s="118">
        <f t="shared" si="24"/>
        <v>0</v>
      </c>
      <c r="BL150" s="19" t="s">
        <v>268</v>
      </c>
      <c r="BM150" s="19" t="s">
        <v>2484</v>
      </c>
    </row>
    <row r="151" spans="2:65" s="1" customFormat="1" ht="25.5" customHeight="1">
      <c r="B151" s="35"/>
      <c r="C151" s="181" t="s">
        <v>382</v>
      </c>
      <c r="D151" s="181" t="s">
        <v>536</v>
      </c>
      <c r="E151" s="182" t="s">
        <v>2485</v>
      </c>
      <c r="F151" s="285" t="s">
        <v>2486</v>
      </c>
      <c r="G151" s="285"/>
      <c r="H151" s="285"/>
      <c r="I151" s="285"/>
      <c r="J151" s="183" t="s">
        <v>429</v>
      </c>
      <c r="K151" s="184">
        <v>75</v>
      </c>
      <c r="L151" s="282">
        <v>0</v>
      </c>
      <c r="M151" s="283"/>
      <c r="N151" s="284">
        <f t="shared" si="15"/>
        <v>0</v>
      </c>
      <c r="O151" s="254"/>
      <c r="P151" s="254"/>
      <c r="Q151" s="254"/>
      <c r="R151" s="37"/>
      <c r="T151" s="177" t="s">
        <v>22</v>
      </c>
      <c r="U151" s="44" t="s">
        <v>49</v>
      </c>
      <c r="V151" s="36"/>
      <c r="W151" s="178">
        <f t="shared" si="16"/>
        <v>0</v>
      </c>
      <c r="X151" s="178">
        <v>0</v>
      </c>
      <c r="Y151" s="178">
        <f t="shared" si="17"/>
        <v>0</v>
      </c>
      <c r="Z151" s="178">
        <v>0</v>
      </c>
      <c r="AA151" s="179">
        <f t="shared" si="18"/>
        <v>0</v>
      </c>
      <c r="AR151" s="19" t="s">
        <v>414</v>
      </c>
      <c r="AT151" s="19" t="s">
        <v>536</v>
      </c>
      <c r="AU151" s="19" t="s">
        <v>93</v>
      </c>
      <c r="AY151" s="19" t="s">
        <v>219</v>
      </c>
      <c r="BE151" s="118">
        <f t="shared" si="19"/>
        <v>0</v>
      </c>
      <c r="BF151" s="118">
        <f t="shared" si="20"/>
        <v>0</v>
      </c>
      <c r="BG151" s="118">
        <f t="shared" si="21"/>
        <v>0</v>
      </c>
      <c r="BH151" s="118">
        <f t="shared" si="22"/>
        <v>0</v>
      </c>
      <c r="BI151" s="118">
        <f t="shared" si="23"/>
        <v>0</v>
      </c>
      <c r="BJ151" s="19" t="s">
        <v>40</v>
      </c>
      <c r="BK151" s="118">
        <f t="shared" si="24"/>
        <v>0</v>
      </c>
      <c r="BL151" s="19" t="s">
        <v>268</v>
      </c>
      <c r="BM151" s="19" t="s">
        <v>2487</v>
      </c>
    </row>
    <row r="152" spans="2:65" s="1" customFormat="1" ht="38.25" customHeight="1">
      <c r="B152" s="35"/>
      <c r="C152" s="173" t="s">
        <v>386</v>
      </c>
      <c r="D152" s="173" t="s">
        <v>220</v>
      </c>
      <c r="E152" s="174" t="s">
        <v>2329</v>
      </c>
      <c r="F152" s="251" t="s">
        <v>2330</v>
      </c>
      <c r="G152" s="251"/>
      <c r="H152" s="251"/>
      <c r="I152" s="251"/>
      <c r="J152" s="175" t="s">
        <v>429</v>
      </c>
      <c r="K152" s="176">
        <v>40</v>
      </c>
      <c r="L152" s="252">
        <v>0</v>
      </c>
      <c r="M152" s="253"/>
      <c r="N152" s="254">
        <f t="shared" si="15"/>
        <v>0</v>
      </c>
      <c r="O152" s="254"/>
      <c r="P152" s="254"/>
      <c r="Q152" s="254"/>
      <c r="R152" s="37"/>
      <c r="T152" s="177" t="s">
        <v>22</v>
      </c>
      <c r="U152" s="44" t="s">
        <v>49</v>
      </c>
      <c r="V152" s="36"/>
      <c r="W152" s="178">
        <f t="shared" si="16"/>
        <v>0</v>
      </c>
      <c r="X152" s="178">
        <v>0</v>
      </c>
      <c r="Y152" s="178">
        <f t="shared" si="17"/>
        <v>0</v>
      </c>
      <c r="Z152" s="178">
        <v>0</v>
      </c>
      <c r="AA152" s="179">
        <f t="shared" si="18"/>
        <v>0</v>
      </c>
      <c r="AR152" s="19" t="s">
        <v>268</v>
      </c>
      <c r="AT152" s="19" t="s">
        <v>220</v>
      </c>
      <c r="AU152" s="19" t="s">
        <v>93</v>
      </c>
      <c r="AY152" s="19" t="s">
        <v>219</v>
      </c>
      <c r="BE152" s="118">
        <f t="shared" si="19"/>
        <v>0</v>
      </c>
      <c r="BF152" s="118">
        <f t="shared" si="20"/>
        <v>0</v>
      </c>
      <c r="BG152" s="118">
        <f t="shared" si="21"/>
        <v>0</v>
      </c>
      <c r="BH152" s="118">
        <f t="shared" si="22"/>
        <v>0</v>
      </c>
      <c r="BI152" s="118">
        <f t="shared" si="23"/>
        <v>0</v>
      </c>
      <c r="BJ152" s="19" t="s">
        <v>40</v>
      </c>
      <c r="BK152" s="118">
        <f t="shared" si="24"/>
        <v>0</v>
      </c>
      <c r="BL152" s="19" t="s">
        <v>268</v>
      </c>
      <c r="BM152" s="19" t="s">
        <v>2488</v>
      </c>
    </row>
    <row r="153" spans="2:65" s="1" customFormat="1" ht="25.5" customHeight="1">
      <c r="B153" s="35"/>
      <c r="C153" s="181" t="s">
        <v>390</v>
      </c>
      <c r="D153" s="181" t="s">
        <v>536</v>
      </c>
      <c r="E153" s="182" t="s">
        <v>2332</v>
      </c>
      <c r="F153" s="285" t="s">
        <v>2333</v>
      </c>
      <c r="G153" s="285"/>
      <c r="H153" s="285"/>
      <c r="I153" s="285"/>
      <c r="J153" s="183" t="s">
        <v>429</v>
      </c>
      <c r="K153" s="184">
        <v>40</v>
      </c>
      <c r="L153" s="282">
        <v>0</v>
      </c>
      <c r="M153" s="283"/>
      <c r="N153" s="284">
        <f t="shared" si="15"/>
        <v>0</v>
      </c>
      <c r="O153" s="254"/>
      <c r="P153" s="254"/>
      <c r="Q153" s="254"/>
      <c r="R153" s="37"/>
      <c r="T153" s="177" t="s">
        <v>22</v>
      </c>
      <c r="U153" s="44" t="s">
        <v>49</v>
      </c>
      <c r="V153" s="36"/>
      <c r="W153" s="178">
        <f t="shared" si="16"/>
        <v>0</v>
      </c>
      <c r="X153" s="178">
        <v>0</v>
      </c>
      <c r="Y153" s="178">
        <f t="shared" si="17"/>
        <v>0</v>
      </c>
      <c r="Z153" s="178">
        <v>0</v>
      </c>
      <c r="AA153" s="179">
        <f t="shared" si="18"/>
        <v>0</v>
      </c>
      <c r="AR153" s="19" t="s">
        <v>414</v>
      </c>
      <c r="AT153" s="19" t="s">
        <v>536</v>
      </c>
      <c r="AU153" s="19" t="s">
        <v>93</v>
      </c>
      <c r="AY153" s="19" t="s">
        <v>219</v>
      </c>
      <c r="BE153" s="118">
        <f t="shared" si="19"/>
        <v>0</v>
      </c>
      <c r="BF153" s="118">
        <f t="shared" si="20"/>
        <v>0</v>
      </c>
      <c r="BG153" s="118">
        <f t="shared" si="21"/>
        <v>0</v>
      </c>
      <c r="BH153" s="118">
        <f t="shared" si="22"/>
        <v>0</v>
      </c>
      <c r="BI153" s="118">
        <f t="shared" si="23"/>
        <v>0</v>
      </c>
      <c r="BJ153" s="19" t="s">
        <v>40</v>
      </c>
      <c r="BK153" s="118">
        <f t="shared" si="24"/>
        <v>0</v>
      </c>
      <c r="BL153" s="19" t="s">
        <v>268</v>
      </c>
      <c r="BM153" s="19" t="s">
        <v>2489</v>
      </c>
    </row>
    <row r="154" spans="2:65" s="1" customFormat="1" ht="25.5" customHeight="1">
      <c r="B154" s="35"/>
      <c r="C154" s="173" t="s">
        <v>394</v>
      </c>
      <c r="D154" s="173" t="s">
        <v>220</v>
      </c>
      <c r="E154" s="174" t="s">
        <v>2490</v>
      </c>
      <c r="F154" s="251" t="s">
        <v>2491</v>
      </c>
      <c r="G154" s="251"/>
      <c r="H154" s="251"/>
      <c r="I154" s="251"/>
      <c r="J154" s="175" t="s">
        <v>429</v>
      </c>
      <c r="K154" s="176">
        <v>280</v>
      </c>
      <c r="L154" s="252">
        <v>0</v>
      </c>
      <c r="M154" s="253"/>
      <c r="N154" s="254">
        <f t="shared" si="15"/>
        <v>0</v>
      </c>
      <c r="O154" s="254"/>
      <c r="P154" s="254"/>
      <c r="Q154" s="254"/>
      <c r="R154" s="37"/>
      <c r="T154" s="177" t="s">
        <v>22</v>
      </c>
      <c r="U154" s="44" t="s">
        <v>49</v>
      </c>
      <c r="V154" s="36"/>
      <c r="W154" s="178">
        <f t="shared" si="16"/>
        <v>0</v>
      </c>
      <c r="X154" s="178">
        <v>0</v>
      </c>
      <c r="Y154" s="178">
        <f t="shared" si="17"/>
        <v>0</v>
      </c>
      <c r="Z154" s="178">
        <v>0</v>
      </c>
      <c r="AA154" s="179">
        <f t="shared" si="18"/>
        <v>0</v>
      </c>
      <c r="AR154" s="19" t="s">
        <v>268</v>
      </c>
      <c r="AT154" s="19" t="s">
        <v>220</v>
      </c>
      <c r="AU154" s="19" t="s">
        <v>93</v>
      </c>
      <c r="AY154" s="19" t="s">
        <v>219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19" t="s">
        <v>40</v>
      </c>
      <c r="BK154" s="118">
        <f t="shared" si="24"/>
        <v>0</v>
      </c>
      <c r="BL154" s="19" t="s">
        <v>268</v>
      </c>
      <c r="BM154" s="19" t="s">
        <v>2492</v>
      </c>
    </row>
    <row r="155" spans="2:65" s="1" customFormat="1" ht="25.5" customHeight="1">
      <c r="B155" s="35"/>
      <c r="C155" s="181" t="s">
        <v>398</v>
      </c>
      <c r="D155" s="181" t="s">
        <v>536</v>
      </c>
      <c r="E155" s="182" t="s">
        <v>2493</v>
      </c>
      <c r="F155" s="285" t="s">
        <v>2494</v>
      </c>
      <c r="G155" s="285"/>
      <c r="H155" s="285"/>
      <c r="I155" s="285"/>
      <c r="J155" s="183" t="s">
        <v>372</v>
      </c>
      <c r="K155" s="184">
        <v>45</v>
      </c>
      <c r="L155" s="282">
        <v>0</v>
      </c>
      <c r="M155" s="283"/>
      <c r="N155" s="284">
        <f t="shared" si="15"/>
        <v>0</v>
      </c>
      <c r="O155" s="254"/>
      <c r="P155" s="254"/>
      <c r="Q155" s="254"/>
      <c r="R155" s="37"/>
      <c r="T155" s="177" t="s">
        <v>22</v>
      </c>
      <c r="U155" s="44" t="s">
        <v>49</v>
      </c>
      <c r="V155" s="36"/>
      <c r="W155" s="178">
        <f t="shared" si="16"/>
        <v>0</v>
      </c>
      <c r="X155" s="178">
        <v>0</v>
      </c>
      <c r="Y155" s="178">
        <f t="shared" si="17"/>
        <v>0</v>
      </c>
      <c r="Z155" s="178">
        <v>0</v>
      </c>
      <c r="AA155" s="179">
        <f t="shared" si="18"/>
        <v>0</v>
      </c>
      <c r="AR155" s="19" t="s">
        <v>414</v>
      </c>
      <c r="AT155" s="19" t="s">
        <v>536</v>
      </c>
      <c r="AU155" s="19" t="s">
        <v>93</v>
      </c>
      <c r="AY155" s="19" t="s">
        <v>219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19" t="s">
        <v>40</v>
      </c>
      <c r="BK155" s="118">
        <f t="shared" si="24"/>
        <v>0</v>
      </c>
      <c r="BL155" s="19" t="s">
        <v>268</v>
      </c>
      <c r="BM155" s="19" t="s">
        <v>2495</v>
      </c>
    </row>
    <row r="156" spans="2:65" s="1" customFormat="1" ht="25.5" customHeight="1">
      <c r="B156" s="35"/>
      <c r="C156" s="181" t="s">
        <v>402</v>
      </c>
      <c r="D156" s="181" t="s">
        <v>536</v>
      </c>
      <c r="E156" s="182" t="s">
        <v>2496</v>
      </c>
      <c r="F156" s="285" t="s">
        <v>2497</v>
      </c>
      <c r="G156" s="285"/>
      <c r="H156" s="285"/>
      <c r="I156" s="285"/>
      <c r="J156" s="183" t="s">
        <v>372</v>
      </c>
      <c r="K156" s="184">
        <v>235</v>
      </c>
      <c r="L156" s="282">
        <v>0</v>
      </c>
      <c r="M156" s="283"/>
      <c r="N156" s="284">
        <f t="shared" si="15"/>
        <v>0</v>
      </c>
      <c r="O156" s="254"/>
      <c r="P156" s="254"/>
      <c r="Q156" s="254"/>
      <c r="R156" s="37"/>
      <c r="T156" s="177" t="s">
        <v>22</v>
      </c>
      <c r="U156" s="44" t="s">
        <v>49</v>
      </c>
      <c r="V156" s="36"/>
      <c r="W156" s="178">
        <f t="shared" si="16"/>
        <v>0</v>
      </c>
      <c r="X156" s="178">
        <v>0</v>
      </c>
      <c r="Y156" s="178">
        <f t="shared" si="17"/>
        <v>0</v>
      </c>
      <c r="Z156" s="178">
        <v>0</v>
      </c>
      <c r="AA156" s="179">
        <f t="shared" si="18"/>
        <v>0</v>
      </c>
      <c r="AR156" s="19" t="s">
        <v>414</v>
      </c>
      <c r="AT156" s="19" t="s">
        <v>536</v>
      </c>
      <c r="AU156" s="19" t="s">
        <v>93</v>
      </c>
      <c r="AY156" s="19" t="s">
        <v>219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40</v>
      </c>
      <c r="BK156" s="118">
        <f t="shared" si="24"/>
        <v>0</v>
      </c>
      <c r="BL156" s="19" t="s">
        <v>268</v>
      </c>
      <c r="BM156" s="19" t="s">
        <v>2498</v>
      </c>
    </row>
    <row r="157" spans="2:65" s="1" customFormat="1" ht="25.5" customHeight="1">
      <c r="B157" s="35"/>
      <c r="C157" s="173" t="s">
        <v>406</v>
      </c>
      <c r="D157" s="173" t="s">
        <v>220</v>
      </c>
      <c r="E157" s="174" t="s">
        <v>2499</v>
      </c>
      <c r="F157" s="251" t="s">
        <v>2500</v>
      </c>
      <c r="G157" s="251"/>
      <c r="H157" s="251"/>
      <c r="I157" s="251"/>
      <c r="J157" s="175" t="s">
        <v>429</v>
      </c>
      <c r="K157" s="176">
        <v>110</v>
      </c>
      <c r="L157" s="252">
        <v>0</v>
      </c>
      <c r="M157" s="253"/>
      <c r="N157" s="254">
        <f t="shared" si="15"/>
        <v>0</v>
      </c>
      <c r="O157" s="254"/>
      <c r="P157" s="254"/>
      <c r="Q157" s="254"/>
      <c r="R157" s="37"/>
      <c r="T157" s="177" t="s">
        <v>22</v>
      </c>
      <c r="U157" s="44" t="s">
        <v>49</v>
      </c>
      <c r="V157" s="36"/>
      <c r="W157" s="178">
        <f t="shared" si="16"/>
        <v>0</v>
      </c>
      <c r="X157" s="178">
        <v>0</v>
      </c>
      <c r="Y157" s="178">
        <f t="shared" si="17"/>
        <v>0</v>
      </c>
      <c r="Z157" s="178">
        <v>0</v>
      </c>
      <c r="AA157" s="179">
        <f t="shared" si="18"/>
        <v>0</v>
      </c>
      <c r="AR157" s="19" t="s">
        <v>268</v>
      </c>
      <c r="AT157" s="19" t="s">
        <v>220</v>
      </c>
      <c r="AU157" s="19" t="s">
        <v>93</v>
      </c>
      <c r="AY157" s="19" t="s">
        <v>219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40</v>
      </c>
      <c r="BK157" s="118">
        <f t="shared" si="24"/>
        <v>0</v>
      </c>
      <c r="BL157" s="19" t="s">
        <v>268</v>
      </c>
      <c r="BM157" s="19" t="s">
        <v>2501</v>
      </c>
    </row>
    <row r="158" spans="2:65" s="1" customFormat="1" ht="16.5" customHeight="1">
      <c r="B158" s="35"/>
      <c r="C158" s="181" t="s">
        <v>410</v>
      </c>
      <c r="D158" s="181" t="s">
        <v>536</v>
      </c>
      <c r="E158" s="182" t="s">
        <v>2502</v>
      </c>
      <c r="F158" s="285" t="s">
        <v>2503</v>
      </c>
      <c r="G158" s="285"/>
      <c r="H158" s="285"/>
      <c r="I158" s="285"/>
      <c r="J158" s="183" t="s">
        <v>1079</v>
      </c>
      <c r="K158" s="184">
        <v>68.2</v>
      </c>
      <c r="L158" s="282">
        <v>0</v>
      </c>
      <c r="M158" s="283"/>
      <c r="N158" s="284">
        <f t="shared" si="15"/>
        <v>0</v>
      </c>
      <c r="O158" s="254"/>
      <c r="P158" s="254"/>
      <c r="Q158" s="254"/>
      <c r="R158" s="37"/>
      <c r="T158" s="177" t="s">
        <v>22</v>
      </c>
      <c r="U158" s="44" t="s">
        <v>49</v>
      </c>
      <c r="V158" s="36"/>
      <c r="W158" s="178">
        <f t="shared" si="16"/>
        <v>0</v>
      </c>
      <c r="X158" s="178">
        <v>0</v>
      </c>
      <c r="Y158" s="178">
        <f t="shared" si="17"/>
        <v>0</v>
      </c>
      <c r="Z158" s="178">
        <v>0</v>
      </c>
      <c r="AA158" s="179">
        <f t="shared" si="18"/>
        <v>0</v>
      </c>
      <c r="AR158" s="19" t="s">
        <v>414</v>
      </c>
      <c r="AT158" s="19" t="s">
        <v>536</v>
      </c>
      <c r="AU158" s="19" t="s">
        <v>93</v>
      </c>
      <c r="AY158" s="19" t="s">
        <v>219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40</v>
      </c>
      <c r="BK158" s="118">
        <f t="shared" si="24"/>
        <v>0</v>
      </c>
      <c r="BL158" s="19" t="s">
        <v>268</v>
      </c>
      <c r="BM158" s="19" t="s">
        <v>2504</v>
      </c>
    </row>
    <row r="159" spans="2:65" s="1" customFormat="1" ht="16.5" customHeight="1">
      <c r="B159" s="35"/>
      <c r="C159" s="173" t="s">
        <v>414</v>
      </c>
      <c r="D159" s="173" t="s">
        <v>220</v>
      </c>
      <c r="E159" s="174" t="s">
        <v>2505</v>
      </c>
      <c r="F159" s="251" t="s">
        <v>2506</v>
      </c>
      <c r="G159" s="251"/>
      <c r="H159" s="251"/>
      <c r="I159" s="251"/>
      <c r="J159" s="175" t="s">
        <v>372</v>
      </c>
      <c r="K159" s="176">
        <v>60</v>
      </c>
      <c r="L159" s="252">
        <v>0</v>
      </c>
      <c r="M159" s="253"/>
      <c r="N159" s="254">
        <f t="shared" si="15"/>
        <v>0</v>
      </c>
      <c r="O159" s="254"/>
      <c r="P159" s="254"/>
      <c r="Q159" s="254"/>
      <c r="R159" s="37"/>
      <c r="T159" s="177" t="s">
        <v>22</v>
      </c>
      <c r="U159" s="44" t="s">
        <v>49</v>
      </c>
      <c r="V159" s="36"/>
      <c r="W159" s="178">
        <f t="shared" si="16"/>
        <v>0</v>
      </c>
      <c r="X159" s="178">
        <v>0</v>
      </c>
      <c r="Y159" s="178">
        <f t="shared" si="17"/>
        <v>0</v>
      </c>
      <c r="Z159" s="178">
        <v>0</v>
      </c>
      <c r="AA159" s="179">
        <f t="shared" si="18"/>
        <v>0</v>
      </c>
      <c r="AR159" s="19" t="s">
        <v>268</v>
      </c>
      <c r="AT159" s="19" t="s">
        <v>220</v>
      </c>
      <c r="AU159" s="19" t="s">
        <v>93</v>
      </c>
      <c r="AY159" s="19" t="s">
        <v>219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40</v>
      </c>
      <c r="BK159" s="118">
        <f t="shared" si="24"/>
        <v>0</v>
      </c>
      <c r="BL159" s="19" t="s">
        <v>268</v>
      </c>
      <c r="BM159" s="19" t="s">
        <v>2507</v>
      </c>
    </row>
    <row r="160" spans="2:65" s="1" customFormat="1" ht="16.5" customHeight="1">
      <c r="B160" s="35"/>
      <c r="C160" s="181" t="s">
        <v>418</v>
      </c>
      <c r="D160" s="181" t="s">
        <v>536</v>
      </c>
      <c r="E160" s="182" t="s">
        <v>2508</v>
      </c>
      <c r="F160" s="285" t="s">
        <v>2509</v>
      </c>
      <c r="G160" s="285"/>
      <c r="H160" s="285"/>
      <c r="I160" s="285"/>
      <c r="J160" s="183" t="s">
        <v>372</v>
      </c>
      <c r="K160" s="184">
        <v>60</v>
      </c>
      <c r="L160" s="282">
        <v>0</v>
      </c>
      <c r="M160" s="283"/>
      <c r="N160" s="284">
        <f t="shared" si="15"/>
        <v>0</v>
      </c>
      <c r="O160" s="254"/>
      <c r="P160" s="254"/>
      <c r="Q160" s="254"/>
      <c r="R160" s="37"/>
      <c r="T160" s="177" t="s">
        <v>22</v>
      </c>
      <c r="U160" s="44" t="s">
        <v>49</v>
      </c>
      <c r="V160" s="36"/>
      <c r="W160" s="178">
        <f t="shared" si="16"/>
        <v>0</v>
      </c>
      <c r="X160" s="178">
        <v>0</v>
      </c>
      <c r="Y160" s="178">
        <f t="shared" si="17"/>
        <v>0</v>
      </c>
      <c r="Z160" s="178">
        <v>0</v>
      </c>
      <c r="AA160" s="179">
        <f t="shared" si="18"/>
        <v>0</v>
      </c>
      <c r="AR160" s="19" t="s">
        <v>414</v>
      </c>
      <c r="AT160" s="19" t="s">
        <v>536</v>
      </c>
      <c r="AU160" s="19" t="s">
        <v>93</v>
      </c>
      <c r="AY160" s="19" t="s">
        <v>219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40</v>
      </c>
      <c r="BK160" s="118">
        <f t="shared" si="24"/>
        <v>0</v>
      </c>
      <c r="BL160" s="19" t="s">
        <v>268</v>
      </c>
      <c r="BM160" s="19" t="s">
        <v>2510</v>
      </c>
    </row>
    <row r="161" spans="2:65" s="1" customFormat="1" ht="25.5" customHeight="1">
      <c r="B161" s="35"/>
      <c r="C161" s="173" t="s">
        <v>422</v>
      </c>
      <c r="D161" s="173" t="s">
        <v>220</v>
      </c>
      <c r="E161" s="174" t="s">
        <v>2511</v>
      </c>
      <c r="F161" s="251" t="s">
        <v>2512</v>
      </c>
      <c r="G161" s="251"/>
      <c r="H161" s="251"/>
      <c r="I161" s="251"/>
      <c r="J161" s="175" t="s">
        <v>429</v>
      </c>
      <c r="K161" s="176">
        <v>260</v>
      </c>
      <c r="L161" s="252">
        <v>0</v>
      </c>
      <c r="M161" s="253"/>
      <c r="N161" s="254">
        <f t="shared" si="15"/>
        <v>0</v>
      </c>
      <c r="O161" s="254"/>
      <c r="P161" s="254"/>
      <c r="Q161" s="254"/>
      <c r="R161" s="37"/>
      <c r="T161" s="177" t="s">
        <v>22</v>
      </c>
      <c r="U161" s="44" t="s">
        <v>49</v>
      </c>
      <c r="V161" s="36"/>
      <c r="W161" s="178">
        <f t="shared" si="16"/>
        <v>0</v>
      </c>
      <c r="X161" s="178">
        <v>0</v>
      </c>
      <c r="Y161" s="178">
        <f t="shared" si="17"/>
        <v>0</v>
      </c>
      <c r="Z161" s="178">
        <v>0</v>
      </c>
      <c r="AA161" s="179">
        <f t="shared" si="18"/>
        <v>0</v>
      </c>
      <c r="AR161" s="19" t="s">
        <v>268</v>
      </c>
      <c r="AT161" s="19" t="s">
        <v>220</v>
      </c>
      <c r="AU161" s="19" t="s">
        <v>93</v>
      </c>
      <c r="AY161" s="19" t="s">
        <v>219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40</v>
      </c>
      <c r="BK161" s="118">
        <f t="shared" si="24"/>
        <v>0</v>
      </c>
      <c r="BL161" s="19" t="s">
        <v>268</v>
      </c>
      <c r="BM161" s="19" t="s">
        <v>2513</v>
      </c>
    </row>
    <row r="162" spans="2:65" s="1" customFormat="1" ht="16.5" customHeight="1">
      <c r="B162" s="35"/>
      <c r="C162" s="181" t="s">
        <v>426</v>
      </c>
      <c r="D162" s="181" t="s">
        <v>536</v>
      </c>
      <c r="E162" s="182" t="s">
        <v>2514</v>
      </c>
      <c r="F162" s="285" t="s">
        <v>2515</v>
      </c>
      <c r="G162" s="285"/>
      <c r="H162" s="285"/>
      <c r="I162" s="285"/>
      <c r="J162" s="183" t="s">
        <v>429</v>
      </c>
      <c r="K162" s="184">
        <v>260</v>
      </c>
      <c r="L162" s="282">
        <v>0</v>
      </c>
      <c r="M162" s="283"/>
      <c r="N162" s="284">
        <f t="shared" si="15"/>
        <v>0</v>
      </c>
      <c r="O162" s="254"/>
      <c r="P162" s="254"/>
      <c r="Q162" s="254"/>
      <c r="R162" s="37"/>
      <c r="T162" s="177" t="s">
        <v>22</v>
      </c>
      <c r="U162" s="44" t="s">
        <v>49</v>
      </c>
      <c r="V162" s="36"/>
      <c r="W162" s="178">
        <f t="shared" si="16"/>
        <v>0</v>
      </c>
      <c r="X162" s="178">
        <v>0</v>
      </c>
      <c r="Y162" s="178">
        <f t="shared" si="17"/>
        <v>0</v>
      </c>
      <c r="Z162" s="178">
        <v>0</v>
      </c>
      <c r="AA162" s="179">
        <f t="shared" si="18"/>
        <v>0</v>
      </c>
      <c r="AR162" s="19" t="s">
        <v>414</v>
      </c>
      <c r="AT162" s="19" t="s">
        <v>536</v>
      </c>
      <c r="AU162" s="19" t="s">
        <v>93</v>
      </c>
      <c r="AY162" s="19" t="s">
        <v>219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40</v>
      </c>
      <c r="BK162" s="118">
        <f t="shared" si="24"/>
        <v>0</v>
      </c>
      <c r="BL162" s="19" t="s">
        <v>268</v>
      </c>
      <c r="BM162" s="19" t="s">
        <v>2516</v>
      </c>
    </row>
    <row r="163" spans="2:65" s="1" customFormat="1" ht="16.5" customHeight="1">
      <c r="B163" s="35"/>
      <c r="C163" s="181" t="s">
        <v>431</v>
      </c>
      <c r="D163" s="181" t="s">
        <v>536</v>
      </c>
      <c r="E163" s="182" t="s">
        <v>2517</v>
      </c>
      <c r="F163" s="285" t="s">
        <v>2518</v>
      </c>
      <c r="G163" s="285"/>
      <c r="H163" s="285"/>
      <c r="I163" s="285"/>
      <c r="J163" s="183" t="s">
        <v>1358</v>
      </c>
      <c r="K163" s="184">
        <v>130</v>
      </c>
      <c r="L163" s="282">
        <v>0</v>
      </c>
      <c r="M163" s="283"/>
      <c r="N163" s="284">
        <f t="shared" si="15"/>
        <v>0</v>
      </c>
      <c r="O163" s="254"/>
      <c r="P163" s="254"/>
      <c r="Q163" s="254"/>
      <c r="R163" s="37"/>
      <c r="T163" s="177" t="s">
        <v>22</v>
      </c>
      <c r="U163" s="44" t="s">
        <v>49</v>
      </c>
      <c r="V163" s="36"/>
      <c r="W163" s="178">
        <f t="shared" si="16"/>
        <v>0</v>
      </c>
      <c r="X163" s="178">
        <v>0</v>
      </c>
      <c r="Y163" s="178">
        <f t="shared" si="17"/>
        <v>0</v>
      </c>
      <c r="Z163" s="178">
        <v>0</v>
      </c>
      <c r="AA163" s="179">
        <f t="shared" si="18"/>
        <v>0</v>
      </c>
      <c r="AR163" s="19" t="s">
        <v>414</v>
      </c>
      <c r="AT163" s="19" t="s">
        <v>536</v>
      </c>
      <c r="AU163" s="19" t="s">
        <v>93</v>
      </c>
      <c r="AY163" s="19" t="s">
        <v>219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19" t="s">
        <v>40</v>
      </c>
      <c r="BK163" s="118">
        <f t="shared" si="24"/>
        <v>0</v>
      </c>
      <c r="BL163" s="19" t="s">
        <v>268</v>
      </c>
      <c r="BM163" s="19" t="s">
        <v>2519</v>
      </c>
    </row>
    <row r="164" spans="2:65" s="1" customFormat="1" ht="16.5" customHeight="1">
      <c r="B164" s="35"/>
      <c r="C164" s="181" t="s">
        <v>435</v>
      </c>
      <c r="D164" s="181" t="s">
        <v>536</v>
      </c>
      <c r="E164" s="182" t="s">
        <v>2520</v>
      </c>
      <c r="F164" s="285" t="s">
        <v>2521</v>
      </c>
      <c r="G164" s="285"/>
      <c r="H164" s="285"/>
      <c r="I164" s="285"/>
      <c r="J164" s="183" t="s">
        <v>1358</v>
      </c>
      <c r="K164" s="184">
        <v>390</v>
      </c>
      <c r="L164" s="282">
        <v>0</v>
      </c>
      <c r="M164" s="283"/>
      <c r="N164" s="284">
        <f t="shared" si="15"/>
        <v>0</v>
      </c>
      <c r="O164" s="254"/>
      <c r="P164" s="254"/>
      <c r="Q164" s="254"/>
      <c r="R164" s="37"/>
      <c r="T164" s="177" t="s">
        <v>22</v>
      </c>
      <c r="U164" s="44" t="s">
        <v>49</v>
      </c>
      <c r="V164" s="36"/>
      <c r="W164" s="178">
        <f t="shared" si="16"/>
        <v>0</v>
      </c>
      <c r="X164" s="178">
        <v>0</v>
      </c>
      <c r="Y164" s="178">
        <f t="shared" si="17"/>
        <v>0</v>
      </c>
      <c r="Z164" s="178">
        <v>0</v>
      </c>
      <c r="AA164" s="179">
        <f t="shared" si="18"/>
        <v>0</v>
      </c>
      <c r="AR164" s="19" t="s">
        <v>414</v>
      </c>
      <c r="AT164" s="19" t="s">
        <v>536</v>
      </c>
      <c r="AU164" s="19" t="s">
        <v>93</v>
      </c>
      <c r="AY164" s="19" t="s">
        <v>219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19" t="s">
        <v>40</v>
      </c>
      <c r="BK164" s="118">
        <f t="shared" si="24"/>
        <v>0</v>
      </c>
      <c r="BL164" s="19" t="s">
        <v>268</v>
      </c>
      <c r="BM164" s="19" t="s">
        <v>2522</v>
      </c>
    </row>
    <row r="165" spans="2:65" s="1" customFormat="1" ht="16.5" customHeight="1">
      <c r="B165" s="35"/>
      <c r="C165" s="181" t="s">
        <v>439</v>
      </c>
      <c r="D165" s="181" t="s">
        <v>536</v>
      </c>
      <c r="E165" s="182" t="s">
        <v>2523</v>
      </c>
      <c r="F165" s="285" t="s">
        <v>2524</v>
      </c>
      <c r="G165" s="285"/>
      <c r="H165" s="285"/>
      <c r="I165" s="285"/>
      <c r="J165" s="183" t="s">
        <v>846</v>
      </c>
      <c r="K165" s="184">
        <v>3</v>
      </c>
      <c r="L165" s="282">
        <v>0</v>
      </c>
      <c r="M165" s="283"/>
      <c r="N165" s="284">
        <f t="shared" si="15"/>
        <v>0</v>
      </c>
      <c r="O165" s="254"/>
      <c r="P165" s="254"/>
      <c r="Q165" s="254"/>
      <c r="R165" s="37"/>
      <c r="T165" s="177" t="s">
        <v>22</v>
      </c>
      <c r="U165" s="44" t="s">
        <v>49</v>
      </c>
      <c r="V165" s="36"/>
      <c r="W165" s="178">
        <f t="shared" si="16"/>
        <v>0</v>
      </c>
      <c r="X165" s="178">
        <v>0</v>
      </c>
      <c r="Y165" s="178">
        <f t="shared" si="17"/>
        <v>0</v>
      </c>
      <c r="Z165" s="178">
        <v>0</v>
      </c>
      <c r="AA165" s="179">
        <f t="shared" si="18"/>
        <v>0</v>
      </c>
      <c r="AR165" s="19" t="s">
        <v>414</v>
      </c>
      <c r="AT165" s="19" t="s">
        <v>536</v>
      </c>
      <c r="AU165" s="19" t="s">
        <v>93</v>
      </c>
      <c r="AY165" s="19" t="s">
        <v>219</v>
      </c>
      <c r="BE165" s="118">
        <f t="shared" si="19"/>
        <v>0</v>
      </c>
      <c r="BF165" s="118">
        <f t="shared" si="20"/>
        <v>0</v>
      </c>
      <c r="BG165" s="118">
        <f t="shared" si="21"/>
        <v>0</v>
      </c>
      <c r="BH165" s="118">
        <f t="shared" si="22"/>
        <v>0</v>
      </c>
      <c r="BI165" s="118">
        <f t="shared" si="23"/>
        <v>0</v>
      </c>
      <c r="BJ165" s="19" t="s">
        <v>40</v>
      </c>
      <c r="BK165" s="118">
        <f t="shared" si="24"/>
        <v>0</v>
      </c>
      <c r="BL165" s="19" t="s">
        <v>268</v>
      </c>
      <c r="BM165" s="19" t="s">
        <v>2525</v>
      </c>
    </row>
    <row r="166" spans="2:65" s="1" customFormat="1" ht="16.5" customHeight="1">
      <c r="B166" s="35"/>
      <c r="C166" s="181" t="s">
        <v>443</v>
      </c>
      <c r="D166" s="181" t="s">
        <v>536</v>
      </c>
      <c r="E166" s="182" t="s">
        <v>2526</v>
      </c>
      <c r="F166" s="285" t="s">
        <v>2527</v>
      </c>
      <c r="G166" s="285"/>
      <c r="H166" s="285"/>
      <c r="I166" s="285"/>
      <c r="J166" s="183" t="s">
        <v>1358</v>
      </c>
      <c r="K166" s="184">
        <v>260</v>
      </c>
      <c r="L166" s="282">
        <v>0</v>
      </c>
      <c r="M166" s="283"/>
      <c r="N166" s="284">
        <f t="shared" si="15"/>
        <v>0</v>
      </c>
      <c r="O166" s="254"/>
      <c r="P166" s="254"/>
      <c r="Q166" s="254"/>
      <c r="R166" s="37"/>
      <c r="T166" s="177" t="s">
        <v>22</v>
      </c>
      <c r="U166" s="44" t="s">
        <v>49</v>
      </c>
      <c r="V166" s="36"/>
      <c r="W166" s="178">
        <f t="shared" si="16"/>
        <v>0</v>
      </c>
      <c r="X166" s="178">
        <v>0</v>
      </c>
      <c r="Y166" s="178">
        <f t="shared" si="17"/>
        <v>0</v>
      </c>
      <c r="Z166" s="178">
        <v>0</v>
      </c>
      <c r="AA166" s="179">
        <f t="shared" si="18"/>
        <v>0</v>
      </c>
      <c r="AR166" s="19" t="s">
        <v>414</v>
      </c>
      <c r="AT166" s="19" t="s">
        <v>536</v>
      </c>
      <c r="AU166" s="19" t="s">
        <v>93</v>
      </c>
      <c r="AY166" s="19" t="s">
        <v>219</v>
      </c>
      <c r="BE166" s="118">
        <f t="shared" si="19"/>
        <v>0</v>
      </c>
      <c r="BF166" s="118">
        <f t="shared" si="20"/>
        <v>0</v>
      </c>
      <c r="BG166" s="118">
        <f t="shared" si="21"/>
        <v>0</v>
      </c>
      <c r="BH166" s="118">
        <f t="shared" si="22"/>
        <v>0</v>
      </c>
      <c r="BI166" s="118">
        <f t="shared" si="23"/>
        <v>0</v>
      </c>
      <c r="BJ166" s="19" t="s">
        <v>40</v>
      </c>
      <c r="BK166" s="118">
        <f t="shared" si="24"/>
        <v>0</v>
      </c>
      <c r="BL166" s="19" t="s">
        <v>268</v>
      </c>
      <c r="BM166" s="19" t="s">
        <v>2528</v>
      </c>
    </row>
    <row r="167" spans="2:65" s="1" customFormat="1" ht="25.5" customHeight="1">
      <c r="B167" s="35"/>
      <c r="C167" s="173" t="s">
        <v>447</v>
      </c>
      <c r="D167" s="173" t="s">
        <v>220</v>
      </c>
      <c r="E167" s="174" t="s">
        <v>2529</v>
      </c>
      <c r="F167" s="251" t="s">
        <v>2530</v>
      </c>
      <c r="G167" s="251"/>
      <c r="H167" s="251"/>
      <c r="I167" s="251"/>
      <c r="J167" s="175" t="s">
        <v>429</v>
      </c>
      <c r="K167" s="176">
        <v>106</v>
      </c>
      <c r="L167" s="252">
        <v>0</v>
      </c>
      <c r="M167" s="253"/>
      <c r="N167" s="254">
        <f t="shared" si="15"/>
        <v>0</v>
      </c>
      <c r="O167" s="254"/>
      <c r="P167" s="254"/>
      <c r="Q167" s="254"/>
      <c r="R167" s="37"/>
      <c r="T167" s="177" t="s">
        <v>22</v>
      </c>
      <c r="U167" s="44" t="s">
        <v>49</v>
      </c>
      <c r="V167" s="36"/>
      <c r="W167" s="178">
        <f t="shared" si="16"/>
        <v>0</v>
      </c>
      <c r="X167" s="178">
        <v>0</v>
      </c>
      <c r="Y167" s="178">
        <f t="shared" si="17"/>
        <v>0</v>
      </c>
      <c r="Z167" s="178">
        <v>0</v>
      </c>
      <c r="AA167" s="179">
        <f t="shared" si="18"/>
        <v>0</v>
      </c>
      <c r="AR167" s="19" t="s">
        <v>268</v>
      </c>
      <c r="AT167" s="19" t="s">
        <v>220</v>
      </c>
      <c r="AU167" s="19" t="s">
        <v>93</v>
      </c>
      <c r="AY167" s="19" t="s">
        <v>219</v>
      </c>
      <c r="BE167" s="118">
        <f t="shared" si="19"/>
        <v>0</v>
      </c>
      <c r="BF167" s="118">
        <f t="shared" si="20"/>
        <v>0</v>
      </c>
      <c r="BG167" s="118">
        <f t="shared" si="21"/>
        <v>0</v>
      </c>
      <c r="BH167" s="118">
        <f t="shared" si="22"/>
        <v>0</v>
      </c>
      <c r="BI167" s="118">
        <f t="shared" si="23"/>
        <v>0</v>
      </c>
      <c r="BJ167" s="19" t="s">
        <v>40</v>
      </c>
      <c r="BK167" s="118">
        <f t="shared" si="24"/>
        <v>0</v>
      </c>
      <c r="BL167" s="19" t="s">
        <v>268</v>
      </c>
      <c r="BM167" s="19" t="s">
        <v>2531</v>
      </c>
    </row>
    <row r="168" spans="2:65" s="1" customFormat="1" ht="16.5" customHeight="1">
      <c r="B168" s="35"/>
      <c r="C168" s="173" t="s">
        <v>451</v>
      </c>
      <c r="D168" s="173" t="s">
        <v>220</v>
      </c>
      <c r="E168" s="174" t="s">
        <v>2532</v>
      </c>
      <c r="F168" s="251" t="s">
        <v>2533</v>
      </c>
      <c r="G168" s="251"/>
      <c r="H168" s="251"/>
      <c r="I168" s="251"/>
      <c r="J168" s="175" t="s">
        <v>429</v>
      </c>
      <c r="K168" s="176">
        <v>106</v>
      </c>
      <c r="L168" s="252">
        <v>0</v>
      </c>
      <c r="M168" s="253"/>
      <c r="N168" s="254">
        <f t="shared" si="15"/>
        <v>0</v>
      </c>
      <c r="O168" s="254"/>
      <c r="P168" s="254"/>
      <c r="Q168" s="254"/>
      <c r="R168" s="37"/>
      <c r="T168" s="177" t="s">
        <v>22</v>
      </c>
      <c r="U168" s="44" t="s">
        <v>49</v>
      </c>
      <c r="V168" s="36"/>
      <c r="W168" s="178">
        <f t="shared" si="16"/>
        <v>0</v>
      </c>
      <c r="X168" s="178">
        <v>0</v>
      </c>
      <c r="Y168" s="178">
        <f t="shared" si="17"/>
        <v>0</v>
      </c>
      <c r="Z168" s="178">
        <v>0</v>
      </c>
      <c r="AA168" s="179">
        <f t="shared" si="18"/>
        <v>0</v>
      </c>
      <c r="AR168" s="19" t="s">
        <v>268</v>
      </c>
      <c r="AT168" s="19" t="s">
        <v>220</v>
      </c>
      <c r="AU168" s="19" t="s">
        <v>93</v>
      </c>
      <c r="AY168" s="19" t="s">
        <v>219</v>
      </c>
      <c r="BE168" s="118">
        <f t="shared" si="19"/>
        <v>0</v>
      </c>
      <c r="BF168" s="118">
        <f t="shared" si="20"/>
        <v>0</v>
      </c>
      <c r="BG168" s="118">
        <f t="shared" si="21"/>
        <v>0</v>
      </c>
      <c r="BH168" s="118">
        <f t="shared" si="22"/>
        <v>0</v>
      </c>
      <c r="BI168" s="118">
        <f t="shared" si="23"/>
        <v>0</v>
      </c>
      <c r="BJ168" s="19" t="s">
        <v>40</v>
      </c>
      <c r="BK168" s="118">
        <f t="shared" si="24"/>
        <v>0</v>
      </c>
      <c r="BL168" s="19" t="s">
        <v>268</v>
      </c>
      <c r="BM168" s="19" t="s">
        <v>2534</v>
      </c>
    </row>
    <row r="169" spans="2:65" s="1" customFormat="1" ht="16.5" customHeight="1">
      <c r="B169" s="35"/>
      <c r="C169" s="181" t="s">
        <v>455</v>
      </c>
      <c r="D169" s="181" t="s">
        <v>536</v>
      </c>
      <c r="E169" s="182" t="s">
        <v>2535</v>
      </c>
      <c r="F169" s="285" t="s">
        <v>2536</v>
      </c>
      <c r="G169" s="285"/>
      <c r="H169" s="285"/>
      <c r="I169" s="285"/>
      <c r="J169" s="183" t="s">
        <v>429</v>
      </c>
      <c r="K169" s="184">
        <v>106</v>
      </c>
      <c r="L169" s="282">
        <v>0</v>
      </c>
      <c r="M169" s="283"/>
      <c r="N169" s="284">
        <f t="shared" si="15"/>
        <v>0</v>
      </c>
      <c r="O169" s="254"/>
      <c r="P169" s="254"/>
      <c r="Q169" s="254"/>
      <c r="R169" s="37"/>
      <c r="T169" s="177" t="s">
        <v>22</v>
      </c>
      <c r="U169" s="44" t="s">
        <v>49</v>
      </c>
      <c r="V169" s="36"/>
      <c r="W169" s="178">
        <f t="shared" si="16"/>
        <v>0</v>
      </c>
      <c r="X169" s="178">
        <v>0</v>
      </c>
      <c r="Y169" s="178">
        <f t="shared" si="17"/>
        <v>0</v>
      </c>
      <c r="Z169" s="178">
        <v>0</v>
      </c>
      <c r="AA169" s="179">
        <f t="shared" si="18"/>
        <v>0</v>
      </c>
      <c r="AR169" s="19" t="s">
        <v>414</v>
      </c>
      <c r="AT169" s="19" t="s">
        <v>536</v>
      </c>
      <c r="AU169" s="19" t="s">
        <v>93</v>
      </c>
      <c r="AY169" s="19" t="s">
        <v>219</v>
      </c>
      <c r="BE169" s="118">
        <f t="shared" si="19"/>
        <v>0</v>
      </c>
      <c r="BF169" s="118">
        <f t="shared" si="20"/>
        <v>0</v>
      </c>
      <c r="BG169" s="118">
        <f t="shared" si="21"/>
        <v>0</v>
      </c>
      <c r="BH169" s="118">
        <f t="shared" si="22"/>
        <v>0</v>
      </c>
      <c r="BI169" s="118">
        <f t="shared" si="23"/>
        <v>0</v>
      </c>
      <c r="BJ169" s="19" t="s">
        <v>40</v>
      </c>
      <c r="BK169" s="118">
        <f t="shared" si="24"/>
        <v>0</v>
      </c>
      <c r="BL169" s="19" t="s">
        <v>268</v>
      </c>
      <c r="BM169" s="19" t="s">
        <v>2537</v>
      </c>
    </row>
    <row r="170" spans="2:65" s="1" customFormat="1" ht="16.5" customHeight="1">
      <c r="B170" s="35"/>
      <c r="C170" s="181" t="s">
        <v>459</v>
      </c>
      <c r="D170" s="181" t="s">
        <v>536</v>
      </c>
      <c r="E170" s="182" t="s">
        <v>2538</v>
      </c>
      <c r="F170" s="285" t="s">
        <v>2539</v>
      </c>
      <c r="G170" s="285"/>
      <c r="H170" s="285"/>
      <c r="I170" s="285"/>
      <c r="J170" s="183" t="s">
        <v>1358</v>
      </c>
      <c r="K170" s="184">
        <v>52</v>
      </c>
      <c r="L170" s="282">
        <v>0</v>
      </c>
      <c r="M170" s="283"/>
      <c r="N170" s="284">
        <f t="shared" si="15"/>
        <v>0</v>
      </c>
      <c r="O170" s="254"/>
      <c r="P170" s="254"/>
      <c r="Q170" s="254"/>
      <c r="R170" s="37"/>
      <c r="T170" s="177" t="s">
        <v>22</v>
      </c>
      <c r="U170" s="44" t="s">
        <v>49</v>
      </c>
      <c r="V170" s="36"/>
      <c r="W170" s="178">
        <f t="shared" si="16"/>
        <v>0</v>
      </c>
      <c r="X170" s="178">
        <v>0</v>
      </c>
      <c r="Y170" s="178">
        <f t="shared" si="17"/>
        <v>0</v>
      </c>
      <c r="Z170" s="178">
        <v>0</v>
      </c>
      <c r="AA170" s="179">
        <f t="shared" si="18"/>
        <v>0</v>
      </c>
      <c r="AR170" s="19" t="s">
        <v>414</v>
      </c>
      <c r="AT170" s="19" t="s">
        <v>536</v>
      </c>
      <c r="AU170" s="19" t="s">
        <v>93</v>
      </c>
      <c r="AY170" s="19" t="s">
        <v>219</v>
      </c>
      <c r="BE170" s="118">
        <f t="shared" si="19"/>
        <v>0</v>
      </c>
      <c r="BF170" s="118">
        <f t="shared" si="20"/>
        <v>0</v>
      </c>
      <c r="BG170" s="118">
        <f t="shared" si="21"/>
        <v>0</v>
      </c>
      <c r="BH170" s="118">
        <f t="shared" si="22"/>
        <v>0</v>
      </c>
      <c r="BI170" s="118">
        <f t="shared" si="23"/>
        <v>0</v>
      </c>
      <c r="BJ170" s="19" t="s">
        <v>40</v>
      </c>
      <c r="BK170" s="118">
        <f t="shared" si="24"/>
        <v>0</v>
      </c>
      <c r="BL170" s="19" t="s">
        <v>268</v>
      </c>
      <c r="BM170" s="19" t="s">
        <v>2540</v>
      </c>
    </row>
    <row r="171" spans="2:65" s="1" customFormat="1" ht="16.5" customHeight="1">
      <c r="B171" s="35"/>
      <c r="C171" s="181" t="s">
        <v>463</v>
      </c>
      <c r="D171" s="181" t="s">
        <v>536</v>
      </c>
      <c r="E171" s="182" t="s">
        <v>2541</v>
      </c>
      <c r="F171" s="285" t="s">
        <v>2542</v>
      </c>
      <c r="G171" s="285"/>
      <c r="H171" s="285"/>
      <c r="I171" s="285"/>
      <c r="J171" s="183" t="s">
        <v>1358</v>
      </c>
      <c r="K171" s="184">
        <v>52</v>
      </c>
      <c r="L171" s="282">
        <v>0</v>
      </c>
      <c r="M171" s="283"/>
      <c r="N171" s="284">
        <f t="shared" si="15"/>
        <v>0</v>
      </c>
      <c r="O171" s="254"/>
      <c r="P171" s="254"/>
      <c r="Q171" s="254"/>
      <c r="R171" s="37"/>
      <c r="T171" s="177" t="s">
        <v>22</v>
      </c>
      <c r="U171" s="44" t="s">
        <v>49</v>
      </c>
      <c r="V171" s="36"/>
      <c r="W171" s="178">
        <f t="shared" si="16"/>
        <v>0</v>
      </c>
      <c r="X171" s="178">
        <v>0</v>
      </c>
      <c r="Y171" s="178">
        <f t="shared" si="17"/>
        <v>0</v>
      </c>
      <c r="Z171" s="178">
        <v>0</v>
      </c>
      <c r="AA171" s="179">
        <f t="shared" si="18"/>
        <v>0</v>
      </c>
      <c r="AR171" s="19" t="s">
        <v>414</v>
      </c>
      <c r="AT171" s="19" t="s">
        <v>536</v>
      </c>
      <c r="AU171" s="19" t="s">
        <v>93</v>
      </c>
      <c r="AY171" s="19" t="s">
        <v>219</v>
      </c>
      <c r="BE171" s="118">
        <f t="shared" si="19"/>
        <v>0</v>
      </c>
      <c r="BF171" s="118">
        <f t="shared" si="20"/>
        <v>0</v>
      </c>
      <c r="BG171" s="118">
        <f t="shared" si="21"/>
        <v>0</v>
      </c>
      <c r="BH171" s="118">
        <f t="shared" si="22"/>
        <v>0</v>
      </c>
      <c r="BI171" s="118">
        <f t="shared" si="23"/>
        <v>0</v>
      </c>
      <c r="BJ171" s="19" t="s">
        <v>40</v>
      </c>
      <c r="BK171" s="118">
        <f t="shared" si="24"/>
        <v>0</v>
      </c>
      <c r="BL171" s="19" t="s">
        <v>268</v>
      </c>
      <c r="BM171" s="19" t="s">
        <v>2543</v>
      </c>
    </row>
    <row r="172" spans="2:65" s="1" customFormat="1" ht="16.5" customHeight="1">
      <c r="B172" s="35"/>
      <c r="C172" s="181" t="s">
        <v>467</v>
      </c>
      <c r="D172" s="181" t="s">
        <v>536</v>
      </c>
      <c r="E172" s="182" t="s">
        <v>2544</v>
      </c>
      <c r="F172" s="285" t="s">
        <v>2545</v>
      </c>
      <c r="G172" s="285"/>
      <c r="H172" s="285"/>
      <c r="I172" s="285"/>
      <c r="J172" s="183" t="s">
        <v>1358</v>
      </c>
      <c r="K172" s="184">
        <v>5</v>
      </c>
      <c r="L172" s="282">
        <v>0</v>
      </c>
      <c r="M172" s="283"/>
      <c r="N172" s="284">
        <f t="shared" si="15"/>
        <v>0</v>
      </c>
      <c r="O172" s="254"/>
      <c r="P172" s="254"/>
      <c r="Q172" s="254"/>
      <c r="R172" s="37"/>
      <c r="T172" s="177" t="s">
        <v>22</v>
      </c>
      <c r="U172" s="44" t="s">
        <v>49</v>
      </c>
      <c r="V172" s="36"/>
      <c r="W172" s="178">
        <f t="shared" si="16"/>
        <v>0</v>
      </c>
      <c r="X172" s="178">
        <v>0</v>
      </c>
      <c r="Y172" s="178">
        <f t="shared" si="17"/>
        <v>0</v>
      </c>
      <c r="Z172" s="178">
        <v>0</v>
      </c>
      <c r="AA172" s="179">
        <f t="shared" si="18"/>
        <v>0</v>
      </c>
      <c r="AR172" s="19" t="s">
        <v>414</v>
      </c>
      <c r="AT172" s="19" t="s">
        <v>536</v>
      </c>
      <c r="AU172" s="19" t="s">
        <v>93</v>
      </c>
      <c r="AY172" s="19" t="s">
        <v>219</v>
      </c>
      <c r="BE172" s="118">
        <f t="shared" si="19"/>
        <v>0</v>
      </c>
      <c r="BF172" s="118">
        <f t="shared" si="20"/>
        <v>0</v>
      </c>
      <c r="BG172" s="118">
        <f t="shared" si="21"/>
        <v>0</v>
      </c>
      <c r="BH172" s="118">
        <f t="shared" si="22"/>
        <v>0</v>
      </c>
      <c r="BI172" s="118">
        <f t="shared" si="23"/>
        <v>0</v>
      </c>
      <c r="BJ172" s="19" t="s">
        <v>40</v>
      </c>
      <c r="BK172" s="118">
        <f t="shared" si="24"/>
        <v>0</v>
      </c>
      <c r="BL172" s="19" t="s">
        <v>268</v>
      </c>
      <c r="BM172" s="19" t="s">
        <v>2546</v>
      </c>
    </row>
    <row r="173" spans="2:65" s="1" customFormat="1" ht="16.5" customHeight="1">
      <c r="B173" s="35"/>
      <c r="C173" s="181" t="s">
        <v>471</v>
      </c>
      <c r="D173" s="181" t="s">
        <v>536</v>
      </c>
      <c r="E173" s="182" t="s">
        <v>2547</v>
      </c>
      <c r="F173" s="285" t="s">
        <v>2548</v>
      </c>
      <c r="G173" s="285"/>
      <c r="H173" s="285"/>
      <c r="I173" s="285"/>
      <c r="J173" s="183" t="s">
        <v>1358</v>
      </c>
      <c r="K173" s="184">
        <v>9</v>
      </c>
      <c r="L173" s="282">
        <v>0</v>
      </c>
      <c r="M173" s="283"/>
      <c r="N173" s="284">
        <f t="shared" si="15"/>
        <v>0</v>
      </c>
      <c r="O173" s="254"/>
      <c r="P173" s="254"/>
      <c r="Q173" s="254"/>
      <c r="R173" s="37"/>
      <c r="T173" s="177" t="s">
        <v>22</v>
      </c>
      <c r="U173" s="44" t="s">
        <v>49</v>
      </c>
      <c r="V173" s="36"/>
      <c r="W173" s="178">
        <f t="shared" si="16"/>
        <v>0</v>
      </c>
      <c r="X173" s="178">
        <v>0</v>
      </c>
      <c r="Y173" s="178">
        <f t="shared" si="17"/>
        <v>0</v>
      </c>
      <c r="Z173" s="178">
        <v>0</v>
      </c>
      <c r="AA173" s="179">
        <f t="shared" si="18"/>
        <v>0</v>
      </c>
      <c r="AR173" s="19" t="s">
        <v>414</v>
      </c>
      <c r="AT173" s="19" t="s">
        <v>536</v>
      </c>
      <c r="AU173" s="19" t="s">
        <v>93</v>
      </c>
      <c r="AY173" s="19" t="s">
        <v>219</v>
      </c>
      <c r="BE173" s="118">
        <f t="shared" si="19"/>
        <v>0</v>
      </c>
      <c r="BF173" s="118">
        <f t="shared" si="20"/>
        <v>0</v>
      </c>
      <c r="BG173" s="118">
        <f t="shared" si="21"/>
        <v>0</v>
      </c>
      <c r="BH173" s="118">
        <f t="shared" si="22"/>
        <v>0</v>
      </c>
      <c r="BI173" s="118">
        <f t="shared" si="23"/>
        <v>0</v>
      </c>
      <c r="BJ173" s="19" t="s">
        <v>40</v>
      </c>
      <c r="BK173" s="118">
        <f t="shared" si="24"/>
        <v>0</v>
      </c>
      <c r="BL173" s="19" t="s">
        <v>268</v>
      </c>
      <c r="BM173" s="19" t="s">
        <v>2549</v>
      </c>
    </row>
    <row r="174" spans="2:65" s="1" customFormat="1" ht="16.5" customHeight="1">
      <c r="B174" s="35"/>
      <c r="C174" s="181" t="s">
        <v>475</v>
      </c>
      <c r="D174" s="181" t="s">
        <v>536</v>
      </c>
      <c r="E174" s="182" t="s">
        <v>2550</v>
      </c>
      <c r="F174" s="285" t="s">
        <v>2551</v>
      </c>
      <c r="G174" s="285"/>
      <c r="H174" s="285"/>
      <c r="I174" s="285"/>
      <c r="J174" s="183" t="s">
        <v>1358</v>
      </c>
      <c r="K174" s="184">
        <v>9</v>
      </c>
      <c r="L174" s="282">
        <v>0</v>
      </c>
      <c r="M174" s="283"/>
      <c r="N174" s="284">
        <f t="shared" si="15"/>
        <v>0</v>
      </c>
      <c r="O174" s="254"/>
      <c r="P174" s="254"/>
      <c r="Q174" s="254"/>
      <c r="R174" s="37"/>
      <c r="T174" s="177" t="s">
        <v>22</v>
      </c>
      <c r="U174" s="44" t="s">
        <v>49</v>
      </c>
      <c r="V174" s="36"/>
      <c r="W174" s="178">
        <f t="shared" si="16"/>
        <v>0</v>
      </c>
      <c r="X174" s="178">
        <v>0</v>
      </c>
      <c r="Y174" s="178">
        <f t="shared" si="17"/>
        <v>0</v>
      </c>
      <c r="Z174" s="178">
        <v>0</v>
      </c>
      <c r="AA174" s="179">
        <f t="shared" si="18"/>
        <v>0</v>
      </c>
      <c r="AR174" s="19" t="s">
        <v>414</v>
      </c>
      <c r="AT174" s="19" t="s">
        <v>536</v>
      </c>
      <c r="AU174" s="19" t="s">
        <v>93</v>
      </c>
      <c r="AY174" s="19" t="s">
        <v>219</v>
      </c>
      <c r="BE174" s="118">
        <f t="shared" si="19"/>
        <v>0</v>
      </c>
      <c r="BF174" s="118">
        <f t="shared" si="20"/>
        <v>0</v>
      </c>
      <c r="BG174" s="118">
        <f t="shared" si="21"/>
        <v>0</v>
      </c>
      <c r="BH174" s="118">
        <f t="shared" si="22"/>
        <v>0</v>
      </c>
      <c r="BI174" s="118">
        <f t="shared" si="23"/>
        <v>0</v>
      </c>
      <c r="BJ174" s="19" t="s">
        <v>40</v>
      </c>
      <c r="BK174" s="118">
        <f t="shared" si="24"/>
        <v>0</v>
      </c>
      <c r="BL174" s="19" t="s">
        <v>268</v>
      </c>
      <c r="BM174" s="19" t="s">
        <v>2552</v>
      </c>
    </row>
    <row r="175" spans="2:65" s="1" customFormat="1" ht="16.5" customHeight="1">
      <c r="B175" s="35"/>
      <c r="C175" s="181" t="s">
        <v>479</v>
      </c>
      <c r="D175" s="181" t="s">
        <v>536</v>
      </c>
      <c r="E175" s="182" t="s">
        <v>2553</v>
      </c>
      <c r="F175" s="285" t="s">
        <v>2554</v>
      </c>
      <c r="G175" s="285"/>
      <c r="H175" s="285"/>
      <c r="I175" s="285"/>
      <c r="J175" s="183" t="s">
        <v>429</v>
      </c>
      <c r="K175" s="184">
        <v>106</v>
      </c>
      <c r="L175" s="282">
        <v>0</v>
      </c>
      <c r="M175" s="283"/>
      <c r="N175" s="284">
        <f t="shared" si="15"/>
        <v>0</v>
      </c>
      <c r="O175" s="254"/>
      <c r="P175" s="254"/>
      <c r="Q175" s="254"/>
      <c r="R175" s="37"/>
      <c r="T175" s="177" t="s">
        <v>22</v>
      </c>
      <c r="U175" s="44" t="s">
        <v>49</v>
      </c>
      <c r="V175" s="36"/>
      <c r="W175" s="178">
        <f t="shared" si="16"/>
        <v>0</v>
      </c>
      <c r="X175" s="178">
        <v>0</v>
      </c>
      <c r="Y175" s="178">
        <f t="shared" si="17"/>
        <v>0</v>
      </c>
      <c r="Z175" s="178">
        <v>0</v>
      </c>
      <c r="AA175" s="179">
        <f t="shared" si="18"/>
        <v>0</v>
      </c>
      <c r="AR175" s="19" t="s">
        <v>414</v>
      </c>
      <c r="AT175" s="19" t="s">
        <v>536</v>
      </c>
      <c r="AU175" s="19" t="s">
        <v>93</v>
      </c>
      <c r="AY175" s="19" t="s">
        <v>219</v>
      </c>
      <c r="BE175" s="118">
        <f t="shared" si="19"/>
        <v>0</v>
      </c>
      <c r="BF175" s="118">
        <f t="shared" si="20"/>
        <v>0</v>
      </c>
      <c r="BG175" s="118">
        <f t="shared" si="21"/>
        <v>0</v>
      </c>
      <c r="BH175" s="118">
        <f t="shared" si="22"/>
        <v>0</v>
      </c>
      <c r="BI175" s="118">
        <f t="shared" si="23"/>
        <v>0</v>
      </c>
      <c r="BJ175" s="19" t="s">
        <v>40</v>
      </c>
      <c r="BK175" s="118">
        <f t="shared" si="24"/>
        <v>0</v>
      </c>
      <c r="BL175" s="19" t="s">
        <v>268</v>
      </c>
      <c r="BM175" s="19" t="s">
        <v>2555</v>
      </c>
    </row>
    <row r="176" spans="2:65" s="1" customFormat="1" ht="16.5" customHeight="1">
      <c r="B176" s="35"/>
      <c r="C176" s="181" t="s">
        <v>483</v>
      </c>
      <c r="D176" s="181" t="s">
        <v>536</v>
      </c>
      <c r="E176" s="182" t="s">
        <v>2556</v>
      </c>
      <c r="F176" s="285" t="s">
        <v>2557</v>
      </c>
      <c r="G176" s="285"/>
      <c r="H176" s="285"/>
      <c r="I176" s="285"/>
      <c r="J176" s="183" t="s">
        <v>1358</v>
      </c>
      <c r="K176" s="184">
        <v>106</v>
      </c>
      <c r="L176" s="282">
        <v>0</v>
      </c>
      <c r="M176" s="283"/>
      <c r="N176" s="284">
        <f t="shared" si="15"/>
        <v>0</v>
      </c>
      <c r="O176" s="254"/>
      <c r="P176" s="254"/>
      <c r="Q176" s="254"/>
      <c r="R176" s="37"/>
      <c r="T176" s="177" t="s">
        <v>22</v>
      </c>
      <c r="U176" s="44" t="s">
        <v>49</v>
      </c>
      <c r="V176" s="36"/>
      <c r="W176" s="178">
        <f t="shared" si="16"/>
        <v>0</v>
      </c>
      <c r="X176" s="178">
        <v>0</v>
      </c>
      <c r="Y176" s="178">
        <f t="shared" si="17"/>
        <v>0</v>
      </c>
      <c r="Z176" s="178">
        <v>0</v>
      </c>
      <c r="AA176" s="179">
        <f t="shared" si="18"/>
        <v>0</v>
      </c>
      <c r="AR176" s="19" t="s">
        <v>414</v>
      </c>
      <c r="AT176" s="19" t="s">
        <v>536</v>
      </c>
      <c r="AU176" s="19" t="s">
        <v>93</v>
      </c>
      <c r="AY176" s="19" t="s">
        <v>219</v>
      </c>
      <c r="BE176" s="118">
        <f t="shared" si="19"/>
        <v>0</v>
      </c>
      <c r="BF176" s="118">
        <f t="shared" si="20"/>
        <v>0</v>
      </c>
      <c r="BG176" s="118">
        <f t="shared" si="21"/>
        <v>0</v>
      </c>
      <c r="BH176" s="118">
        <f t="shared" si="22"/>
        <v>0</v>
      </c>
      <c r="BI176" s="118">
        <f t="shared" si="23"/>
        <v>0</v>
      </c>
      <c r="BJ176" s="19" t="s">
        <v>40</v>
      </c>
      <c r="BK176" s="118">
        <f t="shared" si="24"/>
        <v>0</v>
      </c>
      <c r="BL176" s="19" t="s">
        <v>268</v>
      </c>
      <c r="BM176" s="19" t="s">
        <v>2558</v>
      </c>
    </row>
    <row r="177" spans="2:65" s="1" customFormat="1" ht="25.5" customHeight="1">
      <c r="B177" s="35"/>
      <c r="C177" s="173" t="s">
        <v>487</v>
      </c>
      <c r="D177" s="173" t="s">
        <v>220</v>
      </c>
      <c r="E177" s="174" t="s">
        <v>2559</v>
      </c>
      <c r="F177" s="251" t="s">
        <v>2560</v>
      </c>
      <c r="G177" s="251"/>
      <c r="H177" s="251"/>
      <c r="I177" s="251"/>
      <c r="J177" s="175" t="s">
        <v>372</v>
      </c>
      <c r="K177" s="176">
        <v>8</v>
      </c>
      <c r="L177" s="252">
        <v>0</v>
      </c>
      <c r="M177" s="253"/>
      <c r="N177" s="254">
        <f t="shared" si="15"/>
        <v>0</v>
      </c>
      <c r="O177" s="254"/>
      <c r="P177" s="254"/>
      <c r="Q177" s="254"/>
      <c r="R177" s="37"/>
      <c r="T177" s="177" t="s">
        <v>22</v>
      </c>
      <c r="U177" s="44" t="s">
        <v>49</v>
      </c>
      <c r="V177" s="36"/>
      <c r="W177" s="178">
        <f t="shared" si="16"/>
        <v>0</v>
      </c>
      <c r="X177" s="178">
        <v>0</v>
      </c>
      <c r="Y177" s="178">
        <f t="shared" si="17"/>
        <v>0</v>
      </c>
      <c r="Z177" s="178">
        <v>0</v>
      </c>
      <c r="AA177" s="179">
        <f t="shared" si="18"/>
        <v>0</v>
      </c>
      <c r="AR177" s="19" t="s">
        <v>268</v>
      </c>
      <c r="AT177" s="19" t="s">
        <v>220</v>
      </c>
      <c r="AU177" s="19" t="s">
        <v>93</v>
      </c>
      <c r="AY177" s="19" t="s">
        <v>219</v>
      </c>
      <c r="BE177" s="118">
        <f t="shared" si="19"/>
        <v>0</v>
      </c>
      <c r="BF177" s="118">
        <f t="shared" si="20"/>
        <v>0</v>
      </c>
      <c r="BG177" s="118">
        <f t="shared" si="21"/>
        <v>0</v>
      </c>
      <c r="BH177" s="118">
        <f t="shared" si="22"/>
        <v>0</v>
      </c>
      <c r="BI177" s="118">
        <f t="shared" si="23"/>
        <v>0</v>
      </c>
      <c r="BJ177" s="19" t="s">
        <v>40</v>
      </c>
      <c r="BK177" s="118">
        <f t="shared" si="24"/>
        <v>0</v>
      </c>
      <c r="BL177" s="19" t="s">
        <v>268</v>
      </c>
      <c r="BM177" s="19" t="s">
        <v>2561</v>
      </c>
    </row>
    <row r="178" spans="2:65" s="1" customFormat="1" ht="16.5" customHeight="1">
      <c r="B178" s="35"/>
      <c r="C178" s="181" t="s">
        <v>491</v>
      </c>
      <c r="D178" s="181" t="s">
        <v>536</v>
      </c>
      <c r="E178" s="182" t="s">
        <v>2562</v>
      </c>
      <c r="F178" s="285" t="s">
        <v>2563</v>
      </c>
      <c r="G178" s="285"/>
      <c r="H178" s="285"/>
      <c r="I178" s="285"/>
      <c r="J178" s="183" t="s">
        <v>1358</v>
      </c>
      <c r="K178" s="184">
        <v>8</v>
      </c>
      <c r="L178" s="282">
        <v>0</v>
      </c>
      <c r="M178" s="283"/>
      <c r="N178" s="284">
        <f t="shared" si="15"/>
        <v>0</v>
      </c>
      <c r="O178" s="254"/>
      <c r="P178" s="254"/>
      <c r="Q178" s="254"/>
      <c r="R178" s="37"/>
      <c r="T178" s="177" t="s">
        <v>22</v>
      </c>
      <c r="U178" s="44" t="s">
        <v>49</v>
      </c>
      <c r="V178" s="36"/>
      <c r="W178" s="178">
        <f t="shared" si="16"/>
        <v>0</v>
      </c>
      <c r="X178" s="178">
        <v>0</v>
      </c>
      <c r="Y178" s="178">
        <f t="shared" si="17"/>
        <v>0</v>
      </c>
      <c r="Z178" s="178">
        <v>0</v>
      </c>
      <c r="AA178" s="179">
        <f t="shared" si="18"/>
        <v>0</v>
      </c>
      <c r="AR178" s="19" t="s">
        <v>414</v>
      </c>
      <c r="AT178" s="19" t="s">
        <v>536</v>
      </c>
      <c r="AU178" s="19" t="s">
        <v>93</v>
      </c>
      <c r="AY178" s="19" t="s">
        <v>219</v>
      </c>
      <c r="BE178" s="118">
        <f t="shared" si="19"/>
        <v>0</v>
      </c>
      <c r="BF178" s="118">
        <f t="shared" si="20"/>
        <v>0</v>
      </c>
      <c r="BG178" s="118">
        <f t="shared" si="21"/>
        <v>0</v>
      </c>
      <c r="BH178" s="118">
        <f t="shared" si="22"/>
        <v>0</v>
      </c>
      <c r="BI178" s="118">
        <f t="shared" si="23"/>
        <v>0</v>
      </c>
      <c r="BJ178" s="19" t="s">
        <v>40</v>
      </c>
      <c r="BK178" s="118">
        <f t="shared" si="24"/>
        <v>0</v>
      </c>
      <c r="BL178" s="19" t="s">
        <v>268</v>
      </c>
      <c r="BM178" s="19" t="s">
        <v>2564</v>
      </c>
    </row>
    <row r="179" spans="2:65" s="10" customFormat="1" ht="29.85" customHeight="1">
      <c r="B179" s="162"/>
      <c r="C179" s="163"/>
      <c r="D179" s="172" t="s">
        <v>2416</v>
      </c>
      <c r="E179" s="172"/>
      <c r="F179" s="172"/>
      <c r="G179" s="172"/>
      <c r="H179" s="172"/>
      <c r="I179" s="172"/>
      <c r="J179" s="172"/>
      <c r="K179" s="172"/>
      <c r="L179" s="172"/>
      <c r="M179" s="172"/>
      <c r="N179" s="255">
        <f>BK179</f>
        <v>0</v>
      </c>
      <c r="O179" s="256"/>
      <c r="P179" s="256"/>
      <c r="Q179" s="256"/>
      <c r="R179" s="165"/>
      <c r="T179" s="166"/>
      <c r="U179" s="163"/>
      <c r="V179" s="163"/>
      <c r="W179" s="167">
        <f>SUM(W180:W240)</f>
        <v>0</v>
      </c>
      <c r="X179" s="163"/>
      <c r="Y179" s="167">
        <f>SUM(Y180:Y240)</f>
        <v>0</v>
      </c>
      <c r="Z179" s="163"/>
      <c r="AA179" s="168">
        <f>SUM(AA180:AA240)</f>
        <v>0</v>
      </c>
      <c r="AR179" s="169" t="s">
        <v>93</v>
      </c>
      <c r="AT179" s="170" t="s">
        <v>83</v>
      </c>
      <c r="AU179" s="170" t="s">
        <v>40</v>
      </c>
      <c r="AY179" s="169" t="s">
        <v>219</v>
      </c>
      <c r="BK179" s="171">
        <f>SUM(BK180:BK240)</f>
        <v>0</v>
      </c>
    </row>
    <row r="180" spans="2:65" s="1" customFormat="1" ht="16.5" customHeight="1">
      <c r="B180" s="35"/>
      <c r="C180" s="173" t="s">
        <v>495</v>
      </c>
      <c r="D180" s="173" t="s">
        <v>220</v>
      </c>
      <c r="E180" s="174" t="s">
        <v>2316</v>
      </c>
      <c r="F180" s="251" t="s">
        <v>2317</v>
      </c>
      <c r="G180" s="251"/>
      <c r="H180" s="251"/>
      <c r="I180" s="251"/>
      <c r="J180" s="175" t="s">
        <v>372</v>
      </c>
      <c r="K180" s="176">
        <v>12</v>
      </c>
      <c r="L180" s="252">
        <v>0</v>
      </c>
      <c r="M180" s="253"/>
      <c r="N180" s="254">
        <f t="shared" ref="N180:N211" si="25">ROUND(L180*K180,2)</f>
        <v>0</v>
      </c>
      <c r="O180" s="254"/>
      <c r="P180" s="254"/>
      <c r="Q180" s="254"/>
      <c r="R180" s="37"/>
      <c r="T180" s="177" t="s">
        <v>22</v>
      </c>
      <c r="U180" s="44" t="s">
        <v>49</v>
      </c>
      <c r="V180" s="36"/>
      <c r="W180" s="178">
        <f t="shared" ref="W180:W211" si="26">V180*K180</f>
        <v>0</v>
      </c>
      <c r="X180" s="178">
        <v>0</v>
      </c>
      <c r="Y180" s="178">
        <f t="shared" ref="Y180:Y211" si="27">X180*K180</f>
        <v>0</v>
      </c>
      <c r="Z180" s="178">
        <v>0</v>
      </c>
      <c r="AA180" s="179">
        <f t="shared" ref="AA180:AA211" si="28">Z180*K180</f>
        <v>0</v>
      </c>
      <c r="AR180" s="19" t="s">
        <v>544</v>
      </c>
      <c r="AT180" s="19" t="s">
        <v>220</v>
      </c>
      <c r="AU180" s="19" t="s">
        <v>93</v>
      </c>
      <c r="AY180" s="19" t="s">
        <v>219</v>
      </c>
      <c r="BE180" s="118">
        <f t="shared" ref="BE180:BE211" si="29">IF(U180="základní",N180,0)</f>
        <v>0</v>
      </c>
      <c r="BF180" s="118">
        <f t="shared" ref="BF180:BF211" si="30">IF(U180="snížená",N180,0)</f>
        <v>0</v>
      </c>
      <c r="BG180" s="118">
        <f t="shared" ref="BG180:BG211" si="31">IF(U180="zákl. přenesená",N180,0)</f>
        <v>0</v>
      </c>
      <c r="BH180" s="118">
        <f t="shared" ref="BH180:BH211" si="32">IF(U180="sníž. přenesená",N180,0)</f>
        <v>0</v>
      </c>
      <c r="BI180" s="118">
        <f t="shared" ref="BI180:BI211" si="33">IF(U180="nulová",N180,0)</f>
        <v>0</v>
      </c>
      <c r="BJ180" s="19" t="s">
        <v>40</v>
      </c>
      <c r="BK180" s="118">
        <f t="shared" ref="BK180:BK211" si="34">ROUND(L180*K180,2)</f>
        <v>0</v>
      </c>
      <c r="BL180" s="19" t="s">
        <v>544</v>
      </c>
      <c r="BM180" s="19" t="s">
        <v>2565</v>
      </c>
    </row>
    <row r="181" spans="2:65" s="1" customFormat="1" ht="25.5" customHeight="1">
      <c r="B181" s="35"/>
      <c r="C181" s="181" t="s">
        <v>499</v>
      </c>
      <c r="D181" s="181" t="s">
        <v>536</v>
      </c>
      <c r="E181" s="182" t="s">
        <v>2319</v>
      </c>
      <c r="F181" s="285" t="s">
        <v>2320</v>
      </c>
      <c r="G181" s="285"/>
      <c r="H181" s="285"/>
      <c r="I181" s="285"/>
      <c r="J181" s="183" t="s">
        <v>372</v>
      </c>
      <c r="K181" s="184">
        <v>6</v>
      </c>
      <c r="L181" s="282">
        <v>0</v>
      </c>
      <c r="M181" s="283"/>
      <c r="N181" s="284">
        <f t="shared" si="25"/>
        <v>0</v>
      </c>
      <c r="O181" s="254"/>
      <c r="P181" s="254"/>
      <c r="Q181" s="254"/>
      <c r="R181" s="37"/>
      <c r="T181" s="177" t="s">
        <v>22</v>
      </c>
      <c r="U181" s="44" t="s">
        <v>49</v>
      </c>
      <c r="V181" s="36"/>
      <c r="W181" s="178">
        <f t="shared" si="26"/>
        <v>0</v>
      </c>
      <c r="X181" s="178">
        <v>0</v>
      </c>
      <c r="Y181" s="178">
        <f t="shared" si="27"/>
        <v>0</v>
      </c>
      <c r="Z181" s="178">
        <v>0</v>
      </c>
      <c r="AA181" s="179">
        <f t="shared" si="28"/>
        <v>0</v>
      </c>
      <c r="AR181" s="19" t="s">
        <v>2321</v>
      </c>
      <c r="AT181" s="19" t="s">
        <v>536</v>
      </c>
      <c r="AU181" s="19" t="s">
        <v>93</v>
      </c>
      <c r="AY181" s="19" t="s">
        <v>219</v>
      </c>
      <c r="BE181" s="118">
        <f t="shared" si="29"/>
        <v>0</v>
      </c>
      <c r="BF181" s="118">
        <f t="shared" si="30"/>
        <v>0</v>
      </c>
      <c r="BG181" s="118">
        <f t="shared" si="31"/>
        <v>0</v>
      </c>
      <c r="BH181" s="118">
        <f t="shared" si="32"/>
        <v>0</v>
      </c>
      <c r="BI181" s="118">
        <f t="shared" si="33"/>
        <v>0</v>
      </c>
      <c r="BJ181" s="19" t="s">
        <v>40</v>
      </c>
      <c r="BK181" s="118">
        <f t="shared" si="34"/>
        <v>0</v>
      </c>
      <c r="BL181" s="19" t="s">
        <v>544</v>
      </c>
      <c r="BM181" s="19" t="s">
        <v>2566</v>
      </c>
    </row>
    <row r="182" spans="2:65" s="1" customFormat="1" ht="25.5" customHeight="1">
      <c r="B182" s="35"/>
      <c r="C182" s="181" t="s">
        <v>503</v>
      </c>
      <c r="D182" s="181" t="s">
        <v>536</v>
      </c>
      <c r="E182" s="182" t="s">
        <v>2567</v>
      </c>
      <c r="F182" s="285" t="s">
        <v>2568</v>
      </c>
      <c r="G182" s="285"/>
      <c r="H182" s="285"/>
      <c r="I182" s="285"/>
      <c r="J182" s="183" t="s">
        <v>372</v>
      </c>
      <c r="K182" s="184">
        <v>6</v>
      </c>
      <c r="L182" s="282">
        <v>0</v>
      </c>
      <c r="M182" s="283"/>
      <c r="N182" s="284">
        <f t="shared" si="25"/>
        <v>0</v>
      </c>
      <c r="O182" s="254"/>
      <c r="P182" s="254"/>
      <c r="Q182" s="254"/>
      <c r="R182" s="37"/>
      <c r="T182" s="177" t="s">
        <v>22</v>
      </c>
      <c r="U182" s="44" t="s">
        <v>49</v>
      </c>
      <c r="V182" s="36"/>
      <c r="W182" s="178">
        <f t="shared" si="26"/>
        <v>0</v>
      </c>
      <c r="X182" s="178">
        <v>0</v>
      </c>
      <c r="Y182" s="178">
        <f t="shared" si="27"/>
        <v>0</v>
      </c>
      <c r="Z182" s="178">
        <v>0</v>
      </c>
      <c r="AA182" s="179">
        <f t="shared" si="28"/>
        <v>0</v>
      </c>
      <c r="AR182" s="19" t="s">
        <v>2321</v>
      </c>
      <c r="AT182" s="19" t="s">
        <v>536</v>
      </c>
      <c r="AU182" s="19" t="s">
        <v>93</v>
      </c>
      <c r="AY182" s="19" t="s">
        <v>219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19" t="s">
        <v>40</v>
      </c>
      <c r="BK182" s="118">
        <f t="shared" si="34"/>
        <v>0</v>
      </c>
      <c r="BL182" s="19" t="s">
        <v>544</v>
      </c>
      <c r="BM182" s="19" t="s">
        <v>2569</v>
      </c>
    </row>
    <row r="183" spans="2:65" s="1" customFormat="1" ht="25.5" customHeight="1">
      <c r="B183" s="35"/>
      <c r="C183" s="173" t="s">
        <v>507</v>
      </c>
      <c r="D183" s="173" t="s">
        <v>220</v>
      </c>
      <c r="E183" s="174" t="s">
        <v>2570</v>
      </c>
      <c r="F183" s="251" t="s">
        <v>2571</v>
      </c>
      <c r="G183" s="251"/>
      <c r="H183" s="251"/>
      <c r="I183" s="251"/>
      <c r="J183" s="175" t="s">
        <v>372</v>
      </c>
      <c r="K183" s="176">
        <v>65</v>
      </c>
      <c r="L183" s="252">
        <v>0</v>
      </c>
      <c r="M183" s="253"/>
      <c r="N183" s="254">
        <f t="shared" si="25"/>
        <v>0</v>
      </c>
      <c r="O183" s="254"/>
      <c r="P183" s="254"/>
      <c r="Q183" s="254"/>
      <c r="R183" s="37"/>
      <c r="T183" s="177" t="s">
        <v>22</v>
      </c>
      <c r="U183" s="44" t="s">
        <v>49</v>
      </c>
      <c r="V183" s="36"/>
      <c r="W183" s="178">
        <f t="shared" si="26"/>
        <v>0</v>
      </c>
      <c r="X183" s="178">
        <v>0</v>
      </c>
      <c r="Y183" s="178">
        <f t="shared" si="27"/>
        <v>0</v>
      </c>
      <c r="Z183" s="178">
        <v>0</v>
      </c>
      <c r="AA183" s="179">
        <f t="shared" si="28"/>
        <v>0</v>
      </c>
      <c r="AR183" s="19" t="s">
        <v>544</v>
      </c>
      <c r="AT183" s="19" t="s">
        <v>220</v>
      </c>
      <c r="AU183" s="19" t="s">
        <v>93</v>
      </c>
      <c r="AY183" s="19" t="s">
        <v>219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19" t="s">
        <v>40</v>
      </c>
      <c r="BK183" s="118">
        <f t="shared" si="34"/>
        <v>0</v>
      </c>
      <c r="BL183" s="19" t="s">
        <v>544</v>
      </c>
      <c r="BM183" s="19" t="s">
        <v>2572</v>
      </c>
    </row>
    <row r="184" spans="2:65" s="1" customFormat="1" ht="16.5" customHeight="1">
      <c r="B184" s="35"/>
      <c r="C184" s="181" t="s">
        <v>511</v>
      </c>
      <c r="D184" s="181" t="s">
        <v>536</v>
      </c>
      <c r="E184" s="182" t="s">
        <v>2573</v>
      </c>
      <c r="F184" s="285" t="s">
        <v>2574</v>
      </c>
      <c r="G184" s="285"/>
      <c r="H184" s="285"/>
      <c r="I184" s="285"/>
      <c r="J184" s="183" t="s">
        <v>1358</v>
      </c>
      <c r="K184" s="184">
        <v>32</v>
      </c>
      <c r="L184" s="282">
        <v>0</v>
      </c>
      <c r="M184" s="283"/>
      <c r="N184" s="284">
        <f t="shared" si="25"/>
        <v>0</v>
      </c>
      <c r="O184" s="254"/>
      <c r="P184" s="254"/>
      <c r="Q184" s="254"/>
      <c r="R184" s="37"/>
      <c r="T184" s="177" t="s">
        <v>22</v>
      </c>
      <c r="U184" s="44" t="s">
        <v>49</v>
      </c>
      <c r="V184" s="36"/>
      <c r="W184" s="178">
        <f t="shared" si="26"/>
        <v>0</v>
      </c>
      <c r="X184" s="178">
        <v>0</v>
      </c>
      <c r="Y184" s="178">
        <f t="shared" si="27"/>
        <v>0</v>
      </c>
      <c r="Z184" s="178">
        <v>0</v>
      </c>
      <c r="AA184" s="179">
        <f t="shared" si="28"/>
        <v>0</v>
      </c>
      <c r="AR184" s="19" t="s">
        <v>2321</v>
      </c>
      <c r="AT184" s="19" t="s">
        <v>536</v>
      </c>
      <c r="AU184" s="19" t="s">
        <v>93</v>
      </c>
      <c r="AY184" s="19" t="s">
        <v>219</v>
      </c>
      <c r="BE184" s="118">
        <f t="shared" si="29"/>
        <v>0</v>
      </c>
      <c r="BF184" s="118">
        <f t="shared" si="30"/>
        <v>0</v>
      </c>
      <c r="BG184" s="118">
        <f t="shared" si="31"/>
        <v>0</v>
      </c>
      <c r="BH184" s="118">
        <f t="shared" si="32"/>
        <v>0</v>
      </c>
      <c r="BI184" s="118">
        <f t="shared" si="33"/>
        <v>0</v>
      </c>
      <c r="BJ184" s="19" t="s">
        <v>40</v>
      </c>
      <c r="BK184" s="118">
        <f t="shared" si="34"/>
        <v>0</v>
      </c>
      <c r="BL184" s="19" t="s">
        <v>544</v>
      </c>
      <c r="BM184" s="19" t="s">
        <v>2575</v>
      </c>
    </row>
    <row r="185" spans="2:65" s="1" customFormat="1" ht="25.5" customHeight="1">
      <c r="B185" s="35"/>
      <c r="C185" s="181" t="s">
        <v>515</v>
      </c>
      <c r="D185" s="181" t="s">
        <v>536</v>
      </c>
      <c r="E185" s="182" t="s">
        <v>2576</v>
      </c>
      <c r="F185" s="285" t="s">
        <v>2577</v>
      </c>
      <c r="G185" s="285"/>
      <c r="H185" s="285"/>
      <c r="I185" s="285"/>
      <c r="J185" s="183" t="s">
        <v>1358</v>
      </c>
      <c r="K185" s="184">
        <v>65</v>
      </c>
      <c r="L185" s="282">
        <v>0</v>
      </c>
      <c r="M185" s="283"/>
      <c r="N185" s="284">
        <f t="shared" si="25"/>
        <v>0</v>
      </c>
      <c r="O185" s="254"/>
      <c r="P185" s="254"/>
      <c r="Q185" s="254"/>
      <c r="R185" s="37"/>
      <c r="T185" s="177" t="s">
        <v>22</v>
      </c>
      <c r="U185" s="44" t="s">
        <v>49</v>
      </c>
      <c r="V185" s="36"/>
      <c r="W185" s="178">
        <f t="shared" si="26"/>
        <v>0</v>
      </c>
      <c r="X185" s="178">
        <v>0</v>
      </c>
      <c r="Y185" s="178">
        <f t="shared" si="27"/>
        <v>0</v>
      </c>
      <c r="Z185" s="178">
        <v>0</v>
      </c>
      <c r="AA185" s="179">
        <f t="shared" si="28"/>
        <v>0</v>
      </c>
      <c r="AR185" s="19" t="s">
        <v>2321</v>
      </c>
      <c r="AT185" s="19" t="s">
        <v>536</v>
      </c>
      <c r="AU185" s="19" t="s">
        <v>93</v>
      </c>
      <c r="AY185" s="19" t="s">
        <v>219</v>
      </c>
      <c r="BE185" s="118">
        <f t="shared" si="29"/>
        <v>0</v>
      </c>
      <c r="BF185" s="118">
        <f t="shared" si="30"/>
        <v>0</v>
      </c>
      <c r="BG185" s="118">
        <f t="shared" si="31"/>
        <v>0</v>
      </c>
      <c r="BH185" s="118">
        <f t="shared" si="32"/>
        <v>0</v>
      </c>
      <c r="BI185" s="118">
        <f t="shared" si="33"/>
        <v>0</v>
      </c>
      <c r="BJ185" s="19" t="s">
        <v>40</v>
      </c>
      <c r="BK185" s="118">
        <f t="shared" si="34"/>
        <v>0</v>
      </c>
      <c r="BL185" s="19" t="s">
        <v>544</v>
      </c>
      <c r="BM185" s="19" t="s">
        <v>2578</v>
      </c>
    </row>
    <row r="186" spans="2:65" s="1" customFormat="1" ht="25.5" customHeight="1">
      <c r="B186" s="35"/>
      <c r="C186" s="173" t="s">
        <v>519</v>
      </c>
      <c r="D186" s="173" t="s">
        <v>220</v>
      </c>
      <c r="E186" s="174" t="s">
        <v>2579</v>
      </c>
      <c r="F186" s="251" t="s">
        <v>2580</v>
      </c>
      <c r="G186" s="251"/>
      <c r="H186" s="251"/>
      <c r="I186" s="251"/>
      <c r="J186" s="175" t="s">
        <v>372</v>
      </c>
      <c r="K186" s="176">
        <v>300</v>
      </c>
      <c r="L186" s="252">
        <v>0</v>
      </c>
      <c r="M186" s="253"/>
      <c r="N186" s="254">
        <f t="shared" si="25"/>
        <v>0</v>
      </c>
      <c r="O186" s="254"/>
      <c r="P186" s="254"/>
      <c r="Q186" s="254"/>
      <c r="R186" s="37"/>
      <c r="T186" s="177" t="s">
        <v>22</v>
      </c>
      <c r="U186" s="44" t="s">
        <v>49</v>
      </c>
      <c r="V186" s="36"/>
      <c r="W186" s="178">
        <f t="shared" si="26"/>
        <v>0</v>
      </c>
      <c r="X186" s="178">
        <v>0</v>
      </c>
      <c r="Y186" s="178">
        <f t="shared" si="27"/>
        <v>0</v>
      </c>
      <c r="Z186" s="178">
        <v>0</v>
      </c>
      <c r="AA186" s="179">
        <f t="shared" si="28"/>
        <v>0</v>
      </c>
      <c r="AR186" s="19" t="s">
        <v>544</v>
      </c>
      <c r="AT186" s="19" t="s">
        <v>220</v>
      </c>
      <c r="AU186" s="19" t="s">
        <v>93</v>
      </c>
      <c r="AY186" s="19" t="s">
        <v>219</v>
      </c>
      <c r="BE186" s="118">
        <f t="shared" si="29"/>
        <v>0</v>
      </c>
      <c r="BF186" s="118">
        <f t="shared" si="30"/>
        <v>0</v>
      </c>
      <c r="BG186" s="118">
        <f t="shared" si="31"/>
        <v>0</v>
      </c>
      <c r="BH186" s="118">
        <f t="shared" si="32"/>
        <v>0</v>
      </c>
      <c r="BI186" s="118">
        <f t="shared" si="33"/>
        <v>0</v>
      </c>
      <c r="BJ186" s="19" t="s">
        <v>40</v>
      </c>
      <c r="BK186" s="118">
        <f t="shared" si="34"/>
        <v>0</v>
      </c>
      <c r="BL186" s="19" t="s">
        <v>544</v>
      </c>
      <c r="BM186" s="19" t="s">
        <v>2581</v>
      </c>
    </row>
    <row r="187" spans="2:65" s="1" customFormat="1" ht="25.5" customHeight="1">
      <c r="B187" s="35"/>
      <c r="C187" s="181" t="s">
        <v>523</v>
      </c>
      <c r="D187" s="181" t="s">
        <v>536</v>
      </c>
      <c r="E187" s="182" t="s">
        <v>2582</v>
      </c>
      <c r="F187" s="285" t="s">
        <v>2583</v>
      </c>
      <c r="G187" s="285"/>
      <c r="H187" s="285"/>
      <c r="I187" s="285"/>
      <c r="J187" s="183" t="s">
        <v>372</v>
      </c>
      <c r="K187" s="184">
        <v>276</v>
      </c>
      <c r="L187" s="282">
        <v>0</v>
      </c>
      <c r="M187" s="283"/>
      <c r="N187" s="284">
        <f t="shared" si="25"/>
        <v>0</v>
      </c>
      <c r="O187" s="254"/>
      <c r="P187" s="254"/>
      <c r="Q187" s="254"/>
      <c r="R187" s="37"/>
      <c r="T187" s="177" t="s">
        <v>22</v>
      </c>
      <c r="U187" s="44" t="s">
        <v>49</v>
      </c>
      <c r="V187" s="36"/>
      <c r="W187" s="178">
        <f t="shared" si="26"/>
        <v>0</v>
      </c>
      <c r="X187" s="178">
        <v>0</v>
      </c>
      <c r="Y187" s="178">
        <f t="shared" si="27"/>
        <v>0</v>
      </c>
      <c r="Z187" s="178">
        <v>0</v>
      </c>
      <c r="AA187" s="179">
        <f t="shared" si="28"/>
        <v>0</v>
      </c>
      <c r="AR187" s="19" t="s">
        <v>2321</v>
      </c>
      <c r="AT187" s="19" t="s">
        <v>536</v>
      </c>
      <c r="AU187" s="19" t="s">
        <v>93</v>
      </c>
      <c r="AY187" s="19" t="s">
        <v>219</v>
      </c>
      <c r="BE187" s="118">
        <f t="shared" si="29"/>
        <v>0</v>
      </c>
      <c r="BF187" s="118">
        <f t="shared" si="30"/>
        <v>0</v>
      </c>
      <c r="BG187" s="118">
        <f t="shared" si="31"/>
        <v>0</v>
      </c>
      <c r="BH187" s="118">
        <f t="shared" si="32"/>
        <v>0</v>
      </c>
      <c r="BI187" s="118">
        <f t="shared" si="33"/>
        <v>0</v>
      </c>
      <c r="BJ187" s="19" t="s">
        <v>40</v>
      </c>
      <c r="BK187" s="118">
        <f t="shared" si="34"/>
        <v>0</v>
      </c>
      <c r="BL187" s="19" t="s">
        <v>544</v>
      </c>
      <c r="BM187" s="19" t="s">
        <v>2584</v>
      </c>
    </row>
    <row r="188" spans="2:65" s="1" customFormat="1" ht="16.5" customHeight="1">
      <c r="B188" s="35"/>
      <c r="C188" s="181" t="s">
        <v>527</v>
      </c>
      <c r="D188" s="181" t="s">
        <v>536</v>
      </c>
      <c r="E188" s="182" t="s">
        <v>2585</v>
      </c>
      <c r="F188" s="285" t="s">
        <v>2586</v>
      </c>
      <c r="G188" s="285"/>
      <c r="H188" s="285"/>
      <c r="I188" s="285"/>
      <c r="J188" s="183" t="s">
        <v>1358</v>
      </c>
      <c r="K188" s="184">
        <v>24</v>
      </c>
      <c r="L188" s="282">
        <v>0</v>
      </c>
      <c r="M188" s="283"/>
      <c r="N188" s="284">
        <f t="shared" si="25"/>
        <v>0</v>
      </c>
      <c r="O188" s="254"/>
      <c r="P188" s="254"/>
      <c r="Q188" s="254"/>
      <c r="R188" s="37"/>
      <c r="T188" s="177" t="s">
        <v>22</v>
      </c>
      <c r="U188" s="44" t="s">
        <v>49</v>
      </c>
      <c r="V188" s="36"/>
      <c r="W188" s="178">
        <f t="shared" si="26"/>
        <v>0</v>
      </c>
      <c r="X188" s="178">
        <v>0</v>
      </c>
      <c r="Y188" s="178">
        <f t="shared" si="27"/>
        <v>0</v>
      </c>
      <c r="Z188" s="178">
        <v>0</v>
      </c>
      <c r="AA188" s="179">
        <f t="shared" si="28"/>
        <v>0</v>
      </c>
      <c r="AR188" s="19" t="s">
        <v>2321</v>
      </c>
      <c r="AT188" s="19" t="s">
        <v>536</v>
      </c>
      <c r="AU188" s="19" t="s">
        <v>93</v>
      </c>
      <c r="AY188" s="19" t="s">
        <v>219</v>
      </c>
      <c r="BE188" s="118">
        <f t="shared" si="29"/>
        <v>0</v>
      </c>
      <c r="BF188" s="118">
        <f t="shared" si="30"/>
        <v>0</v>
      </c>
      <c r="BG188" s="118">
        <f t="shared" si="31"/>
        <v>0</v>
      </c>
      <c r="BH188" s="118">
        <f t="shared" si="32"/>
        <v>0</v>
      </c>
      <c r="BI188" s="118">
        <f t="shared" si="33"/>
        <v>0</v>
      </c>
      <c r="BJ188" s="19" t="s">
        <v>40</v>
      </c>
      <c r="BK188" s="118">
        <f t="shared" si="34"/>
        <v>0</v>
      </c>
      <c r="BL188" s="19" t="s">
        <v>544</v>
      </c>
      <c r="BM188" s="19" t="s">
        <v>2587</v>
      </c>
    </row>
    <row r="189" spans="2:65" s="1" customFormat="1" ht="25.5" customHeight="1">
      <c r="B189" s="35"/>
      <c r="C189" s="173" t="s">
        <v>531</v>
      </c>
      <c r="D189" s="173" t="s">
        <v>220</v>
      </c>
      <c r="E189" s="174" t="s">
        <v>2588</v>
      </c>
      <c r="F189" s="251" t="s">
        <v>2589</v>
      </c>
      <c r="G189" s="251"/>
      <c r="H189" s="251"/>
      <c r="I189" s="251"/>
      <c r="J189" s="175" t="s">
        <v>372</v>
      </c>
      <c r="K189" s="176">
        <v>181</v>
      </c>
      <c r="L189" s="252">
        <v>0</v>
      </c>
      <c r="M189" s="253"/>
      <c r="N189" s="254">
        <f t="shared" si="25"/>
        <v>0</v>
      </c>
      <c r="O189" s="254"/>
      <c r="P189" s="254"/>
      <c r="Q189" s="254"/>
      <c r="R189" s="37"/>
      <c r="T189" s="177" t="s">
        <v>22</v>
      </c>
      <c r="U189" s="44" t="s">
        <v>49</v>
      </c>
      <c r="V189" s="36"/>
      <c r="W189" s="178">
        <f t="shared" si="26"/>
        <v>0</v>
      </c>
      <c r="X189" s="178">
        <v>0</v>
      </c>
      <c r="Y189" s="178">
        <f t="shared" si="27"/>
        <v>0</v>
      </c>
      <c r="Z189" s="178">
        <v>0</v>
      </c>
      <c r="AA189" s="179">
        <f t="shared" si="28"/>
        <v>0</v>
      </c>
      <c r="AR189" s="19" t="s">
        <v>544</v>
      </c>
      <c r="AT189" s="19" t="s">
        <v>220</v>
      </c>
      <c r="AU189" s="19" t="s">
        <v>93</v>
      </c>
      <c r="AY189" s="19" t="s">
        <v>219</v>
      </c>
      <c r="BE189" s="118">
        <f t="shared" si="29"/>
        <v>0</v>
      </c>
      <c r="BF189" s="118">
        <f t="shared" si="30"/>
        <v>0</v>
      </c>
      <c r="BG189" s="118">
        <f t="shared" si="31"/>
        <v>0</v>
      </c>
      <c r="BH189" s="118">
        <f t="shared" si="32"/>
        <v>0</v>
      </c>
      <c r="BI189" s="118">
        <f t="shared" si="33"/>
        <v>0</v>
      </c>
      <c r="BJ189" s="19" t="s">
        <v>40</v>
      </c>
      <c r="BK189" s="118">
        <f t="shared" si="34"/>
        <v>0</v>
      </c>
      <c r="BL189" s="19" t="s">
        <v>544</v>
      </c>
      <c r="BM189" s="19" t="s">
        <v>2590</v>
      </c>
    </row>
    <row r="190" spans="2:65" s="1" customFormat="1" ht="25.5" customHeight="1">
      <c r="B190" s="35"/>
      <c r="C190" s="181" t="s">
        <v>535</v>
      </c>
      <c r="D190" s="181" t="s">
        <v>536</v>
      </c>
      <c r="E190" s="182" t="s">
        <v>2591</v>
      </c>
      <c r="F190" s="285" t="s">
        <v>2592</v>
      </c>
      <c r="G190" s="285"/>
      <c r="H190" s="285"/>
      <c r="I190" s="285"/>
      <c r="J190" s="183" t="s">
        <v>1358</v>
      </c>
      <c r="K190" s="184">
        <v>181</v>
      </c>
      <c r="L190" s="282">
        <v>0</v>
      </c>
      <c r="M190" s="283"/>
      <c r="N190" s="284">
        <f t="shared" si="25"/>
        <v>0</v>
      </c>
      <c r="O190" s="254"/>
      <c r="P190" s="254"/>
      <c r="Q190" s="254"/>
      <c r="R190" s="37"/>
      <c r="T190" s="177" t="s">
        <v>22</v>
      </c>
      <c r="U190" s="44" t="s">
        <v>49</v>
      </c>
      <c r="V190" s="36"/>
      <c r="W190" s="178">
        <f t="shared" si="26"/>
        <v>0</v>
      </c>
      <c r="X190" s="178">
        <v>0</v>
      </c>
      <c r="Y190" s="178">
        <f t="shared" si="27"/>
        <v>0</v>
      </c>
      <c r="Z190" s="178">
        <v>0</v>
      </c>
      <c r="AA190" s="179">
        <f t="shared" si="28"/>
        <v>0</v>
      </c>
      <c r="AR190" s="19" t="s">
        <v>2321</v>
      </c>
      <c r="AT190" s="19" t="s">
        <v>536</v>
      </c>
      <c r="AU190" s="19" t="s">
        <v>93</v>
      </c>
      <c r="AY190" s="19" t="s">
        <v>219</v>
      </c>
      <c r="BE190" s="118">
        <f t="shared" si="29"/>
        <v>0</v>
      </c>
      <c r="BF190" s="118">
        <f t="shared" si="30"/>
        <v>0</v>
      </c>
      <c r="BG190" s="118">
        <f t="shared" si="31"/>
        <v>0</v>
      </c>
      <c r="BH190" s="118">
        <f t="shared" si="32"/>
        <v>0</v>
      </c>
      <c r="BI190" s="118">
        <f t="shared" si="33"/>
        <v>0</v>
      </c>
      <c r="BJ190" s="19" t="s">
        <v>40</v>
      </c>
      <c r="BK190" s="118">
        <f t="shared" si="34"/>
        <v>0</v>
      </c>
      <c r="BL190" s="19" t="s">
        <v>544</v>
      </c>
      <c r="BM190" s="19" t="s">
        <v>2593</v>
      </c>
    </row>
    <row r="191" spans="2:65" s="1" customFormat="1" ht="25.5" customHeight="1">
      <c r="B191" s="35"/>
      <c r="C191" s="173" t="s">
        <v>540</v>
      </c>
      <c r="D191" s="173" t="s">
        <v>220</v>
      </c>
      <c r="E191" s="174" t="s">
        <v>2594</v>
      </c>
      <c r="F191" s="251" t="s">
        <v>2595</v>
      </c>
      <c r="G191" s="251"/>
      <c r="H191" s="251"/>
      <c r="I191" s="251"/>
      <c r="J191" s="175" t="s">
        <v>372</v>
      </c>
      <c r="K191" s="176">
        <v>79</v>
      </c>
      <c r="L191" s="252">
        <v>0</v>
      </c>
      <c r="M191" s="253"/>
      <c r="N191" s="254">
        <f t="shared" si="25"/>
        <v>0</v>
      </c>
      <c r="O191" s="254"/>
      <c r="P191" s="254"/>
      <c r="Q191" s="254"/>
      <c r="R191" s="37"/>
      <c r="T191" s="177" t="s">
        <v>22</v>
      </c>
      <c r="U191" s="44" t="s">
        <v>49</v>
      </c>
      <c r="V191" s="36"/>
      <c r="W191" s="178">
        <f t="shared" si="26"/>
        <v>0</v>
      </c>
      <c r="X191" s="178">
        <v>0</v>
      </c>
      <c r="Y191" s="178">
        <f t="shared" si="27"/>
        <v>0</v>
      </c>
      <c r="Z191" s="178">
        <v>0</v>
      </c>
      <c r="AA191" s="179">
        <f t="shared" si="28"/>
        <v>0</v>
      </c>
      <c r="AR191" s="19" t="s">
        <v>544</v>
      </c>
      <c r="AT191" s="19" t="s">
        <v>220</v>
      </c>
      <c r="AU191" s="19" t="s">
        <v>93</v>
      </c>
      <c r="AY191" s="19" t="s">
        <v>219</v>
      </c>
      <c r="BE191" s="118">
        <f t="shared" si="29"/>
        <v>0</v>
      </c>
      <c r="BF191" s="118">
        <f t="shared" si="30"/>
        <v>0</v>
      </c>
      <c r="BG191" s="118">
        <f t="shared" si="31"/>
        <v>0</v>
      </c>
      <c r="BH191" s="118">
        <f t="shared" si="32"/>
        <v>0</v>
      </c>
      <c r="BI191" s="118">
        <f t="shared" si="33"/>
        <v>0</v>
      </c>
      <c r="BJ191" s="19" t="s">
        <v>40</v>
      </c>
      <c r="BK191" s="118">
        <f t="shared" si="34"/>
        <v>0</v>
      </c>
      <c r="BL191" s="19" t="s">
        <v>544</v>
      </c>
      <c r="BM191" s="19" t="s">
        <v>2596</v>
      </c>
    </row>
    <row r="192" spans="2:65" s="1" customFormat="1" ht="16.5" customHeight="1">
      <c r="B192" s="35"/>
      <c r="C192" s="181" t="s">
        <v>544</v>
      </c>
      <c r="D192" s="181" t="s">
        <v>536</v>
      </c>
      <c r="E192" s="182" t="s">
        <v>2597</v>
      </c>
      <c r="F192" s="285" t="s">
        <v>2598</v>
      </c>
      <c r="G192" s="285"/>
      <c r="H192" s="285"/>
      <c r="I192" s="285"/>
      <c r="J192" s="183" t="s">
        <v>372</v>
      </c>
      <c r="K192" s="184">
        <v>79</v>
      </c>
      <c r="L192" s="282">
        <v>0</v>
      </c>
      <c r="M192" s="283"/>
      <c r="N192" s="284">
        <f t="shared" si="25"/>
        <v>0</v>
      </c>
      <c r="O192" s="254"/>
      <c r="P192" s="254"/>
      <c r="Q192" s="254"/>
      <c r="R192" s="37"/>
      <c r="T192" s="177" t="s">
        <v>22</v>
      </c>
      <c r="U192" s="44" t="s">
        <v>49</v>
      </c>
      <c r="V192" s="36"/>
      <c r="W192" s="178">
        <f t="shared" si="26"/>
        <v>0</v>
      </c>
      <c r="X192" s="178">
        <v>0</v>
      </c>
      <c r="Y192" s="178">
        <f t="shared" si="27"/>
        <v>0</v>
      </c>
      <c r="Z192" s="178">
        <v>0</v>
      </c>
      <c r="AA192" s="179">
        <f t="shared" si="28"/>
        <v>0</v>
      </c>
      <c r="AR192" s="19" t="s">
        <v>2321</v>
      </c>
      <c r="AT192" s="19" t="s">
        <v>536</v>
      </c>
      <c r="AU192" s="19" t="s">
        <v>93</v>
      </c>
      <c r="AY192" s="19" t="s">
        <v>219</v>
      </c>
      <c r="BE192" s="118">
        <f t="shared" si="29"/>
        <v>0</v>
      </c>
      <c r="BF192" s="118">
        <f t="shared" si="30"/>
        <v>0</v>
      </c>
      <c r="BG192" s="118">
        <f t="shared" si="31"/>
        <v>0</v>
      </c>
      <c r="BH192" s="118">
        <f t="shared" si="32"/>
        <v>0</v>
      </c>
      <c r="BI192" s="118">
        <f t="shared" si="33"/>
        <v>0</v>
      </c>
      <c r="BJ192" s="19" t="s">
        <v>40</v>
      </c>
      <c r="BK192" s="118">
        <f t="shared" si="34"/>
        <v>0</v>
      </c>
      <c r="BL192" s="19" t="s">
        <v>544</v>
      </c>
      <c r="BM192" s="19" t="s">
        <v>2599</v>
      </c>
    </row>
    <row r="193" spans="2:65" s="1" customFormat="1" ht="25.5" customHeight="1">
      <c r="B193" s="35"/>
      <c r="C193" s="173" t="s">
        <v>548</v>
      </c>
      <c r="D193" s="173" t="s">
        <v>220</v>
      </c>
      <c r="E193" s="174" t="s">
        <v>2600</v>
      </c>
      <c r="F193" s="251" t="s">
        <v>2601</v>
      </c>
      <c r="G193" s="251"/>
      <c r="H193" s="251"/>
      <c r="I193" s="251"/>
      <c r="J193" s="175" t="s">
        <v>372</v>
      </c>
      <c r="K193" s="176">
        <v>3</v>
      </c>
      <c r="L193" s="252">
        <v>0</v>
      </c>
      <c r="M193" s="253"/>
      <c r="N193" s="254">
        <f t="shared" si="25"/>
        <v>0</v>
      </c>
      <c r="O193" s="254"/>
      <c r="P193" s="254"/>
      <c r="Q193" s="254"/>
      <c r="R193" s="37"/>
      <c r="T193" s="177" t="s">
        <v>22</v>
      </c>
      <c r="U193" s="44" t="s">
        <v>49</v>
      </c>
      <c r="V193" s="36"/>
      <c r="W193" s="178">
        <f t="shared" si="26"/>
        <v>0</v>
      </c>
      <c r="X193" s="178">
        <v>0</v>
      </c>
      <c r="Y193" s="178">
        <f t="shared" si="27"/>
        <v>0</v>
      </c>
      <c r="Z193" s="178">
        <v>0</v>
      </c>
      <c r="AA193" s="179">
        <f t="shared" si="28"/>
        <v>0</v>
      </c>
      <c r="AR193" s="19" t="s">
        <v>544</v>
      </c>
      <c r="AT193" s="19" t="s">
        <v>220</v>
      </c>
      <c r="AU193" s="19" t="s">
        <v>93</v>
      </c>
      <c r="AY193" s="19" t="s">
        <v>219</v>
      </c>
      <c r="BE193" s="118">
        <f t="shared" si="29"/>
        <v>0</v>
      </c>
      <c r="BF193" s="118">
        <f t="shared" si="30"/>
        <v>0</v>
      </c>
      <c r="BG193" s="118">
        <f t="shared" si="31"/>
        <v>0</v>
      </c>
      <c r="BH193" s="118">
        <f t="shared" si="32"/>
        <v>0</v>
      </c>
      <c r="BI193" s="118">
        <f t="shared" si="33"/>
        <v>0</v>
      </c>
      <c r="BJ193" s="19" t="s">
        <v>40</v>
      </c>
      <c r="BK193" s="118">
        <f t="shared" si="34"/>
        <v>0</v>
      </c>
      <c r="BL193" s="19" t="s">
        <v>544</v>
      </c>
      <c r="BM193" s="19" t="s">
        <v>2602</v>
      </c>
    </row>
    <row r="194" spans="2:65" s="1" customFormat="1" ht="25.5" customHeight="1">
      <c r="B194" s="35"/>
      <c r="C194" s="181" t="s">
        <v>552</v>
      </c>
      <c r="D194" s="181" t="s">
        <v>536</v>
      </c>
      <c r="E194" s="182" t="s">
        <v>2603</v>
      </c>
      <c r="F194" s="285" t="s">
        <v>2604</v>
      </c>
      <c r="G194" s="285"/>
      <c r="H194" s="285"/>
      <c r="I194" s="285"/>
      <c r="J194" s="183" t="s">
        <v>372</v>
      </c>
      <c r="K194" s="184">
        <v>3</v>
      </c>
      <c r="L194" s="282">
        <v>0</v>
      </c>
      <c r="M194" s="283"/>
      <c r="N194" s="284">
        <f t="shared" si="25"/>
        <v>0</v>
      </c>
      <c r="O194" s="254"/>
      <c r="P194" s="254"/>
      <c r="Q194" s="254"/>
      <c r="R194" s="37"/>
      <c r="T194" s="177" t="s">
        <v>22</v>
      </c>
      <c r="U194" s="44" t="s">
        <v>49</v>
      </c>
      <c r="V194" s="36"/>
      <c r="W194" s="178">
        <f t="shared" si="26"/>
        <v>0</v>
      </c>
      <c r="X194" s="178">
        <v>0</v>
      </c>
      <c r="Y194" s="178">
        <f t="shared" si="27"/>
        <v>0</v>
      </c>
      <c r="Z194" s="178">
        <v>0</v>
      </c>
      <c r="AA194" s="179">
        <f t="shared" si="28"/>
        <v>0</v>
      </c>
      <c r="AR194" s="19" t="s">
        <v>2321</v>
      </c>
      <c r="AT194" s="19" t="s">
        <v>536</v>
      </c>
      <c r="AU194" s="19" t="s">
        <v>93</v>
      </c>
      <c r="AY194" s="19" t="s">
        <v>219</v>
      </c>
      <c r="BE194" s="118">
        <f t="shared" si="29"/>
        <v>0</v>
      </c>
      <c r="BF194" s="118">
        <f t="shared" si="30"/>
        <v>0</v>
      </c>
      <c r="BG194" s="118">
        <f t="shared" si="31"/>
        <v>0</v>
      </c>
      <c r="BH194" s="118">
        <f t="shared" si="32"/>
        <v>0</v>
      </c>
      <c r="BI194" s="118">
        <f t="shared" si="33"/>
        <v>0</v>
      </c>
      <c r="BJ194" s="19" t="s">
        <v>40</v>
      </c>
      <c r="BK194" s="118">
        <f t="shared" si="34"/>
        <v>0</v>
      </c>
      <c r="BL194" s="19" t="s">
        <v>544</v>
      </c>
      <c r="BM194" s="19" t="s">
        <v>2605</v>
      </c>
    </row>
    <row r="195" spans="2:65" s="1" customFormat="1" ht="25.5" customHeight="1">
      <c r="B195" s="35"/>
      <c r="C195" s="173" t="s">
        <v>556</v>
      </c>
      <c r="D195" s="173" t="s">
        <v>220</v>
      </c>
      <c r="E195" s="174" t="s">
        <v>2606</v>
      </c>
      <c r="F195" s="251" t="s">
        <v>2607</v>
      </c>
      <c r="G195" s="251"/>
      <c r="H195" s="251"/>
      <c r="I195" s="251"/>
      <c r="J195" s="175" t="s">
        <v>372</v>
      </c>
      <c r="K195" s="176">
        <v>61</v>
      </c>
      <c r="L195" s="252">
        <v>0</v>
      </c>
      <c r="M195" s="253"/>
      <c r="N195" s="254">
        <f t="shared" si="25"/>
        <v>0</v>
      </c>
      <c r="O195" s="254"/>
      <c r="P195" s="254"/>
      <c r="Q195" s="254"/>
      <c r="R195" s="37"/>
      <c r="T195" s="177" t="s">
        <v>22</v>
      </c>
      <c r="U195" s="44" t="s">
        <v>49</v>
      </c>
      <c r="V195" s="36"/>
      <c r="W195" s="178">
        <f t="shared" si="26"/>
        <v>0</v>
      </c>
      <c r="X195" s="178">
        <v>0</v>
      </c>
      <c r="Y195" s="178">
        <f t="shared" si="27"/>
        <v>0</v>
      </c>
      <c r="Z195" s="178">
        <v>0</v>
      </c>
      <c r="AA195" s="179">
        <f t="shared" si="28"/>
        <v>0</v>
      </c>
      <c r="AR195" s="19" t="s">
        <v>544</v>
      </c>
      <c r="AT195" s="19" t="s">
        <v>220</v>
      </c>
      <c r="AU195" s="19" t="s">
        <v>93</v>
      </c>
      <c r="AY195" s="19" t="s">
        <v>219</v>
      </c>
      <c r="BE195" s="118">
        <f t="shared" si="29"/>
        <v>0</v>
      </c>
      <c r="BF195" s="118">
        <f t="shared" si="30"/>
        <v>0</v>
      </c>
      <c r="BG195" s="118">
        <f t="shared" si="31"/>
        <v>0</v>
      </c>
      <c r="BH195" s="118">
        <f t="shared" si="32"/>
        <v>0</v>
      </c>
      <c r="BI195" s="118">
        <f t="shared" si="33"/>
        <v>0</v>
      </c>
      <c r="BJ195" s="19" t="s">
        <v>40</v>
      </c>
      <c r="BK195" s="118">
        <f t="shared" si="34"/>
        <v>0</v>
      </c>
      <c r="BL195" s="19" t="s">
        <v>544</v>
      </c>
      <c r="BM195" s="19" t="s">
        <v>2608</v>
      </c>
    </row>
    <row r="196" spans="2:65" s="1" customFormat="1" ht="16.5" customHeight="1">
      <c r="B196" s="35"/>
      <c r="C196" s="181" t="s">
        <v>560</v>
      </c>
      <c r="D196" s="181" t="s">
        <v>536</v>
      </c>
      <c r="E196" s="182" t="s">
        <v>2609</v>
      </c>
      <c r="F196" s="285" t="s">
        <v>2610</v>
      </c>
      <c r="G196" s="285"/>
      <c r="H196" s="285"/>
      <c r="I196" s="285"/>
      <c r="J196" s="183" t="s">
        <v>1358</v>
      </c>
      <c r="K196" s="184">
        <v>61</v>
      </c>
      <c r="L196" s="282">
        <v>0</v>
      </c>
      <c r="M196" s="283"/>
      <c r="N196" s="284">
        <f t="shared" si="25"/>
        <v>0</v>
      </c>
      <c r="O196" s="254"/>
      <c r="P196" s="254"/>
      <c r="Q196" s="254"/>
      <c r="R196" s="37"/>
      <c r="T196" s="177" t="s">
        <v>22</v>
      </c>
      <c r="U196" s="44" t="s">
        <v>49</v>
      </c>
      <c r="V196" s="36"/>
      <c r="W196" s="178">
        <f t="shared" si="26"/>
        <v>0</v>
      </c>
      <c r="X196" s="178">
        <v>0</v>
      </c>
      <c r="Y196" s="178">
        <f t="shared" si="27"/>
        <v>0</v>
      </c>
      <c r="Z196" s="178">
        <v>0</v>
      </c>
      <c r="AA196" s="179">
        <f t="shared" si="28"/>
        <v>0</v>
      </c>
      <c r="AR196" s="19" t="s">
        <v>2321</v>
      </c>
      <c r="AT196" s="19" t="s">
        <v>536</v>
      </c>
      <c r="AU196" s="19" t="s">
        <v>93</v>
      </c>
      <c r="AY196" s="19" t="s">
        <v>219</v>
      </c>
      <c r="BE196" s="118">
        <f t="shared" si="29"/>
        <v>0</v>
      </c>
      <c r="BF196" s="118">
        <f t="shared" si="30"/>
        <v>0</v>
      </c>
      <c r="BG196" s="118">
        <f t="shared" si="31"/>
        <v>0</v>
      </c>
      <c r="BH196" s="118">
        <f t="shared" si="32"/>
        <v>0</v>
      </c>
      <c r="BI196" s="118">
        <f t="shared" si="33"/>
        <v>0</v>
      </c>
      <c r="BJ196" s="19" t="s">
        <v>40</v>
      </c>
      <c r="BK196" s="118">
        <f t="shared" si="34"/>
        <v>0</v>
      </c>
      <c r="BL196" s="19" t="s">
        <v>544</v>
      </c>
      <c r="BM196" s="19" t="s">
        <v>2611</v>
      </c>
    </row>
    <row r="197" spans="2:65" s="1" customFormat="1" ht="38.25" customHeight="1">
      <c r="B197" s="35"/>
      <c r="C197" s="173" t="s">
        <v>564</v>
      </c>
      <c r="D197" s="173" t="s">
        <v>220</v>
      </c>
      <c r="E197" s="174" t="s">
        <v>2612</v>
      </c>
      <c r="F197" s="251" t="s">
        <v>2613</v>
      </c>
      <c r="G197" s="251"/>
      <c r="H197" s="251"/>
      <c r="I197" s="251"/>
      <c r="J197" s="175" t="s">
        <v>429</v>
      </c>
      <c r="K197" s="176">
        <v>185</v>
      </c>
      <c r="L197" s="252">
        <v>0</v>
      </c>
      <c r="M197" s="253"/>
      <c r="N197" s="254">
        <f t="shared" si="25"/>
        <v>0</v>
      </c>
      <c r="O197" s="254"/>
      <c r="P197" s="254"/>
      <c r="Q197" s="254"/>
      <c r="R197" s="37"/>
      <c r="T197" s="177" t="s">
        <v>22</v>
      </c>
      <c r="U197" s="44" t="s">
        <v>49</v>
      </c>
      <c r="V197" s="36"/>
      <c r="W197" s="178">
        <f t="shared" si="26"/>
        <v>0</v>
      </c>
      <c r="X197" s="178">
        <v>0</v>
      </c>
      <c r="Y197" s="178">
        <f t="shared" si="27"/>
        <v>0</v>
      </c>
      <c r="Z197" s="178">
        <v>0</v>
      </c>
      <c r="AA197" s="179">
        <f t="shared" si="28"/>
        <v>0</v>
      </c>
      <c r="AR197" s="19" t="s">
        <v>268</v>
      </c>
      <c r="AT197" s="19" t="s">
        <v>220</v>
      </c>
      <c r="AU197" s="19" t="s">
        <v>93</v>
      </c>
      <c r="AY197" s="19" t="s">
        <v>219</v>
      </c>
      <c r="BE197" s="118">
        <f t="shared" si="29"/>
        <v>0</v>
      </c>
      <c r="BF197" s="118">
        <f t="shared" si="30"/>
        <v>0</v>
      </c>
      <c r="BG197" s="118">
        <f t="shared" si="31"/>
        <v>0</v>
      </c>
      <c r="BH197" s="118">
        <f t="shared" si="32"/>
        <v>0</v>
      </c>
      <c r="BI197" s="118">
        <f t="shared" si="33"/>
        <v>0</v>
      </c>
      <c r="BJ197" s="19" t="s">
        <v>40</v>
      </c>
      <c r="BK197" s="118">
        <f t="shared" si="34"/>
        <v>0</v>
      </c>
      <c r="BL197" s="19" t="s">
        <v>268</v>
      </c>
      <c r="BM197" s="19" t="s">
        <v>2614</v>
      </c>
    </row>
    <row r="198" spans="2:65" s="1" customFormat="1" ht="25.5" customHeight="1">
      <c r="B198" s="35"/>
      <c r="C198" s="181" t="s">
        <v>568</v>
      </c>
      <c r="D198" s="181" t="s">
        <v>536</v>
      </c>
      <c r="E198" s="182" t="s">
        <v>2615</v>
      </c>
      <c r="F198" s="285" t="s">
        <v>2616</v>
      </c>
      <c r="G198" s="285"/>
      <c r="H198" s="285"/>
      <c r="I198" s="285"/>
      <c r="J198" s="183" t="s">
        <v>429</v>
      </c>
      <c r="K198" s="184">
        <v>185</v>
      </c>
      <c r="L198" s="282">
        <v>0</v>
      </c>
      <c r="M198" s="283"/>
      <c r="N198" s="284">
        <f t="shared" si="25"/>
        <v>0</v>
      </c>
      <c r="O198" s="254"/>
      <c r="P198" s="254"/>
      <c r="Q198" s="254"/>
      <c r="R198" s="37"/>
      <c r="T198" s="177" t="s">
        <v>22</v>
      </c>
      <c r="U198" s="44" t="s">
        <v>49</v>
      </c>
      <c r="V198" s="36"/>
      <c r="W198" s="178">
        <f t="shared" si="26"/>
        <v>0</v>
      </c>
      <c r="X198" s="178">
        <v>0</v>
      </c>
      <c r="Y198" s="178">
        <f t="shared" si="27"/>
        <v>0</v>
      </c>
      <c r="Z198" s="178">
        <v>0</v>
      </c>
      <c r="AA198" s="179">
        <f t="shared" si="28"/>
        <v>0</v>
      </c>
      <c r="AR198" s="19" t="s">
        <v>414</v>
      </c>
      <c r="AT198" s="19" t="s">
        <v>536</v>
      </c>
      <c r="AU198" s="19" t="s">
        <v>93</v>
      </c>
      <c r="AY198" s="19" t="s">
        <v>219</v>
      </c>
      <c r="BE198" s="118">
        <f t="shared" si="29"/>
        <v>0</v>
      </c>
      <c r="BF198" s="118">
        <f t="shared" si="30"/>
        <v>0</v>
      </c>
      <c r="BG198" s="118">
        <f t="shared" si="31"/>
        <v>0</v>
      </c>
      <c r="BH198" s="118">
        <f t="shared" si="32"/>
        <v>0</v>
      </c>
      <c r="BI198" s="118">
        <f t="shared" si="33"/>
        <v>0</v>
      </c>
      <c r="BJ198" s="19" t="s">
        <v>40</v>
      </c>
      <c r="BK198" s="118">
        <f t="shared" si="34"/>
        <v>0</v>
      </c>
      <c r="BL198" s="19" t="s">
        <v>268</v>
      </c>
      <c r="BM198" s="19" t="s">
        <v>2617</v>
      </c>
    </row>
    <row r="199" spans="2:65" s="1" customFormat="1" ht="38.25" customHeight="1">
      <c r="B199" s="35"/>
      <c r="C199" s="173" t="s">
        <v>572</v>
      </c>
      <c r="D199" s="173" t="s">
        <v>220</v>
      </c>
      <c r="E199" s="174" t="s">
        <v>2618</v>
      </c>
      <c r="F199" s="251" t="s">
        <v>2619</v>
      </c>
      <c r="G199" s="251"/>
      <c r="H199" s="251"/>
      <c r="I199" s="251"/>
      <c r="J199" s="175" t="s">
        <v>429</v>
      </c>
      <c r="K199" s="176">
        <v>276</v>
      </c>
      <c r="L199" s="252">
        <v>0</v>
      </c>
      <c r="M199" s="253"/>
      <c r="N199" s="254">
        <f t="shared" si="25"/>
        <v>0</v>
      </c>
      <c r="O199" s="254"/>
      <c r="P199" s="254"/>
      <c r="Q199" s="254"/>
      <c r="R199" s="37"/>
      <c r="T199" s="177" t="s">
        <v>22</v>
      </c>
      <c r="U199" s="44" t="s">
        <v>49</v>
      </c>
      <c r="V199" s="36"/>
      <c r="W199" s="178">
        <f t="shared" si="26"/>
        <v>0</v>
      </c>
      <c r="X199" s="178">
        <v>0</v>
      </c>
      <c r="Y199" s="178">
        <f t="shared" si="27"/>
        <v>0</v>
      </c>
      <c r="Z199" s="178">
        <v>0</v>
      </c>
      <c r="AA199" s="179">
        <f t="shared" si="28"/>
        <v>0</v>
      </c>
      <c r="AR199" s="19" t="s">
        <v>268</v>
      </c>
      <c r="AT199" s="19" t="s">
        <v>220</v>
      </c>
      <c r="AU199" s="19" t="s">
        <v>93</v>
      </c>
      <c r="AY199" s="19" t="s">
        <v>219</v>
      </c>
      <c r="BE199" s="118">
        <f t="shared" si="29"/>
        <v>0</v>
      </c>
      <c r="BF199" s="118">
        <f t="shared" si="30"/>
        <v>0</v>
      </c>
      <c r="BG199" s="118">
        <f t="shared" si="31"/>
        <v>0</v>
      </c>
      <c r="BH199" s="118">
        <f t="shared" si="32"/>
        <v>0</v>
      </c>
      <c r="BI199" s="118">
        <f t="shared" si="33"/>
        <v>0</v>
      </c>
      <c r="BJ199" s="19" t="s">
        <v>40</v>
      </c>
      <c r="BK199" s="118">
        <f t="shared" si="34"/>
        <v>0</v>
      </c>
      <c r="BL199" s="19" t="s">
        <v>268</v>
      </c>
      <c r="BM199" s="19" t="s">
        <v>2620</v>
      </c>
    </row>
    <row r="200" spans="2:65" s="1" customFormat="1" ht="25.5" customHeight="1">
      <c r="B200" s="35"/>
      <c r="C200" s="181" t="s">
        <v>576</v>
      </c>
      <c r="D200" s="181" t="s">
        <v>536</v>
      </c>
      <c r="E200" s="182" t="s">
        <v>2621</v>
      </c>
      <c r="F200" s="285" t="s">
        <v>2622</v>
      </c>
      <c r="G200" s="285"/>
      <c r="H200" s="285"/>
      <c r="I200" s="285"/>
      <c r="J200" s="183" t="s">
        <v>429</v>
      </c>
      <c r="K200" s="184">
        <v>276</v>
      </c>
      <c r="L200" s="282">
        <v>0</v>
      </c>
      <c r="M200" s="283"/>
      <c r="N200" s="284">
        <f t="shared" si="25"/>
        <v>0</v>
      </c>
      <c r="O200" s="254"/>
      <c r="P200" s="254"/>
      <c r="Q200" s="254"/>
      <c r="R200" s="37"/>
      <c r="T200" s="177" t="s">
        <v>22</v>
      </c>
      <c r="U200" s="44" t="s">
        <v>49</v>
      </c>
      <c r="V200" s="36"/>
      <c r="W200" s="178">
        <f t="shared" si="26"/>
        <v>0</v>
      </c>
      <c r="X200" s="178">
        <v>0</v>
      </c>
      <c r="Y200" s="178">
        <f t="shared" si="27"/>
        <v>0</v>
      </c>
      <c r="Z200" s="178">
        <v>0</v>
      </c>
      <c r="AA200" s="179">
        <f t="shared" si="28"/>
        <v>0</v>
      </c>
      <c r="AR200" s="19" t="s">
        <v>414</v>
      </c>
      <c r="AT200" s="19" t="s">
        <v>536</v>
      </c>
      <c r="AU200" s="19" t="s">
        <v>93</v>
      </c>
      <c r="AY200" s="19" t="s">
        <v>219</v>
      </c>
      <c r="BE200" s="118">
        <f t="shared" si="29"/>
        <v>0</v>
      </c>
      <c r="BF200" s="118">
        <f t="shared" si="30"/>
        <v>0</v>
      </c>
      <c r="BG200" s="118">
        <f t="shared" si="31"/>
        <v>0</v>
      </c>
      <c r="BH200" s="118">
        <f t="shared" si="32"/>
        <v>0</v>
      </c>
      <c r="BI200" s="118">
        <f t="shared" si="33"/>
        <v>0</v>
      </c>
      <c r="BJ200" s="19" t="s">
        <v>40</v>
      </c>
      <c r="BK200" s="118">
        <f t="shared" si="34"/>
        <v>0</v>
      </c>
      <c r="BL200" s="19" t="s">
        <v>268</v>
      </c>
      <c r="BM200" s="19" t="s">
        <v>2623</v>
      </c>
    </row>
    <row r="201" spans="2:65" s="1" customFormat="1" ht="38.25" customHeight="1">
      <c r="B201" s="35"/>
      <c r="C201" s="173" t="s">
        <v>580</v>
      </c>
      <c r="D201" s="173" t="s">
        <v>220</v>
      </c>
      <c r="E201" s="174" t="s">
        <v>2344</v>
      </c>
      <c r="F201" s="251" t="s">
        <v>2345</v>
      </c>
      <c r="G201" s="251"/>
      <c r="H201" s="251"/>
      <c r="I201" s="251"/>
      <c r="J201" s="175" t="s">
        <v>429</v>
      </c>
      <c r="K201" s="176">
        <v>30</v>
      </c>
      <c r="L201" s="252">
        <v>0</v>
      </c>
      <c r="M201" s="253"/>
      <c r="N201" s="254">
        <f t="shared" si="25"/>
        <v>0</v>
      </c>
      <c r="O201" s="254"/>
      <c r="P201" s="254"/>
      <c r="Q201" s="254"/>
      <c r="R201" s="37"/>
      <c r="T201" s="177" t="s">
        <v>22</v>
      </c>
      <c r="U201" s="44" t="s">
        <v>49</v>
      </c>
      <c r="V201" s="36"/>
      <c r="W201" s="178">
        <f t="shared" si="26"/>
        <v>0</v>
      </c>
      <c r="X201" s="178">
        <v>0</v>
      </c>
      <c r="Y201" s="178">
        <f t="shared" si="27"/>
        <v>0</v>
      </c>
      <c r="Z201" s="178">
        <v>0</v>
      </c>
      <c r="AA201" s="179">
        <f t="shared" si="28"/>
        <v>0</v>
      </c>
      <c r="AR201" s="19" t="s">
        <v>268</v>
      </c>
      <c r="AT201" s="19" t="s">
        <v>220</v>
      </c>
      <c r="AU201" s="19" t="s">
        <v>93</v>
      </c>
      <c r="AY201" s="19" t="s">
        <v>219</v>
      </c>
      <c r="BE201" s="118">
        <f t="shared" si="29"/>
        <v>0</v>
      </c>
      <c r="BF201" s="118">
        <f t="shared" si="30"/>
        <v>0</v>
      </c>
      <c r="BG201" s="118">
        <f t="shared" si="31"/>
        <v>0</v>
      </c>
      <c r="BH201" s="118">
        <f t="shared" si="32"/>
        <v>0</v>
      </c>
      <c r="BI201" s="118">
        <f t="shared" si="33"/>
        <v>0</v>
      </c>
      <c r="BJ201" s="19" t="s">
        <v>40</v>
      </c>
      <c r="BK201" s="118">
        <f t="shared" si="34"/>
        <v>0</v>
      </c>
      <c r="BL201" s="19" t="s">
        <v>268</v>
      </c>
      <c r="BM201" s="19" t="s">
        <v>2624</v>
      </c>
    </row>
    <row r="202" spans="2:65" s="1" customFormat="1" ht="25.5" customHeight="1">
      <c r="B202" s="35"/>
      <c r="C202" s="181" t="s">
        <v>584</v>
      </c>
      <c r="D202" s="181" t="s">
        <v>536</v>
      </c>
      <c r="E202" s="182" t="s">
        <v>2347</v>
      </c>
      <c r="F202" s="285" t="s">
        <v>2348</v>
      </c>
      <c r="G202" s="285"/>
      <c r="H202" s="285"/>
      <c r="I202" s="285"/>
      <c r="J202" s="183" t="s">
        <v>429</v>
      </c>
      <c r="K202" s="184">
        <v>30</v>
      </c>
      <c r="L202" s="282">
        <v>0</v>
      </c>
      <c r="M202" s="283"/>
      <c r="N202" s="284">
        <f t="shared" si="25"/>
        <v>0</v>
      </c>
      <c r="O202" s="254"/>
      <c r="P202" s="254"/>
      <c r="Q202" s="254"/>
      <c r="R202" s="37"/>
      <c r="T202" s="177" t="s">
        <v>22</v>
      </c>
      <c r="U202" s="44" t="s">
        <v>49</v>
      </c>
      <c r="V202" s="36"/>
      <c r="W202" s="178">
        <f t="shared" si="26"/>
        <v>0</v>
      </c>
      <c r="X202" s="178">
        <v>0</v>
      </c>
      <c r="Y202" s="178">
        <f t="shared" si="27"/>
        <v>0</v>
      </c>
      <c r="Z202" s="178">
        <v>0</v>
      </c>
      <c r="AA202" s="179">
        <f t="shared" si="28"/>
        <v>0</v>
      </c>
      <c r="AR202" s="19" t="s">
        <v>414</v>
      </c>
      <c r="AT202" s="19" t="s">
        <v>536</v>
      </c>
      <c r="AU202" s="19" t="s">
        <v>93</v>
      </c>
      <c r="AY202" s="19" t="s">
        <v>219</v>
      </c>
      <c r="BE202" s="118">
        <f t="shared" si="29"/>
        <v>0</v>
      </c>
      <c r="BF202" s="118">
        <f t="shared" si="30"/>
        <v>0</v>
      </c>
      <c r="BG202" s="118">
        <f t="shared" si="31"/>
        <v>0</v>
      </c>
      <c r="BH202" s="118">
        <f t="shared" si="32"/>
        <v>0</v>
      </c>
      <c r="BI202" s="118">
        <f t="shared" si="33"/>
        <v>0</v>
      </c>
      <c r="BJ202" s="19" t="s">
        <v>40</v>
      </c>
      <c r="BK202" s="118">
        <f t="shared" si="34"/>
        <v>0</v>
      </c>
      <c r="BL202" s="19" t="s">
        <v>268</v>
      </c>
      <c r="BM202" s="19" t="s">
        <v>2625</v>
      </c>
    </row>
    <row r="203" spans="2:65" s="1" customFormat="1" ht="25.5" customHeight="1">
      <c r="B203" s="35"/>
      <c r="C203" s="181" t="s">
        <v>588</v>
      </c>
      <c r="D203" s="181" t="s">
        <v>536</v>
      </c>
      <c r="E203" s="182" t="s">
        <v>2338</v>
      </c>
      <c r="F203" s="285" t="s">
        <v>2339</v>
      </c>
      <c r="G203" s="285"/>
      <c r="H203" s="285"/>
      <c r="I203" s="285"/>
      <c r="J203" s="183" t="s">
        <v>372</v>
      </c>
      <c r="K203" s="184">
        <v>4</v>
      </c>
      <c r="L203" s="282">
        <v>0</v>
      </c>
      <c r="M203" s="283"/>
      <c r="N203" s="284">
        <f t="shared" si="25"/>
        <v>0</v>
      </c>
      <c r="O203" s="254"/>
      <c r="P203" s="254"/>
      <c r="Q203" s="254"/>
      <c r="R203" s="37"/>
      <c r="T203" s="177" t="s">
        <v>22</v>
      </c>
      <c r="U203" s="44" t="s">
        <v>49</v>
      </c>
      <c r="V203" s="36"/>
      <c r="W203" s="178">
        <f t="shared" si="26"/>
        <v>0</v>
      </c>
      <c r="X203" s="178">
        <v>0</v>
      </c>
      <c r="Y203" s="178">
        <f t="shared" si="27"/>
        <v>0</v>
      </c>
      <c r="Z203" s="178">
        <v>0</v>
      </c>
      <c r="AA203" s="179">
        <f t="shared" si="28"/>
        <v>0</v>
      </c>
      <c r="AR203" s="19" t="s">
        <v>414</v>
      </c>
      <c r="AT203" s="19" t="s">
        <v>536</v>
      </c>
      <c r="AU203" s="19" t="s">
        <v>93</v>
      </c>
      <c r="AY203" s="19" t="s">
        <v>219</v>
      </c>
      <c r="BE203" s="118">
        <f t="shared" si="29"/>
        <v>0</v>
      </c>
      <c r="BF203" s="118">
        <f t="shared" si="30"/>
        <v>0</v>
      </c>
      <c r="BG203" s="118">
        <f t="shared" si="31"/>
        <v>0</v>
      </c>
      <c r="BH203" s="118">
        <f t="shared" si="32"/>
        <v>0</v>
      </c>
      <c r="BI203" s="118">
        <f t="shared" si="33"/>
        <v>0</v>
      </c>
      <c r="BJ203" s="19" t="s">
        <v>40</v>
      </c>
      <c r="BK203" s="118">
        <f t="shared" si="34"/>
        <v>0</v>
      </c>
      <c r="BL203" s="19" t="s">
        <v>268</v>
      </c>
      <c r="BM203" s="19" t="s">
        <v>2626</v>
      </c>
    </row>
    <row r="204" spans="2:65" s="1" customFormat="1" ht="25.5" customHeight="1">
      <c r="B204" s="35"/>
      <c r="C204" s="181" t="s">
        <v>592</v>
      </c>
      <c r="D204" s="181" t="s">
        <v>536</v>
      </c>
      <c r="E204" s="182" t="s">
        <v>2341</v>
      </c>
      <c r="F204" s="285" t="s">
        <v>2342</v>
      </c>
      <c r="G204" s="285"/>
      <c r="H204" s="285"/>
      <c r="I204" s="285"/>
      <c r="J204" s="183" t="s">
        <v>372</v>
      </c>
      <c r="K204" s="184">
        <v>12</v>
      </c>
      <c r="L204" s="282">
        <v>0</v>
      </c>
      <c r="M204" s="283"/>
      <c r="N204" s="284">
        <f t="shared" si="25"/>
        <v>0</v>
      </c>
      <c r="O204" s="254"/>
      <c r="P204" s="254"/>
      <c r="Q204" s="254"/>
      <c r="R204" s="37"/>
      <c r="T204" s="177" t="s">
        <v>22</v>
      </c>
      <c r="U204" s="44" t="s">
        <v>49</v>
      </c>
      <c r="V204" s="36"/>
      <c r="W204" s="178">
        <f t="shared" si="26"/>
        <v>0</v>
      </c>
      <c r="X204" s="178">
        <v>0</v>
      </c>
      <c r="Y204" s="178">
        <f t="shared" si="27"/>
        <v>0</v>
      </c>
      <c r="Z204" s="178">
        <v>0</v>
      </c>
      <c r="AA204" s="179">
        <f t="shared" si="28"/>
        <v>0</v>
      </c>
      <c r="AR204" s="19" t="s">
        <v>414</v>
      </c>
      <c r="AT204" s="19" t="s">
        <v>536</v>
      </c>
      <c r="AU204" s="19" t="s">
        <v>93</v>
      </c>
      <c r="AY204" s="19" t="s">
        <v>219</v>
      </c>
      <c r="BE204" s="118">
        <f t="shared" si="29"/>
        <v>0</v>
      </c>
      <c r="BF204" s="118">
        <f t="shared" si="30"/>
        <v>0</v>
      </c>
      <c r="BG204" s="118">
        <f t="shared" si="31"/>
        <v>0</v>
      </c>
      <c r="BH204" s="118">
        <f t="shared" si="32"/>
        <v>0</v>
      </c>
      <c r="BI204" s="118">
        <f t="shared" si="33"/>
        <v>0</v>
      </c>
      <c r="BJ204" s="19" t="s">
        <v>40</v>
      </c>
      <c r="BK204" s="118">
        <f t="shared" si="34"/>
        <v>0</v>
      </c>
      <c r="BL204" s="19" t="s">
        <v>268</v>
      </c>
      <c r="BM204" s="19" t="s">
        <v>2627</v>
      </c>
    </row>
    <row r="205" spans="2:65" s="1" customFormat="1" ht="25.5" customHeight="1">
      <c r="B205" s="35"/>
      <c r="C205" s="173" t="s">
        <v>596</v>
      </c>
      <c r="D205" s="173" t="s">
        <v>220</v>
      </c>
      <c r="E205" s="174" t="s">
        <v>2350</v>
      </c>
      <c r="F205" s="251" t="s">
        <v>2351</v>
      </c>
      <c r="G205" s="251"/>
      <c r="H205" s="251"/>
      <c r="I205" s="251"/>
      <c r="J205" s="175" t="s">
        <v>429</v>
      </c>
      <c r="K205" s="176">
        <v>20</v>
      </c>
      <c r="L205" s="252">
        <v>0</v>
      </c>
      <c r="M205" s="253"/>
      <c r="N205" s="254">
        <f t="shared" si="25"/>
        <v>0</v>
      </c>
      <c r="O205" s="254"/>
      <c r="P205" s="254"/>
      <c r="Q205" s="254"/>
      <c r="R205" s="37"/>
      <c r="T205" s="177" t="s">
        <v>22</v>
      </c>
      <c r="U205" s="44" t="s">
        <v>49</v>
      </c>
      <c r="V205" s="36"/>
      <c r="W205" s="178">
        <f t="shared" si="26"/>
        <v>0</v>
      </c>
      <c r="X205" s="178">
        <v>0</v>
      </c>
      <c r="Y205" s="178">
        <f t="shared" si="27"/>
        <v>0</v>
      </c>
      <c r="Z205" s="178">
        <v>0</v>
      </c>
      <c r="AA205" s="179">
        <f t="shared" si="28"/>
        <v>0</v>
      </c>
      <c r="AR205" s="19" t="s">
        <v>268</v>
      </c>
      <c r="AT205" s="19" t="s">
        <v>220</v>
      </c>
      <c r="AU205" s="19" t="s">
        <v>93</v>
      </c>
      <c r="AY205" s="19" t="s">
        <v>219</v>
      </c>
      <c r="BE205" s="118">
        <f t="shared" si="29"/>
        <v>0</v>
      </c>
      <c r="BF205" s="118">
        <f t="shared" si="30"/>
        <v>0</v>
      </c>
      <c r="BG205" s="118">
        <f t="shared" si="31"/>
        <v>0</v>
      </c>
      <c r="BH205" s="118">
        <f t="shared" si="32"/>
        <v>0</v>
      </c>
      <c r="BI205" s="118">
        <f t="shared" si="33"/>
        <v>0</v>
      </c>
      <c r="BJ205" s="19" t="s">
        <v>40</v>
      </c>
      <c r="BK205" s="118">
        <f t="shared" si="34"/>
        <v>0</v>
      </c>
      <c r="BL205" s="19" t="s">
        <v>268</v>
      </c>
      <c r="BM205" s="19" t="s">
        <v>2628</v>
      </c>
    </row>
    <row r="206" spans="2:65" s="1" customFormat="1" ht="25.5" customHeight="1">
      <c r="B206" s="35"/>
      <c r="C206" s="181" t="s">
        <v>600</v>
      </c>
      <c r="D206" s="181" t="s">
        <v>536</v>
      </c>
      <c r="E206" s="182" t="s">
        <v>2629</v>
      </c>
      <c r="F206" s="285" t="s">
        <v>2630</v>
      </c>
      <c r="G206" s="285"/>
      <c r="H206" s="285"/>
      <c r="I206" s="285"/>
      <c r="J206" s="183" t="s">
        <v>429</v>
      </c>
      <c r="K206" s="184">
        <v>45</v>
      </c>
      <c r="L206" s="282">
        <v>0</v>
      </c>
      <c r="M206" s="283"/>
      <c r="N206" s="284">
        <f t="shared" si="25"/>
        <v>0</v>
      </c>
      <c r="O206" s="254"/>
      <c r="P206" s="254"/>
      <c r="Q206" s="254"/>
      <c r="R206" s="37"/>
      <c r="T206" s="177" t="s">
        <v>22</v>
      </c>
      <c r="U206" s="44" t="s">
        <v>49</v>
      </c>
      <c r="V206" s="36"/>
      <c r="W206" s="178">
        <f t="shared" si="26"/>
        <v>0</v>
      </c>
      <c r="X206" s="178">
        <v>0</v>
      </c>
      <c r="Y206" s="178">
        <f t="shared" si="27"/>
        <v>0</v>
      </c>
      <c r="Z206" s="178">
        <v>0</v>
      </c>
      <c r="AA206" s="179">
        <f t="shared" si="28"/>
        <v>0</v>
      </c>
      <c r="AR206" s="19" t="s">
        <v>414</v>
      </c>
      <c r="AT206" s="19" t="s">
        <v>536</v>
      </c>
      <c r="AU206" s="19" t="s">
        <v>93</v>
      </c>
      <c r="AY206" s="19" t="s">
        <v>219</v>
      </c>
      <c r="BE206" s="118">
        <f t="shared" si="29"/>
        <v>0</v>
      </c>
      <c r="BF206" s="118">
        <f t="shared" si="30"/>
        <v>0</v>
      </c>
      <c r="BG206" s="118">
        <f t="shared" si="31"/>
        <v>0</v>
      </c>
      <c r="BH206" s="118">
        <f t="shared" si="32"/>
        <v>0</v>
      </c>
      <c r="BI206" s="118">
        <f t="shared" si="33"/>
        <v>0</v>
      </c>
      <c r="BJ206" s="19" t="s">
        <v>40</v>
      </c>
      <c r="BK206" s="118">
        <f t="shared" si="34"/>
        <v>0</v>
      </c>
      <c r="BL206" s="19" t="s">
        <v>268</v>
      </c>
      <c r="BM206" s="19" t="s">
        <v>2631</v>
      </c>
    </row>
    <row r="207" spans="2:65" s="1" customFormat="1" ht="25.5" customHeight="1">
      <c r="B207" s="35"/>
      <c r="C207" s="181" t="s">
        <v>604</v>
      </c>
      <c r="D207" s="181" t="s">
        <v>536</v>
      </c>
      <c r="E207" s="182" t="s">
        <v>2353</v>
      </c>
      <c r="F207" s="285" t="s">
        <v>2354</v>
      </c>
      <c r="G207" s="285"/>
      <c r="H207" s="285"/>
      <c r="I207" s="285"/>
      <c r="J207" s="183" t="s">
        <v>429</v>
      </c>
      <c r="K207" s="184">
        <v>20</v>
      </c>
      <c r="L207" s="282">
        <v>0</v>
      </c>
      <c r="M207" s="283"/>
      <c r="N207" s="284">
        <f t="shared" si="25"/>
        <v>0</v>
      </c>
      <c r="O207" s="254"/>
      <c r="P207" s="254"/>
      <c r="Q207" s="254"/>
      <c r="R207" s="37"/>
      <c r="T207" s="177" t="s">
        <v>22</v>
      </c>
      <c r="U207" s="44" t="s">
        <v>49</v>
      </c>
      <c r="V207" s="36"/>
      <c r="W207" s="178">
        <f t="shared" si="26"/>
        <v>0</v>
      </c>
      <c r="X207" s="178">
        <v>0</v>
      </c>
      <c r="Y207" s="178">
        <f t="shared" si="27"/>
        <v>0</v>
      </c>
      <c r="Z207" s="178">
        <v>0</v>
      </c>
      <c r="AA207" s="179">
        <f t="shared" si="28"/>
        <v>0</v>
      </c>
      <c r="AR207" s="19" t="s">
        <v>414</v>
      </c>
      <c r="AT207" s="19" t="s">
        <v>536</v>
      </c>
      <c r="AU207" s="19" t="s">
        <v>93</v>
      </c>
      <c r="AY207" s="19" t="s">
        <v>219</v>
      </c>
      <c r="BE207" s="118">
        <f t="shared" si="29"/>
        <v>0</v>
      </c>
      <c r="BF207" s="118">
        <f t="shared" si="30"/>
        <v>0</v>
      </c>
      <c r="BG207" s="118">
        <f t="shared" si="31"/>
        <v>0</v>
      </c>
      <c r="BH207" s="118">
        <f t="shared" si="32"/>
        <v>0</v>
      </c>
      <c r="BI207" s="118">
        <f t="shared" si="33"/>
        <v>0</v>
      </c>
      <c r="BJ207" s="19" t="s">
        <v>40</v>
      </c>
      <c r="BK207" s="118">
        <f t="shared" si="34"/>
        <v>0</v>
      </c>
      <c r="BL207" s="19" t="s">
        <v>268</v>
      </c>
      <c r="BM207" s="19" t="s">
        <v>2632</v>
      </c>
    </row>
    <row r="208" spans="2:65" s="1" customFormat="1" ht="25.5" customHeight="1">
      <c r="B208" s="35"/>
      <c r="C208" s="173" t="s">
        <v>608</v>
      </c>
      <c r="D208" s="173" t="s">
        <v>220</v>
      </c>
      <c r="E208" s="174" t="s">
        <v>2633</v>
      </c>
      <c r="F208" s="251" t="s">
        <v>2634</v>
      </c>
      <c r="G208" s="251"/>
      <c r="H208" s="251"/>
      <c r="I208" s="251"/>
      <c r="J208" s="175" t="s">
        <v>429</v>
      </c>
      <c r="K208" s="176">
        <v>115</v>
      </c>
      <c r="L208" s="252">
        <v>0</v>
      </c>
      <c r="M208" s="253"/>
      <c r="N208" s="254">
        <f t="shared" si="25"/>
        <v>0</v>
      </c>
      <c r="O208" s="254"/>
      <c r="P208" s="254"/>
      <c r="Q208" s="254"/>
      <c r="R208" s="37"/>
      <c r="T208" s="177" t="s">
        <v>22</v>
      </c>
      <c r="U208" s="44" t="s">
        <v>49</v>
      </c>
      <c r="V208" s="36"/>
      <c r="W208" s="178">
        <f t="shared" si="26"/>
        <v>0</v>
      </c>
      <c r="X208" s="178">
        <v>0</v>
      </c>
      <c r="Y208" s="178">
        <f t="shared" si="27"/>
        <v>0</v>
      </c>
      <c r="Z208" s="178">
        <v>0</v>
      </c>
      <c r="AA208" s="179">
        <f t="shared" si="28"/>
        <v>0</v>
      </c>
      <c r="AR208" s="19" t="s">
        <v>268</v>
      </c>
      <c r="AT208" s="19" t="s">
        <v>220</v>
      </c>
      <c r="AU208" s="19" t="s">
        <v>93</v>
      </c>
      <c r="AY208" s="19" t="s">
        <v>219</v>
      </c>
      <c r="BE208" s="118">
        <f t="shared" si="29"/>
        <v>0</v>
      </c>
      <c r="BF208" s="118">
        <f t="shared" si="30"/>
        <v>0</v>
      </c>
      <c r="BG208" s="118">
        <f t="shared" si="31"/>
        <v>0</v>
      </c>
      <c r="BH208" s="118">
        <f t="shared" si="32"/>
        <v>0</v>
      </c>
      <c r="BI208" s="118">
        <f t="shared" si="33"/>
        <v>0</v>
      </c>
      <c r="BJ208" s="19" t="s">
        <v>40</v>
      </c>
      <c r="BK208" s="118">
        <f t="shared" si="34"/>
        <v>0</v>
      </c>
      <c r="BL208" s="19" t="s">
        <v>268</v>
      </c>
      <c r="BM208" s="19" t="s">
        <v>2635</v>
      </c>
    </row>
    <row r="209" spans="2:65" s="1" customFormat="1" ht="25.5" customHeight="1">
      <c r="B209" s="35"/>
      <c r="C209" s="181" t="s">
        <v>612</v>
      </c>
      <c r="D209" s="181" t="s">
        <v>536</v>
      </c>
      <c r="E209" s="182" t="s">
        <v>2636</v>
      </c>
      <c r="F209" s="285" t="s">
        <v>2637</v>
      </c>
      <c r="G209" s="285"/>
      <c r="H209" s="285"/>
      <c r="I209" s="285"/>
      <c r="J209" s="183" t="s">
        <v>429</v>
      </c>
      <c r="K209" s="184">
        <v>115</v>
      </c>
      <c r="L209" s="282">
        <v>0</v>
      </c>
      <c r="M209" s="283"/>
      <c r="N209" s="284">
        <f t="shared" si="25"/>
        <v>0</v>
      </c>
      <c r="O209" s="254"/>
      <c r="P209" s="254"/>
      <c r="Q209" s="254"/>
      <c r="R209" s="37"/>
      <c r="T209" s="177" t="s">
        <v>22</v>
      </c>
      <c r="U209" s="44" t="s">
        <v>49</v>
      </c>
      <c r="V209" s="36"/>
      <c r="W209" s="178">
        <f t="shared" si="26"/>
        <v>0</v>
      </c>
      <c r="X209" s="178">
        <v>0</v>
      </c>
      <c r="Y209" s="178">
        <f t="shared" si="27"/>
        <v>0</v>
      </c>
      <c r="Z209" s="178">
        <v>0</v>
      </c>
      <c r="AA209" s="179">
        <f t="shared" si="28"/>
        <v>0</v>
      </c>
      <c r="AR209" s="19" t="s">
        <v>414</v>
      </c>
      <c r="AT209" s="19" t="s">
        <v>536</v>
      </c>
      <c r="AU209" s="19" t="s">
        <v>93</v>
      </c>
      <c r="AY209" s="19" t="s">
        <v>219</v>
      </c>
      <c r="BE209" s="118">
        <f t="shared" si="29"/>
        <v>0</v>
      </c>
      <c r="BF209" s="118">
        <f t="shared" si="30"/>
        <v>0</v>
      </c>
      <c r="BG209" s="118">
        <f t="shared" si="31"/>
        <v>0</v>
      </c>
      <c r="BH209" s="118">
        <f t="shared" si="32"/>
        <v>0</v>
      </c>
      <c r="BI209" s="118">
        <f t="shared" si="33"/>
        <v>0</v>
      </c>
      <c r="BJ209" s="19" t="s">
        <v>40</v>
      </c>
      <c r="BK209" s="118">
        <f t="shared" si="34"/>
        <v>0</v>
      </c>
      <c r="BL209" s="19" t="s">
        <v>268</v>
      </c>
      <c r="BM209" s="19" t="s">
        <v>2638</v>
      </c>
    </row>
    <row r="210" spans="2:65" s="1" customFormat="1" ht="25.5" customHeight="1">
      <c r="B210" s="35"/>
      <c r="C210" s="173" t="s">
        <v>616</v>
      </c>
      <c r="D210" s="173" t="s">
        <v>220</v>
      </c>
      <c r="E210" s="174" t="s">
        <v>2639</v>
      </c>
      <c r="F210" s="251" t="s">
        <v>2640</v>
      </c>
      <c r="G210" s="251"/>
      <c r="H210" s="251"/>
      <c r="I210" s="251"/>
      <c r="J210" s="175" t="s">
        <v>429</v>
      </c>
      <c r="K210" s="176">
        <v>5690</v>
      </c>
      <c r="L210" s="252">
        <v>0</v>
      </c>
      <c r="M210" s="253"/>
      <c r="N210" s="254">
        <f t="shared" si="25"/>
        <v>0</v>
      </c>
      <c r="O210" s="254"/>
      <c r="P210" s="254"/>
      <c r="Q210" s="254"/>
      <c r="R210" s="37"/>
      <c r="T210" s="177" t="s">
        <v>22</v>
      </c>
      <c r="U210" s="44" t="s">
        <v>49</v>
      </c>
      <c r="V210" s="36"/>
      <c r="W210" s="178">
        <f t="shared" si="26"/>
        <v>0</v>
      </c>
      <c r="X210" s="178">
        <v>0</v>
      </c>
      <c r="Y210" s="178">
        <f t="shared" si="27"/>
        <v>0</v>
      </c>
      <c r="Z210" s="178">
        <v>0</v>
      </c>
      <c r="AA210" s="179">
        <f t="shared" si="28"/>
        <v>0</v>
      </c>
      <c r="AR210" s="19" t="s">
        <v>268</v>
      </c>
      <c r="AT210" s="19" t="s">
        <v>220</v>
      </c>
      <c r="AU210" s="19" t="s">
        <v>93</v>
      </c>
      <c r="AY210" s="19" t="s">
        <v>219</v>
      </c>
      <c r="BE210" s="118">
        <f t="shared" si="29"/>
        <v>0</v>
      </c>
      <c r="BF210" s="118">
        <f t="shared" si="30"/>
        <v>0</v>
      </c>
      <c r="BG210" s="118">
        <f t="shared" si="31"/>
        <v>0</v>
      </c>
      <c r="BH210" s="118">
        <f t="shared" si="32"/>
        <v>0</v>
      </c>
      <c r="BI210" s="118">
        <f t="shared" si="33"/>
        <v>0</v>
      </c>
      <c r="BJ210" s="19" t="s">
        <v>40</v>
      </c>
      <c r="BK210" s="118">
        <f t="shared" si="34"/>
        <v>0</v>
      </c>
      <c r="BL210" s="19" t="s">
        <v>268</v>
      </c>
      <c r="BM210" s="19" t="s">
        <v>2641</v>
      </c>
    </row>
    <row r="211" spans="2:65" s="1" customFormat="1" ht="25.5" customHeight="1">
      <c r="B211" s="35"/>
      <c r="C211" s="181" t="s">
        <v>620</v>
      </c>
      <c r="D211" s="181" t="s">
        <v>536</v>
      </c>
      <c r="E211" s="182" t="s">
        <v>2642</v>
      </c>
      <c r="F211" s="285" t="s">
        <v>2643</v>
      </c>
      <c r="G211" s="285"/>
      <c r="H211" s="285"/>
      <c r="I211" s="285"/>
      <c r="J211" s="183" t="s">
        <v>429</v>
      </c>
      <c r="K211" s="184">
        <v>1720</v>
      </c>
      <c r="L211" s="282">
        <v>0</v>
      </c>
      <c r="M211" s="283"/>
      <c r="N211" s="284">
        <f t="shared" si="25"/>
        <v>0</v>
      </c>
      <c r="O211" s="254"/>
      <c r="P211" s="254"/>
      <c r="Q211" s="254"/>
      <c r="R211" s="37"/>
      <c r="T211" s="177" t="s">
        <v>22</v>
      </c>
      <c r="U211" s="44" t="s">
        <v>49</v>
      </c>
      <c r="V211" s="36"/>
      <c r="W211" s="178">
        <f t="shared" si="26"/>
        <v>0</v>
      </c>
      <c r="X211" s="178">
        <v>0</v>
      </c>
      <c r="Y211" s="178">
        <f t="shared" si="27"/>
        <v>0</v>
      </c>
      <c r="Z211" s="178">
        <v>0</v>
      </c>
      <c r="AA211" s="179">
        <f t="shared" si="28"/>
        <v>0</v>
      </c>
      <c r="AR211" s="19" t="s">
        <v>414</v>
      </c>
      <c r="AT211" s="19" t="s">
        <v>536</v>
      </c>
      <c r="AU211" s="19" t="s">
        <v>93</v>
      </c>
      <c r="AY211" s="19" t="s">
        <v>219</v>
      </c>
      <c r="BE211" s="118">
        <f t="shared" si="29"/>
        <v>0</v>
      </c>
      <c r="BF211" s="118">
        <f t="shared" si="30"/>
        <v>0</v>
      </c>
      <c r="BG211" s="118">
        <f t="shared" si="31"/>
        <v>0</v>
      </c>
      <c r="BH211" s="118">
        <f t="shared" si="32"/>
        <v>0</v>
      </c>
      <c r="BI211" s="118">
        <f t="shared" si="33"/>
        <v>0</v>
      </c>
      <c r="BJ211" s="19" t="s">
        <v>40</v>
      </c>
      <c r="BK211" s="118">
        <f t="shared" si="34"/>
        <v>0</v>
      </c>
      <c r="BL211" s="19" t="s">
        <v>268</v>
      </c>
      <c r="BM211" s="19" t="s">
        <v>2644</v>
      </c>
    </row>
    <row r="212" spans="2:65" s="1" customFormat="1" ht="16.5" customHeight="1">
      <c r="B212" s="35"/>
      <c r="C212" s="181" t="s">
        <v>624</v>
      </c>
      <c r="D212" s="181" t="s">
        <v>536</v>
      </c>
      <c r="E212" s="182" t="s">
        <v>2645</v>
      </c>
      <c r="F212" s="285" t="s">
        <v>2646</v>
      </c>
      <c r="G212" s="285"/>
      <c r="H212" s="285"/>
      <c r="I212" s="285"/>
      <c r="J212" s="183" t="s">
        <v>429</v>
      </c>
      <c r="K212" s="184">
        <v>280</v>
      </c>
      <c r="L212" s="282">
        <v>0</v>
      </c>
      <c r="M212" s="283"/>
      <c r="N212" s="284">
        <f t="shared" ref="N212:N240" si="35">ROUND(L212*K212,2)</f>
        <v>0</v>
      </c>
      <c r="O212" s="254"/>
      <c r="P212" s="254"/>
      <c r="Q212" s="254"/>
      <c r="R212" s="37"/>
      <c r="T212" s="177" t="s">
        <v>22</v>
      </c>
      <c r="U212" s="44" t="s">
        <v>49</v>
      </c>
      <c r="V212" s="36"/>
      <c r="W212" s="178">
        <f t="shared" ref="W212:W240" si="36">V212*K212</f>
        <v>0</v>
      </c>
      <c r="X212" s="178">
        <v>0</v>
      </c>
      <c r="Y212" s="178">
        <f t="shared" ref="Y212:Y240" si="37">X212*K212</f>
        <v>0</v>
      </c>
      <c r="Z212" s="178">
        <v>0</v>
      </c>
      <c r="AA212" s="179">
        <f t="shared" ref="AA212:AA240" si="38">Z212*K212</f>
        <v>0</v>
      </c>
      <c r="AR212" s="19" t="s">
        <v>414</v>
      </c>
      <c r="AT212" s="19" t="s">
        <v>536</v>
      </c>
      <c r="AU212" s="19" t="s">
        <v>93</v>
      </c>
      <c r="AY212" s="19" t="s">
        <v>219</v>
      </c>
      <c r="BE212" s="118">
        <f t="shared" ref="BE212:BE240" si="39">IF(U212="základní",N212,0)</f>
        <v>0</v>
      </c>
      <c r="BF212" s="118">
        <f t="shared" ref="BF212:BF240" si="40">IF(U212="snížená",N212,0)</f>
        <v>0</v>
      </c>
      <c r="BG212" s="118">
        <f t="shared" ref="BG212:BG240" si="41">IF(U212="zákl. přenesená",N212,0)</f>
        <v>0</v>
      </c>
      <c r="BH212" s="118">
        <f t="shared" ref="BH212:BH240" si="42">IF(U212="sníž. přenesená",N212,0)</f>
        <v>0</v>
      </c>
      <c r="BI212" s="118">
        <f t="shared" ref="BI212:BI240" si="43">IF(U212="nulová",N212,0)</f>
        <v>0</v>
      </c>
      <c r="BJ212" s="19" t="s">
        <v>40</v>
      </c>
      <c r="BK212" s="118">
        <f t="shared" ref="BK212:BK240" si="44">ROUND(L212*K212,2)</f>
        <v>0</v>
      </c>
      <c r="BL212" s="19" t="s">
        <v>268</v>
      </c>
      <c r="BM212" s="19" t="s">
        <v>2647</v>
      </c>
    </row>
    <row r="213" spans="2:65" s="1" customFormat="1" ht="25.5" customHeight="1">
      <c r="B213" s="35"/>
      <c r="C213" s="181" t="s">
        <v>628</v>
      </c>
      <c r="D213" s="181" t="s">
        <v>536</v>
      </c>
      <c r="E213" s="182" t="s">
        <v>2648</v>
      </c>
      <c r="F213" s="285" t="s">
        <v>2649</v>
      </c>
      <c r="G213" s="285"/>
      <c r="H213" s="285"/>
      <c r="I213" s="285"/>
      <c r="J213" s="183" t="s">
        <v>429</v>
      </c>
      <c r="K213" s="184">
        <v>2650</v>
      </c>
      <c r="L213" s="282">
        <v>0</v>
      </c>
      <c r="M213" s="283"/>
      <c r="N213" s="284">
        <f t="shared" si="35"/>
        <v>0</v>
      </c>
      <c r="O213" s="254"/>
      <c r="P213" s="254"/>
      <c r="Q213" s="254"/>
      <c r="R213" s="37"/>
      <c r="T213" s="177" t="s">
        <v>22</v>
      </c>
      <c r="U213" s="44" t="s">
        <v>49</v>
      </c>
      <c r="V213" s="36"/>
      <c r="W213" s="178">
        <f t="shared" si="36"/>
        <v>0</v>
      </c>
      <c r="X213" s="178">
        <v>0</v>
      </c>
      <c r="Y213" s="178">
        <f t="shared" si="37"/>
        <v>0</v>
      </c>
      <c r="Z213" s="178">
        <v>0</v>
      </c>
      <c r="AA213" s="179">
        <f t="shared" si="38"/>
        <v>0</v>
      </c>
      <c r="AR213" s="19" t="s">
        <v>414</v>
      </c>
      <c r="AT213" s="19" t="s">
        <v>536</v>
      </c>
      <c r="AU213" s="19" t="s">
        <v>93</v>
      </c>
      <c r="AY213" s="19" t="s">
        <v>219</v>
      </c>
      <c r="BE213" s="118">
        <f t="shared" si="39"/>
        <v>0</v>
      </c>
      <c r="BF213" s="118">
        <f t="shared" si="40"/>
        <v>0</v>
      </c>
      <c r="BG213" s="118">
        <f t="shared" si="41"/>
        <v>0</v>
      </c>
      <c r="BH213" s="118">
        <f t="shared" si="42"/>
        <v>0</v>
      </c>
      <c r="BI213" s="118">
        <f t="shared" si="43"/>
        <v>0</v>
      </c>
      <c r="BJ213" s="19" t="s">
        <v>40</v>
      </c>
      <c r="BK213" s="118">
        <f t="shared" si="44"/>
        <v>0</v>
      </c>
      <c r="BL213" s="19" t="s">
        <v>268</v>
      </c>
      <c r="BM213" s="19" t="s">
        <v>2650</v>
      </c>
    </row>
    <row r="214" spans="2:65" s="1" customFormat="1" ht="16.5" customHeight="1">
      <c r="B214" s="35"/>
      <c r="C214" s="181" t="s">
        <v>632</v>
      </c>
      <c r="D214" s="181" t="s">
        <v>536</v>
      </c>
      <c r="E214" s="182" t="s">
        <v>2651</v>
      </c>
      <c r="F214" s="285" t="s">
        <v>2652</v>
      </c>
      <c r="G214" s="285"/>
      <c r="H214" s="285"/>
      <c r="I214" s="285"/>
      <c r="J214" s="183" t="s">
        <v>429</v>
      </c>
      <c r="K214" s="184">
        <v>1040</v>
      </c>
      <c r="L214" s="282">
        <v>0</v>
      </c>
      <c r="M214" s="283"/>
      <c r="N214" s="284">
        <f t="shared" si="35"/>
        <v>0</v>
      </c>
      <c r="O214" s="254"/>
      <c r="P214" s="254"/>
      <c r="Q214" s="254"/>
      <c r="R214" s="37"/>
      <c r="T214" s="177" t="s">
        <v>22</v>
      </c>
      <c r="U214" s="44" t="s">
        <v>49</v>
      </c>
      <c r="V214" s="36"/>
      <c r="W214" s="178">
        <f t="shared" si="36"/>
        <v>0</v>
      </c>
      <c r="X214" s="178">
        <v>0</v>
      </c>
      <c r="Y214" s="178">
        <f t="shared" si="37"/>
        <v>0</v>
      </c>
      <c r="Z214" s="178">
        <v>0</v>
      </c>
      <c r="AA214" s="179">
        <f t="shared" si="38"/>
        <v>0</v>
      </c>
      <c r="AR214" s="19" t="s">
        <v>414</v>
      </c>
      <c r="AT214" s="19" t="s">
        <v>536</v>
      </c>
      <c r="AU214" s="19" t="s">
        <v>93</v>
      </c>
      <c r="AY214" s="19" t="s">
        <v>219</v>
      </c>
      <c r="BE214" s="118">
        <f t="shared" si="39"/>
        <v>0</v>
      </c>
      <c r="BF214" s="118">
        <f t="shared" si="40"/>
        <v>0</v>
      </c>
      <c r="BG214" s="118">
        <f t="shared" si="41"/>
        <v>0</v>
      </c>
      <c r="BH214" s="118">
        <f t="shared" si="42"/>
        <v>0</v>
      </c>
      <c r="BI214" s="118">
        <f t="shared" si="43"/>
        <v>0</v>
      </c>
      <c r="BJ214" s="19" t="s">
        <v>40</v>
      </c>
      <c r="BK214" s="118">
        <f t="shared" si="44"/>
        <v>0</v>
      </c>
      <c r="BL214" s="19" t="s">
        <v>268</v>
      </c>
      <c r="BM214" s="19" t="s">
        <v>2653</v>
      </c>
    </row>
    <row r="215" spans="2:65" s="1" customFormat="1" ht="25.5" customHeight="1">
      <c r="B215" s="35"/>
      <c r="C215" s="173" t="s">
        <v>636</v>
      </c>
      <c r="D215" s="173" t="s">
        <v>220</v>
      </c>
      <c r="E215" s="174" t="s">
        <v>2654</v>
      </c>
      <c r="F215" s="251" t="s">
        <v>2655</v>
      </c>
      <c r="G215" s="251"/>
      <c r="H215" s="251"/>
      <c r="I215" s="251"/>
      <c r="J215" s="175" t="s">
        <v>429</v>
      </c>
      <c r="K215" s="176">
        <v>36</v>
      </c>
      <c r="L215" s="252">
        <v>0</v>
      </c>
      <c r="M215" s="253"/>
      <c r="N215" s="254">
        <f t="shared" si="35"/>
        <v>0</v>
      </c>
      <c r="O215" s="254"/>
      <c r="P215" s="254"/>
      <c r="Q215" s="254"/>
      <c r="R215" s="37"/>
      <c r="T215" s="177" t="s">
        <v>22</v>
      </c>
      <c r="U215" s="44" t="s">
        <v>49</v>
      </c>
      <c r="V215" s="36"/>
      <c r="W215" s="178">
        <f t="shared" si="36"/>
        <v>0</v>
      </c>
      <c r="X215" s="178">
        <v>0</v>
      </c>
      <c r="Y215" s="178">
        <f t="shared" si="37"/>
        <v>0</v>
      </c>
      <c r="Z215" s="178">
        <v>0</v>
      </c>
      <c r="AA215" s="179">
        <f t="shared" si="38"/>
        <v>0</v>
      </c>
      <c r="AR215" s="19" t="s">
        <v>268</v>
      </c>
      <c r="AT215" s="19" t="s">
        <v>220</v>
      </c>
      <c r="AU215" s="19" t="s">
        <v>93</v>
      </c>
      <c r="AY215" s="19" t="s">
        <v>219</v>
      </c>
      <c r="BE215" s="118">
        <f t="shared" si="39"/>
        <v>0</v>
      </c>
      <c r="BF215" s="118">
        <f t="shared" si="40"/>
        <v>0</v>
      </c>
      <c r="BG215" s="118">
        <f t="shared" si="41"/>
        <v>0</v>
      </c>
      <c r="BH215" s="118">
        <f t="shared" si="42"/>
        <v>0</v>
      </c>
      <c r="BI215" s="118">
        <f t="shared" si="43"/>
        <v>0</v>
      </c>
      <c r="BJ215" s="19" t="s">
        <v>40</v>
      </c>
      <c r="BK215" s="118">
        <f t="shared" si="44"/>
        <v>0</v>
      </c>
      <c r="BL215" s="19" t="s">
        <v>268</v>
      </c>
      <c r="BM215" s="19" t="s">
        <v>2656</v>
      </c>
    </row>
    <row r="216" spans="2:65" s="1" customFormat="1" ht="16.5" customHeight="1">
      <c r="B216" s="35"/>
      <c r="C216" s="181" t="s">
        <v>640</v>
      </c>
      <c r="D216" s="181" t="s">
        <v>536</v>
      </c>
      <c r="E216" s="182" t="s">
        <v>2657</v>
      </c>
      <c r="F216" s="285" t="s">
        <v>2658</v>
      </c>
      <c r="G216" s="285"/>
      <c r="H216" s="285"/>
      <c r="I216" s="285"/>
      <c r="J216" s="183" t="s">
        <v>429</v>
      </c>
      <c r="K216" s="184">
        <v>36</v>
      </c>
      <c r="L216" s="282">
        <v>0</v>
      </c>
      <c r="M216" s="283"/>
      <c r="N216" s="284">
        <f t="shared" si="35"/>
        <v>0</v>
      </c>
      <c r="O216" s="254"/>
      <c r="P216" s="254"/>
      <c r="Q216" s="254"/>
      <c r="R216" s="37"/>
      <c r="T216" s="177" t="s">
        <v>22</v>
      </c>
      <c r="U216" s="44" t="s">
        <v>49</v>
      </c>
      <c r="V216" s="36"/>
      <c r="W216" s="178">
        <f t="shared" si="36"/>
        <v>0</v>
      </c>
      <c r="X216" s="178">
        <v>0</v>
      </c>
      <c r="Y216" s="178">
        <f t="shared" si="37"/>
        <v>0</v>
      </c>
      <c r="Z216" s="178">
        <v>0</v>
      </c>
      <c r="AA216" s="179">
        <f t="shared" si="38"/>
        <v>0</v>
      </c>
      <c r="AR216" s="19" t="s">
        <v>414</v>
      </c>
      <c r="AT216" s="19" t="s">
        <v>536</v>
      </c>
      <c r="AU216" s="19" t="s">
        <v>93</v>
      </c>
      <c r="AY216" s="19" t="s">
        <v>219</v>
      </c>
      <c r="BE216" s="118">
        <f t="shared" si="39"/>
        <v>0</v>
      </c>
      <c r="BF216" s="118">
        <f t="shared" si="40"/>
        <v>0</v>
      </c>
      <c r="BG216" s="118">
        <f t="shared" si="41"/>
        <v>0</v>
      </c>
      <c r="BH216" s="118">
        <f t="shared" si="42"/>
        <v>0</v>
      </c>
      <c r="BI216" s="118">
        <f t="shared" si="43"/>
        <v>0</v>
      </c>
      <c r="BJ216" s="19" t="s">
        <v>40</v>
      </c>
      <c r="BK216" s="118">
        <f t="shared" si="44"/>
        <v>0</v>
      </c>
      <c r="BL216" s="19" t="s">
        <v>268</v>
      </c>
      <c r="BM216" s="19" t="s">
        <v>2659</v>
      </c>
    </row>
    <row r="217" spans="2:65" s="1" customFormat="1" ht="25.5" customHeight="1">
      <c r="B217" s="35"/>
      <c r="C217" s="173" t="s">
        <v>644</v>
      </c>
      <c r="D217" s="173" t="s">
        <v>220</v>
      </c>
      <c r="E217" s="174" t="s">
        <v>2660</v>
      </c>
      <c r="F217" s="251" t="s">
        <v>2661</v>
      </c>
      <c r="G217" s="251"/>
      <c r="H217" s="251"/>
      <c r="I217" s="251"/>
      <c r="J217" s="175" t="s">
        <v>429</v>
      </c>
      <c r="K217" s="176">
        <v>1895</v>
      </c>
      <c r="L217" s="252">
        <v>0</v>
      </c>
      <c r="M217" s="253"/>
      <c r="N217" s="254">
        <f t="shared" si="35"/>
        <v>0</v>
      </c>
      <c r="O217" s="254"/>
      <c r="P217" s="254"/>
      <c r="Q217" s="254"/>
      <c r="R217" s="37"/>
      <c r="T217" s="177" t="s">
        <v>22</v>
      </c>
      <c r="U217" s="44" t="s">
        <v>49</v>
      </c>
      <c r="V217" s="36"/>
      <c r="W217" s="178">
        <f t="shared" si="36"/>
        <v>0</v>
      </c>
      <c r="X217" s="178">
        <v>0</v>
      </c>
      <c r="Y217" s="178">
        <f t="shared" si="37"/>
        <v>0</v>
      </c>
      <c r="Z217" s="178">
        <v>0</v>
      </c>
      <c r="AA217" s="179">
        <f t="shared" si="38"/>
        <v>0</v>
      </c>
      <c r="AR217" s="19" t="s">
        <v>268</v>
      </c>
      <c r="AT217" s="19" t="s">
        <v>220</v>
      </c>
      <c r="AU217" s="19" t="s">
        <v>93</v>
      </c>
      <c r="AY217" s="19" t="s">
        <v>219</v>
      </c>
      <c r="BE217" s="118">
        <f t="shared" si="39"/>
        <v>0</v>
      </c>
      <c r="BF217" s="118">
        <f t="shared" si="40"/>
        <v>0</v>
      </c>
      <c r="BG217" s="118">
        <f t="shared" si="41"/>
        <v>0</v>
      </c>
      <c r="BH217" s="118">
        <f t="shared" si="42"/>
        <v>0</v>
      </c>
      <c r="BI217" s="118">
        <f t="shared" si="43"/>
        <v>0</v>
      </c>
      <c r="BJ217" s="19" t="s">
        <v>40</v>
      </c>
      <c r="BK217" s="118">
        <f t="shared" si="44"/>
        <v>0</v>
      </c>
      <c r="BL217" s="19" t="s">
        <v>268</v>
      </c>
      <c r="BM217" s="19" t="s">
        <v>2662</v>
      </c>
    </row>
    <row r="218" spans="2:65" s="1" customFormat="1" ht="25.5" customHeight="1">
      <c r="B218" s="35"/>
      <c r="C218" s="181" t="s">
        <v>648</v>
      </c>
      <c r="D218" s="181" t="s">
        <v>536</v>
      </c>
      <c r="E218" s="182" t="s">
        <v>2663</v>
      </c>
      <c r="F218" s="285" t="s">
        <v>2664</v>
      </c>
      <c r="G218" s="285"/>
      <c r="H218" s="285"/>
      <c r="I218" s="285"/>
      <c r="J218" s="183" t="s">
        <v>429</v>
      </c>
      <c r="K218" s="184">
        <v>850</v>
      </c>
      <c r="L218" s="282">
        <v>0</v>
      </c>
      <c r="M218" s="283"/>
      <c r="N218" s="284">
        <f t="shared" si="35"/>
        <v>0</v>
      </c>
      <c r="O218" s="254"/>
      <c r="P218" s="254"/>
      <c r="Q218" s="254"/>
      <c r="R218" s="37"/>
      <c r="T218" s="177" t="s">
        <v>22</v>
      </c>
      <c r="U218" s="44" t="s">
        <v>49</v>
      </c>
      <c r="V218" s="36"/>
      <c r="W218" s="178">
        <f t="shared" si="36"/>
        <v>0</v>
      </c>
      <c r="X218" s="178">
        <v>0</v>
      </c>
      <c r="Y218" s="178">
        <f t="shared" si="37"/>
        <v>0</v>
      </c>
      <c r="Z218" s="178">
        <v>0</v>
      </c>
      <c r="AA218" s="179">
        <f t="shared" si="38"/>
        <v>0</v>
      </c>
      <c r="AR218" s="19" t="s">
        <v>414</v>
      </c>
      <c r="AT218" s="19" t="s">
        <v>536</v>
      </c>
      <c r="AU218" s="19" t="s">
        <v>93</v>
      </c>
      <c r="AY218" s="19" t="s">
        <v>219</v>
      </c>
      <c r="BE218" s="118">
        <f t="shared" si="39"/>
        <v>0</v>
      </c>
      <c r="BF218" s="118">
        <f t="shared" si="40"/>
        <v>0</v>
      </c>
      <c r="BG218" s="118">
        <f t="shared" si="41"/>
        <v>0</v>
      </c>
      <c r="BH218" s="118">
        <f t="shared" si="42"/>
        <v>0</v>
      </c>
      <c r="BI218" s="118">
        <f t="shared" si="43"/>
        <v>0</v>
      </c>
      <c r="BJ218" s="19" t="s">
        <v>40</v>
      </c>
      <c r="BK218" s="118">
        <f t="shared" si="44"/>
        <v>0</v>
      </c>
      <c r="BL218" s="19" t="s">
        <v>268</v>
      </c>
      <c r="BM218" s="19" t="s">
        <v>2665</v>
      </c>
    </row>
    <row r="219" spans="2:65" s="1" customFormat="1" ht="16.5" customHeight="1">
      <c r="B219" s="35"/>
      <c r="C219" s="181" t="s">
        <v>652</v>
      </c>
      <c r="D219" s="181" t="s">
        <v>536</v>
      </c>
      <c r="E219" s="182" t="s">
        <v>2666</v>
      </c>
      <c r="F219" s="285" t="s">
        <v>2667</v>
      </c>
      <c r="G219" s="285"/>
      <c r="H219" s="285"/>
      <c r="I219" s="285"/>
      <c r="J219" s="183" t="s">
        <v>429</v>
      </c>
      <c r="K219" s="184">
        <v>390</v>
      </c>
      <c r="L219" s="282">
        <v>0</v>
      </c>
      <c r="M219" s="283"/>
      <c r="N219" s="284">
        <f t="shared" si="35"/>
        <v>0</v>
      </c>
      <c r="O219" s="254"/>
      <c r="P219" s="254"/>
      <c r="Q219" s="254"/>
      <c r="R219" s="37"/>
      <c r="T219" s="177" t="s">
        <v>22</v>
      </c>
      <c r="U219" s="44" t="s">
        <v>49</v>
      </c>
      <c r="V219" s="36"/>
      <c r="W219" s="178">
        <f t="shared" si="36"/>
        <v>0</v>
      </c>
      <c r="X219" s="178">
        <v>0</v>
      </c>
      <c r="Y219" s="178">
        <f t="shared" si="37"/>
        <v>0</v>
      </c>
      <c r="Z219" s="178">
        <v>0</v>
      </c>
      <c r="AA219" s="179">
        <f t="shared" si="38"/>
        <v>0</v>
      </c>
      <c r="AR219" s="19" t="s">
        <v>414</v>
      </c>
      <c r="AT219" s="19" t="s">
        <v>536</v>
      </c>
      <c r="AU219" s="19" t="s">
        <v>93</v>
      </c>
      <c r="AY219" s="19" t="s">
        <v>219</v>
      </c>
      <c r="BE219" s="118">
        <f t="shared" si="39"/>
        <v>0</v>
      </c>
      <c r="BF219" s="118">
        <f t="shared" si="40"/>
        <v>0</v>
      </c>
      <c r="BG219" s="118">
        <f t="shared" si="41"/>
        <v>0</v>
      </c>
      <c r="BH219" s="118">
        <f t="shared" si="42"/>
        <v>0</v>
      </c>
      <c r="BI219" s="118">
        <f t="shared" si="43"/>
        <v>0</v>
      </c>
      <c r="BJ219" s="19" t="s">
        <v>40</v>
      </c>
      <c r="BK219" s="118">
        <f t="shared" si="44"/>
        <v>0</v>
      </c>
      <c r="BL219" s="19" t="s">
        <v>268</v>
      </c>
      <c r="BM219" s="19" t="s">
        <v>2668</v>
      </c>
    </row>
    <row r="220" spans="2:65" s="1" customFormat="1" ht="25.5" customHeight="1">
      <c r="B220" s="35"/>
      <c r="C220" s="181" t="s">
        <v>656</v>
      </c>
      <c r="D220" s="181" t="s">
        <v>536</v>
      </c>
      <c r="E220" s="182" t="s">
        <v>2669</v>
      </c>
      <c r="F220" s="285" t="s">
        <v>2670</v>
      </c>
      <c r="G220" s="285"/>
      <c r="H220" s="285"/>
      <c r="I220" s="285"/>
      <c r="J220" s="183" t="s">
        <v>429</v>
      </c>
      <c r="K220" s="184">
        <v>235</v>
      </c>
      <c r="L220" s="282">
        <v>0</v>
      </c>
      <c r="M220" s="283"/>
      <c r="N220" s="284">
        <f t="shared" si="35"/>
        <v>0</v>
      </c>
      <c r="O220" s="254"/>
      <c r="P220" s="254"/>
      <c r="Q220" s="254"/>
      <c r="R220" s="37"/>
      <c r="T220" s="177" t="s">
        <v>22</v>
      </c>
      <c r="U220" s="44" t="s">
        <v>49</v>
      </c>
      <c r="V220" s="36"/>
      <c r="W220" s="178">
        <f t="shared" si="36"/>
        <v>0</v>
      </c>
      <c r="X220" s="178">
        <v>0</v>
      </c>
      <c r="Y220" s="178">
        <f t="shared" si="37"/>
        <v>0</v>
      </c>
      <c r="Z220" s="178">
        <v>0</v>
      </c>
      <c r="AA220" s="179">
        <f t="shared" si="38"/>
        <v>0</v>
      </c>
      <c r="AR220" s="19" t="s">
        <v>414</v>
      </c>
      <c r="AT220" s="19" t="s">
        <v>536</v>
      </c>
      <c r="AU220" s="19" t="s">
        <v>93</v>
      </c>
      <c r="AY220" s="19" t="s">
        <v>219</v>
      </c>
      <c r="BE220" s="118">
        <f t="shared" si="39"/>
        <v>0</v>
      </c>
      <c r="BF220" s="118">
        <f t="shared" si="40"/>
        <v>0</v>
      </c>
      <c r="BG220" s="118">
        <f t="shared" si="41"/>
        <v>0</v>
      </c>
      <c r="BH220" s="118">
        <f t="shared" si="42"/>
        <v>0</v>
      </c>
      <c r="BI220" s="118">
        <f t="shared" si="43"/>
        <v>0</v>
      </c>
      <c r="BJ220" s="19" t="s">
        <v>40</v>
      </c>
      <c r="BK220" s="118">
        <f t="shared" si="44"/>
        <v>0</v>
      </c>
      <c r="BL220" s="19" t="s">
        <v>268</v>
      </c>
      <c r="BM220" s="19" t="s">
        <v>2671</v>
      </c>
    </row>
    <row r="221" spans="2:65" s="1" customFormat="1" ht="16.5" customHeight="1">
      <c r="B221" s="35"/>
      <c r="C221" s="181" t="s">
        <v>660</v>
      </c>
      <c r="D221" s="181" t="s">
        <v>536</v>
      </c>
      <c r="E221" s="182" t="s">
        <v>2672</v>
      </c>
      <c r="F221" s="285" t="s">
        <v>2673</v>
      </c>
      <c r="G221" s="285"/>
      <c r="H221" s="285"/>
      <c r="I221" s="285"/>
      <c r="J221" s="183" t="s">
        <v>429</v>
      </c>
      <c r="K221" s="184">
        <v>420</v>
      </c>
      <c r="L221" s="282">
        <v>0</v>
      </c>
      <c r="M221" s="283"/>
      <c r="N221" s="284">
        <f t="shared" si="35"/>
        <v>0</v>
      </c>
      <c r="O221" s="254"/>
      <c r="P221" s="254"/>
      <c r="Q221" s="254"/>
      <c r="R221" s="37"/>
      <c r="T221" s="177" t="s">
        <v>22</v>
      </c>
      <c r="U221" s="44" t="s">
        <v>49</v>
      </c>
      <c r="V221" s="36"/>
      <c r="W221" s="178">
        <f t="shared" si="36"/>
        <v>0</v>
      </c>
      <c r="X221" s="178">
        <v>0</v>
      </c>
      <c r="Y221" s="178">
        <f t="shared" si="37"/>
        <v>0</v>
      </c>
      <c r="Z221" s="178">
        <v>0</v>
      </c>
      <c r="AA221" s="179">
        <f t="shared" si="38"/>
        <v>0</v>
      </c>
      <c r="AR221" s="19" t="s">
        <v>414</v>
      </c>
      <c r="AT221" s="19" t="s">
        <v>536</v>
      </c>
      <c r="AU221" s="19" t="s">
        <v>93</v>
      </c>
      <c r="AY221" s="19" t="s">
        <v>219</v>
      </c>
      <c r="BE221" s="118">
        <f t="shared" si="39"/>
        <v>0</v>
      </c>
      <c r="BF221" s="118">
        <f t="shared" si="40"/>
        <v>0</v>
      </c>
      <c r="BG221" s="118">
        <f t="shared" si="41"/>
        <v>0</v>
      </c>
      <c r="BH221" s="118">
        <f t="shared" si="42"/>
        <v>0</v>
      </c>
      <c r="BI221" s="118">
        <f t="shared" si="43"/>
        <v>0</v>
      </c>
      <c r="BJ221" s="19" t="s">
        <v>40</v>
      </c>
      <c r="BK221" s="118">
        <f t="shared" si="44"/>
        <v>0</v>
      </c>
      <c r="BL221" s="19" t="s">
        <v>268</v>
      </c>
      <c r="BM221" s="19" t="s">
        <v>2674</v>
      </c>
    </row>
    <row r="222" spans="2:65" s="1" customFormat="1" ht="25.5" customHeight="1">
      <c r="B222" s="35"/>
      <c r="C222" s="173" t="s">
        <v>664</v>
      </c>
      <c r="D222" s="173" t="s">
        <v>220</v>
      </c>
      <c r="E222" s="174" t="s">
        <v>2675</v>
      </c>
      <c r="F222" s="251" t="s">
        <v>2676</v>
      </c>
      <c r="G222" s="251"/>
      <c r="H222" s="251"/>
      <c r="I222" s="251"/>
      <c r="J222" s="175" t="s">
        <v>429</v>
      </c>
      <c r="K222" s="176">
        <v>1265</v>
      </c>
      <c r="L222" s="252">
        <v>0</v>
      </c>
      <c r="M222" s="253"/>
      <c r="N222" s="254">
        <f t="shared" si="35"/>
        <v>0</v>
      </c>
      <c r="O222" s="254"/>
      <c r="P222" s="254"/>
      <c r="Q222" s="254"/>
      <c r="R222" s="37"/>
      <c r="T222" s="177" t="s">
        <v>22</v>
      </c>
      <c r="U222" s="44" t="s">
        <v>49</v>
      </c>
      <c r="V222" s="36"/>
      <c r="W222" s="178">
        <f t="shared" si="36"/>
        <v>0</v>
      </c>
      <c r="X222" s="178">
        <v>0</v>
      </c>
      <c r="Y222" s="178">
        <f t="shared" si="37"/>
        <v>0</v>
      </c>
      <c r="Z222" s="178">
        <v>0</v>
      </c>
      <c r="AA222" s="179">
        <f t="shared" si="38"/>
        <v>0</v>
      </c>
      <c r="AR222" s="19" t="s">
        <v>268</v>
      </c>
      <c r="AT222" s="19" t="s">
        <v>220</v>
      </c>
      <c r="AU222" s="19" t="s">
        <v>93</v>
      </c>
      <c r="AY222" s="19" t="s">
        <v>219</v>
      </c>
      <c r="BE222" s="118">
        <f t="shared" si="39"/>
        <v>0</v>
      </c>
      <c r="BF222" s="118">
        <f t="shared" si="40"/>
        <v>0</v>
      </c>
      <c r="BG222" s="118">
        <f t="shared" si="41"/>
        <v>0</v>
      </c>
      <c r="BH222" s="118">
        <f t="shared" si="42"/>
        <v>0</v>
      </c>
      <c r="BI222" s="118">
        <f t="shared" si="43"/>
        <v>0</v>
      </c>
      <c r="BJ222" s="19" t="s">
        <v>40</v>
      </c>
      <c r="BK222" s="118">
        <f t="shared" si="44"/>
        <v>0</v>
      </c>
      <c r="BL222" s="19" t="s">
        <v>268</v>
      </c>
      <c r="BM222" s="19" t="s">
        <v>2677</v>
      </c>
    </row>
    <row r="223" spans="2:65" s="1" customFormat="1" ht="16.5" customHeight="1">
      <c r="B223" s="35"/>
      <c r="C223" s="181" t="s">
        <v>668</v>
      </c>
      <c r="D223" s="181" t="s">
        <v>536</v>
      </c>
      <c r="E223" s="182" t="s">
        <v>2678</v>
      </c>
      <c r="F223" s="285" t="s">
        <v>2679</v>
      </c>
      <c r="G223" s="285"/>
      <c r="H223" s="285"/>
      <c r="I223" s="285"/>
      <c r="J223" s="183" t="s">
        <v>429</v>
      </c>
      <c r="K223" s="184">
        <v>1265</v>
      </c>
      <c r="L223" s="282">
        <v>0</v>
      </c>
      <c r="M223" s="283"/>
      <c r="N223" s="284">
        <f t="shared" si="35"/>
        <v>0</v>
      </c>
      <c r="O223" s="254"/>
      <c r="P223" s="254"/>
      <c r="Q223" s="254"/>
      <c r="R223" s="37"/>
      <c r="T223" s="177" t="s">
        <v>22</v>
      </c>
      <c r="U223" s="44" t="s">
        <v>49</v>
      </c>
      <c r="V223" s="36"/>
      <c r="W223" s="178">
        <f t="shared" si="36"/>
        <v>0</v>
      </c>
      <c r="X223" s="178">
        <v>0</v>
      </c>
      <c r="Y223" s="178">
        <f t="shared" si="37"/>
        <v>0</v>
      </c>
      <c r="Z223" s="178">
        <v>0</v>
      </c>
      <c r="AA223" s="179">
        <f t="shared" si="38"/>
        <v>0</v>
      </c>
      <c r="AR223" s="19" t="s">
        <v>414</v>
      </c>
      <c r="AT223" s="19" t="s">
        <v>536</v>
      </c>
      <c r="AU223" s="19" t="s">
        <v>93</v>
      </c>
      <c r="AY223" s="19" t="s">
        <v>219</v>
      </c>
      <c r="BE223" s="118">
        <f t="shared" si="39"/>
        <v>0</v>
      </c>
      <c r="BF223" s="118">
        <f t="shared" si="40"/>
        <v>0</v>
      </c>
      <c r="BG223" s="118">
        <f t="shared" si="41"/>
        <v>0</v>
      </c>
      <c r="BH223" s="118">
        <f t="shared" si="42"/>
        <v>0</v>
      </c>
      <c r="BI223" s="118">
        <f t="shared" si="43"/>
        <v>0</v>
      </c>
      <c r="BJ223" s="19" t="s">
        <v>40</v>
      </c>
      <c r="BK223" s="118">
        <f t="shared" si="44"/>
        <v>0</v>
      </c>
      <c r="BL223" s="19" t="s">
        <v>268</v>
      </c>
      <c r="BM223" s="19" t="s">
        <v>2680</v>
      </c>
    </row>
    <row r="224" spans="2:65" s="1" customFormat="1" ht="25.5" customHeight="1">
      <c r="B224" s="35"/>
      <c r="C224" s="173" t="s">
        <v>672</v>
      </c>
      <c r="D224" s="173" t="s">
        <v>220</v>
      </c>
      <c r="E224" s="174" t="s">
        <v>2681</v>
      </c>
      <c r="F224" s="251" t="s">
        <v>2682</v>
      </c>
      <c r="G224" s="251"/>
      <c r="H224" s="251"/>
      <c r="I224" s="251"/>
      <c r="J224" s="175" t="s">
        <v>429</v>
      </c>
      <c r="K224" s="176">
        <v>80</v>
      </c>
      <c r="L224" s="252">
        <v>0</v>
      </c>
      <c r="M224" s="253"/>
      <c r="N224" s="254">
        <f t="shared" si="35"/>
        <v>0</v>
      </c>
      <c r="O224" s="254"/>
      <c r="P224" s="254"/>
      <c r="Q224" s="254"/>
      <c r="R224" s="37"/>
      <c r="T224" s="177" t="s">
        <v>22</v>
      </c>
      <c r="U224" s="44" t="s">
        <v>49</v>
      </c>
      <c r="V224" s="36"/>
      <c r="W224" s="178">
        <f t="shared" si="36"/>
        <v>0</v>
      </c>
      <c r="X224" s="178">
        <v>0</v>
      </c>
      <c r="Y224" s="178">
        <f t="shared" si="37"/>
        <v>0</v>
      </c>
      <c r="Z224" s="178">
        <v>0</v>
      </c>
      <c r="AA224" s="179">
        <f t="shared" si="38"/>
        <v>0</v>
      </c>
      <c r="AR224" s="19" t="s">
        <v>268</v>
      </c>
      <c r="AT224" s="19" t="s">
        <v>220</v>
      </c>
      <c r="AU224" s="19" t="s">
        <v>93</v>
      </c>
      <c r="AY224" s="19" t="s">
        <v>219</v>
      </c>
      <c r="BE224" s="118">
        <f t="shared" si="39"/>
        <v>0</v>
      </c>
      <c r="BF224" s="118">
        <f t="shared" si="40"/>
        <v>0</v>
      </c>
      <c r="BG224" s="118">
        <f t="shared" si="41"/>
        <v>0</v>
      </c>
      <c r="BH224" s="118">
        <f t="shared" si="42"/>
        <v>0</v>
      </c>
      <c r="BI224" s="118">
        <f t="shared" si="43"/>
        <v>0</v>
      </c>
      <c r="BJ224" s="19" t="s">
        <v>40</v>
      </c>
      <c r="BK224" s="118">
        <f t="shared" si="44"/>
        <v>0</v>
      </c>
      <c r="BL224" s="19" t="s">
        <v>268</v>
      </c>
      <c r="BM224" s="19" t="s">
        <v>2683</v>
      </c>
    </row>
    <row r="225" spans="2:65" s="1" customFormat="1" ht="16.5" customHeight="1">
      <c r="B225" s="35"/>
      <c r="C225" s="181" t="s">
        <v>676</v>
      </c>
      <c r="D225" s="181" t="s">
        <v>536</v>
      </c>
      <c r="E225" s="182" t="s">
        <v>2684</v>
      </c>
      <c r="F225" s="285" t="s">
        <v>2685</v>
      </c>
      <c r="G225" s="285"/>
      <c r="H225" s="285"/>
      <c r="I225" s="285"/>
      <c r="J225" s="183" t="s">
        <v>429</v>
      </c>
      <c r="K225" s="184">
        <v>80</v>
      </c>
      <c r="L225" s="282">
        <v>0</v>
      </c>
      <c r="M225" s="283"/>
      <c r="N225" s="284">
        <f t="shared" si="35"/>
        <v>0</v>
      </c>
      <c r="O225" s="254"/>
      <c r="P225" s="254"/>
      <c r="Q225" s="254"/>
      <c r="R225" s="37"/>
      <c r="T225" s="177" t="s">
        <v>22</v>
      </c>
      <c r="U225" s="44" t="s">
        <v>49</v>
      </c>
      <c r="V225" s="36"/>
      <c r="W225" s="178">
        <f t="shared" si="36"/>
        <v>0</v>
      </c>
      <c r="X225" s="178">
        <v>0</v>
      </c>
      <c r="Y225" s="178">
        <f t="shared" si="37"/>
        <v>0</v>
      </c>
      <c r="Z225" s="178">
        <v>0</v>
      </c>
      <c r="AA225" s="179">
        <f t="shared" si="38"/>
        <v>0</v>
      </c>
      <c r="AR225" s="19" t="s">
        <v>414</v>
      </c>
      <c r="AT225" s="19" t="s">
        <v>536</v>
      </c>
      <c r="AU225" s="19" t="s">
        <v>93</v>
      </c>
      <c r="AY225" s="19" t="s">
        <v>219</v>
      </c>
      <c r="BE225" s="118">
        <f t="shared" si="39"/>
        <v>0</v>
      </c>
      <c r="BF225" s="118">
        <f t="shared" si="40"/>
        <v>0</v>
      </c>
      <c r="BG225" s="118">
        <f t="shared" si="41"/>
        <v>0</v>
      </c>
      <c r="BH225" s="118">
        <f t="shared" si="42"/>
        <v>0</v>
      </c>
      <c r="BI225" s="118">
        <f t="shared" si="43"/>
        <v>0</v>
      </c>
      <c r="BJ225" s="19" t="s">
        <v>40</v>
      </c>
      <c r="BK225" s="118">
        <f t="shared" si="44"/>
        <v>0</v>
      </c>
      <c r="BL225" s="19" t="s">
        <v>268</v>
      </c>
      <c r="BM225" s="19" t="s">
        <v>2686</v>
      </c>
    </row>
    <row r="226" spans="2:65" s="1" customFormat="1" ht="25.5" customHeight="1">
      <c r="B226" s="35"/>
      <c r="C226" s="173" t="s">
        <v>680</v>
      </c>
      <c r="D226" s="173" t="s">
        <v>220</v>
      </c>
      <c r="E226" s="174" t="s">
        <v>2687</v>
      </c>
      <c r="F226" s="251" t="s">
        <v>2688</v>
      </c>
      <c r="G226" s="251"/>
      <c r="H226" s="251"/>
      <c r="I226" s="251"/>
      <c r="J226" s="175" t="s">
        <v>429</v>
      </c>
      <c r="K226" s="176">
        <v>50</v>
      </c>
      <c r="L226" s="252">
        <v>0</v>
      </c>
      <c r="M226" s="253"/>
      <c r="N226" s="254">
        <f t="shared" si="35"/>
        <v>0</v>
      </c>
      <c r="O226" s="254"/>
      <c r="P226" s="254"/>
      <c r="Q226" s="254"/>
      <c r="R226" s="37"/>
      <c r="T226" s="177" t="s">
        <v>22</v>
      </c>
      <c r="U226" s="44" t="s">
        <v>49</v>
      </c>
      <c r="V226" s="36"/>
      <c r="W226" s="178">
        <f t="shared" si="36"/>
        <v>0</v>
      </c>
      <c r="X226" s="178">
        <v>0</v>
      </c>
      <c r="Y226" s="178">
        <f t="shared" si="37"/>
        <v>0</v>
      </c>
      <c r="Z226" s="178">
        <v>0</v>
      </c>
      <c r="AA226" s="179">
        <f t="shared" si="38"/>
        <v>0</v>
      </c>
      <c r="AR226" s="19" t="s">
        <v>268</v>
      </c>
      <c r="AT226" s="19" t="s">
        <v>220</v>
      </c>
      <c r="AU226" s="19" t="s">
        <v>93</v>
      </c>
      <c r="AY226" s="19" t="s">
        <v>219</v>
      </c>
      <c r="BE226" s="118">
        <f t="shared" si="39"/>
        <v>0</v>
      </c>
      <c r="BF226" s="118">
        <f t="shared" si="40"/>
        <v>0</v>
      </c>
      <c r="BG226" s="118">
        <f t="shared" si="41"/>
        <v>0</v>
      </c>
      <c r="BH226" s="118">
        <f t="shared" si="42"/>
        <v>0</v>
      </c>
      <c r="BI226" s="118">
        <f t="shared" si="43"/>
        <v>0</v>
      </c>
      <c r="BJ226" s="19" t="s">
        <v>40</v>
      </c>
      <c r="BK226" s="118">
        <f t="shared" si="44"/>
        <v>0</v>
      </c>
      <c r="BL226" s="19" t="s">
        <v>268</v>
      </c>
      <c r="BM226" s="19" t="s">
        <v>2689</v>
      </c>
    </row>
    <row r="227" spans="2:65" s="1" customFormat="1" ht="16.5" customHeight="1">
      <c r="B227" s="35"/>
      <c r="C227" s="181" t="s">
        <v>684</v>
      </c>
      <c r="D227" s="181" t="s">
        <v>536</v>
      </c>
      <c r="E227" s="182" t="s">
        <v>2690</v>
      </c>
      <c r="F227" s="285" t="s">
        <v>2691</v>
      </c>
      <c r="G227" s="285"/>
      <c r="H227" s="285"/>
      <c r="I227" s="285"/>
      <c r="J227" s="183" t="s">
        <v>429</v>
      </c>
      <c r="K227" s="184">
        <v>50</v>
      </c>
      <c r="L227" s="282">
        <v>0</v>
      </c>
      <c r="M227" s="283"/>
      <c r="N227" s="284">
        <f t="shared" si="35"/>
        <v>0</v>
      </c>
      <c r="O227" s="254"/>
      <c r="P227" s="254"/>
      <c r="Q227" s="254"/>
      <c r="R227" s="37"/>
      <c r="T227" s="177" t="s">
        <v>22</v>
      </c>
      <c r="U227" s="44" t="s">
        <v>49</v>
      </c>
      <c r="V227" s="36"/>
      <c r="W227" s="178">
        <f t="shared" si="36"/>
        <v>0</v>
      </c>
      <c r="X227" s="178">
        <v>0</v>
      </c>
      <c r="Y227" s="178">
        <f t="shared" si="37"/>
        <v>0</v>
      </c>
      <c r="Z227" s="178">
        <v>0</v>
      </c>
      <c r="AA227" s="179">
        <f t="shared" si="38"/>
        <v>0</v>
      </c>
      <c r="AR227" s="19" t="s">
        <v>414</v>
      </c>
      <c r="AT227" s="19" t="s">
        <v>536</v>
      </c>
      <c r="AU227" s="19" t="s">
        <v>93</v>
      </c>
      <c r="AY227" s="19" t="s">
        <v>219</v>
      </c>
      <c r="BE227" s="118">
        <f t="shared" si="39"/>
        <v>0</v>
      </c>
      <c r="BF227" s="118">
        <f t="shared" si="40"/>
        <v>0</v>
      </c>
      <c r="BG227" s="118">
        <f t="shared" si="41"/>
        <v>0</v>
      </c>
      <c r="BH227" s="118">
        <f t="shared" si="42"/>
        <v>0</v>
      </c>
      <c r="BI227" s="118">
        <f t="shared" si="43"/>
        <v>0</v>
      </c>
      <c r="BJ227" s="19" t="s">
        <v>40</v>
      </c>
      <c r="BK227" s="118">
        <f t="shared" si="44"/>
        <v>0</v>
      </c>
      <c r="BL227" s="19" t="s">
        <v>268</v>
      </c>
      <c r="BM227" s="19" t="s">
        <v>2692</v>
      </c>
    </row>
    <row r="228" spans="2:65" s="1" customFormat="1" ht="25.5" customHeight="1">
      <c r="B228" s="35"/>
      <c r="C228" s="173" t="s">
        <v>688</v>
      </c>
      <c r="D228" s="173" t="s">
        <v>220</v>
      </c>
      <c r="E228" s="174" t="s">
        <v>2693</v>
      </c>
      <c r="F228" s="251" t="s">
        <v>2694</v>
      </c>
      <c r="G228" s="251"/>
      <c r="H228" s="251"/>
      <c r="I228" s="251"/>
      <c r="J228" s="175" t="s">
        <v>429</v>
      </c>
      <c r="K228" s="176">
        <v>45</v>
      </c>
      <c r="L228" s="252">
        <v>0</v>
      </c>
      <c r="M228" s="253"/>
      <c r="N228" s="254">
        <f t="shared" si="35"/>
        <v>0</v>
      </c>
      <c r="O228" s="254"/>
      <c r="P228" s="254"/>
      <c r="Q228" s="254"/>
      <c r="R228" s="37"/>
      <c r="T228" s="177" t="s">
        <v>22</v>
      </c>
      <c r="U228" s="44" t="s">
        <v>49</v>
      </c>
      <c r="V228" s="36"/>
      <c r="W228" s="178">
        <f t="shared" si="36"/>
        <v>0</v>
      </c>
      <c r="X228" s="178">
        <v>0</v>
      </c>
      <c r="Y228" s="178">
        <f t="shared" si="37"/>
        <v>0</v>
      </c>
      <c r="Z228" s="178">
        <v>0</v>
      </c>
      <c r="AA228" s="179">
        <f t="shared" si="38"/>
        <v>0</v>
      </c>
      <c r="AR228" s="19" t="s">
        <v>268</v>
      </c>
      <c r="AT228" s="19" t="s">
        <v>220</v>
      </c>
      <c r="AU228" s="19" t="s">
        <v>93</v>
      </c>
      <c r="AY228" s="19" t="s">
        <v>219</v>
      </c>
      <c r="BE228" s="118">
        <f t="shared" si="39"/>
        <v>0</v>
      </c>
      <c r="BF228" s="118">
        <f t="shared" si="40"/>
        <v>0</v>
      </c>
      <c r="BG228" s="118">
        <f t="shared" si="41"/>
        <v>0</v>
      </c>
      <c r="BH228" s="118">
        <f t="shared" si="42"/>
        <v>0</v>
      </c>
      <c r="BI228" s="118">
        <f t="shared" si="43"/>
        <v>0</v>
      </c>
      <c r="BJ228" s="19" t="s">
        <v>40</v>
      </c>
      <c r="BK228" s="118">
        <f t="shared" si="44"/>
        <v>0</v>
      </c>
      <c r="BL228" s="19" t="s">
        <v>268</v>
      </c>
      <c r="BM228" s="19" t="s">
        <v>2695</v>
      </c>
    </row>
    <row r="229" spans="2:65" s="1" customFormat="1" ht="25.5" customHeight="1">
      <c r="B229" s="35"/>
      <c r="C229" s="173" t="s">
        <v>692</v>
      </c>
      <c r="D229" s="173" t="s">
        <v>220</v>
      </c>
      <c r="E229" s="174" t="s">
        <v>2696</v>
      </c>
      <c r="F229" s="251" t="s">
        <v>2697</v>
      </c>
      <c r="G229" s="251"/>
      <c r="H229" s="251"/>
      <c r="I229" s="251"/>
      <c r="J229" s="175" t="s">
        <v>372</v>
      </c>
      <c r="K229" s="176">
        <v>22</v>
      </c>
      <c r="L229" s="252">
        <v>0</v>
      </c>
      <c r="M229" s="253"/>
      <c r="N229" s="254">
        <f t="shared" si="35"/>
        <v>0</v>
      </c>
      <c r="O229" s="254"/>
      <c r="P229" s="254"/>
      <c r="Q229" s="254"/>
      <c r="R229" s="37"/>
      <c r="T229" s="177" t="s">
        <v>22</v>
      </c>
      <c r="U229" s="44" t="s">
        <v>49</v>
      </c>
      <c r="V229" s="36"/>
      <c r="W229" s="178">
        <f t="shared" si="36"/>
        <v>0</v>
      </c>
      <c r="X229" s="178">
        <v>0</v>
      </c>
      <c r="Y229" s="178">
        <f t="shared" si="37"/>
        <v>0</v>
      </c>
      <c r="Z229" s="178">
        <v>0</v>
      </c>
      <c r="AA229" s="179">
        <f t="shared" si="38"/>
        <v>0</v>
      </c>
      <c r="AR229" s="19" t="s">
        <v>268</v>
      </c>
      <c r="AT229" s="19" t="s">
        <v>220</v>
      </c>
      <c r="AU229" s="19" t="s">
        <v>93</v>
      </c>
      <c r="AY229" s="19" t="s">
        <v>219</v>
      </c>
      <c r="BE229" s="118">
        <f t="shared" si="39"/>
        <v>0</v>
      </c>
      <c r="BF229" s="118">
        <f t="shared" si="40"/>
        <v>0</v>
      </c>
      <c r="BG229" s="118">
        <f t="shared" si="41"/>
        <v>0</v>
      </c>
      <c r="BH229" s="118">
        <f t="shared" si="42"/>
        <v>0</v>
      </c>
      <c r="BI229" s="118">
        <f t="shared" si="43"/>
        <v>0</v>
      </c>
      <c r="BJ229" s="19" t="s">
        <v>40</v>
      </c>
      <c r="BK229" s="118">
        <f t="shared" si="44"/>
        <v>0</v>
      </c>
      <c r="BL229" s="19" t="s">
        <v>268</v>
      </c>
      <c r="BM229" s="19" t="s">
        <v>2698</v>
      </c>
    </row>
    <row r="230" spans="2:65" s="1" customFormat="1" ht="25.5" customHeight="1">
      <c r="B230" s="35"/>
      <c r="C230" s="173" t="s">
        <v>696</v>
      </c>
      <c r="D230" s="173" t="s">
        <v>220</v>
      </c>
      <c r="E230" s="174" t="s">
        <v>2699</v>
      </c>
      <c r="F230" s="251" t="s">
        <v>2700</v>
      </c>
      <c r="G230" s="251"/>
      <c r="H230" s="251"/>
      <c r="I230" s="251"/>
      <c r="J230" s="175" t="s">
        <v>372</v>
      </c>
      <c r="K230" s="176">
        <v>16</v>
      </c>
      <c r="L230" s="252">
        <v>0</v>
      </c>
      <c r="M230" s="253"/>
      <c r="N230" s="254">
        <f t="shared" si="35"/>
        <v>0</v>
      </c>
      <c r="O230" s="254"/>
      <c r="P230" s="254"/>
      <c r="Q230" s="254"/>
      <c r="R230" s="37"/>
      <c r="T230" s="177" t="s">
        <v>22</v>
      </c>
      <c r="U230" s="44" t="s">
        <v>49</v>
      </c>
      <c r="V230" s="36"/>
      <c r="W230" s="178">
        <f t="shared" si="36"/>
        <v>0</v>
      </c>
      <c r="X230" s="178">
        <v>0</v>
      </c>
      <c r="Y230" s="178">
        <f t="shared" si="37"/>
        <v>0</v>
      </c>
      <c r="Z230" s="178">
        <v>0</v>
      </c>
      <c r="AA230" s="179">
        <f t="shared" si="38"/>
        <v>0</v>
      </c>
      <c r="AR230" s="19" t="s">
        <v>268</v>
      </c>
      <c r="AT230" s="19" t="s">
        <v>220</v>
      </c>
      <c r="AU230" s="19" t="s">
        <v>93</v>
      </c>
      <c r="AY230" s="19" t="s">
        <v>219</v>
      </c>
      <c r="BE230" s="118">
        <f t="shared" si="39"/>
        <v>0</v>
      </c>
      <c r="BF230" s="118">
        <f t="shared" si="40"/>
        <v>0</v>
      </c>
      <c r="BG230" s="118">
        <f t="shared" si="41"/>
        <v>0</v>
      </c>
      <c r="BH230" s="118">
        <f t="shared" si="42"/>
        <v>0</v>
      </c>
      <c r="BI230" s="118">
        <f t="shared" si="43"/>
        <v>0</v>
      </c>
      <c r="BJ230" s="19" t="s">
        <v>40</v>
      </c>
      <c r="BK230" s="118">
        <f t="shared" si="44"/>
        <v>0</v>
      </c>
      <c r="BL230" s="19" t="s">
        <v>268</v>
      </c>
      <c r="BM230" s="19" t="s">
        <v>2701</v>
      </c>
    </row>
    <row r="231" spans="2:65" s="1" customFormat="1" ht="38.25" customHeight="1">
      <c r="B231" s="35"/>
      <c r="C231" s="173" t="s">
        <v>700</v>
      </c>
      <c r="D231" s="173" t="s">
        <v>220</v>
      </c>
      <c r="E231" s="174" t="s">
        <v>2702</v>
      </c>
      <c r="F231" s="251" t="s">
        <v>2703</v>
      </c>
      <c r="G231" s="251"/>
      <c r="H231" s="251"/>
      <c r="I231" s="251"/>
      <c r="J231" s="175" t="s">
        <v>372</v>
      </c>
      <c r="K231" s="176">
        <v>15</v>
      </c>
      <c r="L231" s="252">
        <v>0</v>
      </c>
      <c r="M231" s="253"/>
      <c r="N231" s="254">
        <f t="shared" si="35"/>
        <v>0</v>
      </c>
      <c r="O231" s="254"/>
      <c r="P231" s="254"/>
      <c r="Q231" s="254"/>
      <c r="R231" s="37"/>
      <c r="T231" s="177" t="s">
        <v>22</v>
      </c>
      <c r="U231" s="44" t="s">
        <v>49</v>
      </c>
      <c r="V231" s="36"/>
      <c r="W231" s="178">
        <f t="shared" si="36"/>
        <v>0</v>
      </c>
      <c r="X231" s="178">
        <v>0</v>
      </c>
      <c r="Y231" s="178">
        <f t="shared" si="37"/>
        <v>0</v>
      </c>
      <c r="Z231" s="178">
        <v>0</v>
      </c>
      <c r="AA231" s="179">
        <f t="shared" si="38"/>
        <v>0</v>
      </c>
      <c r="AR231" s="19" t="s">
        <v>268</v>
      </c>
      <c r="AT231" s="19" t="s">
        <v>220</v>
      </c>
      <c r="AU231" s="19" t="s">
        <v>93</v>
      </c>
      <c r="AY231" s="19" t="s">
        <v>219</v>
      </c>
      <c r="BE231" s="118">
        <f t="shared" si="39"/>
        <v>0</v>
      </c>
      <c r="BF231" s="118">
        <f t="shared" si="40"/>
        <v>0</v>
      </c>
      <c r="BG231" s="118">
        <f t="shared" si="41"/>
        <v>0</v>
      </c>
      <c r="BH231" s="118">
        <f t="shared" si="42"/>
        <v>0</v>
      </c>
      <c r="BI231" s="118">
        <f t="shared" si="43"/>
        <v>0</v>
      </c>
      <c r="BJ231" s="19" t="s">
        <v>40</v>
      </c>
      <c r="BK231" s="118">
        <f t="shared" si="44"/>
        <v>0</v>
      </c>
      <c r="BL231" s="19" t="s">
        <v>268</v>
      </c>
      <c r="BM231" s="19" t="s">
        <v>2704</v>
      </c>
    </row>
    <row r="232" spans="2:65" s="1" customFormat="1" ht="38.25" customHeight="1">
      <c r="B232" s="35"/>
      <c r="C232" s="173" t="s">
        <v>704</v>
      </c>
      <c r="D232" s="173" t="s">
        <v>220</v>
      </c>
      <c r="E232" s="174" t="s">
        <v>2705</v>
      </c>
      <c r="F232" s="251" t="s">
        <v>2706</v>
      </c>
      <c r="G232" s="251"/>
      <c r="H232" s="251"/>
      <c r="I232" s="251"/>
      <c r="J232" s="175" t="s">
        <v>372</v>
      </c>
      <c r="K232" s="176">
        <v>91</v>
      </c>
      <c r="L232" s="252">
        <v>0</v>
      </c>
      <c r="M232" s="253"/>
      <c r="N232" s="254">
        <f t="shared" si="35"/>
        <v>0</v>
      </c>
      <c r="O232" s="254"/>
      <c r="P232" s="254"/>
      <c r="Q232" s="254"/>
      <c r="R232" s="37"/>
      <c r="T232" s="177" t="s">
        <v>22</v>
      </c>
      <c r="U232" s="44" t="s">
        <v>49</v>
      </c>
      <c r="V232" s="36"/>
      <c r="W232" s="178">
        <f t="shared" si="36"/>
        <v>0</v>
      </c>
      <c r="X232" s="178">
        <v>0</v>
      </c>
      <c r="Y232" s="178">
        <f t="shared" si="37"/>
        <v>0</v>
      </c>
      <c r="Z232" s="178">
        <v>0</v>
      </c>
      <c r="AA232" s="179">
        <f t="shared" si="38"/>
        <v>0</v>
      </c>
      <c r="AR232" s="19" t="s">
        <v>268</v>
      </c>
      <c r="AT232" s="19" t="s">
        <v>220</v>
      </c>
      <c r="AU232" s="19" t="s">
        <v>93</v>
      </c>
      <c r="AY232" s="19" t="s">
        <v>219</v>
      </c>
      <c r="BE232" s="118">
        <f t="shared" si="39"/>
        <v>0</v>
      </c>
      <c r="BF232" s="118">
        <f t="shared" si="40"/>
        <v>0</v>
      </c>
      <c r="BG232" s="118">
        <f t="shared" si="41"/>
        <v>0</v>
      </c>
      <c r="BH232" s="118">
        <f t="shared" si="42"/>
        <v>0</v>
      </c>
      <c r="BI232" s="118">
        <f t="shared" si="43"/>
        <v>0</v>
      </c>
      <c r="BJ232" s="19" t="s">
        <v>40</v>
      </c>
      <c r="BK232" s="118">
        <f t="shared" si="44"/>
        <v>0</v>
      </c>
      <c r="BL232" s="19" t="s">
        <v>268</v>
      </c>
      <c r="BM232" s="19" t="s">
        <v>2707</v>
      </c>
    </row>
    <row r="233" spans="2:65" s="1" customFormat="1" ht="25.5" customHeight="1">
      <c r="B233" s="35"/>
      <c r="C233" s="173" t="s">
        <v>708</v>
      </c>
      <c r="D233" s="173" t="s">
        <v>220</v>
      </c>
      <c r="E233" s="174" t="s">
        <v>2356</v>
      </c>
      <c r="F233" s="251" t="s">
        <v>2357</v>
      </c>
      <c r="G233" s="251"/>
      <c r="H233" s="251"/>
      <c r="I233" s="251"/>
      <c r="J233" s="175" t="s">
        <v>372</v>
      </c>
      <c r="K233" s="176">
        <v>4</v>
      </c>
      <c r="L233" s="252">
        <v>0</v>
      </c>
      <c r="M233" s="253"/>
      <c r="N233" s="254">
        <f t="shared" si="35"/>
        <v>0</v>
      </c>
      <c r="O233" s="254"/>
      <c r="P233" s="254"/>
      <c r="Q233" s="254"/>
      <c r="R233" s="37"/>
      <c r="T233" s="177" t="s">
        <v>22</v>
      </c>
      <c r="U233" s="44" t="s">
        <v>49</v>
      </c>
      <c r="V233" s="36"/>
      <c r="W233" s="178">
        <f t="shared" si="36"/>
        <v>0</v>
      </c>
      <c r="X233" s="178">
        <v>0</v>
      </c>
      <c r="Y233" s="178">
        <f t="shared" si="37"/>
        <v>0</v>
      </c>
      <c r="Z233" s="178">
        <v>0</v>
      </c>
      <c r="AA233" s="179">
        <f t="shared" si="38"/>
        <v>0</v>
      </c>
      <c r="AR233" s="19" t="s">
        <v>268</v>
      </c>
      <c r="AT233" s="19" t="s">
        <v>220</v>
      </c>
      <c r="AU233" s="19" t="s">
        <v>93</v>
      </c>
      <c r="AY233" s="19" t="s">
        <v>219</v>
      </c>
      <c r="BE233" s="118">
        <f t="shared" si="39"/>
        <v>0</v>
      </c>
      <c r="BF233" s="118">
        <f t="shared" si="40"/>
        <v>0</v>
      </c>
      <c r="BG233" s="118">
        <f t="shared" si="41"/>
        <v>0</v>
      </c>
      <c r="BH233" s="118">
        <f t="shared" si="42"/>
        <v>0</v>
      </c>
      <c r="BI233" s="118">
        <f t="shared" si="43"/>
        <v>0</v>
      </c>
      <c r="BJ233" s="19" t="s">
        <v>40</v>
      </c>
      <c r="BK233" s="118">
        <f t="shared" si="44"/>
        <v>0</v>
      </c>
      <c r="BL233" s="19" t="s">
        <v>268</v>
      </c>
      <c r="BM233" s="19" t="s">
        <v>2708</v>
      </c>
    </row>
    <row r="234" spans="2:65" s="1" customFormat="1" ht="25.5" customHeight="1">
      <c r="B234" s="35"/>
      <c r="C234" s="173" t="s">
        <v>712</v>
      </c>
      <c r="D234" s="173" t="s">
        <v>220</v>
      </c>
      <c r="E234" s="174" t="s">
        <v>2709</v>
      </c>
      <c r="F234" s="251" t="s">
        <v>2710</v>
      </c>
      <c r="G234" s="251"/>
      <c r="H234" s="251"/>
      <c r="I234" s="251"/>
      <c r="J234" s="175" t="s">
        <v>372</v>
      </c>
      <c r="K234" s="176">
        <v>4</v>
      </c>
      <c r="L234" s="252">
        <v>0</v>
      </c>
      <c r="M234" s="253"/>
      <c r="N234" s="254">
        <f t="shared" si="35"/>
        <v>0</v>
      </c>
      <c r="O234" s="254"/>
      <c r="P234" s="254"/>
      <c r="Q234" s="254"/>
      <c r="R234" s="37"/>
      <c r="T234" s="177" t="s">
        <v>22</v>
      </c>
      <c r="U234" s="44" t="s">
        <v>49</v>
      </c>
      <c r="V234" s="36"/>
      <c r="W234" s="178">
        <f t="shared" si="36"/>
        <v>0</v>
      </c>
      <c r="X234" s="178">
        <v>0</v>
      </c>
      <c r="Y234" s="178">
        <f t="shared" si="37"/>
        <v>0</v>
      </c>
      <c r="Z234" s="178">
        <v>0</v>
      </c>
      <c r="AA234" s="179">
        <f t="shared" si="38"/>
        <v>0</v>
      </c>
      <c r="AR234" s="19" t="s">
        <v>268</v>
      </c>
      <c r="AT234" s="19" t="s">
        <v>220</v>
      </c>
      <c r="AU234" s="19" t="s">
        <v>93</v>
      </c>
      <c r="AY234" s="19" t="s">
        <v>219</v>
      </c>
      <c r="BE234" s="118">
        <f t="shared" si="39"/>
        <v>0</v>
      </c>
      <c r="BF234" s="118">
        <f t="shared" si="40"/>
        <v>0</v>
      </c>
      <c r="BG234" s="118">
        <f t="shared" si="41"/>
        <v>0</v>
      </c>
      <c r="BH234" s="118">
        <f t="shared" si="42"/>
        <v>0</v>
      </c>
      <c r="BI234" s="118">
        <f t="shared" si="43"/>
        <v>0</v>
      </c>
      <c r="BJ234" s="19" t="s">
        <v>40</v>
      </c>
      <c r="BK234" s="118">
        <f t="shared" si="44"/>
        <v>0</v>
      </c>
      <c r="BL234" s="19" t="s">
        <v>268</v>
      </c>
      <c r="BM234" s="19" t="s">
        <v>2711</v>
      </c>
    </row>
    <row r="235" spans="2:65" s="1" customFormat="1" ht="38.25" customHeight="1">
      <c r="B235" s="35"/>
      <c r="C235" s="173" t="s">
        <v>715</v>
      </c>
      <c r="D235" s="173" t="s">
        <v>220</v>
      </c>
      <c r="E235" s="174" t="s">
        <v>2712</v>
      </c>
      <c r="F235" s="251" t="s">
        <v>2713</v>
      </c>
      <c r="G235" s="251"/>
      <c r="H235" s="251"/>
      <c r="I235" s="251"/>
      <c r="J235" s="175" t="s">
        <v>372</v>
      </c>
      <c r="K235" s="176">
        <v>71</v>
      </c>
      <c r="L235" s="252">
        <v>0</v>
      </c>
      <c r="M235" s="253"/>
      <c r="N235" s="254">
        <f t="shared" si="35"/>
        <v>0</v>
      </c>
      <c r="O235" s="254"/>
      <c r="P235" s="254"/>
      <c r="Q235" s="254"/>
      <c r="R235" s="37"/>
      <c r="T235" s="177" t="s">
        <v>22</v>
      </c>
      <c r="U235" s="44" t="s">
        <v>49</v>
      </c>
      <c r="V235" s="36"/>
      <c r="W235" s="178">
        <f t="shared" si="36"/>
        <v>0</v>
      </c>
      <c r="X235" s="178">
        <v>0</v>
      </c>
      <c r="Y235" s="178">
        <f t="shared" si="37"/>
        <v>0</v>
      </c>
      <c r="Z235" s="178">
        <v>0</v>
      </c>
      <c r="AA235" s="179">
        <f t="shared" si="38"/>
        <v>0</v>
      </c>
      <c r="AR235" s="19" t="s">
        <v>268</v>
      </c>
      <c r="AT235" s="19" t="s">
        <v>220</v>
      </c>
      <c r="AU235" s="19" t="s">
        <v>93</v>
      </c>
      <c r="AY235" s="19" t="s">
        <v>219</v>
      </c>
      <c r="BE235" s="118">
        <f t="shared" si="39"/>
        <v>0</v>
      </c>
      <c r="BF235" s="118">
        <f t="shared" si="40"/>
        <v>0</v>
      </c>
      <c r="BG235" s="118">
        <f t="shared" si="41"/>
        <v>0</v>
      </c>
      <c r="BH235" s="118">
        <f t="shared" si="42"/>
        <v>0</v>
      </c>
      <c r="BI235" s="118">
        <f t="shared" si="43"/>
        <v>0</v>
      </c>
      <c r="BJ235" s="19" t="s">
        <v>40</v>
      </c>
      <c r="BK235" s="118">
        <f t="shared" si="44"/>
        <v>0</v>
      </c>
      <c r="BL235" s="19" t="s">
        <v>268</v>
      </c>
      <c r="BM235" s="19" t="s">
        <v>2714</v>
      </c>
    </row>
    <row r="236" spans="2:65" s="1" customFormat="1" ht="25.5" customHeight="1">
      <c r="B236" s="35"/>
      <c r="C236" s="173" t="s">
        <v>719</v>
      </c>
      <c r="D236" s="173" t="s">
        <v>220</v>
      </c>
      <c r="E236" s="174" t="s">
        <v>2715</v>
      </c>
      <c r="F236" s="251" t="s">
        <v>2716</v>
      </c>
      <c r="G236" s="251"/>
      <c r="H236" s="251"/>
      <c r="I236" s="251"/>
      <c r="J236" s="175" t="s">
        <v>372</v>
      </c>
      <c r="K236" s="176">
        <v>4</v>
      </c>
      <c r="L236" s="252">
        <v>0</v>
      </c>
      <c r="M236" s="253"/>
      <c r="N236" s="254">
        <f t="shared" si="35"/>
        <v>0</v>
      </c>
      <c r="O236" s="254"/>
      <c r="P236" s="254"/>
      <c r="Q236" s="254"/>
      <c r="R236" s="37"/>
      <c r="T236" s="177" t="s">
        <v>22</v>
      </c>
      <c r="U236" s="44" t="s">
        <v>49</v>
      </c>
      <c r="V236" s="36"/>
      <c r="W236" s="178">
        <f t="shared" si="36"/>
        <v>0</v>
      </c>
      <c r="X236" s="178">
        <v>0</v>
      </c>
      <c r="Y236" s="178">
        <f t="shared" si="37"/>
        <v>0</v>
      </c>
      <c r="Z236" s="178">
        <v>0</v>
      </c>
      <c r="AA236" s="179">
        <f t="shared" si="38"/>
        <v>0</v>
      </c>
      <c r="AR236" s="19" t="s">
        <v>268</v>
      </c>
      <c r="AT236" s="19" t="s">
        <v>220</v>
      </c>
      <c r="AU236" s="19" t="s">
        <v>93</v>
      </c>
      <c r="AY236" s="19" t="s">
        <v>219</v>
      </c>
      <c r="BE236" s="118">
        <f t="shared" si="39"/>
        <v>0</v>
      </c>
      <c r="BF236" s="118">
        <f t="shared" si="40"/>
        <v>0</v>
      </c>
      <c r="BG236" s="118">
        <f t="shared" si="41"/>
        <v>0</v>
      </c>
      <c r="BH236" s="118">
        <f t="shared" si="42"/>
        <v>0</v>
      </c>
      <c r="BI236" s="118">
        <f t="shared" si="43"/>
        <v>0</v>
      </c>
      <c r="BJ236" s="19" t="s">
        <v>40</v>
      </c>
      <c r="BK236" s="118">
        <f t="shared" si="44"/>
        <v>0</v>
      </c>
      <c r="BL236" s="19" t="s">
        <v>268</v>
      </c>
      <c r="BM236" s="19" t="s">
        <v>2717</v>
      </c>
    </row>
    <row r="237" spans="2:65" s="1" customFormat="1" ht="25.5" customHeight="1">
      <c r="B237" s="35"/>
      <c r="C237" s="173" t="s">
        <v>723</v>
      </c>
      <c r="D237" s="173" t="s">
        <v>220</v>
      </c>
      <c r="E237" s="174" t="s">
        <v>2718</v>
      </c>
      <c r="F237" s="251" t="s">
        <v>2719</v>
      </c>
      <c r="G237" s="251"/>
      <c r="H237" s="251"/>
      <c r="I237" s="251"/>
      <c r="J237" s="175" t="s">
        <v>372</v>
      </c>
      <c r="K237" s="176">
        <v>4</v>
      </c>
      <c r="L237" s="252">
        <v>0</v>
      </c>
      <c r="M237" s="253"/>
      <c r="N237" s="254">
        <f t="shared" si="35"/>
        <v>0</v>
      </c>
      <c r="O237" s="254"/>
      <c r="P237" s="254"/>
      <c r="Q237" s="254"/>
      <c r="R237" s="37"/>
      <c r="T237" s="177" t="s">
        <v>22</v>
      </c>
      <c r="U237" s="44" t="s">
        <v>49</v>
      </c>
      <c r="V237" s="36"/>
      <c r="W237" s="178">
        <f t="shared" si="36"/>
        <v>0</v>
      </c>
      <c r="X237" s="178">
        <v>0</v>
      </c>
      <c r="Y237" s="178">
        <f t="shared" si="37"/>
        <v>0</v>
      </c>
      <c r="Z237" s="178">
        <v>0</v>
      </c>
      <c r="AA237" s="179">
        <f t="shared" si="38"/>
        <v>0</v>
      </c>
      <c r="AR237" s="19" t="s">
        <v>268</v>
      </c>
      <c r="AT237" s="19" t="s">
        <v>220</v>
      </c>
      <c r="AU237" s="19" t="s">
        <v>93</v>
      </c>
      <c r="AY237" s="19" t="s">
        <v>219</v>
      </c>
      <c r="BE237" s="118">
        <f t="shared" si="39"/>
        <v>0</v>
      </c>
      <c r="BF237" s="118">
        <f t="shared" si="40"/>
        <v>0</v>
      </c>
      <c r="BG237" s="118">
        <f t="shared" si="41"/>
        <v>0</v>
      </c>
      <c r="BH237" s="118">
        <f t="shared" si="42"/>
        <v>0</v>
      </c>
      <c r="BI237" s="118">
        <f t="shared" si="43"/>
        <v>0</v>
      </c>
      <c r="BJ237" s="19" t="s">
        <v>40</v>
      </c>
      <c r="BK237" s="118">
        <f t="shared" si="44"/>
        <v>0</v>
      </c>
      <c r="BL237" s="19" t="s">
        <v>268</v>
      </c>
      <c r="BM237" s="19" t="s">
        <v>2720</v>
      </c>
    </row>
    <row r="238" spans="2:65" s="1" customFormat="1" ht="38.25" customHeight="1">
      <c r="B238" s="35"/>
      <c r="C238" s="173" t="s">
        <v>727</v>
      </c>
      <c r="D238" s="173" t="s">
        <v>220</v>
      </c>
      <c r="E238" s="174" t="s">
        <v>2359</v>
      </c>
      <c r="F238" s="251" t="s">
        <v>2360</v>
      </c>
      <c r="G238" s="251"/>
      <c r="H238" s="251"/>
      <c r="I238" s="251"/>
      <c r="J238" s="175" t="s">
        <v>372</v>
      </c>
      <c r="K238" s="176">
        <v>7</v>
      </c>
      <c r="L238" s="252">
        <v>0</v>
      </c>
      <c r="M238" s="253"/>
      <c r="N238" s="254">
        <f t="shared" si="35"/>
        <v>0</v>
      </c>
      <c r="O238" s="254"/>
      <c r="P238" s="254"/>
      <c r="Q238" s="254"/>
      <c r="R238" s="37"/>
      <c r="T238" s="177" t="s">
        <v>22</v>
      </c>
      <c r="U238" s="44" t="s">
        <v>49</v>
      </c>
      <c r="V238" s="36"/>
      <c r="W238" s="178">
        <f t="shared" si="36"/>
        <v>0</v>
      </c>
      <c r="X238" s="178">
        <v>0</v>
      </c>
      <c r="Y238" s="178">
        <f t="shared" si="37"/>
        <v>0</v>
      </c>
      <c r="Z238" s="178">
        <v>0</v>
      </c>
      <c r="AA238" s="179">
        <f t="shared" si="38"/>
        <v>0</v>
      </c>
      <c r="AR238" s="19" t="s">
        <v>268</v>
      </c>
      <c r="AT238" s="19" t="s">
        <v>220</v>
      </c>
      <c r="AU238" s="19" t="s">
        <v>93</v>
      </c>
      <c r="AY238" s="19" t="s">
        <v>219</v>
      </c>
      <c r="BE238" s="118">
        <f t="shared" si="39"/>
        <v>0</v>
      </c>
      <c r="BF238" s="118">
        <f t="shared" si="40"/>
        <v>0</v>
      </c>
      <c r="BG238" s="118">
        <f t="shared" si="41"/>
        <v>0</v>
      </c>
      <c r="BH238" s="118">
        <f t="shared" si="42"/>
        <v>0</v>
      </c>
      <c r="BI238" s="118">
        <f t="shared" si="43"/>
        <v>0</v>
      </c>
      <c r="BJ238" s="19" t="s">
        <v>40</v>
      </c>
      <c r="BK238" s="118">
        <f t="shared" si="44"/>
        <v>0</v>
      </c>
      <c r="BL238" s="19" t="s">
        <v>268</v>
      </c>
      <c r="BM238" s="19" t="s">
        <v>2721</v>
      </c>
    </row>
    <row r="239" spans="2:65" s="1" customFormat="1" ht="16.5" customHeight="1">
      <c r="B239" s="35"/>
      <c r="C239" s="173" t="s">
        <v>731</v>
      </c>
      <c r="D239" s="173" t="s">
        <v>220</v>
      </c>
      <c r="E239" s="174" t="s">
        <v>2722</v>
      </c>
      <c r="F239" s="251" t="s">
        <v>2723</v>
      </c>
      <c r="G239" s="251"/>
      <c r="H239" s="251"/>
      <c r="I239" s="251"/>
      <c r="J239" s="175" t="s">
        <v>372</v>
      </c>
      <c r="K239" s="176">
        <v>3</v>
      </c>
      <c r="L239" s="252">
        <v>0</v>
      </c>
      <c r="M239" s="253"/>
      <c r="N239" s="254">
        <f t="shared" si="35"/>
        <v>0</v>
      </c>
      <c r="O239" s="254"/>
      <c r="P239" s="254"/>
      <c r="Q239" s="254"/>
      <c r="R239" s="37"/>
      <c r="T239" s="177" t="s">
        <v>22</v>
      </c>
      <c r="U239" s="44" t="s">
        <v>49</v>
      </c>
      <c r="V239" s="36"/>
      <c r="W239" s="178">
        <f t="shared" si="36"/>
        <v>0</v>
      </c>
      <c r="X239" s="178">
        <v>0</v>
      </c>
      <c r="Y239" s="178">
        <f t="shared" si="37"/>
        <v>0</v>
      </c>
      <c r="Z239" s="178">
        <v>0</v>
      </c>
      <c r="AA239" s="179">
        <f t="shared" si="38"/>
        <v>0</v>
      </c>
      <c r="AR239" s="19" t="s">
        <v>544</v>
      </c>
      <c r="AT239" s="19" t="s">
        <v>220</v>
      </c>
      <c r="AU239" s="19" t="s">
        <v>93</v>
      </c>
      <c r="AY239" s="19" t="s">
        <v>219</v>
      </c>
      <c r="BE239" s="118">
        <f t="shared" si="39"/>
        <v>0</v>
      </c>
      <c r="BF239" s="118">
        <f t="shared" si="40"/>
        <v>0</v>
      </c>
      <c r="BG239" s="118">
        <f t="shared" si="41"/>
        <v>0</v>
      </c>
      <c r="BH239" s="118">
        <f t="shared" si="42"/>
        <v>0</v>
      </c>
      <c r="BI239" s="118">
        <f t="shared" si="43"/>
        <v>0</v>
      </c>
      <c r="BJ239" s="19" t="s">
        <v>40</v>
      </c>
      <c r="BK239" s="118">
        <f t="shared" si="44"/>
        <v>0</v>
      </c>
      <c r="BL239" s="19" t="s">
        <v>544</v>
      </c>
      <c r="BM239" s="19" t="s">
        <v>2724</v>
      </c>
    </row>
    <row r="240" spans="2:65" s="1" customFormat="1" ht="16.5" customHeight="1">
      <c r="B240" s="35"/>
      <c r="C240" s="181" t="s">
        <v>735</v>
      </c>
      <c r="D240" s="181" t="s">
        <v>536</v>
      </c>
      <c r="E240" s="182" t="s">
        <v>2725</v>
      </c>
      <c r="F240" s="285" t="s">
        <v>2726</v>
      </c>
      <c r="G240" s="285"/>
      <c r="H240" s="285"/>
      <c r="I240" s="285"/>
      <c r="J240" s="183" t="s">
        <v>1358</v>
      </c>
      <c r="K240" s="184">
        <v>3</v>
      </c>
      <c r="L240" s="282">
        <v>0</v>
      </c>
      <c r="M240" s="283"/>
      <c r="N240" s="284">
        <f t="shared" si="35"/>
        <v>0</v>
      </c>
      <c r="O240" s="254"/>
      <c r="P240" s="254"/>
      <c r="Q240" s="254"/>
      <c r="R240" s="37"/>
      <c r="T240" s="177" t="s">
        <v>22</v>
      </c>
      <c r="U240" s="44" t="s">
        <v>49</v>
      </c>
      <c r="V240" s="36"/>
      <c r="W240" s="178">
        <f t="shared" si="36"/>
        <v>0</v>
      </c>
      <c r="X240" s="178">
        <v>0</v>
      </c>
      <c r="Y240" s="178">
        <f t="shared" si="37"/>
        <v>0</v>
      </c>
      <c r="Z240" s="178">
        <v>0</v>
      </c>
      <c r="AA240" s="179">
        <f t="shared" si="38"/>
        <v>0</v>
      </c>
      <c r="AR240" s="19" t="s">
        <v>2321</v>
      </c>
      <c r="AT240" s="19" t="s">
        <v>536</v>
      </c>
      <c r="AU240" s="19" t="s">
        <v>93</v>
      </c>
      <c r="AY240" s="19" t="s">
        <v>219</v>
      </c>
      <c r="BE240" s="118">
        <f t="shared" si="39"/>
        <v>0</v>
      </c>
      <c r="BF240" s="118">
        <f t="shared" si="40"/>
        <v>0</v>
      </c>
      <c r="BG240" s="118">
        <f t="shared" si="41"/>
        <v>0</v>
      </c>
      <c r="BH240" s="118">
        <f t="shared" si="42"/>
        <v>0</v>
      </c>
      <c r="BI240" s="118">
        <f t="shared" si="43"/>
        <v>0</v>
      </c>
      <c r="BJ240" s="19" t="s">
        <v>40</v>
      </c>
      <c r="BK240" s="118">
        <f t="shared" si="44"/>
        <v>0</v>
      </c>
      <c r="BL240" s="19" t="s">
        <v>544</v>
      </c>
      <c r="BM240" s="19" t="s">
        <v>2727</v>
      </c>
    </row>
    <row r="241" spans="2:65" s="10" customFormat="1" ht="29.85" customHeight="1">
      <c r="B241" s="162"/>
      <c r="C241" s="163"/>
      <c r="D241" s="172" t="s">
        <v>2417</v>
      </c>
      <c r="E241" s="172"/>
      <c r="F241" s="172"/>
      <c r="G241" s="172"/>
      <c r="H241" s="172"/>
      <c r="I241" s="172"/>
      <c r="J241" s="172"/>
      <c r="K241" s="172"/>
      <c r="L241" s="172"/>
      <c r="M241" s="172"/>
      <c r="N241" s="255">
        <f>BK241</f>
        <v>0</v>
      </c>
      <c r="O241" s="256"/>
      <c r="P241" s="256"/>
      <c r="Q241" s="256"/>
      <c r="R241" s="165"/>
      <c r="T241" s="166"/>
      <c r="U241" s="163"/>
      <c r="V241" s="163"/>
      <c r="W241" s="167">
        <f>SUM(W242:W264)</f>
        <v>0</v>
      </c>
      <c r="X241" s="163"/>
      <c r="Y241" s="167">
        <f>SUM(Y242:Y264)</f>
        <v>0</v>
      </c>
      <c r="Z241" s="163"/>
      <c r="AA241" s="168">
        <f>SUM(AA242:AA264)</f>
        <v>0</v>
      </c>
      <c r="AR241" s="169" t="s">
        <v>93</v>
      </c>
      <c r="AT241" s="170" t="s">
        <v>83</v>
      </c>
      <c r="AU241" s="170" t="s">
        <v>40</v>
      </c>
      <c r="AY241" s="169" t="s">
        <v>219</v>
      </c>
      <c r="BK241" s="171">
        <f>SUM(BK242:BK264)</f>
        <v>0</v>
      </c>
    </row>
    <row r="242" spans="2:65" s="1" customFormat="1" ht="25.5" customHeight="1">
      <c r="B242" s="35"/>
      <c r="C242" s="173" t="s">
        <v>739</v>
      </c>
      <c r="D242" s="173" t="s">
        <v>220</v>
      </c>
      <c r="E242" s="174" t="s">
        <v>2728</v>
      </c>
      <c r="F242" s="251" t="s">
        <v>2729</v>
      </c>
      <c r="G242" s="251"/>
      <c r="H242" s="251"/>
      <c r="I242" s="251"/>
      <c r="J242" s="175" t="s">
        <v>372</v>
      </c>
      <c r="K242" s="176">
        <v>9</v>
      </c>
      <c r="L242" s="252">
        <v>0</v>
      </c>
      <c r="M242" s="253"/>
      <c r="N242" s="254">
        <f t="shared" ref="N242:N264" si="45">ROUND(L242*K242,2)</f>
        <v>0</v>
      </c>
      <c r="O242" s="254"/>
      <c r="P242" s="254"/>
      <c r="Q242" s="254"/>
      <c r="R242" s="37"/>
      <c r="T242" s="177" t="s">
        <v>22</v>
      </c>
      <c r="U242" s="44" t="s">
        <v>49</v>
      </c>
      <c r="V242" s="36"/>
      <c r="W242" s="178">
        <f t="shared" ref="W242:W264" si="46">V242*K242</f>
        <v>0</v>
      </c>
      <c r="X242" s="178">
        <v>0</v>
      </c>
      <c r="Y242" s="178">
        <f t="shared" ref="Y242:Y264" si="47">X242*K242</f>
        <v>0</v>
      </c>
      <c r="Z242" s="178">
        <v>0</v>
      </c>
      <c r="AA242" s="179">
        <f t="shared" ref="AA242:AA264" si="48">Z242*K242</f>
        <v>0</v>
      </c>
      <c r="AR242" s="19" t="s">
        <v>268</v>
      </c>
      <c r="AT242" s="19" t="s">
        <v>220</v>
      </c>
      <c r="AU242" s="19" t="s">
        <v>93</v>
      </c>
      <c r="AY242" s="19" t="s">
        <v>219</v>
      </c>
      <c r="BE242" s="118">
        <f t="shared" ref="BE242:BE264" si="49">IF(U242="základní",N242,0)</f>
        <v>0</v>
      </c>
      <c r="BF242" s="118">
        <f t="shared" ref="BF242:BF264" si="50">IF(U242="snížená",N242,0)</f>
        <v>0</v>
      </c>
      <c r="BG242" s="118">
        <f t="shared" ref="BG242:BG264" si="51">IF(U242="zákl. přenesená",N242,0)</f>
        <v>0</v>
      </c>
      <c r="BH242" s="118">
        <f t="shared" ref="BH242:BH264" si="52">IF(U242="sníž. přenesená",N242,0)</f>
        <v>0</v>
      </c>
      <c r="BI242" s="118">
        <f t="shared" ref="BI242:BI264" si="53">IF(U242="nulová",N242,0)</f>
        <v>0</v>
      </c>
      <c r="BJ242" s="19" t="s">
        <v>40</v>
      </c>
      <c r="BK242" s="118">
        <f t="shared" ref="BK242:BK264" si="54">ROUND(L242*K242,2)</f>
        <v>0</v>
      </c>
      <c r="BL242" s="19" t="s">
        <v>268</v>
      </c>
      <c r="BM242" s="19" t="s">
        <v>2730</v>
      </c>
    </row>
    <row r="243" spans="2:65" s="1" customFormat="1" ht="16.5" customHeight="1">
      <c r="B243" s="35"/>
      <c r="C243" s="181" t="s">
        <v>743</v>
      </c>
      <c r="D243" s="181" t="s">
        <v>536</v>
      </c>
      <c r="E243" s="182" t="s">
        <v>2731</v>
      </c>
      <c r="F243" s="285" t="s">
        <v>2732</v>
      </c>
      <c r="G243" s="285"/>
      <c r="H243" s="285"/>
      <c r="I243" s="285"/>
      <c r="J243" s="183" t="s">
        <v>1358</v>
      </c>
      <c r="K243" s="184">
        <v>9</v>
      </c>
      <c r="L243" s="282">
        <v>0</v>
      </c>
      <c r="M243" s="283"/>
      <c r="N243" s="284">
        <f t="shared" si="45"/>
        <v>0</v>
      </c>
      <c r="O243" s="254"/>
      <c r="P243" s="254"/>
      <c r="Q243" s="254"/>
      <c r="R243" s="37"/>
      <c r="T243" s="177" t="s">
        <v>22</v>
      </c>
      <c r="U243" s="44" t="s">
        <v>49</v>
      </c>
      <c r="V243" s="36"/>
      <c r="W243" s="178">
        <f t="shared" si="46"/>
        <v>0</v>
      </c>
      <c r="X243" s="178">
        <v>0</v>
      </c>
      <c r="Y243" s="178">
        <f t="shared" si="47"/>
        <v>0</v>
      </c>
      <c r="Z243" s="178">
        <v>0</v>
      </c>
      <c r="AA243" s="179">
        <f t="shared" si="48"/>
        <v>0</v>
      </c>
      <c r="AR243" s="19" t="s">
        <v>414</v>
      </c>
      <c r="AT243" s="19" t="s">
        <v>536</v>
      </c>
      <c r="AU243" s="19" t="s">
        <v>93</v>
      </c>
      <c r="AY243" s="19" t="s">
        <v>219</v>
      </c>
      <c r="BE243" s="118">
        <f t="shared" si="49"/>
        <v>0</v>
      </c>
      <c r="BF243" s="118">
        <f t="shared" si="50"/>
        <v>0</v>
      </c>
      <c r="BG243" s="118">
        <f t="shared" si="51"/>
        <v>0</v>
      </c>
      <c r="BH243" s="118">
        <f t="shared" si="52"/>
        <v>0</v>
      </c>
      <c r="BI243" s="118">
        <f t="shared" si="53"/>
        <v>0</v>
      </c>
      <c r="BJ243" s="19" t="s">
        <v>40</v>
      </c>
      <c r="BK243" s="118">
        <f t="shared" si="54"/>
        <v>0</v>
      </c>
      <c r="BL243" s="19" t="s">
        <v>268</v>
      </c>
      <c r="BM243" s="19" t="s">
        <v>2733</v>
      </c>
    </row>
    <row r="244" spans="2:65" s="1" customFormat="1" ht="25.5" customHeight="1">
      <c r="B244" s="35"/>
      <c r="C244" s="173" t="s">
        <v>747</v>
      </c>
      <c r="D244" s="173" t="s">
        <v>220</v>
      </c>
      <c r="E244" s="174" t="s">
        <v>2734</v>
      </c>
      <c r="F244" s="251" t="s">
        <v>2735</v>
      </c>
      <c r="G244" s="251"/>
      <c r="H244" s="251"/>
      <c r="I244" s="251"/>
      <c r="J244" s="175" t="s">
        <v>372</v>
      </c>
      <c r="K244" s="176">
        <v>12</v>
      </c>
      <c r="L244" s="252">
        <v>0</v>
      </c>
      <c r="M244" s="253"/>
      <c r="N244" s="254">
        <f t="shared" si="45"/>
        <v>0</v>
      </c>
      <c r="O244" s="254"/>
      <c r="P244" s="254"/>
      <c r="Q244" s="254"/>
      <c r="R244" s="37"/>
      <c r="T244" s="177" t="s">
        <v>22</v>
      </c>
      <c r="U244" s="44" t="s">
        <v>49</v>
      </c>
      <c r="V244" s="36"/>
      <c r="W244" s="178">
        <f t="shared" si="46"/>
        <v>0</v>
      </c>
      <c r="X244" s="178">
        <v>0</v>
      </c>
      <c r="Y244" s="178">
        <f t="shared" si="47"/>
        <v>0</v>
      </c>
      <c r="Z244" s="178">
        <v>0</v>
      </c>
      <c r="AA244" s="179">
        <f t="shared" si="48"/>
        <v>0</v>
      </c>
      <c r="AR244" s="19" t="s">
        <v>268</v>
      </c>
      <c r="AT244" s="19" t="s">
        <v>220</v>
      </c>
      <c r="AU244" s="19" t="s">
        <v>93</v>
      </c>
      <c r="AY244" s="19" t="s">
        <v>219</v>
      </c>
      <c r="BE244" s="118">
        <f t="shared" si="49"/>
        <v>0</v>
      </c>
      <c r="BF244" s="118">
        <f t="shared" si="50"/>
        <v>0</v>
      </c>
      <c r="BG244" s="118">
        <f t="shared" si="51"/>
        <v>0</v>
      </c>
      <c r="BH244" s="118">
        <f t="shared" si="52"/>
        <v>0</v>
      </c>
      <c r="BI244" s="118">
        <f t="shared" si="53"/>
        <v>0</v>
      </c>
      <c r="BJ244" s="19" t="s">
        <v>40</v>
      </c>
      <c r="BK244" s="118">
        <f t="shared" si="54"/>
        <v>0</v>
      </c>
      <c r="BL244" s="19" t="s">
        <v>268</v>
      </c>
      <c r="BM244" s="19" t="s">
        <v>2736</v>
      </c>
    </row>
    <row r="245" spans="2:65" s="1" customFormat="1" ht="16.5" customHeight="1">
      <c r="B245" s="35"/>
      <c r="C245" s="181" t="s">
        <v>751</v>
      </c>
      <c r="D245" s="181" t="s">
        <v>536</v>
      </c>
      <c r="E245" s="182" t="s">
        <v>2737</v>
      </c>
      <c r="F245" s="285" t="s">
        <v>2738</v>
      </c>
      <c r="G245" s="285"/>
      <c r="H245" s="285"/>
      <c r="I245" s="285"/>
      <c r="J245" s="183" t="s">
        <v>1358</v>
      </c>
      <c r="K245" s="184">
        <v>12</v>
      </c>
      <c r="L245" s="282">
        <v>0</v>
      </c>
      <c r="M245" s="283"/>
      <c r="N245" s="284">
        <f t="shared" si="45"/>
        <v>0</v>
      </c>
      <c r="O245" s="254"/>
      <c r="P245" s="254"/>
      <c r="Q245" s="254"/>
      <c r="R245" s="37"/>
      <c r="T245" s="177" t="s">
        <v>22</v>
      </c>
      <c r="U245" s="44" t="s">
        <v>49</v>
      </c>
      <c r="V245" s="36"/>
      <c r="W245" s="178">
        <f t="shared" si="46"/>
        <v>0</v>
      </c>
      <c r="X245" s="178">
        <v>0</v>
      </c>
      <c r="Y245" s="178">
        <f t="shared" si="47"/>
        <v>0</v>
      </c>
      <c r="Z245" s="178">
        <v>0</v>
      </c>
      <c r="AA245" s="179">
        <f t="shared" si="48"/>
        <v>0</v>
      </c>
      <c r="AR245" s="19" t="s">
        <v>414</v>
      </c>
      <c r="AT245" s="19" t="s">
        <v>536</v>
      </c>
      <c r="AU245" s="19" t="s">
        <v>93</v>
      </c>
      <c r="AY245" s="19" t="s">
        <v>219</v>
      </c>
      <c r="BE245" s="118">
        <f t="shared" si="49"/>
        <v>0</v>
      </c>
      <c r="BF245" s="118">
        <f t="shared" si="50"/>
        <v>0</v>
      </c>
      <c r="BG245" s="118">
        <f t="shared" si="51"/>
        <v>0</v>
      </c>
      <c r="BH245" s="118">
        <f t="shared" si="52"/>
        <v>0</v>
      </c>
      <c r="BI245" s="118">
        <f t="shared" si="53"/>
        <v>0</v>
      </c>
      <c r="BJ245" s="19" t="s">
        <v>40</v>
      </c>
      <c r="BK245" s="118">
        <f t="shared" si="54"/>
        <v>0</v>
      </c>
      <c r="BL245" s="19" t="s">
        <v>268</v>
      </c>
      <c r="BM245" s="19" t="s">
        <v>2739</v>
      </c>
    </row>
    <row r="246" spans="2:65" s="1" customFormat="1" ht="25.5" customHeight="1">
      <c r="B246" s="35"/>
      <c r="C246" s="173" t="s">
        <v>755</v>
      </c>
      <c r="D246" s="173" t="s">
        <v>220</v>
      </c>
      <c r="E246" s="174" t="s">
        <v>2740</v>
      </c>
      <c r="F246" s="251" t="s">
        <v>2741</v>
      </c>
      <c r="G246" s="251"/>
      <c r="H246" s="251"/>
      <c r="I246" s="251"/>
      <c r="J246" s="175" t="s">
        <v>372</v>
      </c>
      <c r="K246" s="176">
        <v>1</v>
      </c>
      <c r="L246" s="252">
        <v>0</v>
      </c>
      <c r="M246" s="253"/>
      <c r="N246" s="254">
        <f t="shared" si="45"/>
        <v>0</v>
      </c>
      <c r="O246" s="254"/>
      <c r="P246" s="254"/>
      <c r="Q246" s="254"/>
      <c r="R246" s="37"/>
      <c r="T246" s="177" t="s">
        <v>22</v>
      </c>
      <c r="U246" s="44" t="s">
        <v>49</v>
      </c>
      <c r="V246" s="36"/>
      <c r="W246" s="178">
        <f t="shared" si="46"/>
        <v>0</v>
      </c>
      <c r="X246" s="178">
        <v>0</v>
      </c>
      <c r="Y246" s="178">
        <f t="shared" si="47"/>
        <v>0</v>
      </c>
      <c r="Z246" s="178">
        <v>0</v>
      </c>
      <c r="AA246" s="179">
        <f t="shared" si="48"/>
        <v>0</v>
      </c>
      <c r="AR246" s="19" t="s">
        <v>268</v>
      </c>
      <c r="AT246" s="19" t="s">
        <v>220</v>
      </c>
      <c r="AU246" s="19" t="s">
        <v>93</v>
      </c>
      <c r="AY246" s="19" t="s">
        <v>219</v>
      </c>
      <c r="BE246" s="118">
        <f t="shared" si="49"/>
        <v>0</v>
      </c>
      <c r="BF246" s="118">
        <f t="shared" si="50"/>
        <v>0</v>
      </c>
      <c r="BG246" s="118">
        <f t="shared" si="51"/>
        <v>0</v>
      </c>
      <c r="BH246" s="118">
        <f t="shared" si="52"/>
        <v>0</v>
      </c>
      <c r="BI246" s="118">
        <f t="shared" si="53"/>
        <v>0</v>
      </c>
      <c r="BJ246" s="19" t="s">
        <v>40</v>
      </c>
      <c r="BK246" s="118">
        <f t="shared" si="54"/>
        <v>0</v>
      </c>
      <c r="BL246" s="19" t="s">
        <v>268</v>
      </c>
      <c r="BM246" s="19" t="s">
        <v>2742</v>
      </c>
    </row>
    <row r="247" spans="2:65" s="1" customFormat="1" ht="25.5" customHeight="1">
      <c r="B247" s="35"/>
      <c r="C247" s="181" t="s">
        <v>759</v>
      </c>
      <c r="D247" s="181" t="s">
        <v>536</v>
      </c>
      <c r="E247" s="182" t="s">
        <v>2743</v>
      </c>
      <c r="F247" s="285" t="s">
        <v>2744</v>
      </c>
      <c r="G247" s="285"/>
      <c r="H247" s="285"/>
      <c r="I247" s="285"/>
      <c r="J247" s="183" t="s">
        <v>372</v>
      </c>
      <c r="K247" s="184">
        <v>1</v>
      </c>
      <c r="L247" s="282">
        <v>0</v>
      </c>
      <c r="M247" s="283"/>
      <c r="N247" s="284">
        <f t="shared" si="45"/>
        <v>0</v>
      </c>
      <c r="O247" s="254"/>
      <c r="P247" s="254"/>
      <c r="Q247" s="254"/>
      <c r="R247" s="37"/>
      <c r="T247" s="177" t="s">
        <v>22</v>
      </c>
      <c r="U247" s="44" t="s">
        <v>49</v>
      </c>
      <c r="V247" s="36"/>
      <c r="W247" s="178">
        <f t="shared" si="46"/>
        <v>0</v>
      </c>
      <c r="X247" s="178">
        <v>0</v>
      </c>
      <c r="Y247" s="178">
        <f t="shared" si="47"/>
        <v>0</v>
      </c>
      <c r="Z247" s="178">
        <v>0</v>
      </c>
      <c r="AA247" s="179">
        <f t="shared" si="48"/>
        <v>0</v>
      </c>
      <c r="AR247" s="19" t="s">
        <v>414</v>
      </c>
      <c r="AT247" s="19" t="s">
        <v>536</v>
      </c>
      <c r="AU247" s="19" t="s">
        <v>93</v>
      </c>
      <c r="AY247" s="19" t="s">
        <v>219</v>
      </c>
      <c r="BE247" s="118">
        <f t="shared" si="49"/>
        <v>0</v>
      </c>
      <c r="BF247" s="118">
        <f t="shared" si="50"/>
        <v>0</v>
      </c>
      <c r="BG247" s="118">
        <f t="shared" si="51"/>
        <v>0</v>
      </c>
      <c r="BH247" s="118">
        <f t="shared" si="52"/>
        <v>0</v>
      </c>
      <c r="BI247" s="118">
        <f t="shared" si="53"/>
        <v>0</v>
      </c>
      <c r="BJ247" s="19" t="s">
        <v>40</v>
      </c>
      <c r="BK247" s="118">
        <f t="shared" si="54"/>
        <v>0</v>
      </c>
      <c r="BL247" s="19" t="s">
        <v>268</v>
      </c>
      <c r="BM247" s="19" t="s">
        <v>2745</v>
      </c>
    </row>
    <row r="248" spans="2:65" s="1" customFormat="1" ht="25.5" customHeight="1">
      <c r="B248" s="35"/>
      <c r="C248" s="173" t="s">
        <v>763</v>
      </c>
      <c r="D248" s="173" t="s">
        <v>220</v>
      </c>
      <c r="E248" s="174" t="s">
        <v>2746</v>
      </c>
      <c r="F248" s="251" t="s">
        <v>2747</v>
      </c>
      <c r="G248" s="251"/>
      <c r="H248" s="251"/>
      <c r="I248" s="251"/>
      <c r="J248" s="175" t="s">
        <v>372</v>
      </c>
      <c r="K248" s="176">
        <v>6</v>
      </c>
      <c r="L248" s="252">
        <v>0</v>
      </c>
      <c r="M248" s="253"/>
      <c r="N248" s="254">
        <f t="shared" si="45"/>
        <v>0</v>
      </c>
      <c r="O248" s="254"/>
      <c r="P248" s="254"/>
      <c r="Q248" s="254"/>
      <c r="R248" s="37"/>
      <c r="T248" s="177" t="s">
        <v>22</v>
      </c>
      <c r="U248" s="44" t="s">
        <v>49</v>
      </c>
      <c r="V248" s="36"/>
      <c r="W248" s="178">
        <f t="shared" si="46"/>
        <v>0</v>
      </c>
      <c r="X248" s="178">
        <v>0</v>
      </c>
      <c r="Y248" s="178">
        <f t="shared" si="47"/>
        <v>0</v>
      </c>
      <c r="Z248" s="178">
        <v>0</v>
      </c>
      <c r="AA248" s="179">
        <f t="shared" si="48"/>
        <v>0</v>
      </c>
      <c r="AR248" s="19" t="s">
        <v>268</v>
      </c>
      <c r="AT248" s="19" t="s">
        <v>220</v>
      </c>
      <c r="AU248" s="19" t="s">
        <v>93</v>
      </c>
      <c r="AY248" s="19" t="s">
        <v>219</v>
      </c>
      <c r="BE248" s="118">
        <f t="shared" si="49"/>
        <v>0</v>
      </c>
      <c r="BF248" s="118">
        <f t="shared" si="50"/>
        <v>0</v>
      </c>
      <c r="BG248" s="118">
        <f t="shared" si="51"/>
        <v>0</v>
      </c>
      <c r="BH248" s="118">
        <f t="shared" si="52"/>
        <v>0</v>
      </c>
      <c r="BI248" s="118">
        <f t="shared" si="53"/>
        <v>0</v>
      </c>
      <c r="BJ248" s="19" t="s">
        <v>40</v>
      </c>
      <c r="BK248" s="118">
        <f t="shared" si="54"/>
        <v>0</v>
      </c>
      <c r="BL248" s="19" t="s">
        <v>268</v>
      </c>
      <c r="BM248" s="19" t="s">
        <v>2748</v>
      </c>
    </row>
    <row r="249" spans="2:65" s="1" customFormat="1" ht="25.5" customHeight="1">
      <c r="B249" s="35"/>
      <c r="C249" s="181" t="s">
        <v>767</v>
      </c>
      <c r="D249" s="181" t="s">
        <v>536</v>
      </c>
      <c r="E249" s="182" t="s">
        <v>2749</v>
      </c>
      <c r="F249" s="285" t="s">
        <v>2750</v>
      </c>
      <c r="G249" s="285"/>
      <c r="H249" s="285"/>
      <c r="I249" s="285"/>
      <c r="J249" s="183" t="s">
        <v>372</v>
      </c>
      <c r="K249" s="184">
        <v>6</v>
      </c>
      <c r="L249" s="282">
        <v>0</v>
      </c>
      <c r="M249" s="283"/>
      <c r="N249" s="284">
        <f t="shared" si="45"/>
        <v>0</v>
      </c>
      <c r="O249" s="254"/>
      <c r="P249" s="254"/>
      <c r="Q249" s="254"/>
      <c r="R249" s="37"/>
      <c r="T249" s="177" t="s">
        <v>22</v>
      </c>
      <c r="U249" s="44" t="s">
        <v>49</v>
      </c>
      <c r="V249" s="36"/>
      <c r="W249" s="178">
        <f t="shared" si="46"/>
        <v>0</v>
      </c>
      <c r="X249" s="178">
        <v>0</v>
      </c>
      <c r="Y249" s="178">
        <f t="shared" si="47"/>
        <v>0</v>
      </c>
      <c r="Z249" s="178">
        <v>0</v>
      </c>
      <c r="AA249" s="179">
        <f t="shared" si="48"/>
        <v>0</v>
      </c>
      <c r="AR249" s="19" t="s">
        <v>414</v>
      </c>
      <c r="AT249" s="19" t="s">
        <v>536</v>
      </c>
      <c r="AU249" s="19" t="s">
        <v>93</v>
      </c>
      <c r="AY249" s="19" t="s">
        <v>219</v>
      </c>
      <c r="BE249" s="118">
        <f t="shared" si="49"/>
        <v>0</v>
      </c>
      <c r="BF249" s="118">
        <f t="shared" si="50"/>
        <v>0</v>
      </c>
      <c r="BG249" s="118">
        <f t="shared" si="51"/>
        <v>0</v>
      </c>
      <c r="BH249" s="118">
        <f t="shared" si="52"/>
        <v>0</v>
      </c>
      <c r="BI249" s="118">
        <f t="shared" si="53"/>
        <v>0</v>
      </c>
      <c r="BJ249" s="19" t="s">
        <v>40</v>
      </c>
      <c r="BK249" s="118">
        <f t="shared" si="54"/>
        <v>0</v>
      </c>
      <c r="BL249" s="19" t="s">
        <v>268</v>
      </c>
      <c r="BM249" s="19" t="s">
        <v>2751</v>
      </c>
    </row>
    <row r="250" spans="2:65" s="1" customFormat="1" ht="25.5" customHeight="1">
      <c r="B250" s="35"/>
      <c r="C250" s="173" t="s">
        <v>771</v>
      </c>
      <c r="D250" s="173" t="s">
        <v>220</v>
      </c>
      <c r="E250" s="174" t="s">
        <v>2752</v>
      </c>
      <c r="F250" s="251" t="s">
        <v>2753</v>
      </c>
      <c r="G250" s="251"/>
      <c r="H250" s="251"/>
      <c r="I250" s="251"/>
      <c r="J250" s="175" t="s">
        <v>372</v>
      </c>
      <c r="K250" s="176">
        <v>26</v>
      </c>
      <c r="L250" s="252">
        <v>0</v>
      </c>
      <c r="M250" s="253"/>
      <c r="N250" s="254">
        <f t="shared" si="45"/>
        <v>0</v>
      </c>
      <c r="O250" s="254"/>
      <c r="P250" s="254"/>
      <c r="Q250" s="254"/>
      <c r="R250" s="37"/>
      <c r="T250" s="177" t="s">
        <v>22</v>
      </c>
      <c r="U250" s="44" t="s">
        <v>49</v>
      </c>
      <c r="V250" s="36"/>
      <c r="W250" s="178">
        <f t="shared" si="46"/>
        <v>0</v>
      </c>
      <c r="X250" s="178">
        <v>0</v>
      </c>
      <c r="Y250" s="178">
        <f t="shared" si="47"/>
        <v>0</v>
      </c>
      <c r="Z250" s="178">
        <v>0</v>
      </c>
      <c r="AA250" s="179">
        <f t="shared" si="48"/>
        <v>0</v>
      </c>
      <c r="AR250" s="19" t="s">
        <v>268</v>
      </c>
      <c r="AT250" s="19" t="s">
        <v>220</v>
      </c>
      <c r="AU250" s="19" t="s">
        <v>93</v>
      </c>
      <c r="AY250" s="19" t="s">
        <v>219</v>
      </c>
      <c r="BE250" s="118">
        <f t="shared" si="49"/>
        <v>0</v>
      </c>
      <c r="BF250" s="118">
        <f t="shared" si="50"/>
        <v>0</v>
      </c>
      <c r="BG250" s="118">
        <f t="shared" si="51"/>
        <v>0</v>
      </c>
      <c r="BH250" s="118">
        <f t="shared" si="52"/>
        <v>0</v>
      </c>
      <c r="BI250" s="118">
        <f t="shared" si="53"/>
        <v>0</v>
      </c>
      <c r="BJ250" s="19" t="s">
        <v>40</v>
      </c>
      <c r="BK250" s="118">
        <f t="shared" si="54"/>
        <v>0</v>
      </c>
      <c r="BL250" s="19" t="s">
        <v>268</v>
      </c>
      <c r="BM250" s="19" t="s">
        <v>2754</v>
      </c>
    </row>
    <row r="251" spans="2:65" s="1" customFormat="1" ht="16.5" customHeight="1">
      <c r="B251" s="35"/>
      <c r="C251" s="181" t="s">
        <v>775</v>
      </c>
      <c r="D251" s="181" t="s">
        <v>536</v>
      </c>
      <c r="E251" s="182" t="s">
        <v>2755</v>
      </c>
      <c r="F251" s="285" t="s">
        <v>2756</v>
      </c>
      <c r="G251" s="285"/>
      <c r="H251" s="285"/>
      <c r="I251" s="285"/>
      <c r="J251" s="183" t="s">
        <v>372</v>
      </c>
      <c r="K251" s="184">
        <v>26</v>
      </c>
      <c r="L251" s="282">
        <v>0</v>
      </c>
      <c r="M251" s="283"/>
      <c r="N251" s="284">
        <f t="shared" si="45"/>
        <v>0</v>
      </c>
      <c r="O251" s="254"/>
      <c r="P251" s="254"/>
      <c r="Q251" s="254"/>
      <c r="R251" s="37"/>
      <c r="T251" s="177" t="s">
        <v>22</v>
      </c>
      <c r="U251" s="44" t="s">
        <v>49</v>
      </c>
      <c r="V251" s="36"/>
      <c r="W251" s="178">
        <f t="shared" si="46"/>
        <v>0</v>
      </c>
      <c r="X251" s="178">
        <v>0</v>
      </c>
      <c r="Y251" s="178">
        <f t="shared" si="47"/>
        <v>0</v>
      </c>
      <c r="Z251" s="178">
        <v>0</v>
      </c>
      <c r="AA251" s="179">
        <f t="shared" si="48"/>
        <v>0</v>
      </c>
      <c r="AR251" s="19" t="s">
        <v>414</v>
      </c>
      <c r="AT251" s="19" t="s">
        <v>536</v>
      </c>
      <c r="AU251" s="19" t="s">
        <v>93</v>
      </c>
      <c r="AY251" s="19" t="s">
        <v>219</v>
      </c>
      <c r="BE251" s="118">
        <f t="shared" si="49"/>
        <v>0</v>
      </c>
      <c r="BF251" s="118">
        <f t="shared" si="50"/>
        <v>0</v>
      </c>
      <c r="BG251" s="118">
        <f t="shared" si="51"/>
        <v>0</v>
      </c>
      <c r="BH251" s="118">
        <f t="shared" si="52"/>
        <v>0</v>
      </c>
      <c r="BI251" s="118">
        <f t="shared" si="53"/>
        <v>0</v>
      </c>
      <c r="BJ251" s="19" t="s">
        <v>40</v>
      </c>
      <c r="BK251" s="118">
        <f t="shared" si="54"/>
        <v>0</v>
      </c>
      <c r="BL251" s="19" t="s">
        <v>268</v>
      </c>
      <c r="BM251" s="19" t="s">
        <v>2757</v>
      </c>
    </row>
    <row r="252" spans="2:65" s="1" customFormat="1" ht="25.5" customHeight="1">
      <c r="B252" s="35"/>
      <c r="C252" s="173" t="s">
        <v>779</v>
      </c>
      <c r="D252" s="173" t="s">
        <v>220</v>
      </c>
      <c r="E252" s="174" t="s">
        <v>2758</v>
      </c>
      <c r="F252" s="251" t="s">
        <v>2759</v>
      </c>
      <c r="G252" s="251"/>
      <c r="H252" s="251"/>
      <c r="I252" s="251"/>
      <c r="J252" s="175" t="s">
        <v>372</v>
      </c>
      <c r="K252" s="176">
        <v>44</v>
      </c>
      <c r="L252" s="252">
        <v>0</v>
      </c>
      <c r="M252" s="253"/>
      <c r="N252" s="254">
        <f t="shared" si="45"/>
        <v>0</v>
      </c>
      <c r="O252" s="254"/>
      <c r="P252" s="254"/>
      <c r="Q252" s="254"/>
      <c r="R252" s="37"/>
      <c r="T252" s="177" t="s">
        <v>22</v>
      </c>
      <c r="U252" s="44" t="s">
        <v>49</v>
      </c>
      <c r="V252" s="36"/>
      <c r="W252" s="178">
        <f t="shared" si="46"/>
        <v>0</v>
      </c>
      <c r="X252" s="178">
        <v>0</v>
      </c>
      <c r="Y252" s="178">
        <f t="shared" si="47"/>
        <v>0</v>
      </c>
      <c r="Z252" s="178">
        <v>0</v>
      </c>
      <c r="AA252" s="179">
        <f t="shared" si="48"/>
        <v>0</v>
      </c>
      <c r="AR252" s="19" t="s">
        <v>268</v>
      </c>
      <c r="AT252" s="19" t="s">
        <v>220</v>
      </c>
      <c r="AU252" s="19" t="s">
        <v>93</v>
      </c>
      <c r="AY252" s="19" t="s">
        <v>219</v>
      </c>
      <c r="BE252" s="118">
        <f t="shared" si="49"/>
        <v>0</v>
      </c>
      <c r="BF252" s="118">
        <f t="shared" si="50"/>
        <v>0</v>
      </c>
      <c r="BG252" s="118">
        <f t="shared" si="51"/>
        <v>0</v>
      </c>
      <c r="BH252" s="118">
        <f t="shared" si="52"/>
        <v>0</v>
      </c>
      <c r="BI252" s="118">
        <f t="shared" si="53"/>
        <v>0</v>
      </c>
      <c r="BJ252" s="19" t="s">
        <v>40</v>
      </c>
      <c r="BK252" s="118">
        <f t="shared" si="54"/>
        <v>0</v>
      </c>
      <c r="BL252" s="19" t="s">
        <v>268</v>
      </c>
      <c r="BM252" s="19" t="s">
        <v>2760</v>
      </c>
    </row>
    <row r="253" spans="2:65" s="1" customFormat="1" ht="25.5" customHeight="1">
      <c r="B253" s="35"/>
      <c r="C253" s="181" t="s">
        <v>783</v>
      </c>
      <c r="D253" s="181" t="s">
        <v>536</v>
      </c>
      <c r="E253" s="182" t="s">
        <v>2761</v>
      </c>
      <c r="F253" s="285" t="s">
        <v>2762</v>
      </c>
      <c r="G253" s="285"/>
      <c r="H253" s="285"/>
      <c r="I253" s="285"/>
      <c r="J253" s="183" t="s">
        <v>1358</v>
      </c>
      <c r="K253" s="184">
        <v>26</v>
      </c>
      <c r="L253" s="282">
        <v>0</v>
      </c>
      <c r="M253" s="283"/>
      <c r="N253" s="284">
        <f t="shared" si="45"/>
        <v>0</v>
      </c>
      <c r="O253" s="254"/>
      <c r="P253" s="254"/>
      <c r="Q253" s="254"/>
      <c r="R253" s="37"/>
      <c r="T253" s="177" t="s">
        <v>22</v>
      </c>
      <c r="U253" s="44" t="s">
        <v>49</v>
      </c>
      <c r="V253" s="36"/>
      <c r="W253" s="178">
        <f t="shared" si="46"/>
        <v>0</v>
      </c>
      <c r="X253" s="178">
        <v>0</v>
      </c>
      <c r="Y253" s="178">
        <f t="shared" si="47"/>
        <v>0</v>
      </c>
      <c r="Z253" s="178">
        <v>0</v>
      </c>
      <c r="AA253" s="179">
        <f t="shared" si="48"/>
        <v>0</v>
      </c>
      <c r="AR253" s="19" t="s">
        <v>414</v>
      </c>
      <c r="AT253" s="19" t="s">
        <v>536</v>
      </c>
      <c r="AU253" s="19" t="s">
        <v>93</v>
      </c>
      <c r="AY253" s="19" t="s">
        <v>219</v>
      </c>
      <c r="BE253" s="118">
        <f t="shared" si="49"/>
        <v>0</v>
      </c>
      <c r="BF253" s="118">
        <f t="shared" si="50"/>
        <v>0</v>
      </c>
      <c r="BG253" s="118">
        <f t="shared" si="51"/>
        <v>0</v>
      </c>
      <c r="BH253" s="118">
        <f t="shared" si="52"/>
        <v>0</v>
      </c>
      <c r="BI253" s="118">
        <f t="shared" si="53"/>
        <v>0</v>
      </c>
      <c r="BJ253" s="19" t="s">
        <v>40</v>
      </c>
      <c r="BK253" s="118">
        <f t="shared" si="54"/>
        <v>0</v>
      </c>
      <c r="BL253" s="19" t="s">
        <v>268</v>
      </c>
      <c r="BM253" s="19" t="s">
        <v>2763</v>
      </c>
    </row>
    <row r="254" spans="2:65" s="1" customFormat="1" ht="25.5" customHeight="1">
      <c r="B254" s="35"/>
      <c r="C254" s="181" t="s">
        <v>787</v>
      </c>
      <c r="D254" s="181" t="s">
        <v>536</v>
      </c>
      <c r="E254" s="182" t="s">
        <v>2764</v>
      </c>
      <c r="F254" s="285" t="s">
        <v>2765</v>
      </c>
      <c r="G254" s="285"/>
      <c r="H254" s="285"/>
      <c r="I254" s="285"/>
      <c r="J254" s="183" t="s">
        <v>1358</v>
      </c>
      <c r="K254" s="184">
        <v>18</v>
      </c>
      <c r="L254" s="282">
        <v>0</v>
      </c>
      <c r="M254" s="283"/>
      <c r="N254" s="284">
        <f t="shared" si="45"/>
        <v>0</v>
      </c>
      <c r="O254" s="254"/>
      <c r="P254" s="254"/>
      <c r="Q254" s="254"/>
      <c r="R254" s="37"/>
      <c r="T254" s="177" t="s">
        <v>22</v>
      </c>
      <c r="U254" s="44" t="s">
        <v>49</v>
      </c>
      <c r="V254" s="36"/>
      <c r="W254" s="178">
        <f t="shared" si="46"/>
        <v>0</v>
      </c>
      <c r="X254" s="178">
        <v>0</v>
      </c>
      <c r="Y254" s="178">
        <f t="shared" si="47"/>
        <v>0</v>
      </c>
      <c r="Z254" s="178">
        <v>0</v>
      </c>
      <c r="AA254" s="179">
        <f t="shared" si="48"/>
        <v>0</v>
      </c>
      <c r="AR254" s="19" t="s">
        <v>414</v>
      </c>
      <c r="AT254" s="19" t="s">
        <v>536</v>
      </c>
      <c r="AU254" s="19" t="s">
        <v>93</v>
      </c>
      <c r="AY254" s="19" t="s">
        <v>219</v>
      </c>
      <c r="BE254" s="118">
        <f t="shared" si="49"/>
        <v>0</v>
      </c>
      <c r="BF254" s="118">
        <f t="shared" si="50"/>
        <v>0</v>
      </c>
      <c r="BG254" s="118">
        <f t="shared" si="51"/>
        <v>0</v>
      </c>
      <c r="BH254" s="118">
        <f t="shared" si="52"/>
        <v>0</v>
      </c>
      <c r="BI254" s="118">
        <f t="shared" si="53"/>
        <v>0</v>
      </c>
      <c r="BJ254" s="19" t="s">
        <v>40</v>
      </c>
      <c r="BK254" s="118">
        <f t="shared" si="54"/>
        <v>0</v>
      </c>
      <c r="BL254" s="19" t="s">
        <v>268</v>
      </c>
      <c r="BM254" s="19" t="s">
        <v>2766</v>
      </c>
    </row>
    <row r="255" spans="2:65" s="1" customFormat="1" ht="38.25" customHeight="1">
      <c r="B255" s="35"/>
      <c r="C255" s="173" t="s">
        <v>791</v>
      </c>
      <c r="D255" s="173" t="s">
        <v>220</v>
      </c>
      <c r="E255" s="174" t="s">
        <v>2767</v>
      </c>
      <c r="F255" s="251" t="s">
        <v>2768</v>
      </c>
      <c r="G255" s="251"/>
      <c r="H255" s="251"/>
      <c r="I255" s="251"/>
      <c r="J255" s="175" t="s">
        <v>372</v>
      </c>
      <c r="K255" s="176">
        <v>338</v>
      </c>
      <c r="L255" s="252">
        <v>0</v>
      </c>
      <c r="M255" s="253"/>
      <c r="N255" s="254">
        <f t="shared" si="45"/>
        <v>0</v>
      </c>
      <c r="O255" s="254"/>
      <c r="P255" s="254"/>
      <c r="Q255" s="254"/>
      <c r="R255" s="37"/>
      <c r="T255" s="177" t="s">
        <v>22</v>
      </c>
      <c r="U255" s="44" t="s">
        <v>49</v>
      </c>
      <c r="V255" s="36"/>
      <c r="W255" s="178">
        <f t="shared" si="46"/>
        <v>0</v>
      </c>
      <c r="X255" s="178">
        <v>0</v>
      </c>
      <c r="Y255" s="178">
        <f t="shared" si="47"/>
        <v>0</v>
      </c>
      <c r="Z255" s="178">
        <v>0</v>
      </c>
      <c r="AA255" s="179">
        <f t="shared" si="48"/>
        <v>0</v>
      </c>
      <c r="AR255" s="19" t="s">
        <v>268</v>
      </c>
      <c r="AT255" s="19" t="s">
        <v>220</v>
      </c>
      <c r="AU255" s="19" t="s">
        <v>93</v>
      </c>
      <c r="AY255" s="19" t="s">
        <v>219</v>
      </c>
      <c r="BE255" s="118">
        <f t="shared" si="49"/>
        <v>0</v>
      </c>
      <c r="BF255" s="118">
        <f t="shared" si="50"/>
        <v>0</v>
      </c>
      <c r="BG255" s="118">
        <f t="shared" si="51"/>
        <v>0</v>
      </c>
      <c r="BH255" s="118">
        <f t="shared" si="52"/>
        <v>0</v>
      </c>
      <c r="BI255" s="118">
        <f t="shared" si="53"/>
        <v>0</v>
      </c>
      <c r="BJ255" s="19" t="s">
        <v>40</v>
      </c>
      <c r="BK255" s="118">
        <f t="shared" si="54"/>
        <v>0</v>
      </c>
      <c r="BL255" s="19" t="s">
        <v>268</v>
      </c>
      <c r="BM255" s="19" t="s">
        <v>2769</v>
      </c>
    </row>
    <row r="256" spans="2:65" s="1" customFormat="1" ht="16.5" customHeight="1">
      <c r="B256" s="35"/>
      <c r="C256" s="181" t="s">
        <v>795</v>
      </c>
      <c r="D256" s="181" t="s">
        <v>536</v>
      </c>
      <c r="E256" s="182" t="s">
        <v>2770</v>
      </c>
      <c r="F256" s="285" t="s">
        <v>2771</v>
      </c>
      <c r="G256" s="285"/>
      <c r="H256" s="285"/>
      <c r="I256" s="285"/>
      <c r="J256" s="183" t="s">
        <v>372</v>
      </c>
      <c r="K256" s="184">
        <v>277</v>
      </c>
      <c r="L256" s="282">
        <v>0</v>
      </c>
      <c r="M256" s="283"/>
      <c r="N256" s="284">
        <f t="shared" si="45"/>
        <v>0</v>
      </c>
      <c r="O256" s="254"/>
      <c r="P256" s="254"/>
      <c r="Q256" s="254"/>
      <c r="R256" s="37"/>
      <c r="T256" s="177" t="s">
        <v>22</v>
      </c>
      <c r="U256" s="44" t="s">
        <v>49</v>
      </c>
      <c r="V256" s="36"/>
      <c r="W256" s="178">
        <f t="shared" si="46"/>
        <v>0</v>
      </c>
      <c r="X256" s="178">
        <v>0</v>
      </c>
      <c r="Y256" s="178">
        <f t="shared" si="47"/>
        <v>0</v>
      </c>
      <c r="Z256" s="178">
        <v>0</v>
      </c>
      <c r="AA256" s="179">
        <f t="shared" si="48"/>
        <v>0</v>
      </c>
      <c r="AR256" s="19" t="s">
        <v>414</v>
      </c>
      <c r="AT256" s="19" t="s">
        <v>536</v>
      </c>
      <c r="AU256" s="19" t="s">
        <v>93</v>
      </c>
      <c r="AY256" s="19" t="s">
        <v>219</v>
      </c>
      <c r="BE256" s="118">
        <f t="shared" si="49"/>
        <v>0</v>
      </c>
      <c r="BF256" s="118">
        <f t="shared" si="50"/>
        <v>0</v>
      </c>
      <c r="BG256" s="118">
        <f t="shared" si="51"/>
        <v>0</v>
      </c>
      <c r="BH256" s="118">
        <f t="shared" si="52"/>
        <v>0</v>
      </c>
      <c r="BI256" s="118">
        <f t="shared" si="53"/>
        <v>0</v>
      </c>
      <c r="BJ256" s="19" t="s">
        <v>40</v>
      </c>
      <c r="BK256" s="118">
        <f t="shared" si="54"/>
        <v>0</v>
      </c>
      <c r="BL256" s="19" t="s">
        <v>268</v>
      </c>
      <c r="BM256" s="19" t="s">
        <v>2772</v>
      </c>
    </row>
    <row r="257" spans="2:65" s="1" customFormat="1" ht="25.5" customHeight="1">
      <c r="B257" s="35"/>
      <c r="C257" s="181" t="s">
        <v>799</v>
      </c>
      <c r="D257" s="181" t="s">
        <v>536</v>
      </c>
      <c r="E257" s="182" t="s">
        <v>2773</v>
      </c>
      <c r="F257" s="285" t="s">
        <v>2774</v>
      </c>
      <c r="G257" s="285"/>
      <c r="H257" s="285"/>
      <c r="I257" s="285"/>
      <c r="J257" s="183" t="s">
        <v>372</v>
      </c>
      <c r="K257" s="184">
        <v>61</v>
      </c>
      <c r="L257" s="282">
        <v>0</v>
      </c>
      <c r="M257" s="283"/>
      <c r="N257" s="284">
        <f t="shared" si="45"/>
        <v>0</v>
      </c>
      <c r="O257" s="254"/>
      <c r="P257" s="254"/>
      <c r="Q257" s="254"/>
      <c r="R257" s="37"/>
      <c r="T257" s="177" t="s">
        <v>22</v>
      </c>
      <c r="U257" s="44" t="s">
        <v>49</v>
      </c>
      <c r="V257" s="36"/>
      <c r="W257" s="178">
        <f t="shared" si="46"/>
        <v>0</v>
      </c>
      <c r="X257" s="178">
        <v>0</v>
      </c>
      <c r="Y257" s="178">
        <f t="shared" si="47"/>
        <v>0</v>
      </c>
      <c r="Z257" s="178">
        <v>0</v>
      </c>
      <c r="AA257" s="179">
        <f t="shared" si="48"/>
        <v>0</v>
      </c>
      <c r="AR257" s="19" t="s">
        <v>414</v>
      </c>
      <c r="AT257" s="19" t="s">
        <v>536</v>
      </c>
      <c r="AU257" s="19" t="s">
        <v>93</v>
      </c>
      <c r="AY257" s="19" t="s">
        <v>219</v>
      </c>
      <c r="BE257" s="118">
        <f t="shared" si="49"/>
        <v>0</v>
      </c>
      <c r="BF257" s="118">
        <f t="shared" si="50"/>
        <v>0</v>
      </c>
      <c r="BG257" s="118">
        <f t="shared" si="51"/>
        <v>0</v>
      </c>
      <c r="BH257" s="118">
        <f t="shared" si="52"/>
        <v>0</v>
      </c>
      <c r="BI257" s="118">
        <f t="shared" si="53"/>
        <v>0</v>
      </c>
      <c r="BJ257" s="19" t="s">
        <v>40</v>
      </c>
      <c r="BK257" s="118">
        <f t="shared" si="54"/>
        <v>0</v>
      </c>
      <c r="BL257" s="19" t="s">
        <v>268</v>
      </c>
      <c r="BM257" s="19" t="s">
        <v>2775</v>
      </c>
    </row>
    <row r="258" spans="2:65" s="1" customFormat="1" ht="38.25" customHeight="1">
      <c r="B258" s="35"/>
      <c r="C258" s="173" t="s">
        <v>803</v>
      </c>
      <c r="D258" s="173" t="s">
        <v>220</v>
      </c>
      <c r="E258" s="174" t="s">
        <v>2776</v>
      </c>
      <c r="F258" s="251" t="s">
        <v>2777</v>
      </c>
      <c r="G258" s="251"/>
      <c r="H258" s="251"/>
      <c r="I258" s="251"/>
      <c r="J258" s="175" t="s">
        <v>372</v>
      </c>
      <c r="K258" s="176">
        <v>36</v>
      </c>
      <c r="L258" s="252">
        <v>0</v>
      </c>
      <c r="M258" s="253"/>
      <c r="N258" s="254">
        <f t="shared" si="45"/>
        <v>0</v>
      </c>
      <c r="O258" s="254"/>
      <c r="P258" s="254"/>
      <c r="Q258" s="254"/>
      <c r="R258" s="37"/>
      <c r="T258" s="177" t="s">
        <v>22</v>
      </c>
      <c r="U258" s="44" t="s">
        <v>49</v>
      </c>
      <c r="V258" s="36"/>
      <c r="W258" s="178">
        <f t="shared" si="46"/>
        <v>0</v>
      </c>
      <c r="X258" s="178">
        <v>0</v>
      </c>
      <c r="Y258" s="178">
        <f t="shared" si="47"/>
        <v>0</v>
      </c>
      <c r="Z258" s="178">
        <v>0</v>
      </c>
      <c r="AA258" s="179">
        <f t="shared" si="48"/>
        <v>0</v>
      </c>
      <c r="AR258" s="19" t="s">
        <v>268</v>
      </c>
      <c r="AT258" s="19" t="s">
        <v>220</v>
      </c>
      <c r="AU258" s="19" t="s">
        <v>93</v>
      </c>
      <c r="AY258" s="19" t="s">
        <v>219</v>
      </c>
      <c r="BE258" s="118">
        <f t="shared" si="49"/>
        <v>0</v>
      </c>
      <c r="BF258" s="118">
        <f t="shared" si="50"/>
        <v>0</v>
      </c>
      <c r="BG258" s="118">
        <f t="shared" si="51"/>
        <v>0</v>
      </c>
      <c r="BH258" s="118">
        <f t="shared" si="52"/>
        <v>0</v>
      </c>
      <c r="BI258" s="118">
        <f t="shared" si="53"/>
        <v>0</v>
      </c>
      <c r="BJ258" s="19" t="s">
        <v>40</v>
      </c>
      <c r="BK258" s="118">
        <f t="shared" si="54"/>
        <v>0</v>
      </c>
      <c r="BL258" s="19" t="s">
        <v>268</v>
      </c>
      <c r="BM258" s="19" t="s">
        <v>2778</v>
      </c>
    </row>
    <row r="259" spans="2:65" s="1" customFormat="1" ht="25.5" customHeight="1">
      <c r="B259" s="35"/>
      <c r="C259" s="181" t="s">
        <v>807</v>
      </c>
      <c r="D259" s="181" t="s">
        <v>536</v>
      </c>
      <c r="E259" s="182" t="s">
        <v>2779</v>
      </c>
      <c r="F259" s="285" t="s">
        <v>2780</v>
      </c>
      <c r="G259" s="285"/>
      <c r="H259" s="285"/>
      <c r="I259" s="285"/>
      <c r="J259" s="183" t="s">
        <v>372</v>
      </c>
      <c r="K259" s="184">
        <v>36</v>
      </c>
      <c r="L259" s="282">
        <v>0</v>
      </c>
      <c r="M259" s="283"/>
      <c r="N259" s="284">
        <f t="shared" si="45"/>
        <v>0</v>
      </c>
      <c r="O259" s="254"/>
      <c r="P259" s="254"/>
      <c r="Q259" s="254"/>
      <c r="R259" s="37"/>
      <c r="T259" s="177" t="s">
        <v>22</v>
      </c>
      <c r="U259" s="44" t="s">
        <v>49</v>
      </c>
      <c r="V259" s="36"/>
      <c r="W259" s="178">
        <f t="shared" si="46"/>
        <v>0</v>
      </c>
      <c r="X259" s="178">
        <v>0</v>
      </c>
      <c r="Y259" s="178">
        <f t="shared" si="47"/>
        <v>0</v>
      </c>
      <c r="Z259" s="178">
        <v>0</v>
      </c>
      <c r="AA259" s="179">
        <f t="shared" si="48"/>
        <v>0</v>
      </c>
      <c r="AR259" s="19" t="s">
        <v>414</v>
      </c>
      <c r="AT259" s="19" t="s">
        <v>536</v>
      </c>
      <c r="AU259" s="19" t="s">
        <v>93</v>
      </c>
      <c r="AY259" s="19" t="s">
        <v>219</v>
      </c>
      <c r="BE259" s="118">
        <f t="shared" si="49"/>
        <v>0</v>
      </c>
      <c r="BF259" s="118">
        <f t="shared" si="50"/>
        <v>0</v>
      </c>
      <c r="BG259" s="118">
        <f t="shared" si="51"/>
        <v>0</v>
      </c>
      <c r="BH259" s="118">
        <f t="shared" si="52"/>
        <v>0</v>
      </c>
      <c r="BI259" s="118">
        <f t="shared" si="53"/>
        <v>0</v>
      </c>
      <c r="BJ259" s="19" t="s">
        <v>40</v>
      </c>
      <c r="BK259" s="118">
        <f t="shared" si="54"/>
        <v>0</v>
      </c>
      <c r="BL259" s="19" t="s">
        <v>268</v>
      </c>
      <c r="BM259" s="19" t="s">
        <v>2781</v>
      </c>
    </row>
    <row r="260" spans="2:65" s="1" customFormat="1" ht="25.5" customHeight="1">
      <c r="B260" s="35"/>
      <c r="C260" s="173" t="s">
        <v>811</v>
      </c>
      <c r="D260" s="173" t="s">
        <v>220</v>
      </c>
      <c r="E260" s="174" t="s">
        <v>2782</v>
      </c>
      <c r="F260" s="251" t="s">
        <v>2783</v>
      </c>
      <c r="G260" s="251"/>
      <c r="H260" s="251"/>
      <c r="I260" s="251"/>
      <c r="J260" s="175" t="s">
        <v>372</v>
      </c>
      <c r="K260" s="176">
        <v>45</v>
      </c>
      <c r="L260" s="252">
        <v>0</v>
      </c>
      <c r="M260" s="253"/>
      <c r="N260" s="254">
        <f t="shared" si="45"/>
        <v>0</v>
      </c>
      <c r="O260" s="254"/>
      <c r="P260" s="254"/>
      <c r="Q260" s="254"/>
      <c r="R260" s="37"/>
      <c r="T260" s="177" t="s">
        <v>22</v>
      </c>
      <c r="U260" s="44" t="s">
        <v>49</v>
      </c>
      <c r="V260" s="36"/>
      <c r="W260" s="178">
        <f t="shared" si="46"/>
        <v>0</v>
      </c>
      <c r="X260" s="178">
        <v>0</v>
      </c>
      <c r="Y260" s="178">
        <f t="shared" si="47"/>
        <v>0</v>
      </c>
      <c r="Z260" s="178">
        <v>0</v>
      </c>
      <c r="AA260" s="179">
        <f t="shared" si="48"/>
        <v>0</v>
      </c>
      <c r="AR260" s="19" t="s">
        <v>268</v>
      </c>
      <c r="AT260" s="19" t="s">
        <v>220</v>
      </c>
      <c r="AU260" s="19" t="s">
        <v>93</v>
      </c>
      <c r="AY260" s="19" t="s">
        <v>219</v>
      </c>
      <c r="BE260" s="118">
        <f t="shared" si="49"/>
        <v>0</v>
      </c>
      <c r="BF260" s="118">
        <f t="shared" si="50"/>
        <v>0</v>
      </c>
      <c r="BG260" s="118">
        <f t="shared" si="51"/>
        <v>0</v>
      </c>
      <c r="BH260" s="118">
        <f t="shared" si="52"/>
        <v>0</v>
      </c>
      <c r="BI260" s="118">
        <f t="shared" si="53"/>
        <v>0</v>
      </c>
      <c r="BJ260" s="19" t="s">
        <v>40</v>
      </c>
      <c r="BK260" s="118">
        <f t="shared" si="54"/>
        <v>0</v>
      </c>
      <c r="BL260" s="19" t="s">
        <v>268</v>
      </c>
      <c r="BM260" s="19" t="s">
        <v>2784</v>
      </c>
    </row>
    <row r="261" spans="2:65" s="1" customFormat="1" ht="16.5" customHeight="1">
      <c r="B261" s="35"/>
      <c r="C261" s="181" t="s">
        <v>815</v>
      </c>
      <c r="D261" s="181" t="s">
        <v>536</v>
      </c>
      <c r="E261" s="182" t="s">
        <v>2785</v>
      </c>
      <c r="F261" s="285" t="s">
        <v>2786</v>
      </c>
      <c r="G261" s="285"/>
      <c r="H261" s="285"/>
      <c r="I261" s="285"/>
      <c r="J261" s="183" t="s">
        <v>1358</v>
      </c>
      <c r="K261" s="184">
        <v>45</v>
      </c>
      <c r="L261" s="282">
        <v>0</v>
      </c>
      <c r="M261" s="283"/>
      <c r="N261" s="284">
        <f t="shared" si="45"/>
        <v>0</v>
      </c>
      <c r="O261" s="254"/>
      <c r="P261" s="254"/>
      <c r="Q261" s="254"/>
      <c r="R261" s="37"/>
      <c r="T261" s="177" t="s">
        <v>22</v>
      </c>
      <c r="U261" s="44" t="s">
        <v>49</v>
      </c>
      <c r="V261" s="36"/>
      <c r="W261" s="178">
        <f t="shared" si="46"/>
        <v>0</v>
      </c>
      <c r="X261" s="178">
        <v>0</v>
      </c>
      <c r="Y261" s="178">
        <f t="shared" si="47"/>
        <v>0</v>
      </c>
      <c r="Z261" s="178">
        <v>0</v>
      </c>
      <c r="AA261" s="179">
        <f t="shared" si="48"/>
        <v>0</v>
      </c>
      <c r="AR261" s="19" t="s">
        <v>414</v>
      </c>
      <c r="AT261" s="19" t="s">
        <v>536</v>
      </c>
      <c r="AU261" s="19" t="s">
        <v>93</v>
      </c>
      <c r="AY261" s="19" t="s">
        <v>219</v>
      </c>
      <c r="BE261" s="118">
        <f t="shared" si="49"/>
        <v>0</v>
      </c>
      <c r="BF261" s="118">
        <f t="shared" si="50"/>
        <v>0</v>
      </c>
      <c r="BG261" s="118">
        <f t="shared" si="51"/>
        <v>0</v>
      </c>
      <c r="BH261" s="118">
        <f t="shared" si="52"/>
        <v>0</v>
      </c>
      <c r="BI261" s="118">
        <f t="shared" si="53"/>
        <v>0</v>
      </c>
      <c r="BJ261" s="19" t="s">
        <v>40</v>
      </c>
      <c r="BK261" s="118">
        <f t="shared" si="54"/>
        <v>0</v>
      </c>
      <c r="BL261" s="19" t="s">
        <v>268</v>
      </c>
      <c r="BM261" s="19" t="s">
        <v>2787</v>
      </c>
    </row>
    <row r="262" spans="2:65" s="1" customFormat="1" ht="25.5" customHeight="1">
      <c r="B262" s="35"/>
      <c r="C262" s="173" t="s">
        <v>819</v>
      </c>
      <c r="D262" s="173" t="s">
        <v>220</v>
      </c>
      <c r="E262" s="174" t="s">
        <v>2788</v>
      </c>
      <c r="F262" s="251" t="s">
        <v>2789</v>
      </c>
      <c r="G262" s="251"/>
      <c r="H262" s="251"/>
      <c r="I262" s="251"/>
      <c r="J262" s="175" t="s">
        <v>372</v>
      </c>
      <c r="K262" s="176">
        <v>14</v>
      </c>
      <c r="L262" s="252">
        <v>0</v>
      </c>
      <c r="M262" s="253"/>
      <c r="N262" s="254">
        <f t="shared" si="45"/>
        <v>0</v>
      </c>
      <c r="O262" s="254"/>
      <c r="P262" s="254"/>
      <c r="Q262" s="254"/>
      <c r="R262" s="37"/>
      <c r="T262" s="177" t="s">
        <v>22</v>
      </c>
      <c r="U262" s="44" t="s">
        <v>49</v>
      </c>
      <c r="V262" s="36"/>
      <c r="W262" s="178">
        <f t="shared" si="46"/>
        <v>0</v>
      </c>
      <c r="X262" s="178">
        <v>0</v>
      </c>
      <c r="Y262" s="178">
        <f t="shared" si="47"/>
        <v>0</v>
      </c>
      <c r="Z262" s="178">
        <v>0</v>
      </c>
      <c r="AA262" s="179">
        <f t="shared" si="48"/>
        <v>0</v>
      </c>
      <c r="AR262" s="19" t="s">
        <v>268</v>
      </c>
      <c r="AT262" s="19" t="s">
        <v>220</v>
      </c>
      <c r="AU262" s="19" t="s">
        <v>93</v>
      </c>
      <c r="AY262" s="19" t="s">
        <v>219</v>
      </c>
      <c r="BE262" s="118">
        <f t="shared" si="49"/>
        <v>0</v>
      </c>
      <c r="BF262" s="118">
        <f t="shared" si="50"/>
        <v>0</v>
      </c>
      <c r="BG262" s="118">
        <f t="shared" si="51"/>
        <v>0</v>
      </c>
      <c r="BH262" s="118">
        <f t="shared" si="52"/>
        <v>0</v>
      </c>
      <c r="BI262" s="118">
        <f t="shared" si="53"/>
        <v>0</v>
      </c>
      <c r="BJ262" s="19" t="s">
        <v>40</v>
      </c>
      <c r="BK262" s="118">
        <f t="shared" si="54"/>
        <v>0</v>
      </c>
      <c r="BL262" s="19" t="s">
        <v>268</v>
      </c>
      <c r="BM262" s="19" t="s">
        <v>2790</v>
      </c>
    </row>
    <row r="263" spans="2:65" s="1" customFormat="1" ht="25.5" customHeight="1">
      <c r="B263" s="35"/>
      <c r="C263" s="181" t="s">
        <v>823</v>
      </c>
      <c r="D263" s="181" t="s">
        <v>536</v>
      </c>
      <c r="E263" s="182" t="s">
        <v>2791</v>
      </c>
      <c r="F263" s="285" t="s">
        <v>2792</v>
      </c>
      <c r="G263" s="285"/>
      <c r="H263" s="285"/>
      <c r="I263" s="285"/>
      <c r="J263" s="183" t="s">
        <v>1358</v>
      </c>
      <c r="K263" s="184">
        <v>14</v>
      </c>
      <c r="L263" s="282">
        <v>0</v>
      </c>
      <c r="M263" s="283"/>
      <c r="N263" s="284">
        <f t="shared" si="45"/>
        <v>0</v>
      </c>
      <c r="O263" s="254"/>
      <c r="P263" s="254"/>
      <c r="Q263" s="254"/>
      <c r="R263" s="37"/>
      <c r="T263" s="177" t="s">
        <v>22</v>
      </c>
      <c r="U263" s="44" t="s">
        <v>49</v>
      </c>
      <c r="V263" s="36"/>
      <c r="W263" s="178">
        <f t="shared" si="46"/>
        <v>0</v>
      </c>
      <c r="X263" s="178">
        <v>0</v>
      </c>
      <c r="Y263" s="178">
        <f t="shared" si="47"/>
        <v>0</v>
      </c>
      <c r="Z263" s="178">
        <v>0</v>
      </c>
      <c r="AA263" s="179">
        <f t="shared" si="48"/>
        <v>0</v>
      </c>
      <c r="AR263" s="19" t="s">
        <v>414</v>
      </c>
      <c r="AT263" s="19" t="s">
        <v>536</v>
      </c>
      <c r="AU263" s="19" t="s">
        <v>93</v>
      </c>
      <c r="AY263" s="19" t="s">
        <v>219</v>
      </c>
      <c r="BE263" s="118">
        <f t="shared" si="49"/>
        <v>0</v>
      </c>
      <c r="BF263" s="118">
        <f t="shared" si="50"/>
        <v>0</v>
      </c>
      <c r="BG263" s="118">
        <f t="shared" si="51"/>
        <v>0</v>
      </c>
      <c r="BH263" s="118">
        <f t="shared" si="52"/>
        <v>0</v>
      </c>
      <c r="BI263" s="118">
        <f t="shared" si="53"/>
        <v>0</v>
      </c>
      <c r="BJ263" s="19" t="s">
        <v>40</v>
      </c>
      <c r="BK263" s="118">
        <f t="shared" si="54"/>
        <v>0</v>
      </c>
      <c r="BL263" s="19" t="s">
        <v>268</v>
      </c>
      <c r="BM263" s="19" t="s">
        <v>2793</v>
      </c>
    </row>
    <row r="264" spans="2:65" s="1" customFormat="1" ht="25.5" customHeight="1">
      <c r="B264" s="35"/>
      <c r="C264" s="181" t="s">
        <v>827</v>
      </c>
      <c r="D264" s="181" t="s">
        <v>536</v>
      </c>
      <c r="E264" s="182" t="s">
        <v>2794</v>
      </c>
      <c r="F264" s="285" t="s">
        <v>2795</v>
      </c>
      <c r="G264" s="285"/>
      <c r="H264" s="285"/>
      <c r="I264" s="285"/>
      <c r="J264" s="183" t="s">
        <v>372</v>
      </c>
      <c r="K264" s="184">
        <v>1</v>
      </c>
      <c r="L264" s="282">
        <v>0</v>
      </c>
      <c r="M264" s="283"/>
      <c r="N264" s="284">
        <f t="shared" si="45"/>
        <v>0</v>
      </c>
      <c r="O264" s="254"/>
      <c r="P264" s="254"/>
      <c r="Q264" s="254"/>
      <c r="R264" s="37"/>
      <c r="T264" s="177" t="s">
        <v>22</v>
      </c>
      <c r="U264" s="44" t="s">
        <v>49</v>
      </c>
      <c r="V264" s="36"/>
      <c r="W264" s="178">
        <f t="shared" si="46"/>
        <v>0</v>
      </c>
      <c r="X264" s="178">
        <v>0</v>
      </c>
      <c r="Y264" s="178">
        <f t="shared" si="47"/>
        <v>0</v>
      </c>
      <c r="Z264" s="178">
        <v>0</v>
      </c>
      <c r="AA264" s="179">
        <f t="shared" si="48"/>
        <v>0</v>
      </c>
      <c r="AR264" s="19" t="s">
        <v>414</v>
      </c>
      <c r="AT264" s="19" t="s">
        <v>536</v>
      </c>
      <c r="AU264" s="19" t="s">
        <v>93</v>
      </c>
      <c r="AY264" s="19" t="s">
        <v>219</v>
      </c>
      <c r="BE264" s="118">
        <f t="shared" si="49"/>
        <v>0</v>
      </c>
      <c r="BF264" s="118">
        <f t="shared" si="50"/>
        <v>0</v>
      </c>
      <c r="BG264" s="118">
        <f t="shared" si="51"/>
        <v>0</v>
      </c>
      <c r="BH264" s="118">
        <f t="shared" si="52"/>
        <v>0</v>
      </c>
      <c r="BI264" s="118">
        <f t="shared" si="53"/>
        <v>0</v>
      </c>
      <c r="BJ264" s="19" t="s">
        <v>40</v>
      </c>
      <c r="BK264" s="118">
        <f t="shared" si="54"/>
        <v>0</v>
      </c>
      <c r="BL264" s="19" t="s">
        <v>268</v>
      </c>
      <c r="BM264" s="19" t="s">
        <v>2796</v>
      </c>
    </row>
    <row r="265" spans="2:65" s="10" customFormat="1" ht="29.85" customHeight="1">
      <c r="B265" s="162"/>
      <c r="C265" s="163"/>
      <c r="D265" s="172" t="s">
        <v>2418</v>
      </c>
      <c r="E265" s="172"/>
      <c r="F265" s="172"/>
      <c r="G265" s="172"/>
      <c r="H265" s="172"/>
      <c r="I265" s="172"/>
      <c r="J265" s="172"/>
      <c r="K265" s="172"/>
      <c r="L265" s="172"/>
      <c r="M265" s="172"/>
      <c r="N265" s="255">
        <f>BK265</f>
        <v>0</v>
      </c>
      <c r="O265" s="256"/>
      <c r="P265" s="256"/>
      <c r="Q265" s="256"/>
      <c r="R265" s="165"/>
      <c r="T265" s="166"/>
      <c r="U265" s="163"/>
      <c r="V265" s="163"/>
      <c r="W265" s="167">
        <f>SUM(W266:W291)</f>
        <v>0</v>
      </c>
      <c r="X265" s="163"/>
      <c r="Y265" s="167">
        <f>SUM(Y266:Y291)</f>
        <v>0</v>
      </c>
      <c r="Z265" s="163"/>
      <c r="AA265" s="168">
        <f>SUM(AA266:AA291)</f>
        <v>0</v>
      </c>
      <c r="AR265" s="169" t="s">
        <v>93</v>
      </c>
      <c r="AT265" s="170" t="s">
        <v>83</v>
      </c>
      <c r="AU265" s="170" t="s">
        <v>40</v>
      </c>
      <c r="AY265" s="169" t="s">
        <v>219</v>
      </c>
      <c r="BK265" s="171">
        <f>SUM(BK266:BK291)</f>
        <v>0</v>
      </c>
    </row>
    <row r="266" spans="2:65" s="1" customFormat="1" ht="25.5" customHeight="1">
      <c r="B266" s="35"/>
      <c r="C266" s="173" t="s">
        <v>831</v>
      </c>
      <c r="D266" s="173" t="s">
        <v>220</v>
      </c>
      <c r="E266" s="174" t="s">
        <v>2797</v>
      </c>
      <c r="F266" s="251" t="s">
        <v>2798</v>
      </c>
      <c r="G266" s="251"/>
      <c r="H266" s="251"/>
      <c r="I266" s="251"/>
      <c r="J266" s="175" t="s">
        <v>372</v>
      </c>
      <c r="K266" s="176">
        <v>20</v>
      </c>
      <c r="L266" s="252">
        <v>0</v>
      </c>
      <c r="M266" s="253"/>
      <c r="N266" s="254">
        <f t="shared" ref="N266:N291" si="55">ROUND(L266*K266,2)</f>
        <v>0</v>
      </c>
      <c r="O266" s="254"/>
      <c r="P266" s="254"/>
      <c r="Q266" s="254"/>
      <c r="R266" s="37"/>
      <c r="T266" s="177" t="s">
        <v>22</v>
      </c>
      <c r="U266" s="44" t="s">
        <v>49</v>
      </c>
      <c r="V266" s="36"/>
      <c r="W266" s="178">
        <f t="shared" ref="W266:W291" si="56">V266*K266</f>
        <v>0</v>
      </c>
      <c r="X266" s="178">
        <v>0</v>
      </c>
      <c r="Y266" s="178">
        <f t="shared" ref="Y266:Y291" si="57">X266*K266</f>
        <v>0</v>
      </c>
      <c r="Z266" s="178">
        <v>0</v>
      </c>
      <c r="AA266" s="179">
        <f t="shared" ref="AA266:AA291" si="58">Z266*K266</f>
        <v>0</v>
      </c>
      <c r="AR266" s="19" t="s">
        <v>268</v>
      </c>
      <c r="AT266" s="19" t="s">
        <v>220</v>
      </c>
      <c r="AU266" s="19" t="s">
        <v>93</v>
      </c>
      <c r="AY266" s="19" t="s">
        <v>219</v>
      </c>
      <c r="BE266" s="118">
        <f t="shared" ref="BE266:BE291" si="59">IF(U266="základní",N266,0)</f>
        <v>0</v>
      </c>
      <c r="BF266" s="118">
        <f t="shared" ref="BF266:BF291" si="60">IF(U266="snížená",N266,0)</f>
        <v>0</v>
      </c>
      <c r="BG266" s="118">
        <f t="shared" ref="BG266:BG291" si="61">IF(U266="zákl. přenesená",N266,0)</f>
        <v>0</v>
      </c>
      <c r="BH266" s="118">
        <f t="shared" ref="BH266:BH291" si="62">IF(U266="sníž. přenesená",N266,0)</f>
        <v>0</v>
      </c>
      <c r="BI266" s="118">
        <f t="shared" ref="BI266:BI291" si="63">IF(U266="nulová",N266,0)</f>
        <v>0</v>
      </c>
      <c r="BJ266" s="19" t="s">
        <v>40</v>
      </c>
      <c r="BK266" s="118">
        <f t="shared" ref="BK266:BK291" si="64">ROUND(L266*K266,2)</f>
        <v>0</v>
      </c>
      <c r="BL266" s="19" t="s">
        <v>268</v>
      </c>
      <c r="BM266" s="19" t="s">
        <v>2799</v>
      </c>
    </row>
    <row r="267" spans="2:65" s="1" customFormat="1" ht="25.5" customHeight="1">
      <c r="B267" s="35"/>
      <c r="C267" s="181" t="s">
        <v>835</v>
      </c>
      <c r="D267" s="181" t="s">
        <v>536</v>
      </c>
      <c r="E267" s="182" t="s">
        <v>2800</v>
      </c>
      <c r="F267" s="285" t="s">
        <v>2801</v>
      </c>
      <c r="G267" s="285"/>
      <c r="H267" s="285"/>
      <c r="I267" s="285"/>
      <c r="J267" s="183" t="s">
        <v>1358</v>
      </c>
      <c r="K267" s="184">
        <v>16</v>
      </c>
      <c r="L267" s="282">
        <v>0</v>
      </c>
      <c r="M267" s="283"/>
      <c r="N267" s="284">
        <f t="shared" si="55"/>
        <v>0</v>
      </c>
      <c r="O267" s="254"/>
      <c r="P267" s="254"/>
      <c r="Q267" s="254"/>
      <c r="R267" s="37"/>
      <c r="T267" s="177" t="s">
        <v>22</v>
      </c>
      <c r="U267" s="44" t="s">
        <v>49</v>
      </c>
      <c r="V267" s="36"/>
      <c r="W267" s="178">
        <f t="shared" si="56"/>
        <v>0</v>
      </c>
      <c r="X267" s="178">
        <v>0</v>
      </c>
      <c r="Y267" s="178">
        <f t="shared" si="57"/>
        <v>0</v>
      </c>
      <c r="Z267" s="178">
        <v>0</v>
      </c>
      <c r="AA267" s="179">
        <f t="shared" si="58"/>
        <v>0</v>
      </c>
      <c r="AR267" s="19" t="s">
        <v>414</v>
      </c>
      <c r="AT267" s="19" t="s">
        <v>536</v>
      </c>
      <c r="AU267" s="19" t="s">
        <v>93</v>
      </c>
      <c r="AY267" s="19" t="s">
        <v>219</v>
      </c>
      <c r="BE267" s="118">
        <f t="shared" si="59"/>
        <v>0</v>
      </c>
      <c r="BF267" s="118">
        <f t="shared" si="60"/>
        <v>0</v>
      </c>
      <c r="BG267" s="118">
        <f t="shared" si="61"/>
        <v>0</v>
      </c>
      <c r="BH267" s="118">
        <f t="shared" si="62"/>
        <v>0</v>
      </c>
      <c r="BI267" s="118">
        <f t="shared" si="63"/>
        <v>0</v>
      </c>
      <c r="BJ267" s="19" t="s">
        <v>40</v>
      </c>
      <c r="BK267" s="118">
        <f t="shared" si="64"/>
        <v>0</v>
      </c>
      <c r="BL267" s="19" t="s">
        <v>268</v>
      </c>
      <c r="BM267" s="19" t="s">
        <v>2802</v>
      </c>
    </row>
    <row r="268" spans="2:65" s="1" customFormat="1" ht="25.5" customHeight="1">
      <c r="B268" s="35"/>
      <c r="C268" s="181" t="s">
        <v>839</v>
      </c>
      <c r="D268" s="181" t="s">
        <v>536</v>
      </c>
      <c r="E268" s="182" t="s">
        <v>2803</v>
      </c>
      <c r="F268" s="285" t="s">
        <v>2804</v>
      </c>
      <c r="G268" s="285"/>
      <c r="H268" s="285"/>
      <c r="I268" s="285"/>
      <c r="J268" s="183" t="s">
        <v>372</v>
      </c>
      <c r="K268" s="184">
        <v>4</v>
      </c>
      <c r="L268" s="282">
        <v>0</v>
      </c>
      <c r="M268" s="283"/>
      <c r="N268" s="284">
        <f t="shared" si="55"/>
        <v>0</v>
      </c>
      <c r="O268" s="254"/>
      <c r="P268" s="254"/>
      <c r="Q268" s="254"/>
      <c r="R268" s="37"/>
      <c r="T268" s="177" t="s">
        <v>22</v>
      </c>
      <c r="U268" s="44" t="s">
        <v>49</v>
      </c>
      <c r="V268" s="36"/>
      <c r="W268" s="178">
        <f t="shared" si="56"/>
        <v>0</v>
      </c>
      <c r="X268" s="178">
        <v>0</v>
      </c>
      <c r="Y268" s="178">
        <f t="shared" si="57"/>
        <v>0</v>
      </c>
      <c r="Z268" s="178">
        <v>0</v>
      </c>
      <c r="AA268" s="179">
        <f t="shared" si="58"/>
        <v>0</v>
      </c>
      <c r="AR268" s="19" t="s">
        <v>414</v>
      </c>
      <c r="AT268" s="19" t="s">
        <v>536</v>
      </c>
      <c r="AU268" s="19" t="s">
        <v>93</v>
      </c>
      <c r="AY268" s="19" t="s">
        <v>219</v>
      </c>
      <c r="BE268" s="118">
        <f t="shared" si="59"/>
        <v>0</v>
      </c>
      <c r="BF268" s="118">
        <f t="shared" si="60"/>
        <v>0</v>
      </c>
      <c r="BG268" s="118">
        <f t="shared" si="61"/>
        <v>0</v>
      </c>
      <c r="BH268" s="118">
        <f t="shared" si="62"/>
        <v>0</v>
      </c>
      <c r="BI268" s="118">
        <f t="shared" si="63"/>
        <v>0</v>
      </c>
      <c r="BJ268" s="19" t="s">
        <v>40</v>
      </c>
      <c r="BK268" s="118">
        <f t="shared" si="64"/>
        <v>0</v>
      </c>
      <c r="BL268" s="19" t="s">
        <v>268</v>
      </c>
      <c r="BM268" s="19" t="s">
        <v>2805</v>
      </c>
    </row>
    <row r="269" spans="2:65" s="1" customFormat="1" ht="25.5" customHeight="1">
      <c r="B269" s="35"/>
      <c r="C269" s="173" t="s">
        <v>843</v>
      </c>
      <c r="D269" s="173" t="s">
        <v>220</v>
      </c>
      <c r="E269" s="174" t="s">
        <v>2806</v>
      </c>
      <c r="F269" s="251" t="s">
        <v>2807</v>
      </c>
      <c r="G269" s="251"/>
      <c r="H269" s="251"/>
      <c r="I269" s="251"/>
      <c r="J269" s="175" t="s">
        <v>372</v>
      </c>
      <c r="K269" s="176">
        <v>39</v>
      </c>
      <c r="L269" s="252">
        <v>0</v>
      </c>
      <c r="M269" s="253"/>
      <c r="N269" s="254">
        <f t="shared" si="55"/>
        <v>0</v>
      </c>
      <c r="O269" s="254"/>
      <c r="P269" s="254"/>
      <c r="Q269" s="254"/>
      <c r="R269" s="37"/>
      <c r="T269" s="177" t="s">
        <v>22</v>
      </c>
      <c r="U269" s="44" t="s">
        <v>49</v>
      </c>
      <c r="V269" s="36"/>
      <c r="W269" s="178">
        <f t="shared" si="56"/>
        <v>0</v>
      </c>
      <c r="X269" s="178">
        <v>0</v>
      </c>
      <c r="Y269" s="178">
        <f t="shared" si="57"/>
        <v>0</v>
      </c>
      <c r="Z269" s="178">
        <v>0</v>
      </c>
      <c r="AA269" s="179">
        <f t="shared" si="58"/>
        <v>0</v>
      </c>
      <c r="AR269" s="19" t="s">
        <v>268</v>
      </c>
      <c r="AT269" s="19" t="s">
        <v>220</v>
      </c>
      <c r="AU269" s="19" t="s">
        <v>93</v>
      </c>
      <c r="AY269" s="19" t="s">
        <v>219</v>
      </c>
      <c r="BE269" s="118">
        <f t="shared" si="59"/>
        <v>0</v>
      </c>
      <c r="BF269" s="118">
        <f t="shared" si="60"/>
        <v>0</v>
      </c>
      <c r="BG269" s="118">
        <f t="shared" si="61"/>
        <v>0</v>
      </c>
      <c r="BH269" s="118">
        <f t="shared" si="62"/>
        <v>0</v>
      </c>
      <c r="BI269" s="118">
        <f t="shared" si="63"/>
        <v>0</v>
      </c>
      <c r="BJ269" s="19" t="s">
        <v>40</v>
      </c>
      <c r="BK269" s="118">
        <f t="shared" si="64"/>
        <v>0</v>
      </c>
      <c r="BL269" s="19" t="s">
        <v>268</v>
      </c>
      <c r="BM269" s="19" t="s">
        <v>2808</v>
      </c>
    </row>
    <row r="270" spans="2:65" s="1" customFormat="1" ht="16.5" customHeight="1">
      <c r="B270" s="35"/>
      <c r="C270" s="181" t="s">
        <v>848</v>
      </c>
      <c r="D270" s="181" t="s">
        <v>536</v>
      </c>
      <c r="E270" s="182" t="s">
        <v>2809</v>
      </c>
      <c r="F270" s="285" t="s">
        <v>2810</v>
      </c>
      <c r="G270" s="285"/>
      <c r="H270" s="285"/>
      <c r="I270" s="285"/>
      <c r="J270" s="183" t="s">
        <v>1358</v>
      </c>
      <c r="K270" s="184">
        <v>39</v>
      </c>
      <c r="L270" s="282">
        <v>0</v>
      </c>
      <c r="M270" s="283"/>
      <c r="N270" s="284">
        <f t="shared" si="55"/>
        <v>0</v>
      </c>
      <c r="O270" s="254"/>
      <c r="P270" s="254"/>
      <c r="Q270" s="254"/>
      <c r="R270" s="37"/>
      <c r="T270" s="177" t="s">
        <v>22</v>
      </c>
      <c r="U270" s="44" t="s">
        <v>49</v>
      </c>
      <c r="V270" s="36"/>
      <c r="W270" s="178">
        <f t="shared" si="56"/>
        <v>0</v>
      </c>
      <c r="X270" s="178">
        <v>0</v>
      </c>
      <c r="Y270" s="178">
        <f t="shared" si="57"/>
        <v>0</v>
      </c>
      <c r="Z270" s="178">
        <v>0</v>
      </c>
      <c r="AA270" s="179">
        <f t="shared" si="58"/>
        <v>0</v>
      </c>
      <c r="AR270" s="19" t="s">
        <v>414</v>
      </c>
      <c r="AT270" s="19" t="s">
        <v>536</v>
      </c>
      <c r="AU270" s="19" t="s">
        <v>93</v>
      </c>
      <c r="AY270" s="19" t="s">
        <v>219</v>
      </c>
      <c r="BE270" s="118">
        <f t="shared" si="59"/>
        <v>0</v>
      </c>
      <c r="BF270" s="118">
        <f t="shared" si="60"/>
        <v>0</v>
      </c>
      <c r="BG270" s="118">
        <f t="shared" si="61"/>
        <v>0</v>
      </c>
      <c r="BH270" s="118">
        <f t="shared" si="62"/>
        <v>0</v>
      </c>
      <c r="BI270" s="118">
        <f t="shared" si="63"/>
        <v>0</v>
      </c>
      <c r="BJ270" s="19" t="s">
        <v>40</v>
      </c>
      <c r="BK270" s="118">
        <f t="shared" si="64"/>
        <v>0</v>
      </c>
      <c r="BL270" s="19" t="s">
        <v>268</v>
      </c>
      <c r="BM270" s="19" t="s">
        <v>2811</v>
      </c>
    </row>
    <row r="271" spans="2:65" s="1" customFormat="1" ht="25.5" customHeight="1">
      <c r="B271" s="35"/>
      <c r="C271" s="173" t="s">
        <v>852</v>
      </c>
      <c r="D271" s="173" t="s">
        <v>220</v>
      </c>
      <c r="E271" s="174" t="s">
        <v>2812</v>
      </c>
      <c r="F271" s="251" t="s">
        <v>2813</v>
      </c>
      <c r="G271" s="251"/>
      <c r="H271" s="251"/>
      <c r="I271" s="251"/>
      <c r="J271" s="175" t="s">
        <v>372</v>
      </c>
      <c r="K271" s="176">
        <v>6</v>
      </c>
      <c r="L271" s="252">
        <v>0</v>
      </c>
      <c r="M271" s="253"/>
      <c r="N271" s="254">
        <f t="shared" si="55"/>
        <v>0</v>
      </c>
      <c r="O271" s="254"/>
      <c r="P271" s="254"/>
      <c r="Q271" s="254"/>
      <c r="R271" s="37"/>
      <c r="T271" s="177" t="s">
        <v>22</v>
      </c>
      <c r="U271" s="44" t="s">
        <v>49</v>
      </c>
      <c r="V271" s="36"/>
      <c r="W271" s="178">
        <f t="shared" si="56"/>
        <v>0</v>
      </c>
      <c r="X271" s="178">
        <v>0</v>
      </c>
      <c r="Y271" s="178">
        <f t="shared" si="57"/>
        <v>0</v>
      </c>
      <c r="Z271" s="178">
        <v>0</v>
      </c>
      <c r="AA271" s="179">
        <f t="shared" si="58"/>
        <v>0</v>
      </c>
      <c r="AR271" s="19" t="s">
        <v>268</v>
      </c>
      <c r="AT271" s="19" t="s">
        <v>220</v>
      </c>
      <c r="AU271" s="19" t="s">
        <v>93</v>
      </c>
      <c r="AY271" s="19" t="s">
        <v>219</v>
      </c>
      <c r="BE271" s="118">
        <f t="shared" si="59"/>
        <v>0</v>
      </c>
      <c r="BF271" s="118">
        <f t="shared" si="60"/>
        <v>0</v>
      </c>
      <c r="BG271" s="118">
        <f t="shared" si="61"/>
        <v>0</v>
      </c>
      <c r="BH271" s="118">
        <f t="shared" si="62"/>
        <v>0</v>
      </c>
      <c r="BI271" s="118">
        <f t="shared" si="63"/>
        <v>0</v>
      </c>
      <c r="BJ271" s="19" t="s">
        <v>40</v>
      </c>
      <c r="BK271" s="118">
        <f t="shared" si="64"/>
        <v>0</v>
      </c>
      <c r="BL271" s="19" t="s">
        <v>268</v>
      </c>
      <c r="BM271" s="19" t="s">
        <v>2814</v>
      </c>
    </row>
    <row r="272" spans="2:65" s="1" customFormat="1" ht="25.5" customHeight="1">
      <c r="B272" s="35"/>
      <c r="C272" s="181" t="s">
        <v>856</v>
      </c>
      <c r="D272" s="181" t="s">
        <v>536</v>
      </c>
      <c r="E272" s="182" t="s">
        <v>2815</v>
      </c>
      <c r="F272" s="285" t="s">
        <v>2816</v>
      </c>
      <c r="G272" s="285"/>
      <c r="H272" s="285"/>
      <c r="I272" s="285"/>
      <c r="J272" s="183" t="s">
        <v>1358</v>
      </c>
      <c r="K272" s="184">
        <v>6</v>
      </c>
      <c r="L272" s="282">
        <v>0</v>
      </c>
      <c r="M272" s="283"/>
      <c r="N272" s="284">
        <f t="shared" si="55"/>
        <v>0</v>
      </c>
      <c r="O272" s="254"/>
      <c r="P272" s="254"/>
      <c r="Q272" s="254"/>
      <c r="R272" s="37"/>
      <c r="T272" s="177" t="s">
        <v>22</v>
      </c>
      <c r="U272" s="44" t="s">
        <v>49</v>
      </c>
      <c r="V272" s="36"/>
      <c r="W272" s="178">
        <f t="shared" si="56"/>
        <v>0</v>
      </c>
      <c r="X272" s="178">
        <v>0</v>
      </c>
      <c r="Y272" s="178">
        <f t="shared" si="57"/>
        <v>0</v>
      </c>
      <c r="Z272" s="178">
        <v>0</v>
      </c>
      <c r="AA272" s="179">
        <f t="shared" si="58"/>
        <v>0</v>
      </c>
      <c r="AR272" s="19" t="s">
        <v>414</v>
      </c>
      <c r="AT272" s="19" t="s">
        <v>536</v>
      </c>
      <c r="AU272" s="19" t="s">
        <v>93</v>
      </c>
      <c r="AY272" s="19" t="s">
        <v>219</v>
      </c>
      <c r="BE272" s="118">
        <f t="shared" si="59"/>
        <v>0</v>
      </c>
      <c r="BF272" s="118">
        <f t="shared" si="60"/>
        <v>0</v>
      </c>
      <c r="BG272" s="118">
        <f t="shared" si="61"/>
        <v>0</v>
      </c>
      <c r="BH272" s="118">
        <f t="shared" si="62"/>
        <v>0</v>
      </c>
      <c r="BI272" s="118">
        <f t="shared" si="63"/>
        <v>0</v>
      </c>
      <c r="BJ272" s="19" t="s">
        <v>40</v>
      </c>
      <c r="BK272" s="118">
        <f t="shared" si="64"/>
        <v>0</v>
      </c>
      <c r="BL272" s="19" t="s">
        <v>268</v>
      </c>
      <c r="BM272" s="19" t="s">
        <v>2817</v>
      </c>
    </row>
    <row r="273" spans="2:65" s="1" customFormat="1" ht="25.5" customHeight="1">
      <c r="B273" s="35"/>
      <c r="C273" s="173" t="s">
        <v>860</v>
      </c>
      <c r="D273" s="173" t="s">
        <v>220</v>
      </c>
      <c r="E273" s="174" t="s">
        <v>2818</v>
      </c>
      <c r="F273" s="251" t="s">
        <v>2819</v>
      </c>
      <c r="G273" s="251"/>
      <c r="H273" s="251"/>
      <c r="I273" s="251"/>
      <c r="J273" s="175" t="s">
        <v>372</v>
      </c>
      <c r="K273" s="176">
        <v>8</v>
      </c>
      <c r="L273" s="252">
        <v>0</v>
      </c>
      <c r="M273" s="253"/>
      <c r="N273" s="254">
        <f t="shared" si="55"/>
        <v>0</v>
      </c>
      <c r="O273" s="254"/>
      <c r="P273" s="254"/>
      <c r="Q273" s="254"/>
      <c r="R273" s="37"/>
      <c r="T273" s="177" t="s">
        <v>22</v>
      </c>
      <c r="U273" s="44" t="s">
        <v>49</v>
      </c>
      <c r="V273" s="36"/>
      <c r="W273" s="178">
        <f t="shared" si="56"/>
        <v>0</v>
      </c>
      <c r="X273" s="178">
        <v>0</v>
      </c>
      <c r="Y273" s="178">
        <f t="shared" si="57"/>
        <v>0</v>
      </c>
      <c r="Z273" s="178">
        <v>0</v>
      </c>
      <c r="AA273" s="179">
        <f t="shared" si="58"/>
        <v>0</v>
      </c>
      <c r="AR273" s="19" t="s">
        <v>268</v>
      </c>
      <c r="AT273" s="19" t="s">
        <v>220</v>
      </c>
      <c r="AU273" s="19" t="s">
        <v>93</v>
      </c>
      <c r="AY273" s="19" t="s">
        <v>219</v>
      </c>
      <c r="BE273" s="118">
        <f t="shared" si="59"/>
        <v>0</v>
      </c>
      <c r="BF273" s="118">
        <f t="shared" si="60"/>
        <v>0</v>
      </c>
      <c r="BG273" s="118">
        <f t="shared" si="61"/>
        <v>0</v>
      </c>
      <c r="BH273" s="118">
        <f t="shared" si="62"/>
        <v>0</v>
      </c>
      <c r="BI273" s="118">
        <f t="shared" si="63"/>
        <v>0</v>
      </c>
      <c r="BJ273" s="19" t="s">
        <v>40</v>
      </c>
      <c r="BK273" s="118">
        <f t="shared" si="64"/>
        <v>0</v>
      </c>
      <c r="BL273" s="19" t="s">
        <v>268</v>
      </c>
      <c r="BM273" s="19" t="s">
        <v>2820</v>
      </c>
    </row>
    <row r="274" spans="2:65" s="1" customFormat="1" ht="16.5" customHeight="1">
      <c r="B274" s="35"/>
      <c r="C274" s="181" t="s">
        <v>864</v>
      </c>
      <c r="D274" s="181" t="s">
        <v>536</v>
      </c>
      <c r="E274" s="182" t="s">
        <v>2821</v>
      </c>
      <c r="F274" s="285" t="s">
        <v>2822</v>
      </c>
      <c r="G274" s="285"/>
      <c r="H274" s="285"/>
      <c r="I274" s="285"/>
      <c r="J274" s="183" t="s">
        <v>1358</v>
      </c>
      <c r="K274" s="184">
        <v>8</v>
      </c>
      <c r="L274" s="282">
        <v>0</v>
      </c>
      <c r="M274" s="283"/>
      <c r="N274" s="284">
        <f t="shared" si="55"/>
        <v>0</v>
      </c>
      <c r="O274" s="254"/>
      <c r="P274" s="254"/>
      <c r="Q274" s="254"/>
      <c r="R274" s="37"/>
      <c r="T274" s="177" t="s">
        <v>22</v>
      </c>
      <c r="U274" s="44" t="s">
        <v>49</v>
      </c>
      <c r="V274" s="36"/>
      <c r="W274" s="178">
        <f t="shared" si="56"/>
        <v>0</v>
      </c>
      <c r="X274" s="178">
        <v>0</v>
      </c>
      <c r="Y274" s="178">
        <f t="shared" si="57"/>
        <v>0</v>
      </c>
      <c r="Z274" s="178">
        <v>0</v>
      </c>
      <c r="AA274" s="179">
        <f t="shared" si="58"/>
        <v>0</v>
      </c>
      <c r="AR274" s="19" t="s">
        <v>414</v>
      </c>
      <c r="AT274" s="19" t="s">
        <v>536</v>
      </c>
      <c r="AU274" s="19" t="s">
        <v>93</v>
      </c>
      <c r="AY274" s="19" t="s">
        <v>219</v>
      </c>
      <c r="BE274" s="118">
        <f t="shared" si="59"/>
        <v>0</v>
      </c>
      <c r="BF274" s="118">
        <f t="shared" si="60"/>
        <v>0</v>
      </c>
      <c r="BG274" s="118">
        <f t="shared" si="61"/>
        <v>0</v>
      </c>
      <c r="BH274" s="118">
        <f t="shared" si="62"/>
        <v>0</v>
      </c>
      <c r="BI274" s="118">
        <f t="shared" si="63"/>
        <v>0</v>
      </c>
      <c r="BJ274" s="19" t="s">
        <v>40</v>
      </c>
      <c r="BK274" s="118">
        <f t="shared" si="64"/>
        <v>0</v>
      </c>
      <c r="BL274" s="19" t="s">
        <v>268</v>
      </c>
      <c r="BM274" s="19" t="s">
        <v>2823</v>
      </c>
    </row>
    <row r="275" spans="2:65" s="1" customFormat="1" ht="16.5" customHeight="1">
      <c r="B275" s="35"/>
      <c r="C275" s="181" t="s">
        <v>868</v>
      </c>
      <c r="D275" s="181" t="s">
        <v>536</v>
      </c>
      <c r="E275" s="182" t="s">
        <v>2824</v>
      </c>
      <c r="F275" s="285" t="s">
        <v>2825</v>
      </c>
      <c r="G275" s="285"/>
      <c r="H275" s="285"/>
      <c r="I275" s="285"/>
      <c r="J275" s="183" t="s">
        <v>1358</v>
      </c>
      <c r="K275" s="184">
        <v>8</v>
      </c>
      <c r="L275" s="282">
        <v>0</v>
      </c>
      <c r="M275" s="283"/>
      <c r="N275" s="284">
        <f t="shared" si="55"/>
        <v>0</v>
      </c>
      <c r="O275" s="254"/>
      <c r="P275" s="254"/>
      <c r="Q275" s="254"/>
      <c r="R275" s="37"/>
      <c r="T275" s="177" t="s">
        <v>22</v>
      </c>
      <c r="U275" s="44" t="s">
        <v>49</v>
      </c>
      <c r="V275" s="36"/>
      <c r="W275" s="178">
        <f t="shared" si="56"/>
        <v>0</v>
      </c>
      <c r="X275" s="178">
        <v>0</v>
      </c>
      <c r="Y275" s="178">
        <f t="shared" si="57"/>
        <v>0</v>
      </c>
      <c r="Z275" s="178">
        <v>0</v>
      </c>
      <c r="AA275" s="179">
        <f t="shared" si="58"/>
        <v>0</v>
      </c>
      <c r="AR275" s="19" t="s">
        <v>414</v>
      </c>
      <c r="AT275" s="19" t="s">
        <v>536</v>
      </c>
      <c r="AU275" s="19" t="s">
        <v>93</v>
      </c>
      <c r="AY275" s="19" t="s">
        <v>219</v>
      </c>
      <c r="BE275" s="118">
        <f t="shared" si="59"/>
        <v>0</v>
      </c>
      <c r="BF275" s="118">
        <f t="shared" si="60"/>
        <v>0</v>
      </c>
      <c r="BG275" s="118">
        <f t="shared" si="61"/>
        <v>0</v>
      </c>
      <c r="BH275" s="118">
        <f t="shared" si="62"/>
        <v>0</v>
      </c>
      <c r="BI275" s="118">
        <f t="shared" si="63"/>
        <v>0</v>
      </c>
      <c r="BJ275" s="19" t="s">
        <v>40</v>
      </c>
      <c r="BK275" s="118">
        <f t="shared" si="64"/>
        <v>0</v>
      </c>
      <c r="BL275" s="19" t="s">
        <v>268</v>
      </c>
      <c r="BM275" s="19" t="s">
        <v>2826</v>
      </c>
    </row>
    <row r="276" spans="2:65" s="1" customFormat="1" ht="25.5" customHeight="1">
      <c r="B276" s="35"/>
      <c r="C276" s="173" t="s">
        <v>872</v>
      </c>
      <c r="D276" s="173" t="s">
        <v>220</v>
      </c>
      <c r="E276" s="174" t="s">
        <v>2827</v>
      </c>
      <c r="F276" s="251" t="s">
        <v>2828</v>
      </c>
      <c r="G276" s="251"/>
      <c r="H276" s="251"/>
      <c r="I276" s="251"/>
      <c r="J276" s="175" t="s">
        <v>372</v>
      </c>
      <c r="K276" s="176">
        <v>163</v>
      </c>
      <c r="L276" s="252">
        <v>0</v>
      </c>
      <c r="M276" s="253"/>
      <c r="N276" s="254">
        <f t="shared" si="55"/>
        <v>0</v>
      </c>
      <c r="O276" s="254"/>
      <c r="P276" s="254"/>
      <c r="Q276" s="254"/>
      <c r="R276" s="37"/>
      <c r="T276" s="177" t="s">
        <v>22</v>
      </c>
      <c r="U276" s="44" t="s">
        <v>49</v>
      </c>
      <c r="V276" s="36"/>
      <c r="W276" s="178">
        <f t="shared" si="56"/>
        <v>0</v>
      </c>
      <c r="X276" s="178">
        <v>0</v>
      </c>
      <c r="Y276" s="178">
        <f t="shared" si="57"/>
        <v>0</v>
      </c>
      <c r="Z276" s="178">
        <v>0</v>
      </c>
      <c r="AA276" s="179">
        <f t="shared" si="58"/>
        <v>0</v>
      </c>
      <c r="AR276" s="19" t="s">
        <v>268</v>
      </c>
      <c r="AT276" s="19" t="s">
        <v>220</v>
      </c>
      <c r="AU276" s="19" t="s">
        <v>93</v>
      </c>
      <c r="AY276" s="19" t="s">
        <v>219</v>
      </c>
      <c r="BE276" s="118">
        <f t="shared" si="59"/>
        <v>0</v>
      </c>
      <c r="BF276" s="118">
        <f t="shared" si="60"/>
        <v>0</v>
      </c>
      <c r="BG276" s="118">
        <f t="shared" si="61"/>
        <v>0</v>
      </c>
      <c r="BH276" s="118">
        <f t="shared" si="62"/>
        <v>0</v>
      </c>
      <c r="BI276" s="118">
        <f t="shared" si="63"/>
        <v>0</v>
      </c>
      <c r="BJ276" s="19" t="s">
        <v>40</v>
      </c>
      <c r="BK276" s="118">
        <f t="shared" si="64"/>
        <v>0</v>
      </c>
      <c r="BL276" s="19" t="s">
        <v>268</v>
      </c>
      <c r="BM276" s="19" t="s">
        <v>2829</v>
      </c>
    </row>
    <row r="277" spans="2:65" s="1" customFormat="1" ht="25.5" customHeight="1">
      <c r="B277" s="35"/>
      <c r="C277" s="181" t="s">
        <v>876</v>
      </c>
      <c r="D277" s="181" t="s">
        <v>536</v>
      </c>
      <c r="E277" s="182" t="s">
        <v>2830</v>
      </c>
      <c r="F277" s="285" t="s">
        <v>2831</v>
      </c>
      <c r="G277" s="285"/>
      <c r="H277" s="285"/>
      <c r="I277" s="285"/>
      <c r="J277" s="183" t="s">
        <v>1358</v>
      </c>
      <c r="K277" s="184">
        <v>152</v>
      </c>
      <c r="L277" s="282">
        <v>0</v>
      </c>
      <c r="M277" s="283"/>
      <c r="N277" s="284">
        <f t="shared" si="55"/>
        <v>0</v>
      </c>
      <c r="O277" s="254"/>
      <c r="P277" s="254"/>
      <c r="Q277" s="254"/>
      <c r="R277" s="37"/>
      <c r="T277" s="177" t="s">
        <v>22</v>
      </c>
      <c r="U277" s="44" t="s">
        <v>49</v>
      </c>
      <c r="V277" s="36"/>
      <c r="W277" s="178">
        <f t="shared" si="56"/>
        <v>0</v>
      </c>
      <c r="X277" s="178">
        <v>0</v>
      </c>
      <c r="Y277" s="178">
        <f t="shared" si="57"/>
        <v>0</v>
      </c>
      <c r="Z277" s="178">
        <v>0</v>
      </c>
      <c r="AA277" s="179">
        <f t="shared" si="58"/>
        <v>0</v>
      </c>
      <c r="AR277" s="19" t="s">
        <v>414</v>
      </c>
      <c r="AT277" s="19" t="s">
        <v>536</v>
      </c>
      <c r="AU277" s="19" t="s">
        <v>93</v>
      </c>
      <c r="AY277" s="19" t="s">
        <v>219</v>
      </c>
      <c r="BE277" s="118">
        <f t="shared" si="59"/>
        <v>0</v>
      </c>
      <c r="BF277" s="118">
        <f t="shared" si="60"/>
        <v>0</v>
      </c>
      <c r="BG277" s="118">
        <f t="shared" si="61"/>
        <v>0</v>
      </c>
      <c r="BH277" s="118">
        <f t="shared" si="62"/>
        <v>0</v>
      </c>
      <c r="BI277" s="118">
        <f t="shared" si="63"/>
        <v>0</v>
      </c>
      <c r="BJ277" s="19" t="s">
        <v>40</v>
      </c>
      <c r="BK277" s="118">
        <f t="shared" si="64"/>
        <v>0</v>
      </c>
      <c r="BL277" s="19" t="s">
        <v>268</v>
      </c>
      <c r="BM277" s="19" t="s">
        <v>2832</v>
      </c>
    </row>
    <row r="278" spans="2:65" s="1" customFormat="1" ht="25.5" customHeight="1">
      <c r="B278" s="35"/>
      <c r="C278" s="181" t="s">
        <v>880</v>
      </c>
      <c r="D278" s="181" t="s">
        <v>536</v>
      </c>
      <c r="E278" s="182" t="s">
        <v>2833</v>
      </c>
      <c r="F278" s="285" t="s">
        <v>2834</v>
      </c>
      <c r="G278" s="285"/>
      <c r="H278" s="285"/>
      <c r="I278" s="285"/>
      <c r="J278" s="183" t="s">
        <v>1358</v>
      </c>
      <c r="K278" s="184">
        <v>11</v>
      </c>
      <c r="L278" s="282">
        <v>0</v>
      </c>
      <c r="M278" s="283"/>
      <c r="N278" s="284">
        <f t="shared" si="55"/>
        <v>0</v>
      </c>
      <c r="O278" s="254"/>
      <c r="P278" s="254"/>
      <c r="Q278" s="254"/>
      <c r="R278" s="37"/>
      <c r="T278" s="177" t="s">
        <v>22</v>
      </c>
      <c r="U278" s="44" t="s">
        <v>49</v>
      </c>
      <c r="V278" s="36"/>
      <c r="W278" s="178">
        <f t="shared" si="56"/>
        <v>0</v>
      </c>
      <c r="X278" s="178">
        <v>0</v>
      </c>
      <c r="Y278" s="178">
        <f t="shared" si="57"/>
        <v>0</v>
      </c>
      <c r="Z278" s="178">
        <v>0</v>
      </c>
      <c r="AA278" s="179">
        <f t="shared" si="58"/>
        <v>0</v>
      </c>
      <c r="AR278" s="19" t="s">
        <v>414</v>
      </c>
      <c r="AT278" s="19" t="s">
        <v>536</v>
      </c>
      <c r="AU278" s="19" t="s">
        <v>93</v>
      </c>
      <c r="AY278" s="19" t="s">
        <v>219</v>
      </c>
      <c r="BE278" s="118">
        <f t="shared" si="59"/>
        <v>0</v>
      </c>
      <c r="BF278" s="118">
        <f t="shared" si="60"/>
        <v>0</v>
      </c>
      <c r="BG278" s="118">
        <f t="shared" si="61"/>
        <v>0</v>
      </c>
      <c r="BH278" s="118">
        <f t="shared" si="62"/>
        <v>0</v>
      </c>
      <c r="BI278" s="118">
        <f t="shared" si="63"/>
        <v>0</v>
      </c>
      <c r="BJ278" s="19" t="s">
        <v>40</v>
      </c>
      <c r="BK278" s="118">
        <f t="shared" si="64"/>
        <v>0</v>
      </c>
      <c r="BL278" s="19" t="s">
        <v>268</v>
      </c>
      <c r="BM278" s="19" t="s">
        <v>2835</v>
      </c>
    </row>
    <row r="279" spans="2:65" s="1" customFormat="1" ht="25.5" customHeight="1">
      <c r="B279" s="35"/>
      <c r="C279" s="173" t="s">
        <v>884</v>
      </c>
      <c r="D279" s="173" t="s">
        <v>220</v>
      </c>
      <c r="E279" s="174" t="s">
        <v>2836</v>
      </c>
      <c r="F279" s="251" t="s">
        <v>2837</v>
      </c>
      <c r="G279" s="251"/>
      <c r="H279" s="251"/>
      <c r="I279" s="251"/>
      <c r="J279" s="175" t="s">
        <v>372</v>
      </c>
      <c r="K279" s="176">
        <v>55</v>
      </c>
      <c r="L279" s="252">
        <v>0</v>
      </c>
      <c r="M279" s="253"/>
      <c r="N279" s="254">
        <f t="shared" si="55"/>
        <v>0</v>
      </c>
      <c r="O279" s="254"/>
      <c r="P279" s="254"/>
      <c r="Q279" s="254"/>
      <c r="R279" s="37"/>
      <c r="T279" s="177" t="s">
        <v>22</v>
      </c>
      <c r="U279" s="44" t="s">
        <v>49</v>
      </c>
      <c r="V279" s="36"/>
      <c r="W279" s="178">
        <f t="shared" si="56"/>
        <v>0</v>
      </c>
      <c r="X279" s="178">
        <v>0</v>
      </c>
      <c r="Y279" s="178">
        <f t="shared" si="57"/>
        <v>0</v>
      </c>
      <c r="Z279" s="178">
        <v>0</v>
      </c>
      <c r="AA279" s="179">
        <f t="shared" si="58"/>
        <v>0</v>
      </c>
      <c r="AR279" s="19" t="s">
        <v>268</v>
      </c>
      <c r="AT279" s="19" t="s">
        <v>220</v>
      </c>
      <c r="AU279" s="19" t="s">
        <v>93</v>
      </c>
      <c r="AY279" s="19" t="s">
        <v>219</v>
      </c>
      <c r="BE279" s="118">
        <f t="shared" si="59"/>
        <v>0</v>
      </c>
      <c r="BF279" s="118">
        <f t="shared" si="60"/>
        <v>0</v>
      </c>
      <c r="BG279" s="118">
        <f t="shared" si="61"/>
        <v>0</v>
      </c>
      <c r="BH279" s="118">
        <f t="shared" si="62"/>
        <v>0</v>
      </c>
      <c r="BI279" s="118">
        <f t="shared" si="63"/>
        <v>0</v>
      </c>
      <c r="BJ279" s="19" t="s">
        <v>40</v>
      </c>
      <c r="BK279" s="118">
        <f t="shared" si="64"/>
        <v>0</v>
      </c>
      <c r="BL279" s="19" t="s">
        <v>268</v>
      </c>
      <c r="BM279" s="19" t="s">
        <v>2838</v>
      </c>
    </row>
    <row r="280" spans="2:65" s="1" customFormat="1" ht="16.5" customHeight="1">
      <c r="B280" s="35"/>
      <c r="C280" s="181" t="s">
        <v>888</v>
      </c>
      <c r="D280" s="181" t="s">
        <v>536</v>
      </c>
      <c r="E280" s="182" t="s">
        <v>2839</v>
      </c>
      <c r="F280" s="285" t="s">
        <v>2840</v>
      </c>
      <c r="G280" s="285"/>
      <c r="H280" s="285"/>
      <c r="I280" s="285"/>
      <c r="J280" s="183" t="s">
        <v>1358</v>
      </c>
      <c r="K280" s="184">
        <v>55</v>
      </c>
      <c r="L280" s="282">
        <v>0</v>
      </c>
      <c r="M280" s="283"/>
      <c r="N280" s="284">
        <f t="shared" si="55"/>
        <v>0</v>
      </c>
      <c r="O280" s="254"/>
      <c r="P280" s="254"/>
      <c r="Q280" s="254"/>
      <c r="R280" s="37"/>
      <c r="T280" s="177" t="s">
        <v>22</v>
      </c>
      <c r="U280" s="44" t="s">
        <v>49</v>
      </c>
      <c r="V280" s="36"/>
      <c r="W280" s="178">
        <f t="shared" si="56"/>
        <v>0</v>
      </c>
      <c r="X280" s="178">
        <v>0</v>
      </c>
      <c r="Y280" s="178">
        <f t="shared" si="57"/>
        <v>0</v>
      </c>
      <c r="Z280" s="178">
        <v>0</v>
      </c>
      <c r="AA280" s="179">
        <f t="shared" si="58"/>
        <v>0</v>
      </c>
      <c r="AR280" s="19" t="s">
        <v>414</v>
      </c>
      <c r="AT280" s="19" t="s">
        <v>536</v>
      </c>
      <c r="AU280" s="19" t="s">
        <v>93</v>
      </c>
      <c r="AY280" s="19" t="s">
        <v>219</v>
      </c>
      <c r="BE280" s="118">
        <f t="shared" si="59"/>
        <v>0</v>
      </c>
      <c r="BF280" s="118">
        <f t="shared" si="60"/>
        <v>0</v>
      </c>
      <c r="BG280" s="118">
        <f t="shared" si="61"/>
        <v>0</v>
      </c>
      <c r="BH280" s="118">
        <f t="shared" si="62"/>
        <v>0</v>
      </c>
      <c r="BI280" s="118">
        <f t="shared" si="63"/>
        <v>0</v>
      </c>
      <c r="BJ280" s="19" t="s">
        <v>40</v>
      </c>
      <c r="BK280" s="118">
        <f t="shared" si="64"/>
        <v>0</v>
      </c>
      <c r="BL280" s="19" t="s">
        <v>268</v>
      </c>
      <c r="BM280" s="19" t="s">
        <v>2841</v>
      </c>
    </row>
    <row r="281" spans="2:65" s="1" customFormat="1" ht="16.5" customHeight="1">
      <c r="B281" s="35"/>
      <c r="C281" s="181" t="s">
        <v>892</v>
      </c>
      <c r="D281" s="181" t="s">
        <v>536</v>
      </c>
      <c r="E281" s="182" t="s">
        <v>2842</v>
      </c>
      <c r="F281" s="285" t="s">
        <v>2843</v>
      </c>
      <c r="G281" s="285"/>
      <c r="H281" s="285"/>
      <c r="I281" s="285"/>
      <c r="J281" s="183" t="s">
        <v>1358</v>
      </c>
      <c r="K281" s="184">
        <v>688</v>
      </c>
      <c r="L281" s="282">
        <v>0</v>
      </c>
      <c r="M281" s="283"/>
      <c r="N281" s="284">
        <f t="shared" si="55"/>
        <v>0</v>
      </c>
      <c r="O281" s="254"/>
      <c r="P281" s="254"/>
      <c r="Q281" s="254"/>
      <c r="R281" s="37"/>
      <c r="T281" s="177" t="s">
        <v>22</v>
      </c>
      <c r="U281" s="44" t="s">
        <v>49</v>
      </c>
      <c r="V281" s="36"/>
      <c r="W281" s="178">
        <f t="shared" si="56"/>
        <v>0</v>
      </c>
      <c r="X281" s="178">
        <v>0</v>
      </c>
      <c r="Y281" s="178">
        <f t="shared" si="57"/>
        <v>0</v>
      </c>
      <c r="Z281" s="178">
        <v>0</v>
      </c>
      <c r="AA281" s="179">
        <f t="shared" si="58"/>
        <v>0</v>
      </c>
      <c r="AR281" s="19" t="s">
        <v>414</v>
      </c>
      <c r="AT281" s="19" t="s">
        <v>536</v>
      </c>
      <c r="AU281" s="19" t="s">
        <v>93</v>
      </c>
      <c r="AY281" s="19" t="s">
        <v>219</v>
      </c>
      <c r="BE281" s="118">
        <f t="shared" si="59"/>
        <v>0</v>
      </c>
      <c r="BF281" s="118">
        <f t="shared" si="60"/>
        <v>0</v>
      </c>
      <c r="BG281" s="118">
        <f t="shared" si="61"/>
        <v>0</v>
      </c>
      <c r="BH281" s="118">
        <f t="shared" si="62"/>
        <v>0</v>
      </c>
      <c r="BI281" s="118">
        <f t="shared" si="63"/>
        <v>0</v>
      </c>
      <c r="BJ281" s="19" t="s">
        <v>40</v>
      </c>
      <c r="BK281" s="118">
        <f t="shared" si="64"/>
        <v>0</v>
      </c>
      <c r="BL281" s="19" t="s">
        <v>268</v>
      </c>
      <c r="BM281" s="19" t="s">
        <v>2844</v>
      </c>
    </row>
    <row r="282" spans="2:65" s="1" customFormat="1" ht="16.5" customHeight="1">
      <c r="B282" s="35"/>
      <c r="C282" s="181" t="s">
        <v>896</v>
      </c>
      <c r="D282" s="181" t="s">
        <v>536</v>
      </c>
      <c r="E282" s="182" t="s">
        <v>2845</v>
      </c>
      <c r="F282" s="285" t="s">
        <v>2846</v>
      </c>
      <c r="G282" s="285"/>
      <c r="H282" s="285"/>
      <c r="I282" s="285"/>
      <c r="J282" s="183" t="s">
        <v>1358</v>
      </c>
      <c r="K282" s="184">
        <v>104</v>
      </c>
      <c r="L282" s="282">
        <v>0</v>
      </c>
      <c r="M282" s="283"/>
      <c r="N282" s="284">
        <f t="shared" si="55"/>
        <v>0</v>
      </c>
      <c r="O282" s="254"/>
      <c r="P282" s="254"/>
      <c r="Q282" s="254"/>
      <c r="R282" s="37"/>
      <c r="T282" s="177" t="s">
        <v>22</v>
      </c>
      <c r="U282" s="44" t="s">
        <v>49</v>
      </c>
      <c r="V282" s="36"/>
      <c r="W282" s="178">
        <f t="shared" si="56"/>
        <v>0</v>
      </c>
      <c r="X282" s="178">
        <v>0</v>
      </c>
      <c r="Y282" s="178">
        <f t="shared" si="57"/>
        <v>0</v>
      </c>
      <c r="Z282" s="178">
        <v>0</v>
      </c>
      <c r="AA282" s="179">
        <f t="shared" si="58"/>
        <v>0</v>
      </c>
      <c r="AR282" s="19" t="s">
        <v>414</v>
      </c>
      <c r="AT282" s="19" t="s">
        <v>536</v>
      </c>
      <c r="AU282" s="19" t="s">
        <v>93</v>
      </c>
      <c r="AY282" s="19" t="s">
        <v>219</v>
      </c>
      <c r="BE282" s="118">
        <f t="shared" si="59"/>
        <v>0</v>
      </c>
      <c r="BF282" s="118">
        <f t="shared" si="60"/>
        <v>0</v>
      </c>
      <c r="BG282" s="118">
        <f t="shared" si="61"/>
        <v>0</v>
      </c>
      <c r="BH282" s="118">
        <f t="shared" si="62"/>
        <v>0</v>
      </c>
      <c r="BI282" s="118">
        <f t="shared" si="63"/>
        <v>0</v>
      </c>
      <c r="BJ282" s="19" t="s">
        <v>40</v>
      </c>
      <c r="BK282" s="118">
        <f t="shared" si="64"/>
        <v>0</v>
      </c>
      <c r="BL282" s="19" t="s">
        <v>268</v>
      </c>
      <c r="BM282" s="19" t="s">
        <v>2847</v>
      </c>
    </row>
    <row r="283" spans="2:65" s="1" customFormat="1" ht="16.5" customHeight="1">
      <c r="B283" s="35"/>
      <c r="C283" s="181" t="s">
        <v>900</v>
      </c>
      <c r="D283" s="181" t="s">
        <v>536</v>
      </c>
      <c r="E283" s="182" t="s">
        <v>2848</v>
      </c>
      <c r="F283" s="285" t="s">
        <v>2849</v>
      </c>
      <c r="G283" s="285"/>
      <c r="H283" s="285"/>
      <c r="I283" s="285"/>
      <c r="J283" s="183" t="s">
        <v>1358</v>
      </c>
      <c r="K283" s="184">
        <v>16</v>
      </c>
      <c r="L283" s="282">
        <v>0</v>
      </c>
      <c r="M283" s="283"/>
      <c r="N283" s="284">
        <f t="shared" si="55"/>
        <v>0</v>
      </c>
      <c r="O283" s="254"/>
      <c r="P283" s="254"/>
      <c r="Q283" s="254"/>
      <c r="R283" s="37"/>
      <c r="T283" s="177" t="s">
        <v>22</v>
      </c>
      <c r="U283" s="44" t="s">
        <v>49</v>
      </c>
      <c r="V283" s="36"/>
      <c r="W283" s="178">
        <f t="shared" si="56"/>
        <v>0</v>
      </c>
      <c r="X283" s="178">
        <v>0</v>
      </c>
      <c r="Y283" s="178">
        <f t="shared" si="57"/>
        <v>0</v>
      </c>
      <c r="Z283" s="178">
        <v>0</v>
      </c>
      <c r="AA283" s="179">
        <f t="shared" si="58"/>
        <v>0</v>
      </c>
      <c r="AR283" s="19" t="s">
        <v>414</v>
      </c>
      <c r="AT283" s="19" t="s">
        <v>536</v>
      </c>
      <c r="AU283" s="19" t="s">
        <v>93</v>
      </c>
      <c r="AY283" s="19" t="s">
        <v>219</v>
      </c>
      <c r="BE283" s="118">
        <f t="shared" si="59"/>
        <v>0</v>
      </c>
      <c r="BF283" s="118">
        <f t="shared" si="60"/>
        <v>0</v>
      </c>
      <c r="BG283" s="118">
        <f t="shared" si="61"/>
        <v>0</v>
      </c>
      <c r="BH283" s="118">
        <f t="shared" si="62"/>
        <v>0</v>
      </c>
      <c r="BI283" s="118">
        <f t="shared" si="63"/>
        <v>0</v>
      </c>
      <c r="BJ283" s="19" t="s">
        <v>40</v>
      </c>
      <c r="BK283" s="118">
        <f t="shared" si="64"/>
        <v>0</v>
      </c>
      <c r="BL283" s="19" t="s">
        <v>268</v>
      </c>
      <c r="BM283" s="19" t="s">
        <v>2850</v>
      </c>
    </row>
    <row r="284" spans="2:65" s="1" customFormat="1" ht="16.5" customHeight="1">
      <c r="B284" s="35"/>
      <c r="C284" s="181" t="s">
        <v>904</v>
      </c>
      <c r="D284" s="181" t="s">
        <v>536</v>
      </c>
      <c r="E284" s="182" t="s">
        <v>2851</v>
      </c>
      <c r="F284" s="285" t="s">
        <v>2852</v>
      </c>
      <c r="G284" s="285"/>
      <c r="H284" s="285"/>
      <c r="I284" s="285"/>
      <c r="J284" s="183" t="s">
        <v>372</v>
      </c>
      <c r="K284" s="184">
        <v>146</v>
      </c>
      <c r="L284" s="282">
        <v>0</v>
      </c>
      <c r="M284" s="283"/>
      <c r="N284" s="284">
        <f t="shared" si="55"/>
        <v>0</v>
      </c>
      <c r="O284" s="254"/>
      <c r="P284" s="254"/>
      <c r="Q284" s="254"/>
      <c r="R284" s="37"/>
      <c r="T284" s="177" t="s">
        <v>22</v>
      </c>
      <c r="U284" s="44" t="s">
        <v>49</v>
      </c>
      <c r="V284" s="36"/>
      <c r="W284" s="178">
        <f t="shared" si="56"/>
        <v>0</v>
      </c>
      <c r="X284" s="178">
        <v>0</v>
      </c>
      <c r="Y284" s="178">
        <f t="shared" si="57"/>
        <v>0</v>
      </c>
      <c r="Z284" s="178">
        <v>0</v>
      </c>
      <c r="AA284" s="179">
        <f t="shared" si="58"/>
        <v>0</v>
      </c>
      <c r="AR284" s="19" t="s">
        <v>414</v>
      </c>
      <c r="AT284" s="19" t="s">
        <v>536</v>
      </c>
      <c r="AU284" s="19" t="s">
        <v>93</v>
      </c>
      <c r="AY284" s="19" t="s">
        <v>219</v>
      </c>
      <c r="BE284" s="118">
        <f t="shared" si="59"/>
        <v>0</v>
      </c>
      <c r="BF284" s="118">
        <f t="shared" si="60"/>
        <v>0</v>
      </c>
      <c r="BG284" s="118">
        <f t="shared" si="61"/>
        <v>0</v>
      </c>
      <c r="BH284" s="118">
        <f t="shared" si="62"/>
        <v>0</v>
      </c>
      <c r="BI284" s="118">
        <f t="shared" si="63"/>
        <v>0</v>
      </c>
      <c r="BJ284" s="19" t="s">
        <v>40</v>
      </c>
      <c r="BK284" s="118">
        <f t="shared" si="64"/>
        <v>0</v>
      </c>
      <c r="BL284" s="19" t="s">
        <v>268</v>
      </c>
      <c r="BM284" s="19" t="s">
        <v>2853</v>
      </c>
    </row>
    <row r="285" spans="2:65" s="1" customFormat="1" ht="16.5" customHeight="1">
      <c r="B285" s="35"/>
      <c r="C285" s="181" t="s">
        <v>908</v>
      </c>
      <c r="D285" s="181" t="s">
        <v>536</v>
      </c>
      <c r="E285" s="182" t="s">
        <v>2854</v>
      </c>
      <c r="F285" s="285" t="s">
        <v>2855</v>
      </c>
      <c r="G285" s="285"/>
      <c r="H285" s="285"/>
      <c r="I285" s="285"/>
      <c r="J285" s="183" t="s">
        <v>372</v>
      </c>
      <c r="K285" s="184">
        <v>1013</v>
      </c>
      <c r="L285" s="282">
        <v>0</v>
      </c>
      <c r="M285" s="283"/>
      <c r="N285" s="284">
        <f t="shared" si="55"/>
        <v>0</v>
      </c>
      <c r="O285" s="254"/>
      <c r="P285" s="254"/>
      <c r="Q285" s="254"/>
      <c r="R285" s="37"/>
      <c r="T285" s="177" t="s">
        <v>22</v>
      </c>
      <c r="U285" s="44" t="s">
        <v>49</v>
      </c>
      <c r="V285" s="36"/>
      <c r="W285" s="178">
        <f t="shared" si="56"/>
        <v>0</v>
      </c>
      <c r="X285" s="178">
        <v>0</v>
      </c>
      <c r="Y285" s="178">
        <f t="shared" si="57"/>
        <v>0</v>
      </c>
      <c r="Z285" s="178">
        <v>0</v>
      </c>
      <c r="AA285" s="179">
        <f t="shared" si="58"/>
        <v>0</v>
      </c>
      <c r="AR285" s="19" t="s">
        <v>414</v>
      </c>
      <c r="AT285" s="19" t="s">
        <v>536</v>
      </c>
      <c r="AU285" s="19" t="s">
        <v>93</v>
      </c>
      <c r="AY285" s="19" t="s">
        <v>219</v>
      </c>
      <c r="BE285" s="118">
        <f t="shared" si="59"/>
        <v>0</v>
      </c>
      <c r="BF285" s="118">
        <f t="shared" si="60"/>
        <v>0</v>
      </c>
      <c r="BG285" s="118">
        <f t="shared" si="61"/>
        <v>0</v>
      </c>
      <c r="BH285" s="118">
        <f t="shared" si="62"/>
        <v>0</v>
      </c>
      <c r="BI285" s="118">
        <f t="shared" si="63"/>
        <v>0</v>
      </c>
      <c r="BJ285" s="19" t="s">
        <v>40</v>
      </c>
      <c r="BK285" s="118">
        <f t="shared" si="64"/>
        <v>0</v>
      </c>
      <c r="BL285" s="19" t="s">
        <v>268</v>
      </c>
      <c r="BM285" s="19" t="s">
        <v>2856</v>
      </c>
    </row>
    <row r="286" spans="2:65" s="1" customFormat="1" ht="16.5" customHeight="1">
      <c r="B286" s="35"/>
      <c r="C286" s="181" t="s">
        <v>912</v>
      </c>
      <c r="D286" s="181" t="s">
        <v>536</v>
      </c>
      <c r="E286" s="182" t="s">
        <v>2857</v>
      </c>
      <c r="F286" s="285" t="s">
        <v>2858</v>
      </c>
      <c r="G286" s="285"/>
      <c r="H286" s="285"/>
      <c r="I286" s="285"/>
      <c r="J286" s="183" t="s">
        <v>372</v>
      </c>
      <c r="K286" s="184">
        <v>395</v>
      </c>
      <c r="L286" s="282">
        <v>0</v>
      </c>
      <c r="M286" s="283"/>
      <c r="N286" s="284">
        <f t="shared" si="55"/>
        <v>0</v>
      </c>
      <c r="O286" s="254"/>
      <c r="P286" s="254"/>
      <c r="Q286" s="254"/>
      <c r="R286" s="37"/>
      <c r="T286" s="177" t="s">
        <v>22</v>
      </c>
      <c r="U286" s="44" t="s">
        <v>49</v>
      </c>
      <c r="V286" s="36"/>
      <c r="W286" s="178">
        <f t="shared" si="56"/>
        <v>0</v>
      </c>
      <c r="X286" s="178">
        <v>0</v>
      </c>
      <c r="Y286" s="178">
        <f t="shared" si="57"/>
        <v>0</v>
      </c>
      <c r="Z286" s="178">
        <v>0</v>
      </c>
      <c r="AA286" s="179">
        <f t="shared" si="58"/>
        <v>0</v>
      </c>
      <c r="AR286" s="19" t="s">
        <v>414</v>
      </c>
      <c r="AT286" s="19" t="s">
        <v>536</v>
      </c>
      <c r="AU286" s="19" t="s">
        <v>93</v>
      </c>
      <c r="AY286" s="19" t="s">
        <v>219</v>
      </c>
      <c r="BE286" s="118">
        <f t="shared" si="59"/>
        <v>0</v>
      </c>
      <c r="BF286" s="118">
        <f t="shared" si="60"/>
        <v>0</v>
      </c>
      <c r="BG286" s="118">
        <f t="shared" si="61"/>
        <v>0</v>
      </c>
      <c r="BH286" s="118">
        <f t="shared" si="62"/>
        <v>0</v>
      </c>
      <c r="BI286" s="118">
        <f t="shared" si="63"/>
        <v>0</v>
      </c>
      <c r="BJ286" s="19" t="s">
        <v>40</v>
      </c>
      <c r="BK286" s="118">
        <f t="shared" si="64"/>
        <v>0</v>
      </c>
      <c r="BL286" s="19" t="s">
        <v>268</v>
      </c>
      <c r="BM286" s="19" t="s">
        <v>2859</v>
      </c>
    </row>
    <row r="287" spans="2:65" s="1" customFormat="1" ht="25.5" customHeight="1">
      <c r="B287" s="35"/>
      <c r="C287" s="173" t="s">
        <v>916</v>
      </c>
      <c r="D287" s="173" t="s">
        <v>220</v>
      </c>
      <c r="E287" s="174" t="s">
        <v>2860</v>
      </c>
      <c r="F287" s="251" t="s">
        <v>2861</v>
      </c>
      <c r="G287" s="251"/>
      <c r="H287" s="251"/>
      <c r="I287" s="251"/>
      <c r="J287" s="175" t="s">
        <v>372</v>
      </c>
      <c r="K287" s="176">
        <v>24</v>
      </c>
      <c r="L287" s="252">
        <v>0</v>
      </c>
      <c r="M287" s="253"/>
      <c r="N287" s="254">
        <f t="shared" si="55"/>
        <v>0</v>
      </c>
      <c r="O287" s="254"/>
      <c r="P287" s="254"/>
      <c r="Q287" s="254"/>
      <c r="R287" s="37"/>
      <c r="T287" s="177" t="s">
        <v>22</v>
      </c>
      <c r="U287" s="44" t="s">
        <v>49</v>
      </c>
      <c r="V287" s="36"/>
      <c r="W287" s="178">
        <f t="shared" si="56"/>
        <v>0</v>
      </c>
      <c r="X287" s="178">
        <v>0</v>
      </c>
      <c r="Y287" s="178">
        <f t="shared" si="57"/>
        <v>0</v>
      </c>
      <c r="Z287" s="178">
        <v>0</v>
      </c>
      <c r="AA287" s="179">
        <f t="shared" si="58"/>
        <v>0</v>
      </c>
      <c r="AR287" s="19" t="s">
        <v>268</v>
      </c>
      <c r="AT287" s="19" t="s">
        <v>220</v>
      </c>
      <c r="AU287" s="19" t="s">
        <v>93</v>
      </c>
      <c r="AY287" s="19" t="s">
        <v>219</v>
      </c>
      <c r="BE287" s="118">
        <f t="shared" si="59"/>
        <v>0</v>
      </c>
      <c r="BF287" s="118">
        <f t="shared" si="60"/>
        <v>0</v>
      </c>
      <c r="BG287" s="118">
        <f t="shared" si="61"/>
        <v>0</v>
      </c>
      <c r="BH287" s="118">
        <f t="shared" si="62"/>
        <v>0</v>
      </c>
      <c r="BI287" s="118">
        <f t="shared" si="63"/>
        <v>0</v>
      </c>
      <c r="BJ287" s="19" t="s">
        <v>40</v>
      </c>
      <c r="BK287" s="118">
        <f t="shared" si="64"/>
        <v>0</v>
      </c>
      <c r="BL287" s="19" t="s">
        <v>268</v>
      </c>
      <c r="BM287" s="19" t="s">
        <v>2862</v>
      </c>
    </row>
    <row r="288" spans="2:65" s="1" customFormat="1" ht="16.5" customHeight="1">
      <c r="B288" s="35"/>
      <c r="C288" s="181" t="s">
        <v>920</v>
      </c>
      <c r="D288" s="181" t="s">
        <v>536</v>
      </c>
      <c r="E288" s="182" t="s">
        <v>2863</v>
      </c>
      <c r="F288" s="285" t="s">
        <v>2864</v>
      </c>
      <c r="G288" s="285"/>
      <c r="H288" s="285"/>
      <c r="I288" s="285"/>
      <c r="J288" s="183" t="s">
        <v>1358</v>
      </c>
      <c r="K288" s="184">
        <v>10</v>
      </c>
      <c r="L288" s="282">
        <v>0</v>
      </c>
      <c r="M288" s="283"/>
      <c r="N288" s="284">
        <f t="shared" si="55"/>
        <v>0</v>
      </c>
      <c r="O288" s="254"/>
      <c r="P288" s="254"/>
      <c r="Q288" s="254"/>
      <c r="R288" s="37"/>
      <c r="T288" s="177" t="s">
        <v>22</v>
      </c>
      <c r="U288" s="44" t="s">
        <v>49</v>
      </c>
      <c r="V288" s="36"/>
      <c r="W288" s="178">
        <f t="shared" si="56"/>
        <v>0</v>
      </c>
      <c r="X288" s="178">
        <v>0</v>
      </c>
      <c r="Y288" s="178">
        <f t="shared" si="57"/>
        <v>0</v>
      </c>
      <c r="Z288" s="178">
        <v>0</v>
      </c>
      <c r="AA288" s="179">
        <f t="shared" si="58"/>
        <v>0</v>
      </c>
      <c r="AR288" s="19" t="s">
        <v>414</v>
      </c>
      <c r="AT288" s="19" t="s">
        <v>536</v>
      </c>
      <c r="AU288" s="19" t="s">
        <v>93</v>
      </c>
      <c r="AY288" s="19" t="s">
        <v>219</v>
      </c>
      <c r="BE288" s="118">
        <f t="shared" si="59"/>
        <v>0</v>
      </c>
      <c r="BF288" s="118">
        <f t="shared" si="60"/>
        <v>0</v>
      </c>
      <c r="BG288" s="118">
        <f t="shared" si="61"/>
        <v>0</v>
      </c>
      <c r="BH288" s="118">
        <f t="shared" si="62"/>
        <v>0</v>
      </c>
      <c r="BI288" s="118">
        <f t="shared" si="63"/>
        <v>0</v>
      </c>
      <c r="BJ288" s="19" t="s">
        <v>40</v>
      </c>
      <c r="BK288" s="118">
        <f t="shared" si="64"/>
        <v>0</v>
      </c>
      <c r="BL288" s="19" t="s">
        <v>268</v>
      </c>
      <c r="BM288" s="19" t="s">
        <v>2865</v>
      </c>
    </row>
    <row r="289" spans="2:65" s="1" customFormat="1" ht="16.5" customHeight="1">
      <c r="B289" s="35"/>
      <c r="C289" s="181" t="s">
        <v>924</v>
      </c>
      <c r="D289" s="181" t="s">
        <v>536</v>
      </c>
      <c r="E289" s="182" t="s">
        <v>2866</v>
      </c>
      <c r="F289" s="285" t="s">
        <v>2867</v>
      </c>
      <c r="G289" s="285"/>
      <c r="H289" s="285"/>
      <c r="I289" s="285"/>
      <c r="J289" s="183" t="s">
        <v>1358</v>
      </c>
      <c r="K289" s="184">
        <v>14</v>
      </c>
      <c r="L289" s="282">
        <v>0</v>
      </c>
      <c r="M289" s="283"/>
      <c r="N289" s="284">
        <f t="shared" si="55"/>
        <v>0</v>
      </c>
      <c r="O289" s="254"/>
      <c r="P289" s="254"/>
      <c r="Q289" s="254"/>
      <c r="R289" s="37"/>
      <c r="T289" s="177" t="s">
        <v>22</v>
      </c>
      <c r="U289" s="44" t="s">
        <v>49</v>
      </c>
      <c r="V289" s="36"/>
      <c r="W289" s="178">
        <f t="shared" si="56"/>
        <v>0</v>
      </c>
      <c r="X289" s="178">
        <v>0</v>
      </c>
      <c r="Y289" s="178">
        <f t="shared" si="57"/>
        <v>0</v>
      </c>
      <c r="Z289" s="178">
        <v>0</v>
      </c>
      <c r="AA289" s="179">
        <f t="shared" si="58"/>
        <v>0</v>
      </c>
      <c r="AR289" s="19" t="s">
        <v>414</v>
      </c>
      <c r="AT289" s="19" t="s">
        <v>536</v>
      </c>
      <c r="AU289" s="19" t="s">
        <v>93</v>
      </c>
      <c r="AY289" s="19" t="s">
        <v>219</v>
      </c>
      <c r="BE289" s="118">
        <f t="shared" si="59"/>
        <v>0</v>
      </c>
      <c r="BF289" s="118">
        <f t="shared" si="60"/>
        <v>0</v>
      </c>
      <c r="BG289" s="118">
        <f t="shared" si="61"/>
        <v>0</v>
      </c>
      <c r="BH289" s="118">
        <f t="shared" si="62"/>
        <v>0</v>
      </c>
      <c r="BI289" s="118">
        <f t="shared" si="63"/>
        <v>0</v>
      </c>
      <c r="BJ289" s="19" t="s">
        <v>40</v>
      </c>
      <c r="BK289" s="118">
        <f t="shared" si="64"/>
        <v>0</v>
      </c>
      <c r="BL289" s="19" t="s">
        <v>268</v>
      </c>
      <c r="BM289" s="19" t="s">
        <v>2868</v>
      </c>
    </row>
    <row r="290" spans="2:65" s="1" customFormat="1" ht="25.5" customHeight="1">
      <c r="B290" s="35"/>
      <c r="C290" s="173" t="s">
        <v>928</v>
      </c>
      <c r="D290" s="173" t="s">
        <v>220</v>
      </c>
      <c r="E290" s="174" t="s">
        <v>2869</v>
      </c>
      <c r="F290" s="251" t="s">
        <v>2870</v>
      </c>
      <c r="G290" s="251"/>
      <c r="H290" s="251"/>
      <c r="I290" s="251"/>
      <c r="J290" s="175" t="s">
        <v>372</v>
      </c>
      <c r="K290" s="176">
        <v>66</v>
      </c>
      <c r="L290" s="252">
        <v>0</v>
      </c>
      <c r="M290" s="253"/>
      <c r="N290" s="254">
        <f t="shared" si="55"/>
        <v>0</v>
      </c>
      <c r="O290" s="254"/>
      <c r="P290" s="254"/>
      <c r="Q290" s="254"/>
      <c r="R290" s="37"/>
      <c r="T290" s="177" t="s">
        <v>22</v>
      </c>
      <c r="U290" s="44" t="s">
        <v>49</v>
      </c>
      <c r="V290" s="36"/>
      <c r="W290" s="178">
        <f t="shared" si="56"/>
        <v>0</v>
      </c>
      <c r="X290" s="178">
        <v>0</v>
      </c>
      <c r="Y290" s="178">
        <f t="shared" si="57"/>
        <v>0</v>
      </c>
      <c r="Z290" s="178">
        <v>0</v>
      </c>
      <c r="AA290" s="179">
        <f t="shared" si="58"/>
        <v>0</v>
      </c>
      <c r="AR290" s="19" t="s">
        <v>268</v>
      </c>
      <c r="AT290" s="19" t="s">
        <v>220</v>
      </c>
      <c r="AU290" s="19" t="s">
        <v>93</v>
      </c>
      <c r="AY290" s="19" t="s">
        <v>219</v>
      </c>
      <c r="BE290" s="118">
        <f t="shared" si="59"/>
        <v>0</v>
      </c>
      <c r="BF290" s="118">
        <f t="shared" si="60"/>
        <v>0</v>
      </c>
      <c r="BG290" s="118">
        <f t="shared" si="61"/>
        <v>0</v>
      </c>
      <c r="BH290" s="118">
        <f t="shared" si="62"/>
        <v>0</v>
      </c>
      <c r="BI290" s="118">
        <f t="shared" si="63"/>
        <v>0</v>
      </c>
      <c r="BJ290" s="19" t="s">
        <v>40</v>
      </c>
      <c r="BK290" s="118">
        <f t="shared" si="64"/>
        <v>0</v>
      </c>
      <c r="BL290" s="19" t="s">
        <v>268</v>
      </c>
      <c r="BM290" s="19" t="s">
        <v>2871</v>
      </c>
    </row>
    <row r="291" spans="2:65" s="1" customFormat="1" ht="25.5" customHeight="1">
      <c r="B291" s="35"/>
      <c r="C291" s="181" t="s">
        <v>932</v>
      </c>
      <c r="D291" s="181" t="s">
        <v>536</v>
      </c>
      <c r="E291" s="182" t="s">
        <v>2872</v>
      </c>
      <c r="F291" s="285" t="s">
        <v>2873</v>
      </c>
      <c r="G291" s="285"/>
      <c r="H291" s="285"/>
      <c r="I291" s="285"/>
      <c r="J291" s="183" t="s">
        <v>372</v>
      </c>
      <c r="K291" s="184">
        <v>66</v>
      </c>
      <c r="L291" s="282">
        <v>0</v>
      </c>
      <c r="M291" s="283"/>
      <c r="N291" s="284">
        <f t="shared" si="55"/>
        <v>0</v>
      </c>
      <c r="O291" s="254"/>
      <c r="P291" s="254"/>
      <c r="Q291" s="254"/>
      <c r="R291" s="37"/>
      <c r="T291" s="177" t="s">
        <v>22</v>
      </c>
      <c r="U291" s="44" t="s">
        <v>49</v>
      </c>
      <c r="V291" s="36"/>
      <c r="W291" s="178">
        <f t="shared" si="56"/>
        <v>0</v>
      </c>
      <c r="X291" s="178">
        <v>0</v>
      </c>
      <c r="Y291" s="178">
        <f t="shared" si="57"/>
        <v>0</v>
      </c>
      <c r="Z291" s="178">
        <v>0</v>
      </c>
      <c r="AA291" s="179">
        <f t="shared" si="58"/>
        <v>0</v>
      </c>
      <c r="AR291" s="19" t="s">
        <v>414</v>
      </c>
      <c r="AT291" s="19" t="s">
        <v>536</v>
      </c>
      <c r="AU291" s="19" t="s">
        <v>93</v>
      </c>
      <c r="AY291" s="19" t="s">
        <v>219</v>
      </c>
      <c r="BE291" s="118">
        <f t="shared" si="59"/>
        <v>0</v>
      </c>
      <c r="BF291" s="118">
        <f t="shared" si="60"/>
        <v>0</v>
      </c>
      <c r="BG291" s="118">
        <f t="shared" si="61"/>
        <v>0</v>
      </c>
      <c r="BH291" s="118">
        <f t="shared" si="62"/>
        <v>0</v>
      </c>
      <c r="BI291" s="118">
        <f t="shared" si="63"/>
        <v>0</v>
      </c>
      <c r="BJ291" s="19" t="s">
        <v>40</v>
      </c>
      <c r="BK291" s="118">
        <f t="shared" si="64"/>
        <v>0</v>
      </c>
      <c r="BL291" s="19" t="s">
        <v>268</v>
      </c>
      <c r="BM291" s="19" t="s">
        <v>2874</v>
      </c>
    </row>
    <row r="292" spans="2:65" s="10" customFormat="1" ht="37.35" customHeight="1">
      <c r="B292" s="162"/>
      <c r="C292" s="163"/>
      <c r="D292" s="164" t="s">
        <v>2315</v>
      </c>
      <c r="E292" s="164"/>
      <c r="F292" s="164"/>
      <c r="G292" s="164"/>
      <c r="H292" s="164"/>
      <c r="I292" s="164"/>
      <c r="J292" s="164"/>
      <c r="K292" s="164"/>
      <c r="L292" s="164"/>
      <c r="M292" s="164"/>
      <c r="N292" s="286">
        <f>BK292</f>
        <v>0</v>
      </c>
      <c r="O292" s="287"/>
      <c r="P292" s="287"/>
      <c r="Q292" s="287"/>
      <c r="R292" s="165"/>
      <c r="T292" s="166"/>
      <c r="U292" s="163"/>
      <c r="V292" s="163"/>
      <c r="W292" s="167">
        <f>SUM(W293:W294)</f>
        <v>0</v>
      </c>
      <c r="X292" s="163"/>
      <c r="Y292" s="167">
        <f>SUM(Y293:Y294)</f>
        <v>0</v>
      </c>
      <c r="Z292" s="163"/>
      <c r="AA292" s="168">
        <f>SUM(AA293:AA294)</f>
        <v>0</v>
      </c>
      <c r="AR292" s="169" t="s">
        <v>224</v>
      </c>
      <c r="AT292" s="170" t="s">
        <v>83</v>
      </c>
      <c r="AU292" s="170" t="s">
        <v>84</v>
      </c>
      <c r="AY292" s="169" t="s">
        <v>219</v>
      </c>
      <c r="BK292" s="171">
        <f>SUM(BK293:BK294)</f>
        <v>0</v>
      </c>
    </row>
    <row r="293" spans="2:65" s="1" customFormat="1" ht="16.5" customHeight="1">
      <c r="B293" s="35"/>
      <c r="C293" s="173" t="s">
        <v>936</v>
      </c>
      <c r="D293" s="173" t="s">
        <v>220</v>
      </c>
      <c r="E293" s="174" t="s">
        <v>2875</v>
      </c>
      <c r="F293" s="251" t="s">
        <v>2876</v>
      </c>
      <c r="G293" s="251"/>
      <c r="H293" s="251"/>
      <c r="I293" s="251"/>
      <c r="J293" s="175" t="s">
        <v>372</v>
      </c>
      <c r="K293" s="176">
        <v>1</v>
      </c>
      <c r="L293" s="252">
        <v>0</v>
      </c>
      <c r="M293" s="253"/>
      <c r="N293" s="254">
        <f>ROUND(L293*K293,2)</f>
        <v>0</v>
      </c>
      <c r="O293" s="254"/>
      <c r="P293" s="254"/>
      <c r="Q293" s="254"/>
      <c r="R293" s="37"/>
      <c r="T293" s="177" t="s">
        <v>22</v>
      </c>
      <c r="U293" s="44" t="s">
        <v>49</v>
      </c>
      <c r="V293" s="36"/>
      <c r="W293" s="178">
        <f>V293*K293</f>
        <v>0</v>
      </c>
      <c r="X293" s="178">
        <v>0</v>
      </c>
      <c r="Y293" s="178">
        <f>X293*K293</f>
        <v>0</v>
      </c>
      <c r="Z293" s="178">
        <v>0</v>
      </c>
      <c r="AA293" s="179">
        <f>Z293*K293</f>
        <v>0</v>
      </c>
      <c r="AR293" s="19" t="s">
        <v>2404</v>
      </c>
      <c r="AT293" s="19" t="s">
        <v>220</v>
      </c>
      <c r="AU293" s="19" t="s">
        <v>40</v>
      </c>
      <c r="AY293" s="19" t="s">
        <v>219</v>
      </c>
      <c r="BE293" s="118">
        <f>IF(U293="základní",N293,0)</f>
        <v>0</v>
      </c>
      <c r="BF293" s="118">
        <f>IF(U293="snížená",N293,0)</f>
        <v>0</v>
      </c>
      <c r="BG293" s="118">
        <f>IF(U293="zákl. přenesená",N293,0)</f>
        <v>0</v>
      </c>
      <c r="BH293" s="118">
        <f>IF(U293="sníž. přenesená",N293,0)</f>
        <v>0</v>
      </c>
      <c r="BI293" s="118">
        <f>IF(U293="nulová",N293,0)</f>
        <v>0</v>
      </c>
      <c r="BJ293" s="19" t="s">
        <v>40</v>
      </c>
      <c r="BK293" s="118">
        <f>ROUND(L293*K293,2)</f>
        <v>0</v>
      </c>
      <c r="BL293" s="19" t="s">
        <v>2404</v>
      </c>
      <c r="BM293" s="19" t="s">
        <v>2877</v>
      </c>
    </row>
    <row r="294" spans="2:65" s="1" customFormat="1" ht="16.5" customHeight="1">
      <c r="B294" s="35"/>
      <c r="C294" s="173" t="s">
        <v>940</v>
      </c>
      <c r="D294" s="173" t="s">
        <v>220</v>
      </c>
      <c r="E294" s="174" t="s">
        <v>2878</v>
      </c>
      <c r="F294" s="251" t="s">
        <v>2413</v>
      </c>
      <c r="G294" s="251"/>
      <c r="H294" s="251"/>
      <c r="I294" s="251"/>
      <c r="J294" s="175" t="s">
        <v>372</v>
      </c>
      <c r="K294" s="176">
        <v>1</v>
      </c>
      <c r="L294" s="252">
        <v>0</v>
      </c>
      <c r="M294" s="253"/>
      <c r="N294" s="254">
        <f>ROUND(L294*K294,2)</f>
        <v>0</v>
      </c>
      <c r="O294" s="254"/>
      <c r="P294" s="254"/>
      <c r="Q294" s="254"/>
      <c r="R294" s="37"/>
      <c r="T294" s="177" t="s">
        <v>22</v>
      </c>
      <c r="U294" s="44" t="s">
        <v>49</v>
      </c>
      <c r="V294" s="36"/>
      <c r="W294" s="178">
        <f>V294*K294</f>
        <v>0</v>
      </c>
      <c r="X294" s="178">
        <v>0</v>
      </c>
      <c r="Y294" s="178">
        <f>X294*K294</f>
        <v>0</v>
      </c>
      <c r="Z294" s="178">
        <v>0</v>
      </c>
      <c r="AA294" s="179">
        <f>Z294*K294</f>
        <v>0</v>
      </c>
      <c r="AR294" s="19" t="s">
        <v>2404</v>
      </c>
      <c r="AT294" s="19" t="s">
        <v>220</v>
      </c>
      <c r="AU294" s="19" t="s">
        <v>40</v>
      </c>
      <c r="AY294" s="19" t="s">
        <v>219</v>
      </c>
      <c r="BE294" s="118">
        <f>IF(U294="základní",N294,0)</f>
        <v>0</v>
      </c>
      <c r="BF294" s="118">
        <f>IF(U294="snížená",N294,0)</f>
        <v>0</v>
      </c>
      <c r="BG294" s="118">
        <f>IF(U294="zákl. přenesená",N294,0)</f>
        <v>0</v>
      </c>
      <c r="BH294" s="118">
        <f>IF(U294="sníž. přenesená",N294,0)</f>
        <v>0</v>
      </c>
      <c r="BI294" s="118">
        <f>IF(U294="nulová",N294,0)</f>
        <v>0</v>
      </c>
      <c r="BJ294" s="19" t="s">
        <v>40</v>
      </c>
      <c r="BK294" s="118">
        <f>ROUND(L294*K294,2)</f>
        <v>0</v>
      </c>
      <c r="BL294" s="19" t="s">
        <v>2404</v>
      </c>
      <c r="BM294" s="19" t="s">
        <v>2879</v>
      </c>
    </row>
    <row r="295" spans="2:65" s="1" customFormat="1" ht="49.9" customHeight="1">
      <c r="B295" s="35"/>
      <c r="C295" s="36"/>
      <c r="D295" s="164" t="s">
        <v>282</v>
      </c>
      <c r="E295" s="36"/>
      <c r="F295" s="36"/>
      <c r="G295" s="36"/>
      <c r="H295" s="36"/>
      <c r="I295" s="36"/>
      <c r="J295" s="36"/>
      <c r="K295" s="36"/>
      <c r="L295" s="36"/>
      <c r="M295" s="36"/>
      <c r="N295" s="249">
        <f>BK295</f>
        <v>0</v>
      </c>
      <c r="O295" s="250"/>
      <c r="P295" s="250"/>
      <c r="Q295" s="250"/>
      <c r="R295" s="37"/>
      <c r="T295" s="153"/>
      <c r="U295" s="56"/>
      <c r="V295" s="56"/>
      <c r="W295" s="56"/>
      <c r="X295" s="56"/>
      <c r="Y295" s="56"/>
      <c r="Z295" s="56"/>
      <c r="AA295" s="58"/>
      <c r="AT295" s="19" t="s">
        <v>83</v>
      </c>
      <c r="AU295" s="19" t="s">
        <v>84</v>
      </c>
      <c r="AY295" s="19" t="s">
        <v>283</v>
      </c>
      <c r="BK295" s="118">
        <v>0</v>
      </c>
    </row>
    <row r="296" spans="2:65" s="1" customFormat="1" ht="6.95" customHeight="1">
      <c r="B296" s="59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1"/>
    </row>
  </sheetData>
  <sheetProtection algorithmName="SHA-512" hashValue="F1K6ZZfDp1E9BI8yvkV2nV6bV2/qMF7hP2TqDoDgr2JSIDWJfxtXClOw62q1JVrGWFkZDKySgSAQ2FWdMO7jPg==" saltValue="879VdfOwsaeG1ZrqUKGIqTKDbd2zk7B0Dhe36828ah9doMC7LqaSOPEcY2rTYCEJ1jxjs9KcZsnwNy9YP1bokg==" spinCount="10" sheet="1" objects="1" scenarios="1" formatColumns="0" formatRows="0"/>
  <mergeCells count="570">
    <mergeCell ref="F281:I281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3:I293"/>
    <mergeCell ref="F294:I294"/>
    <mergeCell ref="N294:Q294"/>
    <mergeCell ref="N293:Q293"/>
    <mergeCell ref="N292:Q292"/>
    <mergeCell ref="N295:Q295"/>
    <mergeCell ref="L282:M282"/>
    <mergeCell ref="L291:M291"/>
    <mergeCell ref="L293:M293"/>
    <mergeCell ref="L294:M294"/>
    <mergeCell ref="N286:Q286"/>
    <mergeCell ref="N287:Q287"/>
    <mergeCell ref="N288:Q288"/>
    <mergeCell ref="N289:Q289"/>
    <mergeCell ref="N290:Q290"/>
    <mergeCell ref="N291:Q291"/>
    <mergeCell ref="F282:I282"/>
    <mergeCell ref="L281:M281"/>
    <mergeCell ref="L283:M283"/>
    <mergeCell ref="L284:M284"/>
    <mergeCell ref="L285:M285"/>
    <mergeCell ref="L286:M286"/>
    <mergeCell ref="L287:M287"/>
    <mergeCell ref="L288:M288"/>
    <mergeCell ref="L289:M289"/>
    <mergeCell ref="L290:M290"/>
    <mergeCell ref="N215:Q215"/>
    <mergeCell ref="N216:Q216"/>
    <mergeCell ref="N217:Q217"/>
    <mergeCell ref="N218:Q218"/>
    <mergeCell ref="N219:Q219"/>
    <mergeCell ref="N220:Q220"/>
    <mergeCell ref="N221:Q221"/>
    <mergeCell ref="N222:Q222"/>
    <mergeCell ref="N223:Q223"/>
    <mergeCell ref="N224:Q224"/>
    <mergeCell ref="N225:Q225"/>
    <mergeCell ref="N226:Q226"/>
    <mergeCell ref="N227:Q227"/>
    <mergeCell ref="N228:Q228"/>
    <mergeCell ref="N229:Q22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L220:M220"/>
    <mergeCell ref="L221:M221"/>
    <mergeCell ref="L222:M222"/>
    <mergeCell ref="L223:M223"/>
    <mergeCell ref="L224:M224"/>
    <mergeCell ref="L225:M225"/>
    <mergeCell ref="L226:M226"/>
    <mergeCell ref="L227:M227"/>
    <mergeCell ref="L228:M228"/>
    <mergeCell ref="L229:M229"/>
    <mergeCell ref="L230:M230"/>
    <mergeCell ref="L231:M231"/>
    <mergeCell ref="L232:M232"/>
    <mergeCell ref="L233:M233"/>
    <mergeCell ref="L234:M234"/>
    <mergeCell ref="N230:Q230"/>
    <mergeCell ref="N231:Q231"/>
    <mergeCell ref="N232:Q232"/>
    <mergeCell ref="N233:Q233"/>
    <mergeCell ref="N234:Q234"/>
    <mergeCell ref="N235:Q235"/>
    <mergeCell ref="N236:Q236"/>
    <mergeCell ref="N237:Q237"/>
    <mergeCell ref="N238:Q238"/>
    <mergeCell ref="N239:Q239"/>
    <mergeCell ref="N240:Q240"/>
    <mergeCell ref="N242:Q242"/>
    <mergeCell ref="N243:Q243"/>
    <mergeCell ref="N244:Q244"/>
    <mergeCell ref="N245:Q245"/>
    <mergeCell ref="N241:Q241"/>
    <mergeCell ref="F235:I235"/>
    <mergeCell ref="F236:I236"/>
    <mergeCell ref="F237:I237"/>
    <mergeCell ref="F238:I238"/>
    <mergeCell ref="F239:I239"/>
    <mergeCell ref="F240:I240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L235:M235"/>
    <mergeCell ref="L236:M236"/>
    <mergeCell ref="L237:M237"/>
    <mergeCell ref="L238:M238"/>
    <mergeCell ref="L239:M239"/>
    <mergeCell ref="L240:M240"/>
    <mergeCell ref="L242:M242"/>
    <mergeCell ref="L243:M243"/>
    <mergeCell ref="L244:M244"/>
    <mergeCell ref="L245:M245"/>
    <mergeCell ref="L246:M246"/>
    <mergeCell ref="L247:M247"/>
    <mergeCell ref="L248:M248"/>
    <mergeCell ref="L249:M249"/>
    <mergeCell ref="L250:M250"/>
    <mergeCell ref="N246:Q246"/>
    <mergeCell ref="N247:Q247"/>
    <mergeCell ref="N248:Q248"/>
    <mergeCell ref="N249:Q249"/>
    <mergeCell ref="N250:Q250"/>
    <mergeCell ref="N251:Q251"/>
    <mergeCell ref="N252:Q252"/>
    <mergeCell ref="N253:Q253"/>
    <mergeCell ref="N254:Q254"/>
    <mergeCell ref="N255:Q255"/>
    <mergeCell ref="N256:Q256"/>
    <mergeCell ref="N257:Q257"/>
    <mergeCell ref="N258:Q258"/>
    <mergeCell ref="N259:Q259"/>
    <mergeCell ref="N260:Q26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L251:M251"/>
    <mergeCell ref="L252:M252"/>
    <mergeCell ref="L253:M253"/>
    <mergeCell ref="L254:M254"/>
    <mergeCell ref="L255:M255"/>
    <mergeCell ref="L256:M256"/>
    <mergeCell ref="L257:M257"/>
    <mergeCell ref="L258:M258"/>
    <mergeCell ref="L259:M259"/>
    <mergeCell ref="L260:M260"/>
    <mergeCell ref="L261:M261"/>
    <mergeCell ref="L262:M262"/>
    <mergeCell ref="L263:M263"/>
    <mergeCell ref="L264:M264"/>
    <mergeCell ref="N261:Q261"/>
    <mergeCell ref="N262:Q262"/>
    <mergeCell ref="N263:Q263"/>
    <mergeCell ref="N264:Q264"/>
    <mergeCell ref="N266:Q266"/>
    <mergeCell ref="N267:Q267"/>
    <mergeCell ref="N268:Q268"/>
    <mergeCell ref="N269:Q269"/>
    <mergeCell ref="N270:Q270"/>
    <mergeCell ref="N271:Q271"/>
    <mergeCell ref="N272:Q272"/>
    <mergeCell ref="N273:Q273"/>
    <mergeCell ref="N274:Q274"/>
    <mergeCell ref="N275:Q275"/>
    <mergeCell ref="N276:Q276"/>
    <mergeCell ref="N265:Q265"/>
    <mergeCell ref="F266:I266"/>
    <mergeCell ref="F268:I268"/>
    <mergeCell ref="F267:I267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L266:M266"/>
    <mergeCell ref="L268:M268"/>
    <mergeCell ref="L267:M267"/>
    <mergeCell ref="L269:M269"/>
    <mergeCell ref="L270:M270"/>
    <mergeCell ref="L271:M271"/>
    <mergeCell ref="L272:M272"/>
    <mergeCell ref="L273:M273"/>
    <mergeCell ref="L274:M274"/>
    <mergeCell ref="L275:M275"/>
    <mergeCell ref="L276:M276"/>
    <mergeCell ref="L277:M277"/>
    <mergeCell ref="L278:M278"/>
    <mergeCell ref="L279:M279"/>
    <mergeCell ref="L280:M280"/>
    <mergeCell ref="N277:Q277"/>
    <mergeCell ref="N278:Q278"/>
    <mergeCell ref="N279:Q279"/>
    <mergeCell ref="N280:Q280"/>
    <mergeCell ref="N281:Q281"/>
    <mergeCell ref="N282:Q282"/>
    <mergeCell ref="N283:Q283"/>
    <mergeCell ref="N284:Q284"/>
    <mergeCell ref="N285:Q28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8:Q98"/>
    <mergeCell ref="N99:Q99"/>
    <mergeCell ref="N100:Q100"/>
    <mergeCell ref="N101:Q101"/>
    <mergeCell ref="N102:Q102"/>
    <mergeCell ref="N103:Q103"/>
    <mergeCell ref="N104:Q104"/>
    <mergeCell ref="L106:Q106"/>
    <mergeCell ref="D99:H99"/>
    <mergeCell ref="D102:H102"/>
    <mergeCell ref="D100:H100"/>
    <mergeCell ref="D101:H101"/>
    <mergeCell ref="D103:H103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N124:Q124"/>
    <mergeCell ref="N125:Q125"/>
    <mergeCell ref="N126:Q126"/>
    <mergeCell ref="F127:I127"/>
    <mergeCell ref="L127:M127"/>
    <mergeCell ref="N127:Q127"/>
    <mergeCell ref="N128:Q128"/>
    <mergeCell ref="N129:Q129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F128:I128"/>
    <mergeCell ref="F132:I132"/>
    <mergeCell ref="F131:I131"/>
    <mergeCell ref="F129:I129"/>
    <mergeCell ref="F130:I130"/>
    <mergeCell ref="F133:I133"/>
    <mergeCell ref="F134:I134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L128:M128"/>
    <mergeCell ref="L134:M134"/>
    <mergeCell ref="L129:M129"/>
    <mergeCell ref="L130:M130"/>
    <mergeCell ref="L131:M131"/>
    <mergeCell ref="L132:M132"/>
    <mergeCell ref="L133:M133"/>
    <mergeCell ref="L135:M135"/>
    <mergeCell ref="L136:M136"/>
    <mergeCell ref="L137:M137"/>
    <mergeCell ref="L138:M138"/>
    <mergeCell ref="L139:M139"/>
    <mergeCell ref="L140:M140"/>
    <mergeCell ref="L141:M141"/>
    <mergeCell ref="L142:M142"/>
    <mergeCell ref="N138:Q138"/>
    <mergeCell ref="N141:Q141"/>
    <mergeCell ref="N139:Q139"/>
    <mergeCell ref="N140:Q140"/>
    <mergeCell ref="N142:Q142"/>
    <mergeCell ref="N144:Q144"/>
    <mergeCell ref="N145:Q145"/>
    <mergeCell ref="N146:Q146"/>
    <mergeCell ref="N147:Q147"/>
    <mergeCell ref="N148:Q148"/>
    <mergeCell ref="N149:Q149"/>
    <mergeCell ref="N150:Q150"/>
    <mergeCell ref="N151:Q151"/>
    <mergeCell ref="N152:Q152"/>
    <mergeCell ref="N153:Q153"/>
    <mergeCell ref="N143:Q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N154:Q154"/>
    <mergeCell ref="N155:Q155"/>
    <mergeCell ref="N156:Q156"/>
    <mergeCell ref="N157:Q157"/>
    <mergeCell ref="N158:Q158"/>
    <mergeCell ref="N159:Q159"/>
    <mergeCell ref="N160:Q160"/>
    <mergeCell ref="N161:Q161"/>
    <mergeCell ref="N162:Q162"/>
    <mergeCell ref="N163:Q163"/>
    <mergeCell ref="N164:Q164"/>
    <mergeCell ref="N165:Q165"/>
    <mergeCell ref="N166:Q166"/>
    <mergeCell ref="N167:Q167"/>
    <mergeCell ref="N168:Q16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L159:M159"/>
    <mergeCell ref="L160:M160"/>
    <mergeCell ref="L161:M161"/>
    <mergeCell ref="L162:M162"/>
    <mergeCell ref="L163:M163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N169:Q169"/>
    <mergeCell ref="N170:Q170"/>
    <mergeCell ref="N171:Q171"/>
    <mergeCell ref="N172:Q172"/>
    <mergeCell ref="N173:Q173"/>
    <mergeCell ref="N174:Q174"/>
    <mergeCell ref="N175:Q175"/>
    <mergeCell ref="N176:Q176"/>
    <mergeCell ref="N177:Q177"/>
    <mergeCell ref="N178:Q178"/>
    <mergeCell ref="N180:Q180"/>
    <mergeCell ref="N181:Q181"/>
    <mergeCell ref="N182:Q182"/>
    <mergeCell ref="N183:Q183"/>
    <mergeCell ref="N184:Q184"/>
    <mergeCell ref="N179:Q179"/>
    <mergeCell ref="F174:I174"/>
    <mergeCell ref="F175:I175"/>
    <mergeCell ref="F176:I176"/>
    <mergeCell ref="F177:I177"/>
    <mergeCell ref="F178:I178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L174:M174"/>
    <mergeCell ref="L175:M175"/>
    <mergeCell ref="L176:M176"/>
    <mergeCell ref="L177:M177"/>
    <mergeCell ref="L178:M178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N185:Q185"/>
    <mergeCell ref="N186:Q186"/>
    <mergeCell ref="N187:Q187"/>
    <mergeCell ref="N188:Q188"/>
    <mergeCell ref="N189:Q189"/>
    <mergeCell ref="N190:Q190"/>
    <mergeCell ref="N191:Q191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L190:M190"/>
    <mergeCell ref="L191:M191"/>
    <mergeCell ref="L192:M192"/>
    <mergeCell ref="L193:M193"/>
    <mergeCell ref="L194:M194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04:M204"/>
    <mergeCell ref="N200:Q200"/>
    <mergeCell ref="N201:Q201"/>
    <mergeCell ref="N202:Q202"/>
    <mergeCell ref="N203:Q203"/>
    <mergeCell ref="N204:Q204"/>
    <mergeCell ref="N205:Q205"/>
    <mergeCell ref="N206:Q206"/>
    <mergeCell ref="N207:Q207"/>
    <mergeCell ref="N208:Q208"/>
    <mergeCell ref="N209:Q209"/>
    <mergeCell ref="N210:Q210"/>
    <mergeCell ref="N211:Q211"/>
    <mergeCell ref="N212:Q212"/>
    <mergeCell ref="N213:Q213"/>
    <mergeCell ref="N214:Q21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L205:M205"/>
    <mergeCell ref="L206:M206"/>
    <mergeCell ref="L207:M207"/>
    <mergeCell ref="L208:M208"/>
    <mergeCell ref="L209:M209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</mergeCells>
  <hyperlinks>
    <hyperlink ref="F1:G1" location="C2" display="1) Krycí list rozpočtu"/>
    <hyperlink ref="H1:K1" location="C87" display="2) Rekapitulace rozpočtu"/>
    <hyperlink ref="L1" location="C12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123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284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s="1" customFormat="1" ht="32.85" customHeight="1">
      <c r="B8" s="35"/>
      <c r="C8" s="36"/>
      <c r="D8" s="29" t="s">
        <v>183</v>
      </c>
      <c r="E8" s="36"/>
      <c r="F8" s="221" t="s">
        <v>2880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79" t="str">
        <f>'Rekapitulace stavby'!AN8</f>
        <v>5. 3. 2018</v>
      </c>
      <c r="P10" s="266"/>
      <c r="Q10" s="36"/>
      <c r="R10" s="37"/>
    </row>
    <row r="11" spans="1:66" s="1" customFormat="1" ht="10.7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220" t="s">
        <v>30</v>
      </c>
      <c r="P12" s="220"/>
      <c r="Q12" s="36"/>
      <c r="R12" s="37"/>
    </row>
    <row r="13" spans="1:66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220" t="s">
        <v>22</v>
      </c>
      <c r="P13" s="220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33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80" t="str">
        <f>IF('Rekapitulace stavby'!AN13="","",'Rekapitulace stavby'!AN13)</f>
        <v>Vyplň údaj</v>
      </c>
      <c r="P15" s="220"/>
      <c r="Q15" s="36"/>
      <c r="R15" s="37"/>
    </row>
    <row r="16" spans="1:66" s="1" customFormat="1" ht="18" customHeight="1">
      <c r="B16" s="35"/>
      <c r="C16" s="36"/>
      <c r="D16" s="36"/>
      <c r="E16" s="280" t="str">
        <f>IF('Rekapitulace stavby'!E14="","",'Rekapitulace stavby'!E14)</f>
        <v>Vyplň údaj</v>
      </c>
      <c r="F16" s="281"/>
      <c r="G16" s="281"/>
      <c r="H16" s="281"/>
      <c r="I16" s="281"/>
      <c r="J16" s="281"/>
      <c r="K16" s="281"/>
      <c r="L16" s="281"/>
      <c r="M16" s="30" t="s">
        <v>32</v>
      </c>
      <c r="N16" s="36"/>
      <c r="O16" s="280" t="str">
        <f>IF('Rekapitulace stavby'!AN14="","",'Rekapitulace stavby'!AN14)</f>
        <v>Vyplň údaj</v>
      </c>
      <c r="P16" s="220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35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220" t="s">
        <v>36</v>
      </c>
      <c r="P18" s="220"/>
      <c r="Q18" s="36"/>
      <c r="R18" s="37"/>
    </row>
    <row r="19" spans="2:18" s="1" customFormat="1" ht="18" customHeight="1">
      <c r="B19" s="35"/>
      <c r="C19" s="36"/>
      <c r="D19" s="36"/>
      <c r="E19" s="28" t="s">
        <v>37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220" t="s">
        <v>38</v>
      </c>
      <c r="P19" s="220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41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220" t="s">
        <v>36</v>
      </c>
      <c r="P21" s="220"/>
      <c r="Q21" s="36"/>
      <c r="R21" s="37"/>
    </row>
    <row r="22" spans="2:18" s="1" customFormat="1" ht="18" customHeight="1">
      <c r="B22" s="35"/>
      <c r="C22" s="36"/>
      <c r="D22" s="36"/>
      <c r="E22" s="28" t="s">
        <v>37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220" t="s">
        <v>38</v>
      </c>
      <c r="P22" s="220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85.5" customHeight="1">
      <c r="B25" s="35"/>
      <c r="C25" s="36"/>
      <c r="D25" s="36"/>
      <c r="E25" s="215" t="s">
        <v>44</v>
      </c>
      <c r="F25" s="215"/>
      <c r="G25" s="215"/>
      <c r="H25" s="215"/>
      <c r="I25" s="215"/>
      <c r="J25" s="215"/>
      <c r="K25" s="215"/>
      <c r="L25" s="215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6" t="s">
        <v>184</v>
      </c>
      <c r="E28" s="36"/>
      <c r="F28" s="36"/>
      <c r="G28" s="36"/>
      <c r="H28" s="36"/>
      <c r="I28" s="36"/>
      <c r="J28" s="36"/>
      <c r="K28" s="36"/>
      <c r="L28" s="36"/>
      <c r="M28" s="216">
        <f>N89</f>
        <v>0</v>
      </c>
      <c r="N28" s="216"/>
      <c r="O28" s="216"/>
      <c r="P28" s="216"/>
      <c r="Q28" s="36"/>
      <c r="R28" s="37"/>
    </row>
    <row r="29" spans="2:18" s="1" customFormat="1" ht="14.45" customHeight="1">
      <c r="B29" s="35"/>
      <c r="C29" s="36"/>
      <c r="D29" s="34" t="s">
        <v>169</v>
      </c>
      <c r="E29" s="36"/>
      <c r="F29" s="36"/>
      <c r="G29" s="36"/>
      <c r="H29" s="36"/>
      <c r="I29" s="36"/>
      <c r="J29" s="36"/>
      <c r="K29" s="36"/>
      <c r="L29" s="36"/>
      <c r="M29" s="216">
        <f>N95</f>
        <v>0</v>
      </c>
      <c r="N29" s="216"/>
      <c r="O29" s="216"/>
      <c r="P29" s="216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7" t="s">
        <v>47</v>
      </c>
      <c r="E31" s="36"/>
      <c r="F31" s="36"/>
      <c r="G31" s="36"/>
      <c r="H31" s="36"/>
      <c r="I31" s="36"/>
      <c r="J31" s="36"/>
      <c r="K31" s="36"/>
      <c r="L31" s="36"/>
      <c r="M31" s="278">
        <f>ROUND(M28+M29,0)</f>
        <v>0</v>
      </c>
      <c r="N31" s="263"/>
      <c r="O31" s="263"/>
      <c r="P31" s="263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48</v>
      </c>
      <c r="E33" s="42" t="s">
        <v>49</v>
      </c>
      <c r="F33" s="43">
        <v>0.21</v>
      </c>
      <c r="G33" s="128" t="s">
        <v>50</v>
      </c>
      <c r="H33" s="274">
        <f>(SUM(BE95:BE102)+SUM(BE121:BE152))</f>
        <v>0</v>
      </c>
      <c r="I33" s="263"/>
      <c r="J33" s="263"/>
      <c r="K33" s="36"/>
      <c r="L33" s="36"/>
      <c r="M33" s="274">
        <f>ROUND((SUM(BE95:BE102)+SUM(BE121:BE152)), 0)*F33</f>
        <v>0</v>
      </c>
      <c r="N33" s="263"/>
      <c r="O33" s="263"/>
      <c r="P33" s="263"/>
      <c r="Q33" s="36"/>
      <c r="R33" s="37"/>
    </row>
    <row r="34" spans="2:18" s="1" customFormat="1" ht="14.45" customHeight="1">
      <c r="B34" s="35"/>
      <c r="C34" s="36"/>
      <c r="D34" s="36"/>
      <c r="E34" s="42" t="s">
        <v>51</v>
      </c>
      <c r="F34" s="43">
        <v>0.15</v>
      </c>
      <c r="G34" s="128" t="s">
        <v>50</v>
      </c>
      <c r="H34" s="274">
        <f>(SUM(BF95:BF102)+SUM(BF121:BF152))</f>
        <v>0</v>
      </c>
      <c r="I34" s="263"/>
      <c r="J34" s="263"/>
      <c r="K34" s="36"/>
      <c r="L34" s="36"/>
      <c r="M34" s="274">
        <f>ROUND((SUM(BF95:BF102)+SUM(BF121:BF152)), 0)*F34</f>
        <v>0</v>
      </c>
      <c r="N34" s="263"/>
      <c r="O34" s="263"/>
      <c r="P34" s="26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52</v>
      </c>
      <c r="F35" s="43">
        <v>0.21</v>
      </c>
      <c r="G35" s="128" t="s">
        <v>50</v>
      </c>
      <c r="H35" s="274">
        <f>(SUM(BG95:BG102)+SUM(BG121:BG152))</f>
        <v>0</v>
      </c>
      <c r="I35" s="263"/>
      <c r="J35" s="263"/>
      <c r="K35" s="36"/>
      <c r="L35" s="36"/>
      <c r="M35" s="274"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53</v>
      </c>
      <c r="F36" s="43">
        <v>0.15</v>
      </c>
      <c r="G36" s="128" t="s">
        <v>50</v>
      </c>
      <c r="H36" s="274">
        <f>(SUM(BH95:BH102)+SUM(BH121:BH152))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54</v>
      </c>
      <c r="F37" s="43">
        <v>0</v>
      </c>
      <c r="G37" s="128" t="s">
        <v>50</v>
      </c>
      <c r="H37" s="274">
        <f>(SUM(BI95:BI102)+SUM(BI121:BI152))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4"/>
      <c r="D39" s="129" t="s">
        <v>55</v>
      </c>
      <c r="E39" s="79"/>
      <c r="F39" s="79"/>
      <c r="G39" s="130" t="s">
        <v>56</v>
      </c>
      <c r="H39" s="131" t="s">
        <v>57</v>
      </c>
      <c r="I39" s="79"/>
      <c r="J39" s="79"/>
      <c r="K39" s="79"/>
      <c r="L39" s="275">
        <f>SUM(M31:M37)</f>
        <v>0</v>
      </c>
      <c r="M39" s="275"/>
      <c r="N39" s="275"/>
      <c r="O39" s="275"/>
      <c r="P39" s="276"/>
      <c r="Q39" s="124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284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s="1" customFormat="1" ht="36.950000000000003" customHeight="1">
      <c r="B80" s="35"/>
      <c r="C80" s="69" t="s">
        <v>183</v>
      </c>
      <c r="D80" s="36"/>
      <c r="E80" s="36"/>
      <c r="F80" s="236" t="str">
        <f>F8</f>
        <v>007 - Elektroinstalace - slaboproud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36"/>
      <c r="R80" s="37"/>
      <c r="T80" s="135"/>
      <c r="U80" s="135"/>
    </row>
    <row r="81" spans="2:65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5"/>
      <c r="U81" s="135"/>
    </row>
    <row r="82" spans="2:65" s="1" customFormat="1" ht="18" customHeight="1">
      <c r="B82" s="35"/>
      <c r="C82" s="30" t="s">
        <v>24</v>
      </c>
      <c r="D82" s="36"/>
      <c r="E82" s="36"/>
      <c r="F82" s="28" t="str">
        <f>F10</f>
        <v>Dobruška</v>
      </c>
      <c r="G82" s="36"/>
      <c r="H82" s="36"/>
      <c r="I82" s="36"/>
      <c r="J82" s="36"/>
      <c r="K82" s="30" t="s">
        <v>26</v>
      </c>
      <c r="L82" s="36"/>
      <c r="M82" s="266" t="str">
        <f>IF(O10="","",O10)</f>
        <v>5. 3. 2018</v>
      </c>
      <c r="N82" s="266"/>
      <c r="O82" s="266"/>
      <c r="P82" s="266"/>
      <c r="Q82" s="36"/>
      <c r="R82" s="37"/>
      <c r="T82" s="135"/>
      <c r="U82" s="135"/>
    </row>
    <row r="83" spans="2:65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5"/>
      <c r="U83" s="135"/>
    </row>
    <row r="84" spans="2:65" s="1" customFormat="1" ht="15">
      <c r="B84" s="35"/>
      <c r="C84" s="30" t="s">
        <v>28</v>
      </c>
      <c r="D84" s="36"/>
      <c r="E84" s="36"/>
      <c r="F84" s="28" t="str">
        <f>E13</f>
        <v>SŠ - Podorlické vzdělávací centrum Dobruška</v>
      </c>
      <c r="G84" s="36"/>
      <c r="H84" s="36"/>
      <c r="I84" s="36"/>
      <c r="J84" s="36"/>
      <c r="K84" s="30" t="s">
        <v>35</v>
      </c>
      <c r="L84" s="36"/>
      <c r="M84" s="220" t="str">
        <f>E19</f>
        <v>ApA Architektonicko-projekt.ateliér Vamberk s.r.o.</v>
      </c>
      <c r="N84" s="220"/>
      <c r="O84" s="220"/>
      <c r="P84" s="220"/>
      <c r="Q84" s="220"/>
      <c r="R84" s="37"/>
      <c r="T84" s="135"/>
      <c r="U84" s="135"/>
    </row>
    <row r="85" spans="2:65" s="1" customFormat="1" ht="14.45" customHeight="1">
      <c r="B85" s="35"/>
      <c r="C85" s="30" t="s">
        <v>33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41</v>
      </c>
      <c r="L85" s="36"/>
      <c r="M85" s="220" t="str">
        <f>E22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65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5"/>
      <c r="U86" s="135"/>
    </row>
    <row r="87" spans="2:65" s="1" customFormat="1" ht="29.25" customHeight="1">
      <c r="B87" s="35"/>
      <c r="C87" s="271" t="s">
        <v>186</v>
      </c>
      <c r="D87" s="272"/>
      <c r="E87" s="272"/>
      <c r="F87" s="272"/>
      <c r="G87" s="272"/>
      <c r="H87" s="124"/>
      <c r="I87" s="124"/>
      <c r="J87" s="124"/>
      <c r="K87" s="124"/>
      <c r="L87" s="124"/>
      <c r="M87" s="124"/>
      <c r="N87" s="271" t="s">
        <v>187</v>
      </c>
      <c r="O87" s="272"/>
      <c r="P87" s="272"/>
      <c r="Q87" s="272"/>
      <c r="R87" s="37"/>
      <c r="T87" s="135"/>
      <c r="U87" s="135"/>
    </row>
    <row r="88" spans="2:65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5"/>
      <c r="U88" s="135"/>
    </row>
    <row r="89" spans="2:65" s="1" customFormat="1" ht="29.25" customHeight="1">
      <c r="B89" s="35"/>
      <c r="C89" s="137" t="s">
        <v>188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9">
        <f>N121</f>
        <v>0</v>
      </c>
      <c r="O89" s="269"/>
      <c r="P89" s="269"/>
      <c r="Q89" s="269"/>
      <c r="R89" s="37"/>
      <c r="T89" s="135"/>
      <c r="U89" s="135"/>
      <c r="AU89" s="19" t="s">
        <v>189</v>
      </c>
    </row>
    <row r="90" spans="2:65" s="7" customFormat="1" ht="24.95" customHeight="1">
      <c r="B90" s="138"/>
      <c r="C90" s="139"/>
      <c r="D90" s="140" t="s">
        <v>2313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60">
        <f>N122</f>
        <v>0</v>
      </c>
      <c r="O90" s="273"/>
      <c r="P90" s="273"/>
      <c r="Q90" s="273"/>
      <c r="R90" s="141"/>
      <c r="T90" s="142"/>
      <c r="U90" s="142"/>
    </row>
    <row r="91" spans="2:65" s="8" customFormat="1" ht="19.899999999999999" customHeight="1">
      <c r="B91" s="143"/>
      <c r="C91" s="103"/>
      <c r="D91" s="114" t="s">
        <v>2881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6">
        <f>N123</f>
        <v>0</v>
      </c>
      <c r="O91" s="227"/>
      <c r="P91" s="227"/>
      <c r="Q91" s="227"/>
      <c r="R91" s="144"/>
      <c r="T91" s="145"/>
      <c r="U91" s="145"/>
    </row>
    <row r="92" spans="2:65" s="8" customFormat="1" ht="19.899999999999999" customHeight="1">
      <c r="B92" s="143"/>
      <c r="C92" s="103"/>
      <c r="D92" s="114" t="s">
        <v>2882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N141</f>
        <v>0</v>
      </c>
      <c r="O92" s="227"/>
      <c r="P92" s="227"/>
      <c r="Q92" s="227"/>
      <c r="R92" s="144"/>
      <c r="T92" s="145"/>
      <c r="U92" s="145"/>
    </row>
    <row r="93" spans="2:65" s="8" customFormat="1" ht="19.899999999999999" customHeight="1">
      <c r="B93" s="143"/>
      <c r="C93" s="103"/>
      <c r="D93" s="114" t="s">
        <v>2883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N148</f>
        <v>0</v>
      </c>
      <c r="O93" s="227"/>
      <c r="P93" s="227"/>
      <c r="Q93" s="227"/>
      <c r="R93" s="144"/>
      <c r="T93" s="145"/>
      <c r="U93" s="145"/>
    </row>
    <row r="94" spans="2:65" s="1" customFormat="1" ht="21.75" customHeight="1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7"/>
      <c r="T94" s="135"/>
      <c r="U94" s="135"/>
    </row>
    <row r="95" spans="2:65" s="1" customFormat="1" ht="29.25" customHeight="1">
      <c r="B95" s="35"/>
      <c r="C95" s="137" t="s">
        <v>197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269">
        <f>ROUND(N96+N97+N98+N99+N100+N101,0)</f>
        <v>0</v>
      </c>
      <c r="O95" s="270"/>
      <c r="P95" s="270"/>
      <c r="Q95" s="270"/>
      <c r="R95" s="37"/>
      <c r="T95" s="146"/>
      <c r="U95" s="147" t="s">
        <v>48</v>
      </c>
    </row>
    <row r="96" spans="2:65" s="1" customFormat="1" ht="18" customHeight="1">
      <c r="B96" s="35"/>
      <c r="C96" s="36"/>
      <c r="D96" s="247" t="s">
        <v>198</v>
      </c>
      <c r="E96" s="248"/>
      <c r="F96" s="248"/>
      <c r="G96" s="248"/>
      <c r="H96" s="248"/>
      <c r="I96" s="36"/>
      <c r="J96" s="36"/>
      <c r="K96" s="36"/>
      <c r="L96" s="36"/>
      <c r="M96" s="36"/>
      <c r="N96" s="246">
        <f>ROUND(N89*T96,0)</f>
        <v>0</v>
      </c>
      <c r="O96" s="226"/>
      <c r="P96" s="226"/>
      <c r="Q96" s="226"/>
      <c r="R96" s="37"/>
      <c r="S96" s="148"/>
      <c r="T96" s="149"/>
      <c r="U96" s="150" t="s">
        <v>49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51" t="s">
        <v>162</v>
      </c>
      <c r="AZ96" s="148"/>
      <c r="BA96" s="148"/>
      <c r="BB96" s="148"/>
      <c r="BC96" s="148"/>
      <c r="BD96" s="148"/>
      <c r="BE96" s="152">
        <f t="shared" ref="BE96:BE101" si="0">IF(U96="základní",N96,0)</f>
        <v>0</v>
      </c>
      <c r="BF96" s="152">
        <f t="shared" ref="BF96:BF101" si="1">IF(U96="snížená",N96,0)</f>
        <v>0</v>
      </c>
      <c r="BG96" s="152">
        <f t="shared" ref="BG96:BG101" si="2">IF(U96="zákl. přenesená",N96,0)</f>
        <v>0</v>
      </c>
      <c r="BH96" s="152">
        <f t="shared" ref="BH96:BH101" si="3">IF(U96="sníž. přenesená",N96,0)</f>
        <v>0</v>
      </c>
      <c r="BI96" s="152">
        <f t="shared" ref="BI96:BI101" si="4">IF(U96="nulová",N96,0)</f>
        <v>0</v>
      </c>
      <c r="BJ96" s="151" t="s">
        <v>40</v>
      </c>
      <c r="BK96" s="148"/>
      <c r="BL96" s="148"/>
      <c r="BM96" s="148"/>
    </row>
    <row r="97" spans="2:65" s="1" customFormat="1" ht="18" customHeight="1">
      <c r="B97" s="35"/>
      <c r="C97" s="36"/>
      <c r="D97" s="247" t="s">
        <v>199</v>
      </c>
      <c r="E97" s="248"/>
      <c r="F97" s="248"/>
      <c r="G97" s="248"/>
      <c r="H97" s="248"/>
      <c r="I97" s="36"/>
      <c r="J97" s="36"/>
      <c r="K97" s="36"/>
      <c r="L97" s="36"/>
      <c r="M97" s="36"/>
      <c r="N97" s="246">
        <f>ROUND(N89*T97,0)</f>
        <v>0</v>
      </c>
      <c r="O97" s="226"/>
      <c r="P97" s="226"/>
      <c r="Q97" s="226"/>
      <c r="R97" s="37"/>
      <c r="S97" s="148"/>
      <c r="T97" s="149"/>
      <c r="U97" s="150" t="s">
        <v>49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51" t="s">
        <v>162</v>
      </c>
      <c r="AZ97" s="148"/>
      <c r="BA97" s="148"/>
      <c r="BB97" s="148"/>
      <c r="BC97" s="148"/>
      <c r="BD97" s="148"/>
      <c r="BE97" s="152">
        <f t="shared" si="0"/>
        <v>0</v>
      </c>
      <c r="BF97" s="152">
        <f t="shared" si="1"/>
        <v>0</v>
      </c>
      <c r="BG97" s="152">
        <f t="shared" si="2"/>
        <v>0</v>
      </c>
      <c r="BH97" s="152">
        <f t="shared" si="3"/>
        <v>0</v>
      </c>
      <c r="BI97" s="152">
        <f t="shared" si="4"/>
        <v>0</v>
      </c>
      <c r="BJ97" s="151" t="s">
        <v>40</v>
      </c>
      <c r="BK97" s="148"/>
      <c r="BL97" s="148"/>
      <c r="BM97" s="148"/>
    </row>
    <row r="98" spans="2:65" s="1" customFormat="1" ht="18" customHeight="1">
      <c r="B98" s="35"/>
      <c r="C98" s="36"/>
      <c r="D98" s="247" t="s">
        <v>200</v>
      </c>
      <c r="E98" s="248"/>
      <c r="F98" s="248"/>
      <c r="G98" s="248"/>
      <c r="H98" s="248"/>
      <c r="I98" s="36"/>
      <c r="J98" s="36"/>
      <c r="K98" s="36"/>
      <c r="L98" s="36"/>
      <c r="M98" s="36"/>
      <c r="N98" s="246">
        <f>ROUND(N89*T98,0)</f>
        <v>0</v>
      </c>
      <c r="O98" s="226"/>
      <c r="P98" s="226"/>
      <c r="Q98" s="226"/>
      <c r="R98" s="37"/>
      <c r="S98" s="148"/>
      <c r="T98" s="149"/>
      <c r="U98" s="150" t="s">
        <v>49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51" t="s">
        <v>162</v>
      </c>
      <c r="AZ98" s="148"/>
      <c r="BA98" s="148"/>
      <c r="BB98" s="148"/>
      <c r="BC98" s="148"/>
      <c r="BD98" s="148"/>
      <c r="BE98" s="152">
        <f t="shared" si="0"/>
        <v>0</v>
      </c>
      <c r="BF98" s="152">
        <f t="shared" si="1"/>
        <v>0</v>
      </c>
      <c r="BG98" s="152">
        <f t="shared" si="2"/>
        <v>0</v>
      </c>
      <c r="BH98" s="152">
        <f t="shared" si="3"/>
        <v>0</v>
      </c>
      <c r="BI98" s="152">
        <f t="shared" si="4"/>
        <v>0</v>
      </c>
      <c r="BJ98" s="151" t="s">
        <v>40</v>
      </c>
      <c r="BK98" s="148"/>
      <c r="BL98" s="148"/>
      <c r="BM98" s="148"/>
    </row>
    <row r="99" spans="2:65" s="1" customFormat="1" ht="18" customHeight="1">
      <c r="B99" s="35"/>
      <c r="C99" s="36"/>
      <c r="D99" s="247" t="s">
        <v>201</v>
      </c>
      <c r="E99" s="248"/>
      <c r="F99" s="248"/>
      <c r="G99" s="248"/>
      <c r="H99" s="248"/>
      <c r="I99" s="36"/>
      <c r="J99" s="36"/>
      <c r="K99" s="36"/>
      <c r="L99" s="36"/>
      <c r="M99" s="36"/>
      <c r="N99" s="246">
        <f>ROUND(N89*T99,0)</f>
        <v>0</v>
      </c>
      <c r="O99" s="226"/>
      <c r="P99" s="226"/>
      <c r="Q99" s="226"/>
      <c r="R99" s="37"/>
      <c r="S99" s="148"/>
      <c r="T99" s="149"/>
      <c r="U99" s="150" t="s">
        <v>49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51" t="s">
        <v>162</v>
      </c>
      <c r="AZ99" s="148"/>
      <c r="BA99" s="148"/>
      <c r="BB99" s="148"/>
      <c r="BC99" s="148"/>
      <c r="BD99" s="148"/>
      <c r="BE99" s="152">
        <f t="shared" si="0"/>
        <v>0</v>
      </c>
      <c r="BF99" s="152">
        <f t="shared" si="1"/>
        <v>0</v>
      </c>
      <c r="BG99" s="152">
        <f t="shared" si="2"/>
        <v>0</v>
      </c>
      <c r="BH99" s="152">
        <f t="shared" si="3"/>
        <v>0</v>
      </c>
      <c r="BI99" s="152">
        <f t="shared" si="4"/>
        <v>0</v>
      </c>
      <c r="BJ99" s="151" t="s">
        <v>40</v>
      </c>
      <c r="BK99" s="148"/>
      <c r="BL99" s="148"/>
      <c r="BM99" s="148"/>
    </row>
    <row r="100" spans="2:65" s="1" customFormat="1" ht="18" customHeight="1">
      <c r="B100" s="35"/>
      <c r="C100" s="36"/>
      <c r="D100" s="247" t="s">
        <v>202</v>
      </c>
      <c r="E100" s="248"/>
      <c r="F100" s="248"/>
      <c r="G100" s="248"/>
      <c r="H100" s="248"/>
      <c r="I100" s="36"/>
      <c r="J100" s="36"/>
      <c r="K100" s="36"/>
      <c r="L100" s="36"/>
      <c r="M100" s="36"/>
      <c r="N100" s="246">
        <f>ROUND(N89*T100,0)</f>
        <v>0</v>
      </c>
      <c r="O100" s="226"/>
      <c r="P100" s="226"/>
      <c r="Q100" s="226"/>
      <c r="R100" s="37"/>
      <c r="S100" s="148"/>
      <c r="T100" s="149"/>
      <c r="U100" s="150" t="s">
        <v>49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51" t="s">
        <v>162</v>
      </c>
      <c r="AZ100" s="148"/>
      <c r="BA100" s="148"/>
      <c r="BB100" s="148"/>
      <c r="BC100" s="148"/>
      <c r="BD100" s="148"/>
      <c r="BE100" s="152">
        <f t="shared" si="0"/>
        <v>0</v>
      </c>
      <c r="BF100" s="152">
        <f t="shared" si="1"/>
        <v>0</v>
      </c>
      <c r="BG100" s="152">
        <f t="shared" si="2"/>
        <v>0</v>
      </c>
      <c r="BH100" s="152">
        <f t="shared" si="3"/>
        <v>0</v>
      </c>
      <c r="BI100" s="152">
        <f t="shared" si="4"/>
        <v>0</v>
      </c>
      <c r="BJ100" s="151" t="s">
        <v>40</v>
      </c>
      <c r="BK100" s="148"/>
      <c r="BL100" s="148"/>
      <c r="BM100" s="148"/>
    </row>
    <row r="101" spans="2:65" s="1" customFormat="1" ht="18" customHeight="1">
      <c r="B101" s="35"/>
      <c r="C101" s="36"/>
      <c r="D101" s="114" t="s">
        <v>203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246">
        <f>ROUND(N89*T101,0)</f>
        <v>0</v>
      </c>
      <c r="O101" s="226"/>
      <c r="P101" s="226"/>
      <c r="Q101" s="226"/>
      <c r="R101" s="37"/>
      <c r="S101" s="148"/>
      <c r="T101" s="153"/>
      <c r="U101" s="154" t="s">
        <v>49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51" t="s">
        <v>204</v>
      </c>
      <c r="AZ101" s="148"/>
      <c r="BA101" s="148"/>
      <c r="BB101" s="148"/>
      <c r="BC101" s="148"/>
      <c r="BD101" s="148"/>
      <c r="BE101" s="152">
        <f t="shared" si="0"/>
        <v>0</v>
      </c>
      <c r="BF101" s="152">
        <f t="shared" si="1"/>
        <v>0</v>
      </c>
      <c r="BG101" s="152">
        <f t="shared" si="2"/>
        <v>0</v>
      </c>
      <c r="BH101" s="152">
        <f t="shared" si="3"/>
        <v>0</v>
      </c>
      <c r="BI101" s="152">
        <f t="shared" si="4"/>
        <v>0</v>
      </c>
      <c r="BJ101" s="151" t="s">
        <v>40</v>
      </c>
      <c r="BK101" s="148"/>
      <c r="BL101" s="148"/>
      <c r="BM101" s="148"/>
    </row>
    <row r="102" spans="2:65" s="1" customForma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  <c r="T102" s="135"/>
      <c r="U102" s="135"/>
    </row>
    <row r="103" spans="2:65" s="1" customFormat="1" ht="29.25" customHeight="1">
      <c r="B103" s="35"/>
      <c r="C103" s="123" t="s">
        <v>174</v>
      </c>
      <c r="D103" s="124"/>
      <c r="E103" s="124"/>
      <c r="F103" s="124"/>
      <c r="G103" s="124"/>
      <c r="H103" s="124"/>
      <c r="I103" s="124"/>
      <c r="J103" s="124"/>
      <c r="K103" s="124"/>
      <c r="L103" s="233">
        <f>ROUND(SUM(N89+N95),0)</f>
        <v>0</v>
      </c>
      <c r="M103" s="233"/>
      <c r="N103" s="233"/>
      <c r="O103" s="233"/>
      <c r="P103" s="233"/>
      <c r="Q103" s="233"/>
      <c r="R103" s="37"/>
      <c r="T103" s="135"/>
      <c r="U103" s="135"/>
    </row>
    <row r="104" spans="2:65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  <c r="T104" s="135"/>
      <c r="U104" s="135"/>
    </row>
    <row r="108" spans="2:65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09" spans="2:65" s="1" customFormat="1" ht="36.950000000000003" customHeight="1">
      <c r="B109" s="35"/>
      <c r="C109" s="207" t="s">
        <v>205</v>
      </c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37"/>
    </row>
    <row r="110" spans="2:65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65" s="1" customFormat="1" ht="30" customHeight="1">
      <c r="B111" s="35"/>
      <c r="C111" s="30" t="s">
        <v>19</v>
      </c>
      <c r="D111" s="36"/>
      <c r="E111" s="36"/>
      <c r="F111" s="264" t="str">
        <f>F6</f>
        <v>Dobruška - objekt výuky</v>
      </c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36"/>
      <c r="R111" s="37"/>
    </row>
    <row r="112" spans="2:65" ht="30" customHeight="1">
      <c r="B112" s="23"/>
      <c r="C112" s="30" t="s">
        <v>181</v>
      </c>
      <c r="D112" s="26"/>
      <c r="E112" s="26"/>
      <c r="F112" s="264" t="s">
        <v>284</v>
      </c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6"/>
      <c r="R112" s="24"/>
    </row>
    <row r="113" spans="2:65" s="1" customFormat="1" ht="36.950000000000003" customHeight="1">
      <c r="B113" s="35"/>
      <c r="C113" s="69" t="s">
        <v>183</v>
      </c>
      <c r="D113" s="36"/>
      <c r="E113" s="36"/>
      <c r="F113" s="236" t="str">
        <f>F8</f>
        <v>007 - Elektroinstalace - slaboproud</v>
      </c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36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18" customHeight="1">
      <c r="B115" s="35"/>
      <c r="C115" s="30" t="s">
        <v>24</v>
      </c>
      <c r="D115" s="36"/>
      <c r="E115" s="36"/>
      <c r="F115" s="28" t="str">
        <f>F10</f>
        <v>Dobruška</v>
      </c>
      <c r="G115" s="36"/>
      <c r="H115" s="36"/>
      <c r="I115" s="36"/>
      <c r="J115" s="36"/>
      <c r="K115" s="30" t="s">
        <v>26</v>
      </c>
      <c r="L115" s="36"/>
      <c r="M115" s="266" t="str">
        <f>IF(O10="","",O10)</f>
        <v>5. 3. 2018</v>
      </c>
      <c r="N115" s="266"/>
      <c r="O115" s="266"/>
      <c r="P115" s="266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 ht="15">
      <c r="B117" s="35"/>
      <c r="C117" s="30" t="s">
        <v>28</v>
      </c>
      <c r="D117" s="36"/>
      <c r="E117" s="36"/>
      <c r="F117" s="28" t="str">
        <f>E13</f>
        <v>SŠ - Podorlické vzdělávací centrum Dobruška</v>
      </c>
      <c r="G117" s="36"/>
      <c r="H117" s="36"/>
      <c r="I117" s="36"/>
      <c r="J117" s="36"/>
      <c r="K117" s="30" t="s">
        <v>35</v>
      </c>
      <c r="L117" s="36"/>
      <c r="M117" s="220" t="str">
        <f>E19</f>
        <v>ApA Architektonicko-projekt.ateliér Vamberk s.r.o.</v>
      </c>
      <c r="N117" s="220"/>
      <c r="O117" s="220"/>
      <c r="P117" s="220"/>
      <c r="Q117" s="220"/>
      <c r="R117" s="37"/>
    </row>
    <row r="118" spans="2:65" s="1" customFormat="1" ht="14.45" customHeight="1">
      <c r="B118" s="35"/>
      <c r="C118" s="30" t="s">
        <v>33</v>
      </c>
      <c r="D118" s="36"/>
      <c r="E118" s="36"/>
      <c r="F118" s="28" t="str">
        <f>IF(E16="","",E16)</f>
        <v>Vyplň údaj</v>
      </c>
      <c r="G118" s="36"/>
      <c r="H118" s="36"/>
      <c r="I118" s="36"/>
      <c r="J118" s="36"/>
      <c r="K118" s="30" t="s">
        <v>41</v>
      </c>
      <c r="L118" s="36"/>
      <c r="M118" s="220" t="str">
        <f>E22</f>
        <v>ApA Architektonicko-projekt.ateliér Vamberk s.r.o.</v>
      </c>
      <c r="N118" s="220"/>
      <c r="O118" s="220"/>
      <c r="P118" s="220"/>
      <c r="Q118" s="220"/>
      <c r="R118" s="37"/>
    </row>
    <row r="119" spans="2:65" s="1" customFormat="1" ht="10.3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9" customFormat="1" ht="29.25" customHeight="1">
      <c r="B120" s="155"/>
      <c r="C120" s="156" t="s">
        <v>206</v>
      </c>
      <c r="D120" s="157" t="s">
        <v>207</v>
      </c>
      <c r="E120" s="157" t="s">
        <v>66</v>
      </c>
      <c r="F120" s="267" t="s">
        <v>208</v>
      </c>
      <c r="G120" s="267"/>
      <c r="H120" s="267"/>
      <c r="I120" s="267"/>
      <c r="J120" s="157" t="s">
        <v>209</v>
      </c>
      <c r="K120" s="157" t="s">
        <v>210</v>
      </c>
      <c r="L120" s="267" t="s">
        <v>211</v>
      </c>
      <c r="M120" s="267"/>
      <c r="N120" s="267" t="s">
        <v>187</v>
      </c>
      <c r="O120" s="267"/>
      <c r="P120" s="267"/>
      <c r="Q120" s="268"/>
      <c r="R120" s="158"/>
      <c r="T120" s="80" t="s">
        <v>212</v>
      </c>
      <c r="U120" s="81" t="s">
        <v>48</v>
      </c>
      <c r="V120" s="81" t="s">
        <v>213</v>
      </c>
      <c r="W120" s="81" t="s">
        <v>214</v>
      </c>
      <c r="X120" s="81" t="s">
        <v>215</v>
      </c>
      <c r="Y120" s="81" t="s">
        <v>216</v>
      </c>
      <c r="Z120" s="81" t="s">
        <v>217</v>
      </c>
      <c r="AA120" s="82" t="s">
        <v>218</v>
      </c>
    </row>
    <row r="121" spans="2:65" s="1" customFormat="1" ht="29.25" customHeight="1">
      <c r="B121" s="35"/>
      <c r="C121" s="84" t="s">
        <v>184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257">
        <f>BK121</f>
        <v>0</v>
      </c>
      <c r="O121" s="258"/>
      <c r="P121" s="258"/>
      <c r="Q121" s="258"/>
      <c r="R121" s="37"/>
      <c r="T121" s="83"/>
      <c r="U121" s="51"/>
      <c r="V121" s="51"/>
      <c r="W121" s="159">
        <f>W122+W153</f>
        <v>0</v>
      </c>
      <c r="X121" s="51"/>
      <c r="Y121" s="159">
        <f>Y122+Y153</f>
        <v>0</v>
      </c>
      <c r="Z121" s="51"/>
      <c r="AA121" s="160">
        <f>AA122+AA153</f>
        <v>0</v>
      </c>
      <c r="AT121" s="19" t="s">
        <v>83</v>
      </c>
      <c r="AU121" s="19" t="s">
        <v>189</v>
      </c>
      <c r="BK121" s="161">
        <f>BK122+BK153</f>
        <v>0</v>
      </c>
    </row>
    <row r="122" spans="2:65" s="10" customFormat="1" ht="37.35" customHeight="1">
      <c r="B122" s="162"/>
      <c r="C122" s="163"/>
      <c r="D122" s="164" t="s">
        <v>2313</v>
      </c>
      <c r="E122" s="164"/>
      <c r="F122" s="164"/>
      <c r="G122" s="164"/>
      <c r="H122" s="164"/>
      <c r="I122" s="164"/>
      <c r="J122" s="164"/>
      <c r="K122" s="164"/>
      <c r="L122" s="164"/>
      <c r="M122" s="164"/>
      <c r="N122" s="259">
        <f>BK122</f>
        <v>0</v>
      </c>
      <c r="O122" s="260"/>
      <c r="P122" s="260"/>
      <c r="Q122" s="260"/>
      <c r="R122" s="165"/>
      <c r="T122" s="166"/>
      <c r="U122" s="163"/>
      <c r="V122" s="163"/>
      <c r="W122" s="167">
        <f>W123+W141+W148</f>
        <v>0</v>
      </c>
      <c r="X122" s="163"/>
      <c r="Y122" s="167">
        <f>Y123+Y141+Y148</f>
        <v>0</v>
      </c>
      <c r="Z122" s="163"/>
      <c r="AA122" s="168">
        <f>AA123+AA141+AA148</f>
        <v>0</v>
      </c>
      <c r="AR122" s="169" t="s">
        <v>40</v>
      </c>
      <c r="AT122" s="170" t="s">
        <v>83</v>
      </c>
      <c r="AU122" s="170" t="s">
        <v>84</v>
      </c>
      <c r="AY122" s="169" t="s">
        <v>219</v>
      </c>
      <c r="BK122" s="171">
        <f>BK123+BK141+BK148</f>
        <v>0</v>
      </c>
    </row>
    <row r="123" spans="2:65" s="10" customFormat="1" ht="19.899999999999999" customHeight="1">
      <c r="B123" s="162"/>
      <c r="C123" s="163"/>
      <c r="D123" s="172" t="s">
        <v>2881</v>
      </c>
      <c r="E123" s="172"/>
      <c r="F123" s="172"/>
      <c r="G123" s="172"/>
      <c r="H123" s="172"/>
      <c r="I123" s="172"/>
      <c r="J123" s="172"/>
      <c r="K123" s="172"/>
      <c r="L123" s="172"/>
      <c r="M123" s="172"/>
      <c r="N123" s="261">
        <f>BK123</f>
        <v>0</v>
      </c>
      <c r="O123" s="262"/>
      <c r="P123" s="262"/>
      <c r="Q123" s="262"/>
      <c r="R123" s="165"/>
      <c r="T123" s="166"/>
      <c r="U123" s="163"/>
      <c r="V123" s="163"/>
      <c r="W123" s="167">
        <f>SUM(W124:W140)</f>
        <v>0</v>
      </c>
      <c r="X123" s="163"/>
      <c r="Y123" s="167">
        <f>SUM(Y124:Y140)</f>
        <v>0</v>
      </c>
      <c r="Z123" s="163"/>
      <c r="AA123" s="168">
        <f>SUM(AA124:AA140)</f>
        <v>0</v>
      </c>
      <c r="AR123" s="169" t="s">
        <v>40</v>
      </c>
      <c r="AT123" s="170" t="s">
        <v>83</v>
      </c>
      <c r="AU123" s="170" t="s">
        <v>40</v>
      </c>
      <c r="AY123" s="169" t="s">
        <v>219</v>
      </c>
      <c r="BK123" s="171">
        <f>SUM(BK124:BK140)</f>
        <v>0</v>
      </c>
    </row>
    <row r="124" spans="2:65" s="1" customFormat="1" ht="25.5" customHeight="1">
      <c r="B124" s="35"/>
      <c r="C124" s="181" t="s">
        <v>40</v>
      </c>
      <c r="D124" s="181" t="s">
        <v>536</v>
      </c>
      <c r="E124" s="182" t="s">
        <v>2402</v>
      </c>
      <c r="F124" s="285" t="s">
        <v>2884</v>
      </c>
      <c r="G124" s="285"/>
      <c r="H124" s="285"/>
      <c r="I124" s="285"/>
      <c r="J124" s="183" t="s">
        <v>429</v>
      </c>
      <c r="K124" s="184">
        <v>30</v>
      </c>
      <c r="L124" s="282">
        <v>0</v>
      </c>
      <c r="M124" s="283"/>
      <c r="N124" s="284">
        <f t="shared" ref="N124:N140" si="5">ROUND(L124*K124,2)</f>
        <v>0</v>
      </c>
      <c r="O124" s="254"/>
      <c r="P124" s="254"/>
      <c r="Q124" s="254"/>
      <c r="R124" s="37"/>
      <c r="T124" s="177" t="s">
        <v>22</v>
      </c>
      <c r="U124" s="44" t="s">
        <v>49</v>
      </c>
      <c r="V124" s="36"/>
      <c r="W124" s="178">
        <f t="shared" ref="W124:W140" si="6">V124*K124</f>
        <v>0</v>
      </c>
      <c r="X124" s="178">
        <v>0</v>
      </c>
      <c r="Y124" s="178">
        <f t="shared" ref="Y124:Y140" si="7">X124*K124</f>
        <v>0</v>
      </c>
      <c r="Z124" s="178">
        <v>0</v>
      </c>
      <c r="AA124" s="179">
        <f t="shared" ref="AA124:AA140" si="8">Z124*K124</f>
        <v>0</v>
      </c>
      <c r="AR124" s="19" t="s">
        <v>249</v>
      </c>
      <c r="AT124" s="19" t="s">
        <v>536</v>
      </c>
      <c r="AU124" s="19" t="s">
        <v>93</v>
      </c>
      <c r="AY124" s="19" t="s">
        <v>219</v>
      </c>
      <c r="BE124" s="118">
        <f t="shared" ref="BE124:BE140" si="9">IF(U124="základní",N124,0)</f>
        <v>0</v>
      </c>
      <c r="BF124" s="118">
        <f t="shared" ref="BF124:BF140" si="10">IF(U124="snížená",N124,0)</f>
        <v>0</v>
      </c>
      <c r="BG124" s="118">
        <f t="shared" ref="BG124:BG140" si="11">IF(U124="zákl. přenesená",N124,0)</f>
        <v>0</v>
      </c>
      <c r="BH124" s="118">
        <f t="shared" ref="BH124:BH140" si="12">IF(U124="sníž. přenesená",N124,0)</f>
        <v>0</v>
      </c>
      <c r="BI124" s="118">
        <f t="shared" ref="BI124:BI140" si="13">IF(U124="nulová",N124,0)</f>
        <v>0</v>
      </c>
      <c r="BJ124" s="19" t="s">
        <v>40</v>
      </c>
      <c r="BK124" s="118">
        <f t="shared" ref="BK124:BK140" si="14">ROUND(L124*K124,2)</f>
        <v>0</v>
      </c>
      <c r="BL124" s="19" t="s">
        <v>224</v>
      </c>
      <c r="BM124" s="19" t="s">
        <v>2885</v>
      </c>
    </row>
    <row r="125" spans="2:65" s="1" customFormat="1" ht="16.5" customHeight="1">
      <c r="B125" s="35"/>
      <c r="C125" s="181" t="s">
        <v>93</v>
      </c>
      <c r="D125" s="181" t="s">
        <v>536</v>
      </c>
      <c r="E125" s="182" t="s">
        <v>2406</v>
      </c>
      <c r="F125" s="285" t="s">
        <v>2886</v>
      </c>
      <c r="G125" s="285"/>
      <c r="H125" s="285"/>
      <c r="I125" s="285"/>
      <c r="J125" s="183" t="s">
        <v>429</v>
      </c>
      <c r="K125" s="184">
        <v>2</v>
      </c>
      <c r="L125" s="282">
        <v>0</v>
      </c>
      <c r="M125" s="283"/>
      <c r="N125" s="284">
        <f t="shared" si="5"/>
        <v>0</v>
      </c>
      <c r="O125" s="254"/>
      <c r="P125" s="254"/>
      <c r="Q125" s="254"/>
      <c r="R125" s="37"/>
      <c r="T125" s="177" t="s">
        <v>22</v>
      </c>
      <c r="U125" s="44" t="s">
        <v>49</v>
      </c>
      <c r="V125" s="36"/>
      <c r="W125" s="178">
        <f t="shared" si="6"/>
        <v>0</v>
      </c>
      <c r="X125" s="178">
        <v>0</v>
      </c>
      <c r="Y125" s="178">
        <f t="shared" si="7"/>
        <v>0</v>
      </c>
      <c r="Z125" s="178">
        <v>0</v>
      </c>
      <c r="AA125" s="179">
        <f t="shared" si="8"/>
        <v>0</v>
      </c>
      <c r="AR125" s="19" t="s">
        <v>249</v>
      </c>
      <c r="AT125" s="19" t="s">
        <v>536</v>
      </c>
      <c r="AU125" s="19" t="s">
        <v>93</v>
      </c>
      <c r="AY125" s="19" t="s">
        <v>219</v>
      </c>
      <c r="BE125" s="118">
        <f t="shared" si="9"/>
        <v>0</v>
      </c>
      <c r="BF125" s="118">
        <f t="shared" si="10"/>
        <v>0</v>
      </c>
      <c r="BG125" s="118">
        <f t="shared" si="11"/>
        <v>0</v>
      </c>
      <c r="BH125" s="118">
        <f t="shared" si="12"/>
        <v>0</v>
      </c>
      <c r="BI125" s="118">
        <f t="shared" si="13"/>
        <v>0</v>
      </c>
      <c r="BJ125" s="19" t="s">
        <v>40</v>
      </c>
      <c r="BK125" s="118">
        <f t="shared" si="14"/>
        <v>0</v>
      </c>
      <c r="BL125" s="19" t="s">
        <v>224</v>
      </c>
      <c r="BM125" s="19" t="s">
        <v>2887</v>
      </c>
    </row>
    <row r="126" spans="2:65" s="1" customFormat="1" ht="25.5" customHeight="1">
      <c r="B126" s="35"/>
      <c r="C126" s="181" t="s">
        <v>101</v>
      </c>
      <c r="D126" s="181" t="s">
        <v>536</v>
      </c>
      <c r="E126" s="182" t="s">
        <v>2409</v>
      </c>
      <c r="F126" s="285" t="s">
        <v>2888</v>
      </c>
      <c r="G126" s="285"/>
      <c r="H126" s="285"/>
      <c r="I126" s="285"/>
      <c r="J126" s="183" t="s">
        <v>429</v>
      </c>
      <c r="K126" s="184">
        <v>27</v>
      </c>
      <c r="L126" s="282">
        <v>0</v>
      </c>
      <c r="M126" s="283"/>
      <c r="N126" s="284">
        <f t="shared" si="5"/>
        <v>0</v>
      </c>
      <c r="O126" s="254"/>
      <c r="P126" s="254"/>
      <c r="Q126" s="254"/>
      <c r="R126" s="37"/>
      <c r="T126" s="177" t="s">
        <v>22</v>
      </c>
      <c r="U126" s="44" t="s">
        <v>49</v>
      </c>
      <c r="V126" s="36"/>
      <c r="W126" s="178">
        <f t="shared" si="6"/>
        <v>0</v>
      </c>
      <c r="X126" s="178">
        <v>0</v>
      </c>
      <c r="Y126" s="178">
        <f t="shared" si="7"/>
        <v>0</v>
      </c>
      <c r="Z126" s="178">
        <v>0</v>
      </c>
      <c r="AA126" s="179">
        <f t="shared" si="8"/>
        <v>0</v>
      </c>
      <c r="AR126" s="19" t="s">
        <v>249</v>
      </c>
      <c r="AT126" s="19" t="s">
        <v>536</v>
      </c>
      <c r="AU126" s="19" t="s">
        <v>93</v>
      </c>
      <c r="AY126" s="19" t="s">
        <v>219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19" t="s">
        <v>40</v>
      </c>
      <c r="BK126" s="118">
        <f t="shared" si="14"/>
        <v>0</v>
      </c>
      <c r="BL126" s="19" t="s">
        <v>224</v>
      </c>
      <c r="BM126" s="19" t="s">
        <v>2889</v>
      </c>
    </row>
    <row r="127" spans="2:65" s="1" customFormat="1" ht="25.5" customHeight="1">
      <c r="B127" s="35"/>
      <c r="C127" s="181" t="s">
        <v>224</v>
      </c>
      <c r="D127" s="181" t="s">
        <v>536</v>
      </c>
      <c r="E127" s="182" t="s">
        <v>2890</v>
      </c>
      <c r="F127" s="285" t="s">
        <v>2891</v>
      </c>
      <c r="G127" s="285"/>
      <c r="H127" s="285"/>
      <c r="I127" s="285"/>
      <c r="J127" s="183" t="s">
        <v>1358</v>
      </c>
      <c r="K127" s="184">
        <v>1</v>
      </c>
      <c r="L127" s="282">
        <v>0</v>
      </c>
      <c r="M127" s="283"/>
      <c r="N127" s="284">
        <f t="shared" si="5"/>
        <v>0</v>
      </c>
      <c r="O127" s="254"/>
      <c r="P127" s="254"/>
      <c r="Q127" s="254"/>
      <c r="R127" s="37"/>
      <c r="T127" s="177" t="s">
        <v>22</v>
      </c>
      <c r="U127" s="44" t="s">
        <v>49</v>
      </c>
      <c r="V127" s="36"/>
      <c r="W127" s="178">
        <f t="shared" si="6"/>
        <v>0</v>
      </c>
      <c r="X127" s="178">
        <v>0</v>
      </c>
      <c r="Y127" s="178">
        <f t="shared" si="7"/>
        <v>0</v>
      </c>
      <c r="Z127" s="178">
        <v>0</v>
      </c>
      <c r="AA127" s="179">
        <f t="shared" si="8"/>
        <v>0</v>
      </c>
      <c r="AR127" s="19" t="s">
        <v>249</v>
      </c>
      <c r="AT127" s="19" t="s">
        <v>536</v>
      </c>
      <c r="AU127" s="19" t="s">
        <v>93</v>
      </c>
      <c r="AY127" s="19" t="s">
        <v>219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40</v>
      </c>
      <c r="BK127" s="118">
        <f t="shared" si="14"/>
        <v>0</v>
      </c>
      <c r="BL127" s="19" t="s">
        <v>224</v>
      </c>
      <c r="BM127" s="19" t="s">
        <v>2892</v>
      </c>
    </row>
    <row r="128" spans="2:65" s="1" customFormat="1" ht="25.5" customHeight="1">
      <c r="B128" s="35"/>
      <c r="C128" s="181" t="s">
        <v>236</v>
      </c>
      <c r="D128" s="181" t="s">
        <v>536</v>
      </c>
      <c r="E128" s="182" t="s">
        <v>2893</v>
      </c>
      <c r="F128" s="285" t="s">
        <v>2894</v>
      </c>
      <c r="G128" s="285"/>
      <c r="H128" s="285"/>
      <c r="I128" s="285"/>
      <c r="J128" s="183" t="s">
        <v>1358</v>
      </c>
      <c r="K128" s="184">
        <v>2</v>
      </c>
      <c r="L128" s="282">
        <v>0</v>
      </c>
      <c r="M128" s="283"/>
      <c r="N128" s="284">
        <f t="shared" si="5"/>
        <v>0</v>
      </c>
      <c r="O128" s="254"/>
      <c r="P128" s="254"/>
      <c r="Q128" s="254"/>
      <c r="R128" s="37"/>
      <c r="T128" s="177" t="s">
        <v>22</v>
      </c>
      <c r="U128" s="44" t="s">
        <v>49</v>
      </c>
      <c r="V128" s="36"/>
      <c r="W128" s="178">
        <f t="shared" si="6"/>
        <v>0</v>
      </c>
      <c r="X128" s="178">
        <v>0</v>
      </c>
      <c r="Y128" s="178">
        <f t="shared" si="7"/>
        <v>0</v>
      </c>
      <c r="Z128" s="178">
        <v>0</v>
      </c>
      <c r="AA128" s="179">
        <f t="shared" si="8"/>
        <v>0</v>
      </c>
      <c r="AR128" s="19" t="s">
        <v>249</v>
      </c>
      <c r="AT128" s="19" t="s">
        <v>536</v>
      </c>
      <c r="AU128" s="19" t="s">
        <v>93</v>
      </c>
      <c r="AY128" s="19" t="s">
        <v>219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40</v>
      </c>
      <c r="BK128" s="118">
        <f t="shared" si="14"/>
        <v>0</v>
      </c>
      <c r="BL128" s="19" t="s">
        <v>224</v>
      </c>
      <c r="BM128" s="19" t="s">
        <v>2895</v>
      </c>
    </row>
    <row r="129" spans="2:65" s="1" customFormat="1" ht="25.5" customHeight="1">
      <c r="B129" s="35"/>
      <c r="C129" s="181" t="s">
        <v>241</v>
      </c>
      <c r="D129" s="181" t="s">
        <v>536</v>
      </c>
      <c r="E129" s="182" t="s">
        <v>2896</v>
      </c>
      <c r="F129" s="285" t="s">
        <v>2897</v>
      </c>
      <c r="G129" s="285"/>
      <c r="H129" s="285"/>
      <c r="I129" s="285"/>
      <c r="J129" s="183" t="s">
        <v>429</v>
      </c>
      <c r="K129" s="184">
        <v>2400</v>
      </c>
      <c r="L129" s="282">
        <v>0</v>
      </c>
      <c r="M129" s="283"/>
      <c r="N129" s="284">
        <f t="shared" si="5"/>
        <v>0</v>
      </c>
      <c r="O129" s="254"/>
      <c r="P129" s="254"/>
      <c r="Q129" s="254"/>
      <c r="R129" s="37"/>
      <c r="T129" s="177" t="s">
        <v>22</v>
      </c>
      <c r="U129" s="44" t="s">
        <v>49</v>
      </c>
      <c r="V129" s="36"/>
      <c r="W129" s="178">
        <f t="shared" si="6"/>
        <v>0</v>
      </c>
      <c r="X129" s="178">
        <v>0</v>
      </c>
      <c r="Y129" s="178">
        <f t="shared" si="7"/>
        <v>0</v>
      </c>
      <c r="Z129" s="178">
        <v>0</v>
      </c>
      <c r="AA129" s="179">
        <f t="shared" si="8"/>
        <v>0</v>
      </c>
      <c r="AR129" s="19" t="s">
        <v>249</v>
      </c>
      <c r="AT129" s="19" t="s">
        <v>536</v>
      </c>
      <c r="AU129" s="19" t="s">
        <v>93</v>
      </c>
      <c r="AY129" s="19" t="s">
        <v>219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40</v>
      </c>
      <c r="BK129" s="118">
        <f t="shared" si="14"/>
        <v>0</v>
      </c>
      <c r="BL129" s="19" t="s">
        <v>224</v>
      </c>
      <c r="BM129" s="19" t="s">
        <v>2898</v>
      </c>
    </row>
    <row r="130" spans="2:65" s="1" customFormat="1" ht="16.5" customHeight="1">
      <c r="B130" s="35"/>
      <c r="C130" s="181" t="s">
        <v>245</v>
      </c>
      <c r="D130" s="181" t="s">
        <v>536</v>
      </c>
      <c r="E130" s="182" t="s">
        <v>2899</v>
      </c>
      <c r="F130" s="285" t="s">
        <v>2900</v>
      </c>
      <c r="G130" s="285"/>
      <c r="H130" s="285"/>
      <c r="I130" s="285"/>
      <c r="J130" s="183" t="s">
        <v>1358</v>
      </c>
      <c r="K130" s="184">
        <v>53</v>
      </c>
      <c r="L130" s="282">
        <v>0</v>
      </c>
      <c r="M130" s="283"/>
      <c r="N130" s="284">
        <f t="shared" si="5"/>
        <v>0</v>
      </c>
      <c r="O130" s="254"/>
      <c r="P130" s="254"/>
      <c r="Q130" s="254"/>
      <c r="R130" s="37"/>
      <c r="T130" s="177" t="s">
        <v>22</v>
      </c>
      <c r="U130" s="44" t="s">
        <v>49</v>
      </c>
      <c r="V130" s="36"/>
      <c r="W130" s="178">
        <f t="shared" si="6"/>
        <v>0</v>
      </c>
      <c r="X130" s="178">
        <v>0</v>
      </c>
      <c r="Y130" s="178">
        <f t="shared" si="7"/>
        <v>0</v>
      </c>
      <c r="Z130" s="178">
        <v>0</v>
      </c>
      <c r="AA130" s="179">
        <f t="shared" si="8"/>
        <v>0</v>
      </c>
      <c r="AR130" s="19" t="s">
        <v>249</v>
      </c>
      <c r="AT130" s="19" t="s">
        <v>536</v>
      </c>
      <c r="AU130" s="19" t="s">
        <v>93</v>
      </c>
      <c r="AY130" s="19" t="s">
        <v>219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40</v>
      </c>
      <c r="BK130" s="118">
        <f t="shared" si="14"/>
        <v>0</v>
      </c>
      <c r="BL130" s="19" t="s">
        <v>224</v>
      </c>
      <c r="BM130" s="19" t="s">
        <v>2901</v>
      </c>
    </row>
    <row r="131" spans="2:65" s="1" customFormat="1" ht="25.5" customHeight="1">
      <c r="B131" s="35"/>
      <c r="C131" s="181" t="s">
        <v>249</v>
      </c>
      <c r="D131" s="181" t="s">
        <v>536</v>
      </c>
      <c r="E131" s="182" t="s">
        <v>2902</v>
      </c>
      <c r="F131" s="285" t="s">
        <v>2903</v>
      </c>
      <c r="G131" s="285"/>
      <c r="H131" s="285"/>
      <c r="I131" s="285"/>
      <c r="J131" s="183" t="s">
        <v>1358</v>
      </c>
      <c r="K131" s="184">
        <v>80</v>
      </c>
      <c r="L131" s="282">
        <v>0</v>
      </c>
      <c r="M131" s="283"/>
      <c r="N131" s="284">
        <f t="shared" si="5"/>
        <v>0</v>
      </c>
      <c r="O131" s="254"/>
      <c r="P131" s="254"/>
      <c r="Q131" s="254"/>
      <c r="R131" s="37"/>
      <c r="T131" s="177" t="s">
        <v>22</v>
      </c>
      <c r="U131" s="44" t="s">
        <v>49</v>
      </c>
      <c r="V131" s="36"/>
      <c r="W131" s="178">
        <f t="shared" si="6"/>
        <v>0</v>
      </c>
      <c r="X131" s="178">
        <v>0</v>
      </c>
      <c r="Y131" s="178">
        <f t="shared" si="7"/>
        <v>0</v>
      </c>
      <c r="Z131" s="178">
        <v>0</v>
      </c>
      <c r="AA131" s="179">
        <f t="shared" si="8"/>
        <v>0</v>
      </c>
      <c r="AR131" s="19" t="s">
        <v>249</v>
      </c>
      <c r="AT131" s="19" t="s">
        <v>536</v>
      </c>
      <c r="AU131" s="19" t="s">
        <v>93</v>
      </c>
      <c r="AY131" s="19" t="s">
        <v>219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40</v>
      </c>
      <c r="BK131" s="118">
        <f t="shared" si="14"/>
        <v>0</v>
      </c>
      <c r="BL131" s="19" t="s">
        <v>224</v>
      </c>
      <c r="BM131" s="19" t="s">
        <v>2904</v>
      </c>
    </row>
    <row r="132" spans="2:65" s="1" customFormat="1" ht="16.5" customHeight="1">
      <c r="B132" s="35"/>
      <c r="C132" s="181" t="s">
        <v>253</v>
      </c>
      <c r="D132" s="181" t="s">
        <v>536</v>
      </c>
      <c r="E132" s="182" t="s">
        <v>2905</v>
      </c>
      <c r="F132" s="285" t="s">
        <v>2906</v>
      </c>
      <c r="G132" s="285"/>
      <c r="H132" s="285"/>
      <c r="I132" s="285"/>
      <c r="J132" s="183" t="s">
        <v>1358</v>
      </c>
      <c r="K132" s="184">
        <v>53</v>
      </c>
      <c r="L132" s="282">
        <v>0</v>
      </c>
      <c r="M132" s="283"/>
      <c r="N132" s="284">
        <f t="shared" si="5"/>
        <v>0</v>
      </c>
      <c r="O132" s="254"/>
      <c r="P132" s="254"/>
      <c r="Q132" s="254"/>
      <c r="R132" s="37"/>
      <c r="T132" s="177" t="s">
        <v>22</v>
      </c>
      <c r="U132" s="44" t="s">
        <v>49</v>
      </c>
      <c r="V132" s="36"/>
      <c r="W132" s="178">
        <f t="shared" si="6"/>
        <v>0</v>
      </c>
      <c r="X132" s="178">
        <v>0</v>
      </c>
      <c r="Y132" s="178">
        <f t="shared" si="7"/>
        <v>0</v>
      </c>
      <c r="Z132" s="178">
        <v>0</v>
      </c>
      <c r="AA132" s="179">
        <f t="shared" si="8"/>
        <v>0</v>
      </c>
      <c r="AR132" s="19" t="s">
        <v>249</v>
      </c>
      <c r="AT132" s="19" t="s">
        <v>536</v>
      </c>
      <c r="AU132" s="19" t="s">
        <v>93</v>
      </c>
      <c r="AY132" s="19" t="s">
        <v>219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40</v>
      </c>
      <c r="BK132" s="118">
        <f t="shared" si="14"/>
        <v>0</v>
      </c>
      <c r="BL132" s="19" t="s">
        <v>224</v>
      </c>
      <c r="BM132" s="19" t="s">
        <v>2907</v>
      </c>
    </row>
    <row r="133" spans="2:65" s="1" customFormat="1" ht="16.5" customHeight="1">
      <c r="B133" s="35"/>
      <c r="C133" s="181" t="s">
        <v>257</v>
      </c>
      <c r="D133" s="181" t="s">
        <v>536</v>
      </c>
      <c r="E133" s="182" t="s">
        <v>2908</v>
      </c>
      <c r="F133" s="285" t="s">
        <v>2909</v>
      </c>
      <c r="G133" s="285"/>
      <c r="H133" s="285"/>
      <c r="I133" s="285"/>
      <c r="J133" s="183" t="s">
        <v>1358</v>
      </c>
      <c r="K133" s="184">
        <v>53</v>
      </c>
      <c r="L133" s="282">
        <v>0</v>
      </c>
      <c r="M133" s="283"/>
      <c r="N133" s="284">
        <f t="shared" si="5"/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 t="shared" si="6"/>
        <v>0</v>
      </c>
      <c r="X133" s="178">
        <v>0</v>
      </c>
      <c r="Y133" s="178">
        <f t="shared" si="7"/>
        <v>0</v>
      </c>
      <c r="Z133" s="178">
        <v>0</v>
      </c>
      <c r="AA133" s="179">
        <f t="shared" si="8"/>
        <v>0</v>
      </c>
      <c r="AR133" s="19" t="s">
        <v>249</v>
      </c>
      <c r="AT133" s="19" t="s">
        <v>536</v>
      </c>
      <c r="AU133" s="19" t="s">
        <v>93</v>
      </c>
      <c r="AY133" s="19" t="s">
        <v>219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40</v>
      </c>
      <c r="BK133" s="118">
        <f t="shared" si="14"/>
        <v>0</v>
      </c>
      <c r="BL133" s="19" t="s">
        <v>224</v>
      </c>
      <c r="BM133" s="19" t="s">
        <v>2910</v>
      </c>
    </row>
    <row r="134" spans="2:65" s="1" customFormat="1" ht="16.5" customHeight="1">
      <c r="B134" s="35"/>
      <c r="C134" s="181" t="s">
        <v>261</v>
      </c>
      <c r="D134" s="181" t="s">
        <v>536</v>
      </c>
      <c r="E134" s="182" t="s">
        <v>2911</v>
      </c>
      <c r="F134" s="285" t="s">
        <v>2912</v>
      </c>
      <c r="G134" s="285"/>
      <c r="H134" s="285"/>
      <c r="I134" s="285"/>
      <c r="J134" s="183" t="s">
        <v>429</v>
      </c>
      <c r="K134" s="184">
        <v>80</v>
      </c>
      <c r="L134" s="282">
        <v>0</v>
      </c>
      <c r="M134" s="283"/>
      <c r="N134" s="284">
        <f t="shared" si="5"/>
        <v>0</v>
      </c>
      <c r="O134" s="254"/>
      <c r="P134" s="254"/>
      <c r="Q134" s="254"/>
      <c r="R134" s="37"/>
      <c r="T134" s="177" t="s">
        <v>22</v>
      </c>
      <c r="U134" s="44" t="s">
        <v>49</v>
      </c>
      <c r="V134" s="36"/>
      <c r="W134" s="178">
        <f t="shared" si="6"/>
        <v>0</v>
      </c>
      <c r="X134" s="178">
        <v>0</v>
      </c>
      <c r="Y134" s="178">
        <f t="shared" si="7"/>
        <v>0</v>
      </c>
      <c r="Z134" s="178">
        <v>0</v>
      </c>
      <c r="AA134" s="179">
        <f t="shared" si="8"/>
        <v>0</v>
      </c>
      <c r="AR134" s="19" t="s">
        <v>249</v>
      </c>
      <c r="AT134" s="19" t="s">
        <v>536</v>
      </c>
      <c r="AU134" s="19" t="s">
        <v>93</v>
      </c>
      <c r="AY134" s="19" t="s">
        <v>219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40</v>
      </c>
      <c r="BK134" s="118">
        <f t="shared" si="14"/>
        <v>0</v>
      </c>
      <c r="BL134" s="19" t="s">
        <v>224</v>
      </c>
      <c r="BM134" s="19" t="s">
        <v>2913</v>
      </c>
    </row>
    <row r="135" spans="2:65" s="1" customFormat="1" ht="16.5" customHeight="1">
      <c r="B135" s="35"/>
      <c r="C135" s="181" t="s">
        <v>265</v>
      </c>
      <c r="D135" s="181" t="s">
        <v>536</v>
      </c>
      <c r="E135" s="182" t="s">
        <v>2914</v>
      </c>
      <c r="F135" s="285" t="s">
        <v>2915</v>
      </c>
      <c r="G135" s="285"/>
      <c r="H135" s="285"/>
      <c r="I135" s="285"/>
      <c r="J135" s="183" t="s">
        <v>429</v>
      </c>
      <c r="K135" s="184">
        <v>60</v>
      </c>
      <c r="L135" s="282">
        <v>0</v>
      </c>
      <c r="M135" s="283"/>
      <c r="N135" s="284">
        <f t="shared" si="5"/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 t="shared" si="6"/>
        <v>0</v>
      </c>
      <c r="X135" s="178">
        <v>0</v>
      </c>
      <c r="Y135" s="178">
        <f t="shared" si="7"/>
        <v>0</v>
      </c>
      <c r="Z135" s="178">
        <v>0</v>
      </c>
      <c r="AA135" s="179">
        <f t="shared" si="8"/>
        <v>0</v>
      </c>
      <c r="AR135" s="19" t="s">
        <v>249</v>
      </c>
      <c r="AT135" s="19" t="s">
        <v>536</v>
      </c>
      <c r="AU135" s="19" t="s">
        <v>93</v>
      </c>
      <c r="AY135" s="19" t="s">
        <v>219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40</v>
      </c>
      <c r="BK135" s="118">
        <f t="shared" si="14"/>
        <v>0</v>
      </c>
      <c r="BL135" s="19" t="s">
        <v>224</v>
      </c>
      <c r="BM135" s="19" t="s">
        <v>2916</v>
      </c>
    </row>
    <row r="136" spans="2:65" s="1" customFormat="1" ht="25.5" customHeight="1">
      <c r="B136" s="35"/>
      <c r="C136" s="181" t="s">
        <v>270</v>
      </c>
      <c r="D136" s="181" t="s">
        <v>536</v>
      </c>
      <c r="E136" s="182" t="s">
        <v>2917</v>
      </c>
      <c r="F136" s="285" t="s">
        <v>2918</v>
      </c>
      <c r="G136" s="285"/>
      <c r="H136" s="285"/>
      <c r="I136" s="285"/>
      <c r="J136" s="183" t="s">
        <v>1358</v>
      </c>
      <c r="K136" s="184">
        <v>4</v>
      </c>
      <c r="L136" s="282">
        <v>0</v>
      </c>
      <c r="M136" s="283"/>
      <c r="N136" s="284">
        <f t="shared" si="5"/>
        <v>0</v>
      </c>
      <c r="O136" s="254"/>
      <c r="P136" s="254"/>
      <c r="Q136" s="254"/>
      <c r="R136" s="37"/>
      <c r="T136" s="177" t="s">
        <v>22</v>
      </c>
      <c r="U136" s="44" t="s">
        <v>49</v>
      </c>
      <c r="V136" s="36"/>
      <c r="W136" s="178">
        <f t="shared" si="6"/>
        <v>0</v>
      </c>
      <c r="X136" s="178">
        <v>0</v>
      </c>
      <c r="Y136" s="178">
        <f t="shared" si="7"/>
        <v>0</v>
      </c>
      <c r="Z136" s="178">
        <v>0</v>
      </c>
      <c r="AA136" s="179">
        <f t="shared" si="8"/>
        <v>0</v>
      </c>
      <c r="AR136" s="19" t="s">
        <v>249</v>
      </c>
      <c r="AT136" s="19" t="s">
        <v>536</v>
      </c>
      <c r="AU136" s="19" t="s">
        <v>93</v>
      </c>
      <c r="AY136" s="19" t="s">
        <v>219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40</v>
      </c>
      <c r="BK136" s="118">
        <f t="shared" si="14"/>
        <v>0</v>
      </c>
      <c r="BL136" s="19" t="s">
        <v>224</v>
      </c>
      <c r="BM136" s="19" t="s">
        <v>2919</v>
      </c>
    </row>
    <row r="137" spans="2:65" s="1" customFormat="1" ht="25.5" customHeight="1">
      <c r="B137" s="35"/>
      <c r="C137" s="181" t="s">
        <v>275</v>
      </c>
      <c r="D137" s="181" t="s">
        <v>536</v>
      </c>
      <c r="E137" s="182" t="s">
        <v>2920</v>
      </c>
      <c r="F137" s="285" t="s">
        <v>2921</v>
      </c>
      <c r="G137" s="285"/>
      <c r="H137" s="285"/>
      <c r="I137" s="285"/>
      <c r="J137" s="183" t="s">
        <v>1358</v>
      </c>
      <c r="K137" s="184">
        <v>8</v>
      </c>
      <c r="L137" s="282">
        <v>0</v>
      </c>
      <c r="M137" s="283"/>
      <c r="N137" s="284">
        <f t="shared" si="5"/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 t="shared" si="6"/>
        <v>0</v>
      </c>
      <c r="X137" s="178">
        <v>0</v>
      </c>
      <c r="Y137" s="178">
        <f t="shared" si="7"/>
        <v>0</v>
      </c>
      <c r="Z137" s="178">
        <v>0</v>
      </c>
      <c r="AA137" s="179">
        <f t="shared" si="8"/>
        <v>0</v>
      </c>
      <c r="AR137" s="19" t="s">
        <v>249</v>
      </c>
      <c r="AT137" s="19" t="s">
        <v>536</v>
      </c>
      <c r="AU137" s="19" t="s">
        <v>93</v>
      </c>
      <c r="AY137" s="19" t="s">
        <v>219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40</v>
      </c>
      <c r="BK137" s="118">
        <f t="shared" si="14"/>
        <v>0</v>
      </c>
      <c r="BL137" s="19" t="s">
        <v>224</v>
      </c>
      <c r="BM137" s="19" t="s">
        <v>2922</v>
      </c>
    </row>
    <row r="138" spans="2:65" s="1" customFormat="1" ht="25.5" customHeight="1">
      <c r="B138" s="35"/>
      <c r="C138" s="181" t="s">
        <v>11</v>
      </c>
      <c r="D138" s="181" t="s">
        <v>536</v>
      </c>
      <c r="E138" s="182" t="s">
        <v>2923</v>
      </c>
      <c r="F138" s="285" t="s">
        <v>2924</v>
      </c>
      <c r="G138" s="285"/>
      <c r="H138" s="285"/>
      <c r="I138" s="285"/>
      <c r="J138" s="183" t="s">
        <v>1358</v>
      </c>
      <c r="K138" s="184">
        <v>4</v>
      </c>
      <c r="L138" s="282">
        <v>0</v>
      </c>
      <c r="M138" s="283"/>
      <c r="N138" s="284">
        <f t="shared" si="5"/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 t="shared" si="6"/>
        <v>0</v>
      </c>
      <c r="X138" s="178">
        <v>0</v>
      </c>
      <c r="Y138" s="178">
        <f t="shared" si="7"/>
        <v>0</v>
      </c>
      <c r="Z138" s="178">
        <v>0</v>
      </c>
      <c r="AA138" s="179">
        <f t="shared" si="8"/>
        <v>0</v>
      </c>
      <c r="AR138" s="19" t="s">
        <v>249</v>
      </c>
      <c r="AT138" s="19" t="s">
        <v>536</v>
      </c>
      <c r="AU138" s="19" t="s">
        <v>93</v>
      </c>
      <c r="AY138" s="19" t="s">
        <v>219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40</v>
      </c>
      <c r="BK138" s="118">
        <f t="shared" si="14"/>
        <v>0</v>
      </c>
      <c r="BL138" s="19" t="s">
        <v>224</v>
      </c>
      <c r="BM138" s="19" t="s">
        <v>2925</v>
      </c>
    </row>
    <row r="139" spans="2:65" s="1" customFormat="1" ht="16.5" customHeight="1">
      <c r="B139" s="35"/>
      <c r="C139" s="181" t="s">
        <v>268</v>
      </c>
      <c r="D139" s="181" t="s">
        <v>536</v>
      </c>
      <c r="E139" s="182" t="s">
        <v>2926</v>
      </c>
      <c r="F139" s="285" t="s">
        <v>2927</v>
      </c>
      <c r="G139" s="285"/>
      <c r="H139" s="285"/>
      <c r="I139" s="285"/>
      <c r="J139" s="183" t="s">
        <v>1358</v>
      </c>
      <c r="K139" s="184">
        <v>8</v>
      </c>
      <c r="L139" s="282">
        <v>0</v>
      </c>
      <c r="M139" s="283"/>
      <c r="N139" s="284">
        <f t="shared" si="5"/>
        <v>0</v>
      </c>
      <c r="O139" s="254"/>
      <c r="P139" s="254"/>
      <c r="Q139" s="254"/>
      <c r="R139" s="37"/>
      <c r="T139" s="177" t="s">
        <v>22</v>
      </c>
      <c r="U139" s="44" t="s">
        <v>49</v>
      </c>
      <c r="V139" s="36"/>
      <c r="W139" s="178">
        <f t="shared" si="6"/>
        <v>0</v>
      </c>
      <c r="X139" s="178">
        <v>0</v>
      </c>
      <c r="Y139" s="178">
        <f t="shared" si="7"/>
        <v>0</v>
      </c>
      <c r="Z139" s="178">
        <v>0</v>
      </c>
      <c r="AA139" s="179">
        <f t="shared" si="8"/>
        <v>0</v>
      </c>
      <c r="AR139" s="19" t="s">
        <v>249</v>
      </c>
      <c r="AT139" s="19" t="s">
        <v>536</v>
      </c>
      <c r="AU139" s="19" t="s">
        <v>93</v>
      </c>
      <c r="AY139" s="19" t="s">
        <v>219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40</v>
      </c>
      <c r="BK139" s="118">
        <f t="shared" si="14"/>
        <v>0</v>
      </c>
      <c r="BL139" s="19" t="s">
        <v>224</v>
      </c>
      <c r="BM139" s="19" t="s">
        <v>2928</v>
      </c>
    </row>
    <row r="140" spans="2:65" s="1" customFormat="1" ht="16.5" customHeight="1">
      <c r="B140" s="35"/>
      <c r="C140" s="181" t="s">
        <v>354</v>
      </c>
      <c r="D140" s="181" t="s">
        <v>536</v>
      </c>
      <c r="E140" s="182" t="s">
        <v>2929</v>
      </c>
      <c r="F140" s="285" t="s">
        <v>2930</v>
      </c>
      <c r="G140" s="285"/>
      <c r="H140" s="285"/>
      <c r="I140" s="285"/>
      <c r="J140" s="183" t="s">
        <v>1358</v>
      </c>
      <c r="K140" s="184">
        <v>80</v>
      </c>
      <c r="L140" s="282">
        <v>0</v>
      </c>
      <c r="M140" s="283"/>
      <c r="N140" s="284">
        <f t="shared" si="5"/>
        <v>0</v>
      </c>
      <c r="O140" s="254"/>
      <c r="P140" s="254"/>
      <c r="Q140" s="254"/>
      <c r="R140" s="37"/>
      <c r="T140" s="177" t="s">
        <v>22</v>
      </c>
      <c r="U140" s="44" t="s">
        <v>49</v>
      </c>
      <c r="V140" s="36"/>
      <c r="W140" s="178">
        <f t="shared" si="6"/>
        <v>0</v>
      </c>
      <c r="X140" s="178">
        <v>0</v>
      </c>
      <c r="Y140" s="178">
        <f t="shared" si="7"/>
        <v>0</v>
      </c>
      <c r="Z140" s="178">
        <v>0</v>
      </c>
      <c r="AA140" s="179">
        <f t="shared" si="8"/>
        <v>0</v>
      </c>
      <c r="AR140" s="19" t="s">
        <v>249</v>
      </c>
      <c r="AT140" s="19" t="s">
        <v>536</v>
      </c>
      <c r="AU140" s="19" t="s">
        <v>93</v>
      </c>
      <c r="AY140" s="19" t="s">
        <v>219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40</v>
      </c>
      <c r="BK140" s="118">
        <f t="shared" si="14"/>
        <v>0</v>
      </c>
      <c r="BL140" s="19" t="s">
        <v>224</v>
      </c>
      <c r="BM140" s="19" t="s">
        <v>2931</v>
      </c>
    </row>
    <row r="141" spans="2:65" s="10" customFormat="1" ht="29.85" customHeight="1">
      <c r="B141" s="162"/>
      <c r="C141" s="163"/>
      <c r="D141" s="172" t="s">
        <v>2882</v>
      </c>
      <c r="E141" s="172"/>
      <c r="F141" s="172"/>
      <c r="G141" s="172"/>
      <c r="H141" s="172"/>
      <c r="I141" s="172"/>
      <c r="J141" s="172"/>
      <c r="K141" s="172"/>
      <c r="L141" s="172"/>
      <c r="M141" s="172"/>
      <c r="N141" s="255">
        <f>BK141</f>
        <v>0</v>
      </c>
      <c r="O141" s="256"/>
      <c r="P141" s="256"/>
      <c r="Q141" s="256"/>
      <c r="R141" s="165"/>
      <c r="T141" s="166"/>
      <c r="U141" s="163"/>
      <c r="V141" s="163"/>
      <c r="W141" s="167">
        <f>SUM(W142:W147)</f>
        <v>0</v>
      </c>
      <c r="X141" s="163"/>
      <c r="Y141" s="167">
        <f>SUM(Y142:Y147)</f>
        <v>0</v>
      </c>
      <c r="Z141" s="163"/>
      <c r="AA141" s="168">
        <f>SUM(AA142:AA147)</f>
        <v>0</v>
      </c>
      <c r="AR141" s="169" t="s">
        <v>40</v>
      </c>
      <c r="AT141" s="170" t="s">
        <v>83</v>
      </c>
      <c r="AU141" s="170" t="s">
        <v>40</v>
      </c>
      <c r="AY141" s="169" t="s">
        <v>219</v>
      </c>
      <c r="BK141" s="171">
        <f>SUM(BK142:BK147)</f>
        <v>0</v>
      </c>
    </row>
    <row r="142" spans="2:65" s="1" customFormat="1" ht="25.5" customHeight="1">
      <c r="B142" s="35"/>
      <c r="C142" s="181" t="s">
        <v>358</v>
      </c>
      <c r="D142" s="181" t="s">
        <v>536</v>
      </c>
      <c r="E142" s="182" t="s">
        <v>2424</v>
      </c>
      <c r="F142" s="285" t="s">
        <v>2932</v>
      </c>
      <c r="G142" s="285"/>
      <c r="H142" s="285"/>
      <c r="I142" s="285"/>
      <c r="J142" s="183" t="s">
        <v>1358</v>
      </c>
      <c r="K142" s="184">
        <v>1</v>
      </c>
      <c r="L142" s="282">
        <v>0</v>
      </c>
      <c r="M142" s="283"/>
      <c r="N142" s="284">
        <f t="shared" ref="N142:N147" si="15">ROUND(L142*K142,2)</f>
        <v>0</v>
      </c>
      <c r="O142" s="254"/>
      <c r="P142" s="254"/>
      <c r="Q142" s="254"/>
      <c r="R142" s="37"/>
      <c r="T142" s="177" t="s">
        <v>22</v>
      </c>
      <c r="U142" s="44" t="s">
        <v>49</v>
      </c>
      <c r="V142" s="36"/>
      <c r="W142" s="178">
        <f t="shared" ref="W142:W147" si="16">V142*K142</f>
        <v>0</v>
      </c>
      <c r="X142" s="178">
        <v>0</v>
      </c>
      <c r="Y142" s="178">
        <f t="shared" ref="Y142:Y147" si="17">X142*K142</f>
        <v>0</v>
      </c>
      <c r="Z142" s="178">
        <v>0</v>
      </c>
      <c r="AA142" s="179">
        <f t="shared" ref="AA142:AA147" si="18">Z142*K142</f>
        <v>0</v>
      </c>
      <c r="AR142" s="19" t="s">
        <v>249</v>
      </c>
      <c r="AT142" s="19" t="s">
        <v>536</v>
      </c>
      <c r="AU142" s="19" t="s">
        <v>93</v>
      </c>
      <c r="AY142" s="19" t="s">
        <v>219</v>
      </c>
      <c r="BE142" s="118">
        <f t="shared" ref="BE142:BE147" si="19">IF(U142="základní",N142,0)</f>
        <v>0</v>
      </c>
      <c r="BF142" s="118">
        <f t="shared" ref="BF142:BF147" si="20">IF(U142="snížená",N142,0)</f>
        <v>0</v>
      </c>
      <c r="BG142" s="118">
        <f t="shared" ref="BG142:BG147" si="21">IF(U142="zákl. přenesená",N142,0)</f>
        <v>0</v>
      </c>
      <c r="BH142" s="118">
        <f t="shared" ref="BH142:BH147" si="22">IF(U142="sníž. přenesená",N142,0)</f>
        <v>0</v>
      </c>
      <c r="BI142" s="118">
        <f t="shared" ref="BI142:BI147" si="23">IF(U142="nulová",N142,0)</f>
        <v>0</v>
      </c>
      <c r="BJ142" s="19" t="s">
        <v>40</v>
      </c>
      <c r="BK142" s="118">
        <f t="shared" ref="BK142:BK147" si="24">ROUND(L142*K142,2)</f>
        <v>0</v>
      </c>
      <c r="BL142" s="19" t="s">
        <v>224</v>
      </c>
      <c r="BM142" s="19" t="s">
        <v>2933</v>
      </c>
    </row>
    <row r="143" spans="2:65" s="1" customFormat="1" ht="16.5" customHeight="1">
      <c r="B143" s="35"/>
      <c r="C143" s="181" t="s">
        <v>362</v>
      </c>
      <c r="D143" s="181" t="s">
        <v>536</v>
      </c>
      <c r="E143" s="182" t="s">
        <v>2427</v>
      </c>
      <c r="F143" s="285" t="s">
        <v>2934</v>
      </c>
      <c r="G143" s="285"/>
      <c r="H143" s="285"/>
      <c r="I143" s="285"/>
      <c r="J143" s="183" t="s">
        <v>1358</v>
      </c>
      <c r="K143" s="184">
        <v>1</v>
      </c>
      <c r="L143" s="282">
        <v>0</v>
      </c>
      <c r="M143" s="283"/>
      <c r="N143" s="284">
        <f t="shared" si="15"/>
        <v>0</v>
      </c>
      <c r="O143" s="254"/>
      <c r="P143" s="254"/>
      <c r="Q143" s="254"/>
      <c r="R143" s="37"/>
      <c r="T143" s="177" t="s">
        <v>22</v>
      </c>
      <c r="U143" s="44" t="s">
        <v>49</v>
      </c>
      <c r="V143" s="36"/>
      <c r="W143" s="178">
        <f t="shared" si="16"/>
        <v>0</v>
      </c>
      <c r="X143" s="178">
        <v>0</v>
      </c>
      <c r="Y143" s="178">
        <f t="shared" si="17"/>
        <v>0</v>
      </c>
      <c r="Z143" s="178">
        <v>0</v>
      </c>
      <c r="AA143" s="179">
        <f t="shared" si="18"/>
        <v>0</v>
      </c>
      <c r="AR143" s="19" t="s">
        <v>249</v>
      </c>
      <c r="AT143" s="19" t="s">
        <v>536</v>
      </c>
      <c r="AU143" s="19" t="s">
        <v>93</v>
      </c>
      <c r="AY143" s="19" t="s">
        <v>219</v>
      </c>
      <c r="BE143" s="118">
        <f t="shared" si="19"/>
        <v>0</v>
      </c>
      <c r="BF143" s="118">
        <f t="shared" si="20"/>
        <v>0</v>
      </c>
      <c r="BG143" s="118">
        <f t="shared" si="21"/>
        <v>0</v>
      </c>
      <c r="BH143" s="118">
        <f t="shared" si="22"/>
        <v>0</v>
      </c>
      <c r="BI143" s="118">
        <f t="shared" si="23"/>
        <v>0</v>
      </c>
      <c r="BJ143" s="19" t="s">
        <v>40</v>
      </c>
      <c r="BK143" s="118">
        <f t="shared" si="24"/>
        <v>0</v>
      </c>
      <c r="BL143" s="19" t="s">
        <v>224</v>
      </c>
      <c r="BM143" s="19" t="s">
        <v>2935</v>
      </c>
    </row>
    <row r="144" spans="2:65" s="1" customFormat="1" ht="16.5" customHeight="1">
      <c r="B144" s="35"/>
      <c r="C144" s="181" t="s">
        <v>366</v>
      </c>
      <c r="D144" s="181" t="s">
        <v>536</v>
      </c>
      <c r="E144" s="182" t="s">
        <v>2461</v>
      </c>
      <c r="F144" s="285" t="s">
        <v>2936</v>
      </c>
      <c r="G144" s="285"/>
      <c r="H144" s="285"/>
      <c r="I144" s="285"/>
      <c r="J144" s="183" t="s">
        <v>1358</v>
      </c>
      <c r="K144" s="184">
        <v>1</v>
      </c>
      <c r="L144" s="282">
        <v>0</v>
      </c>
      <c r="M144" s="283"/>
      <c r="N144" s="284">
        <f t="shared" si="15"/>
        <v>0</v>
      </c>
      <c r="O144" s="254"/>
      <c r="P144" s="254"/>
      <c r="Q144" s="254"/>
      <c r="R144" s="37"/>
      <c r="T144" s="177" t="s">
        <v>22</v>
      </c>
      <c r="U144" s="44" t="s">
        <v>49</v>
      </c>
      <c r="V144" s="36"/>
      <c r="W144" s="178">
        <f t="shared" si="16"/>
        <v>0</v>
      </c>
      <c r="X144" s="178">
        <v>0</v>
      </c>
      <c r="Y144" s="178">
        <f t="shared" si="17"/>
        <v>0</v>
      </c>
      <c r="Z144" s="178">
        <v>0</v>
      </c>
      <c r="AA144" s="179">
        <f t="shared" si="18"/>
        <v>0</v>
      </c>
      <c r="AR144" s="19" t="s">
        <v>249</v>
      </c>
      <c r="AT144" s="19" t="s">
        <v>536</v>
      </c>
      <c r="AU144" s="19" t="s">
        <v>93</v>
      </c>
      <c r="AY144" s="19" t="s">
        <v>219</v>
      </c>
      <c r="BE144" s="118">
        <f t="shared" si="19"/>
        <v>0</v>
      </c>
      <c r="BF144" s="118">
        <f t="shared" si="20"/>
        <v>0</v>
      </c>
      <c r="BG144" s="118">
        <f t="shared" si="21"/>
        <v>0</v>
      </c>
      <c r="BH144" s="118">
        <f t="shared" si="22"/>
        <v>0</v>
      </c>
      <c r="BI144" s="118">
        <f t="shared" si="23"/>
        <v>0</v>
      </c>
      <c r="BJ144" s="19" t="s">
        <v>40</v>
      </c>
      <c r="BK144" s="118">
        <f t="shared" si="24"/>
        <v>0</v>
      </c>
      <c r="BL144" s="19" t="s">
        <v>224</v>
      </c>
      <c r="BM144" s="19" t="s">
        <v>2937</v>
      </c>
    </row>
    <row r="145" spans="2:65" s="1" customFormat="1" ht="16.5" customHeight="1">
      <c r="B145" s="35"/>
      <c r="C145" s="181" t="s">
        <v>10</v>
      </c>
      <c r="D145" s="181" t="s">
        <v>536</v>
      </c>
      <c r="E145" s="182" t="s">
        <v>2562</v>
      </c>
      <c r="F145" s="285" t="s">
        <v>2938</v>
      </c>
      <c r="G145" s="285"/>
      <c r="H145" s="285"/>
      <c r="I145" s="285"/>
      <c r="J145" s="183" t="s">
        <v>1358</v>
      </c>
      <c r="K145" s="184">
        <v>1</v>
      </c>
      <c r="L145" s="282">
        <v>0</v>
      </c>
      <c r="M145" s="283"/>
      <c r="N145" s="284">
        <f t="shared" si="15"/>
        <v>0</v>
      </c>
      <c r="O145" s="254"/>
      <c r="P145" s="254"/>
      <c r="Q145" s="254"/>
      <c r="R145" s="37"/>
      <c r="T145" s="177" t="s">
        <v>22</v>
      </c>
      <c r="U145" s="44" t="s">
        <v>49</v>
      </c>
      <c r="V145" s="36"/>
      <c r="W145" s="178">
        <f t="shared" si="16"/>
        <v>0</v>
      </c>
      <c r="X145" s="178">
        <v>0</v>
      </c>
      <c r="Y145" s="178">
        <f t="shared" si="17"/>
        <v>0</v>
      </c>
      <c r="Z145" s="178">
        <v>0</v>
      </c>
      <c r="AA145" s="179">
        <f t="shared" si="18"/>
        <v>0</v>
      </c>
      <c r="AR145" s="19" t="s">
        <v>249</v>
      </c>
      <c r="AT145" s="19" t="s">
        <v>536</v>
      </c>
      <c r="AU145" s="19" t="s">
        <v>93</v>
      </c>
      <c r="AY145" s="19" t="s">
        <v>219</v>
      </c>
      <c r="BE145" s="118">
        <f t="shared" si="19"/>
        <v>0</v>
      </c>
      <c r="BF145" s="118">
        <f t="shared" si="20"/>
        <v>0</v>
      </c>
      <c r="BG145" s="118">
        <f t="shared" si="21"/>
        <v>0</v>
      </c>
      <c r="BH145" s="118">
        <f t="shared" si="22"/>
        <v>0</v>
      </c>
      <c r="BI145" s="118">
        <f t="shared" si="23"/>
        <v>0</v>
      </c>
      <c r="BJ145" s="19" t="s">
        <v>40</v>
      </c>
      <c r="BK145" s="118">
        <f t="shared" si="24"/>
        <v>0</v>
      </c>
      <c r="BL145" s="19" t="s">
        <v>224</v>
      </c>
      <c r="BM145" s="19" t="s">
        <v>2939</v>
      </c>
    </row>
    <row r="146" spans="2:65" s="1" customFormat="1" ht="16.5" customHeight="1">
      <c r="B146" s="35"/>
      <c r="C146" s="181" t="s">
        <v>374</v>
      </c>
      <c r="D146" s="181" t="s">
        <v>536</v>
      </c>
      <c r="E146" s="182" t="s">
        <v>2794</v>
      </c>
      <c r="F146" s="285" t="s">
        <v>2940</v>
      </c>
      <c r="G146" s="285"/>
      <c r="H146" s="285"/>
      <c r="I146" s="285"/>
      <c r="J146" s="183" t="s">
        <v>1358</v>
      </c>
      <c r="K146" s="184">
        <v>27</v>
      </c>
      <c r="L146" s="282">
        <v>0</v>
      </c>
      <c r="M146" s="283"/>
      <c r="N146" s="284">
        <f t="shared" si="15"/>
        <v>0</v>
      </c>
      <c r="O146" s="254"/>
      <c r="P146" s="254"/>
      <c r="Q146" s="254"/>
      <c r="R146" s="37"/>
      <c r="T146" s="177" t="s">
        <v>22</v>
      </c>
      <c r="U146" s="44" t="s">
        <v>49</v>
      </c>
      <c r="V146" s="36"/>
      <c r="W146" s="178">
        <f t="shared" si="16"/>
        <v>0</v>
      </c>
      <c r="X146" s="178">
        <v>0</v>
      </c>
      <c r="Y146" s="178">
        <f t="shared" si="17"/>
        <v>0</v>
      </c>
      <c r="Z146" s="178">
        <v>0</v>
      </c>
      <c r="AA146" s="179">
        <f t="shared" si="18"/>
        <v>0</v>
      </c>
      <c r="AR146" s="19" t="s">
        <v>249</v>
      </c>
      <c r="AT146" s="19" t="s">
        <v>536</v>
      </c>
      <c r="AU146" s="19" t="s">
        <v>93</v>
      </c>
      <c r="AY146" s="19" t="s">
        <v>219</v>
      </c>
      <c r="BE146" s="118">
        <f t="shared" si="19"/>
        <v>0</v>
      </c>
      <c r="BF146" s="118">
        <f t="shared" si="20"/>
        <v>0</v>
      </c>
      <c r="BG146" s="118">
        <f t="shared" si="21"/>
        <v>0</v>
      </c>
      <c r="BH146" s="118">
        <f t="shared" si="22"/>
        <v>0</v>
      </c>
      <c r="BI146" s="118">
        <f t="shared" si="23"/>
        <v>0</v>
      </c>
      <c r="BJ146" s="19" t="s">
        <v>40</v>
      </c>
      <c r="BK146" s="118">
        <f t="shared" si="24"/>
        <v>0</v>
      </c>
      <c r="BL146" s="19" t="s">
        <v>224</v>
      </c>
      <c r="BM146" s="19" t="s">
        <v>2941</v>
      </c>
    </row>
    <row r="147" spans="2:65" s="1" customFormat="1" ht="25.5" customHeight="1">
      <c r="B147" s="35"/>
      <c r="C147" s="181" t="s">
        <v>378</v>
      </c>
      <c r="D147" s="181" t="s">
        <v>536</v>
      </c>
      <c r="E147" s="182" t="s">
        <v>2412</v>
      </c>
      <c r="F147" s="285" t="s">
        <v>2942</v>
      </c>
      <c r="G147" s="285"/>
      <c r="H147" s="285"/>
      <c r="I147" s="285"/>
      <c r="J147" s="183" t="s">
        <v>429</v>
      </c>
      <c r="K147" s="184">
        <v>380</v>
      </c>
      <c r="L147" s="282">
        <v>0</v>
      </c>
      <c r="M147" s="283"/>
      <c r="N147" s="284">
        <f t="shared" si="15"/>
        <v>0</v>
      </c>
      <c r="O147" s="254"/>
      <c r="P147" s="254"/>
      <c r="Q147" s="254"/>
      <c r="R147" s="37"/>
      <c r="T147" s="177" t="s">
        <v>22</v>
      </c>
      <c r="U147" s="44" t="s">
        <v>49</v>
      </c>
      <c r="V147" s="36"/>
      <c r="W147" s="178">
        <f t="shared" si="16"/>
        <v>0</v>
      </c>
      <c r="X147" s="178">
        <v>0</v>
      </c>
      <c r="Y147" s="178">
        <f t="shared" si="17"/>
        <v>0</v>
      </c>
      <c r="Z147" s="178">
        <v>0</v>
      </c>
      <c r="AA147" s="179">
        <f t="shared" si="18"/>
        <v>0</v>
      </c>
      <c r="AR147" s="19" t="s">
        <v>249</v>
      </c>
      <c r="AT147" s="19" t="s">
        <v>536</v>
      </c>
      <c r="AU147" s="19" t="s">
        <v>93</v>
      </c>
      <c r="AY147" s="19" t="s">
        <v>219</v>
      </c>
      <c r="BE147" s="118">
        <f t="shared" si="19"/>
        <v>0</v>
      </c>
      <c r="BF147" s="118">
        <f t="shared" si="20"/>
        <v>0</v>
      </c>
      <c r="BG147" s="118">
        <f t="shared" si="21"/>
        <v>0</v>
      </c>
      <c r="BH147" s="118">
        <f t="shared" si="22"/>
        <v>0</v>
      </c>
      <c r="BI147" s="118">
        <f t="shared" si="23"/>
        <v>0</v>
      </c>
      <c r="BJ147" s="19" t="s">
        <v>40</v>
      </c>
      <c r="BK147" s="118">
        <f t="shared" si="24"/>
        <v>0</v>
      </c>
      <c r="BL147" s="19" t="s">
        <v>224</v>
      </c>
      <c r="BM147" s="19" t="s">
        <v>2943</v>
      </c>
    </row>
    <row r="148" spans="2:65" s="10" customFormat="1" ht="29.85" customHeight="1">
      <c r="B148" s="162"/>
      <c r="C148" s="163"/>
      <c r="D148" s="172" t="s">
        <v>2883</v>
      </c>
      <c r="E148" s="172"/>
      <c r="F148" s="172"/>
      <c r="G148" s="172"/>
      <c r="H148" s="172"/>
      <c r="I148" s="172"/>
      <c r="J148" s="172"/>
      <c r="K148" s="172"/>
      <c r="L148" s="172"/>
      <c r="M148" s="172"/>
      <c r="N148" s="255">
        <f>BK148</f>
        <v>0</v>
      </c>
      <c r="O148" s="256"/>
      <c r="P148" s="256"/>
      <c r="Q148" s="256"/>
      <c r="R148" s="165"/>
      <c r="T148" s="166"/>
      <c r="U148" s="163"/>
      <c r="V148" s="163"/>
      <c r="W148" s="167">
        <f>SUM(W149:W152)</f>
        <v>0</v>
      </c>
      <c r="X148" s="163"/>
      <c r="Y148" s="167">
        <f>SUM(Y149:Y152)</f>
        <v>0</v>
      </c>
      <c r="Z148" s="163"/>
      <c r="AA148" s="168">
        <f>SUM(AA149:AA152)</f>
        <v>0</v>
      </c>
      <c r="AR148" s="169" t="s">
        <v>40</v>
      </c>
      <c r="AT148" s="170" t="s">
        <v>83</v>
      </c>
      <c r="AU148" s="170" t="s">
        <v>40</v>
      </c>
      <c r="AY148" s="169" t="s">
        <v>219</v>
      </c>
      <c r="BK148" s="171">
        <f>SUM(BK149:BK152)</f>
        <v>0</v>
      </c>
    </row>
    <row r="149" spans="2:65" s="1" customFormat="1" ht="16.5" customHeight="1">
      <c r="B149" s="35"/>
      <c r="C149" s="173" t="s">
        <v>382</v>
      </c>
      <c r="D149" s="173" t="s">
        <v>220</v>
      </c>
      <c r="E149" s="174" t="s">
        <v>2944</v>
      </c>
      <c r="F149" s="251" t="s">
        <v>2945</v>
      </c>
      <c r="G149" s="251"/>
      <c r="H149" s="251"/>
      <c r="I149" s="251"/>
      <c r="J149" s="175" t="s">
        <v>2162</v>
      </c>
      <c r="K149" s="176">
        <v>22</v>
      </c>
      <c r="L149" s="252">
        <v>0</v>
      </c>
      <c r="M149" s="253"/>
      <c r="N149" s="254">
        <f>ROUND(L149*K149,2)</f>
        <v>0</v>
      </c>
      <c r="O149" s="254"/>
      <c r="P149" s="254"/>
      <c r="Q149" s="254"/>
      <c r="R149" s="37"/>
      <c r="T149" s="177" t="s">
        <v>22</v>
      </c>
      <c r="U149" s="44" t="s">
        <v>49</v>
      </c>
      <c r="V149" s="36"/>
      <c r="W149" s="178">
        <f>V149*K149</f>
        <v>0</v>
      </c>
      <c r="X149" s="178">
        <v>0</v>
      </c>
      <c r="Y149" s="178">
        <f>X149*K149</f>
        <v>0</v>
      </c>
      <c r="Z149" s="178">
        <v>0</v>
      </c>
      <c r="AA149" s="179">
        <f>Z149*K149</f>
        <v>0</v>
      </c>
      <c r="AR149" s="19" t="s">
        <v>224</v>
      </c>
      <c r="AT149" s="19" t="s">
        <v>220</v>
      </c>
      <c r="AU149" s="19" t="s">
        <v>93</v>
      </c>
      <c r="AY149" s="19" t="s">
        <v>219</v>
      </c>
      <c r="BE149" s="118">
        <f>IF(U149="základní",N149,0)</f>
        <v>0</v>
      </c>
      <c r="BF149" s="118">
        <f>IF(U149="snížená",N149,0)</f>
        <v>0</v>
      </c>
      <c r="BG149" s="118">
        <f>IF(U149="zákl. přenesená",N149,0)</f>
        <v>0</v>
      </c>
      <c r="BH149" s="118">
        <f>IF(U149="sníž. přenesená",N149,0)</f>
        <v>0</v>
      </c>
      <c r="BI149" s="118">
        <f>IF(U149="nulová",N149,0)</f>
        <v>0</v>
      </c>
      <c r="BJ149" s="19" t="s">
        <v>40</v>
      </c>
      <c r="BK149" s="118">
        <f>ROUND(L149*K149,2)</f>
        <v>0</v>
      </c>
      <c r="BL149" s="19" t="s">
        <v>224</v>
      </c>
      <c r="BM149" s="19" t="s">
        <v>2946</v>
      </c>
    </row>
    <row r="150" spans="2:65" s="1" customFormat="1" ht="25.5" customHeight="1">
      <c r="B150" s="35"/>
      <c r="C150" s="173" t="s">
        <v>386</v>
      </c>
      <c r="D150" s="173" t="s">
        <v>220</v>
      </c>
      <c r="E150" s="174" t="s">
        <v>2947</v>
      </c>
      <c r="F150" s="251" t="s">
        <v>2948</v>
      </c>
      <c r="G150" s="251"/>
      <c r="H150" s="251"/>
      <c r="I150" s="251"/>
      <c r="J150" s="175" t="s">
        <v>2162</v>
      </c>
      <c r="K150" s="176">
        <v>16</v>
      </c>
      <c r="L150" s="252">
        <v>0</v>
      </c>
      <c r="M150" s="253"/>
      <c r="N150" s="254">
        <f>ROUND(L150*K150,2)</f>
        <v>0</v>
      </c>
      <c r="O150" s="254"/>
      <c r="P150" s="254"/>
      <c r="Q150" s="254"/>
      <c r="R150" s="37"/>
      <c r="T150" s="177" t="s">
        <v>22</v>
      </c>
      <c r="U150" s="44" t="s">
        <v>49</v>
      </c>
      <c r="V150" s="36"/>
      <c r="W150" s="178">
        <f>V150*K150</f>
        <v>0</v>
      </c>
      <c r="X150" s="178">
        <v>0</v>
      </c>
      <c r="Y150" s="178">
        <f>X150*K150</f>
        <v>0</v>
      </c>
      <c r="Z150" s="178">
        <v>0</v>
      </c>
      <c r="AA150" s="179">
        <f>Z150*K150</f>
        <v>0</v>
      </c>
      <c r="AR150" s="19" t="s">
        <v>224</v>
      </c>
      <c r="AT150" s="19" t="s">
        <v>220</v>
      </c>
      <c r="AU150" s="19" t="s">
        <v>93</v>
      </c>
      <c r="AY150" s="19" t="s">
        <v>219</v>
      </c>
      <c r="BE150" s="118">
        <f>IF(U150="základní",N150,0)</f>
        <v>0</v>
      </c>
      <c r="BF150" s="118">
        <f>IF(U150="snížená",N150,0)</f>
        <v>0</v>
      </c>
      <c r="BG150" s="118">
        <f>IF(U150="zákl. přenesená",N150,0)</f>
        <v>0</v>
      </c>
      <c r="BH150" s="118">
        <f>IF(U150="sníž. přenesená",N150,0)</f>
        <v>0</v>
      </c>
      <c r="BI150" s="118">
        <f>IF(U150="nulová",N150,0)</f>
        <v>0</v>
      </c>
      <c r="BJ150" s="19" t="s">
        <v>40</v>
      </c>
      <c r="BK150" s="118">
        <f>ROUND(L150*K150,2)</f>
        <v>0</v>
      </c>
      <c r="BL150" s="19" t="s">
        <v>224</v>
      </c>
      <c r="BM150" s="19" t="s">
        <v>2949</v>
      </c>
    </row>
    <row r="151" spans="2:65" s="1" customFormat="1" ht="16.5" customHeight="1">
      <c r="B151" s="35"/>
      <c r="C151" s="173" t="s">
        <v>390</v>
      </c>
      <c r="D151" s="173" t="s">
        <v>220</v>
      </c>
      <c r="E151" s="174" t="s">
        <v>2875</v>
      </c>
      <c r="F151" s="251" t="s">
        <v>2950</v>
      </c>
      <c r="G151" s="251"/>
      <c r="H151" s="251"/>
      <c r="I151" s="251"/>
      <c r="J151" s="175" t="s">
        <v>2376</v>
      </c>
      <c r="K151" s="176">
        <v>180</v>
      </c>
      <c r="L151" s="252">
        <v>0</v>
      </c>
      <c r="M151" s="253"/>
      <c r="N151" s="254">
        <f>ROUND(L151*K151,2)</f>
        <v>0</v>
      </c>
      <c r="O151" s="254"/>
      <c r="P151" s="254"/>
      <c r="Q151" s="254"/>
      <c r="R151" s="37"/>
      <c r="T151" s="177" t="s">
        <v>22</v>
      </c>
      <c r="U151" s="44" t="s">
        <v>49</v>
      </c>
      <c r="V151" s="36"/>
      <c r="W151" s="178">
        <f>V151*K151</f>
        <v>0</v>
      </c>
      <c r="X151" s="178">
        <v>0</v>
      </c>
      <c r="Y151" s="178">
        <f>X151*K151</f>
        <v>0</v>
      </c>
      <c r="Z151" s="178">
        <v>0</v>
      </c>
      <c r="AA151" s="179">
        <f>Z151*K151</f>
        <v>0</v>
      </c>
      <c r="AR151" s="19" t="s">
        <v>224</v>
      </c>
      <c r="AT151" s="19" t="s">
        <v>220</v>
      </c>
      <c r="AU151" s="19" t="s">
        <v>93</v>
      </c>
      <c r="AY151" s="19" t="s">
        <v>219</v>
      </c>
      <c r="BE151" s="118">
        <f>IF(U151="základní",N151,0)</f>
        <v>0</v>
      </c>
      <c r="BF151" s="118">
        <f>IF(U151="snížená",N151,0)</f>
        <v>0</v>
      </c>
      <c r="BG151" s="118">
        <f>IF(U151="zákl. přenesená",N151,0)</f>
        <v>0</v>
      </c>
      <c r="BH151" s="118">
        <f>IF(U151="sníž. přenesená",N151,0)</f>
        <v>0</v>
      </c>
      <c r="BI151" s="118">
        <f>IF(U151="nulová",N151,0)</f>
        <v>0</v>
      </c>
      <c r="BJ151" s="19" t="s">
        <v>40</v>
      </c>
      <c r="BK151" s="118">
        <f>ROUND(L151*K151,2)</f>
        <v>0</v>
      </c>
      <c r="BL151" s="19" t="s">
        <v>224</v>
      </c>
      <c r="BM151" s="19" t="s">
        <v>2951</v>
      </c>
    </row>
    <row r="152" spans="2:65" s="1" customFormat="1" ht="16.5" customHeight="1">
      <c r="B152" s="35"/>
      <c r="C152" s="173" t="s">
        <v>394</v>
      </c>
      <c r="D152" s="173" t="s">
        <v>220</v>
      </c>
      <c r="E152" s="174" t="s">
        <v>2952</v>
      </c>
      <c r="F152" s="251" t="s">
        <v>2953</v>
      </c>
      <c r="G152" s="251"/>
      <c r="H152" s="251"/>
      <c r="I152" s="251"/>
      <c r="J152" s="175" t="s">
        <v>2162</v>
      </c>
      <c r="K152" s="176">
        <v>150</v>
      </c>
      <c r="L152" s="252">
        <v>0</v>
      </c>
      <c r="M152" s="253"/>
      <c r="N152" s="254">
        <f>ROUND(L152*K152,2)</f>
        <v>0</v>
      </c>
      <c r="O152" s="254"/>
      <c r="P152" s="254"/>
      <c r="Q152" s="254"/>
      <c r="R152" s="37"/>
      <c r="T152" s="177" t="s">
        <v>22</v>
      </c>
      <c r="U152" s="44" t="s">
        <v>49</v>
      </c>
      <c r="V152" s="36"/>
      <c r="W152" s="178">
        <f>V152*K152</f>
        <v>0</v>
      </c>
      <c r="X152" s="178">
        <v>0</v>
      </c>
      <c r="Y152" s="178">
        <f>X152*K152</f>
        <v>0</v>
      </c>
      <c r="Z152" s="178">
        <v>0</v>
      </c>
      <c r="AA152" s="179">
        <f>Z152*K152</f>
        <v>0</v>
      </c>
      <c r="AR152" s="19" t="s">
        <v>224</v>
      </c>
      <c r="AT152" s="19" t="s">
        <v>220</v>
      </c>
      <c r="AU152" s="19" t="s">
        <v>93</v>
      </c>
      <c r="AY152" s="19" t="s">
        <v>219</v>
      </c>
      <c r="BE152" s="118">
        <f>IF(U152="základní",N152,0)</f>
        <v>0</v>
      </c>
      <c r="BF152" s="118">
        <f>IF(U152="snížená",N152,0)</f>
        <v>0</v>
      </c>
      <c r="BG152" s="118">
        <f>IF(U152="zákl. přenesená",N152,0)</f>
        <v>0</v>
      </c>
      <c r="BH152" s="118">
        <f>IF(U152="sníž. přenesená",N152,0)</f>
        <v>0</v>
      </c>
      <c r="BI152" s="118">
        <f>IF(U152="nulová",N152,0)</f>
        <v>0</v>
      </c>
      <c r="BJ152" s="19" t="s">
        <v>40</v>
      </c>
      <c r="BK152" s="118">
        <f>ROUND(L152*K152,2)</f>
        <v>0</v>
      </c>
      <c r="BL152" s="19" t="s">
        <v>224</v>
      </c>
      <c r="BM152" s="19" t="s">
        <v>2954</v>
      </c>
    </row>
    <row r="153" spans="2:65" s="1" customFormat="1" ht="49.9" customHeight="1">
      <c r="B153" s="35"/>
      <c r="C153" s="36"/>
      <c r="D153" s="164" t="s">
        <v>282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249">
        <f>BK153</f>
        <v>0</v>
      </c>
      <c r="O153" s="250"/>
      <c r="P153" s="250"/>
      <c r="Q153" s="250"/>
      <c r="R153" s="37"/>
      <c r="T153" s="153"/>
      <c r="U153" s="56"/>
      <c r="V153" s="56"/>
      <c r="W153" s="56"/>
      <c r="X153" s="56"/>
      <c r="Y153" s="56"/>
      <c r="Z153" s="56"/>
      <c r="AA153" s="58"/>
      <c r="AT153" s="19" t="s">
        <v>83</v>
      </c>
      <c r="AU153" s="19" t="s">
        <v>84</v>
      </c>
      <c r="AY153" s="19" t="s">
        <v>283</v>
      </c>
      <c r="BK153" s="118">
        <v>0</v>
      </c>
    </row>
    <row r="154" spans="2:65" s="1" customFormat="1" ht="6.95" customHeight="1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</sheetData>
  <sheetProtection algorithmName="SHA-512" hashValue="QYm/Gi9JxahRWkGS0Dn+f/1n+utJLCcauQ++SnDnBwwt/FKIRRv7x8dPshDQMbxtBqTcaTflo+iBtuuw4Ap01g==" saltValue="1+p97POHEHqeL4QUqHpRnf3AJNGCW3BZ/9cwI1neVwslVtiab8fkE0jPPGdp/S2ELUJ0t+IVzUC/lklBQcUxyQ==" spinCount="10" sheet="1" objects="1" scenarios="1" formatColumns="0" formatRows="0"/>
  <mergeCells count="156">
    <mergeCell ref="N147:Q147"/>
    <mergeCell ref="N149:Q149"/>
    <mergeCell ref="N150:Q150"/>
    <mergeCell ref="N151:Q151"/>
    <mergeCell ref="N148:Q148"/>
    <mergeCell ref="L143:M143"/>
    <mergeCell ref="N143:Q143"/>
    <mergeCell ref="L144:M144"/>
    <mergeCell ref="N144:Q144"/>
    <mergeCell ref="L145:M145"/>
    <mergeCell ref="N145:Q145"/>
    <mergeCell ref="N153:Q153"/>
    <mergeCell ref="N152:Q152"/>
    <mergeCell ref="F146:I146"/>
    <mergeCell ref="F143:I143"/>
    <mergeCell ref="F144:I144"/>
    <mergeCell ref="F145:I145"/>
    <mergeCell ref="F147:I147"/>
    <mergeCell ref="F149:I149"/>
    <mergeCell ref="F150:I150"/>
    <mergeCell ref="F151:I151"/>
    <mergeCell ref="F152:I152"/>
    <mergeCell ref="L151:M151"/>
    <mergeCell ref="L149:M149"/>
    <mergeCell ref="L146:M146"/>
    <mergeCell ref="L147:M147"/>
    <mergeCell ref="L150:M150"/>
    <mergeCell ref="L152:M152"/>
    <mergeCell ref="N146:Q146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3:P113"/>
    <mergeCell ref="F111:P111"/>
    <mergeCell ref="F112:P112"/>
    <mergeCell ref="M115:P115"/>
    <mergeCell ref="M117:Q117"/>
    <mergeCell ref="M118:Q118"/>
    <mergeCell ref="F120:I120"/>
    <mergeCell ref="L120:M120"/>
    <mergeCell ref="N120:Q120"/>
    <mergeCell ref="N121:Q121"/>
    <mergeCell ref="N122:Q122"/>
    <mergeCell ref="N123:Q123"/>
    <mergeCell ref="F124:I124"/>
    <mergeCell ref="F126:I126"/>
    <mergeCell ref="L124:M124"/>
    <mergeCell ref="N124:Q124"/>
    <mergeCell ref="F125:I125"/>
    <mergeCell ref="L125:M125"/>
    <mergeCell ref="N125:Q125"/>
    <mergeCell ref="L126:M126"/>
    <mergeCell ref="N126:Q126"/>
    <mergeCell ref="F127:I127"/>
    <mergeCell ref="F129:I129"/>
    <mergeCell ref="F128:I128"/>
    <mergeCell ref="L127:M127"/>
    <mergeCell ref="N127:Q127"/>
    <mergeCell ref="L128:M128"/>
    <mergeCell ref="N128:Q128"/>
    <mergeCell ref="L129:M129"/>
    <mergeCell ref="N129:Q129"/>
    <mergeCell ref="F130:I130"/>
    <mergeCell ref="F132:I132"/>
    <mergeCell ref="L130:M130"/>
    <mergeCell ref="N130:Q130"/>
    <mergeCell ref="F131:I131"/>
    <mergeCell ref="L131:M131"/>
    <mergeCell ref="N131:Q131"/>
    <mergeCell ref="L132:M132"/>
    <mergeCell ref="N132:Q132"/>
    <mergeCell ref="F133:I133"/>
    <mergeCell ref="F135:I135"/>
    <mergeCell ref="L133:M133"/>
    <mergeCell ref="N133:Q133"/>
    <mergeCell ref="F134:I134"/>
    <mergeCell ref="L134:M134"/>
    <mergeCell ref="N134:Q134"/>
    <mergeCell ref="L135:M135"/>
    <mergeCell ref="N135:Q135"/>
    <mergeCell ref="L139:M139"/>
    <mergeCell ref="N139:Q139"/>
    <mergeCell ref="L140:M140"/>
    <mergeCell ref="N140:Q140"/>
    <mergeCell ref="F139:I139"/>
    <mergeCell ref="F142:I142"/>
    <mergeCell ref="F140:I140"/>
    <mergeCell ref="F136:I136"/>
    <mergeCell ref="F138:I138"/>
    <mergeCell ref="L136:M136"/>
    <mergeCell ref="N136:Q136"/>
    <mergeCell ref="F137:I137"/>
    <mergeCell ref="L137:M137"/>
    <mergeCell ref="N137:Q137"/>
    <mergeCell ref="L138:M138"/>
    <mergeCell ref="N138:Q138"/>
    <mergeCell ref="N141:Q141"/>
    <mergeCell ref="L142:M142"/>
    <mergeCell ref="N142:Q142"/>
  </mergeCells>
  <hyperlinks>
    <hyperlink ref="F1:G1" location="C2" display="1) Krycí list rozpočtu"/>
    <hyperlink ref="H1:K1" location="C87" display="2) Rekapitulace rozpočtu"/>
    <hyperlink ref="L1" location="C12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126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284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s="1" customFormat="1" ht="32.85" customHeight="1">
      <c r="B8" s="35"/>
      <c r="C8" s="36"/>
      <c r="D8" s="29" t="s">
        <v>183</v>
      </c>
      <c r="E8" s="36"/>
      <c r="F8" s="221" t="s">
        <v>2955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79" t="str">
        <f>'Rekapitulace stavby'!AN8</f>
        <v>5. 3. 2018</v>
      </c>
      <c r="P10" s="266"/>
      <c r="Q10" s="36"/>
      <c r="R10" s="37"/>
    </row>
    <row r="11" spans="1:66" s="1" customFormat="1" ht="10.7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220" t="s">
        <v>30</v>
      </c>
      <c r="P12" s="220"/>
      <c r="Q12" s="36"/>
      <c r="R12" s="37"/>
    </row>
    <row r="13" spans="1:66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220" t="s">
        <v>22</v>
      </c>
      <c r="P13" s="220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33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80" t="str">
        <f>IF('Rekapitulace stavby'!AN13="","",'Rekapitulace stavby'!AN13)</f>
        <v>Vyplň údaj</v>
      </c>
      <c r="P15" s="220"/>
      <c r="Q15" s="36"/>
      <c r="R15" s="37"/>
    </row>
    <row r="16" spans="1:66" s="1" customFormat="1" ht="18" customHeight="1">
      <c r="B16" s="35"/>
      <c r="C16" s="36"/>
      <c r="D16" s="36"/>
      <c r="E16" s="280" t="str">
        <f>IF('Rekapitulace stavby'!E14="","",'Rekapitulace stavby'!E14)</f>
        <v>Vyplň údaj</v>
      </c>
      <c r="F16" s="281"/>
      <c r="G16" s="281"/>
      <c r="H16" s="281"/>
      <c r="I16" s="281"/>
      <c r="J16" s="281"/>
      <c r="K16" s="281"/>
      <c r="L16" s="281"/>
      <c r="M16" s="30" t="s">
        <v>32</v>
      </c>
      <c r="N16" s="36"/>
      <c r="O16" s="280" t="str">
        <f>IF('Rekapitulace stavby'!AN14="","",'Rekapitulace stavby'!AN14)</f>
        <v>Vyplň údaj</v>
      </c>
      <c r="P16" s="220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35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220" t="s">
        <v>36</v>
      </c>
      <c r="P18" s="220"/>
      <c r="Q18" s="36"/>
      <c r="R18" s="37"/>
    </row>
    <row r="19" spans="2:18" s="1" customFormat="1" ht="18" customHeight="1">
      <c r="B19" s="35"/>
      <c r="C19" s="36"/>
      <c r="D19" s="36"/>
      <c r="E19" s="28" t="s">
        <v>37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220" t="s">
        <v>38</v>
      </c>
      <c r="P19" s="220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41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220" t="s">
        <v>36</v>
      </c>
      <c r="P21" s="220"/>
      <c r="Q21" s="36"/>
      <c r="R21" s="37"/>
    </row>
    <row r="22" spans="2:18" s="1" customFormat="1" ht="18" customHeight="1">
      <c r="B22" s="35"/>
      <c r="C22" s="36"/>
      <c r="D22" s="36"/>
      <c r="E22" s="28" t="s">
        <v>37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220" t="s">
        <v>38</v>
      </c>
      <c r="P22" s="220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85.5" customHeight="1">
      <c r="B25" s="35"/>
      <c r="C25" s="36"/>
      <c r="D25" s="36"/>
      <c r="E25" s="215" t="s">
        <v>44</v>
      </c>
      <c r="F25" s="215"/>
      <c r="G25" s="215"/>
      <c r="H25" s="215"/>
      <c r="I25" s="215"/>
      <c r="J25" s="215"/>
      <c r="K25" s="215"/>
      <c r="L25" s="215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6" t="s">
        <v>184</v>
      </c>
      <c r="E28" s="36"/>
      <c r="F28" s="36"/>
      <c r="G28" s="36"/>
      <c r="H28" s="36"/>
      <c r="I28" s="36"/>
      <c r="J28" s="36"/>
      <c r="K28" s="36"/>
      <c r="L28" s="36"/>
      <c r="M28" s="216">
        <f>N89</f>
        <v>0</v>
      </c>
      <c r="N28" s="216"/>
      <c r="O28" s="216"/>
      <c r="P28" s="216"/>
      <c r="Q28" s="36"/>
      <c r="R28" s="37"/>
    </row>
    <row r="29" spans="2:18" s="1" customFormat="1" ht="14.45" customHeight="1">
      <c r="B29" s="35"/>
      <c r="C29" s="36"/>
      <c r="D29" s="34" t="s">
        <v>169</v>
      </c>
      <c r="E29" s="36"/>
      <c r="F29" s="36"/>
      <c r="G29" s="36"/>
      <c r="H29" s="36"/>
      <c r="I29" s="36"/>
      <c r="J29" s="36"/>
      <c r="K29" s="36"/>
      <c r="L29" s="36"/>
      <c r="M29" s="216">
        <f>N94</f>
        <v>0</v>
      </c>
      <c r="N29" s="216"/>
      <c r="O29" s="216"/>
      <c r="P29" s="216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7" t="s">
        <v>47</v>
      </c>
      <c r="E31" s="36"/>
      <c r="F31" s="36"/>
      <c r="G31" s="36"/>
      <c r="H31" s="36"/>
      <c r="I31" s="36"/>
      <c r="J31" s="36"/>
      <c r="K31" s="36"/>
      <c r="L31" s="36"/>
      <c r="M31" s="278">
        <f>ROUND(M28+M29,0)</f>
        <v>0</v>
      </c>
      <c r="N31" s="263"/>
      <c r="O31" s="263"/>
      <c r="P31" s="263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48</v>
      </c>
      <c r="E33" s="42" t="s">
        <v>49</v>
      </c>
      <c r="F33" s="43">
        <v>0.21</v>
      </c>
      <c r="G33" s="128" t="s">
        <v>50</v>
      </c>
      <c r="H33" s="274">
        <f>(SUM(BE94:BE101)+SUM(BE120:BE152))</f>
        <v>0</v>
      </c>
      <c r="I33" s="263"/>
      <c r="J33" s="263"/>
      <c r="K33" s="36"/>
      <c r="L33" s="36"/>
      <c r="M33" s="274">
        <f>ROUND((SUM(BE94:BE101)+SUM(BE120:BE152)), 0)*F33</f>
        <v>0</v>
      </c>
      <c r="N33" s="263"/>
      <c r="O33" s="263"/>
      <c r="P33" s="263"/>
      <c r="Q33" s="36"/>
      <c r="R33" s="37"/>
    </row>
    <row r="34" spans="2:18" s="1" customFormat="1" ht="14.45" customHeight="1">
      <c r="B34" s="35"/>
      <c r="C34" s="36"/>
      <c r="D34" s="36"/>
      <c r="E34" s="42" t="s">
        <v>51</v>
      </c>
      <c r="F34" s="43">
        <v>0.15</v>
      </c>
      <c r="G34" s="128" t="s">
        <v>50</v>
      </c>
      <c r="H34" s="274">
        <f>(SUM(BF94:BF101)+SUM(BF120:BF152))</f>
        <v>0</v>
      </c>
      <c r="I34" s="263"/>
      <c r="J34" s="263"/>
      <c r="K34" s="36"/>
      <c r="L34" s="36"/>
      <c r="M34" s="274">
        <f>ROUND((SUM(BF94:BF101)+SUM(BF120:BF152)), 0)*F34</f>
        <v>0</v>
      </c>
      <c r="N34" s="263"/>
      <c r="O34" s="263"/>
      <c r="P34" s="26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52</v>
      </c>
      <c r="F35" s="43">
        <v>0.21</v>
      </c>
      <c r="G35" s="128" t="s">
        <v>50</v>
      </c>
      <c r="H35" s="274">
        <f>(SUM(BG94:BG101)+SUM(BG120:BG152))</f>
        <v>0</v>
      </c>
      <c r="I35" s="263"/>
      <c r="J35" s="263"/>
      <c r="K35" s="36"/>
      <c r="L35" s="36"/>
      <c r="M35" s="274"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53</v>
      </c>
      <c r="F36" s="43">
        <v>0.15</v>
      </c>
      <c r="G36" s="128" t="s">
        <v>50</v>
      </c>
      <c r="H36" s="274">
        <f>(SUM(BH94:BH101)+SUM(BH120:BH152))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54</v>
      </c>
      <c r="F37" s="43">
        <v>0</v>
      </c>
      <c r="G37" s="128" t="s">
        <v>50</v>
      </c>
      <c r="H37" s="274">
        <f>(SUM(BI94:BI101)+SUM(BI120:BI152))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4"/>
      <c r="D39" s="129" t="s">
        <v>55</v>
      </c>
      <c r="E39" s="79"/>
      <c r="F39" s="79"/>
      <c r="G39" s="130" t="s">
        <v>56</v>
      </c>
      <c r="H39" s="131" t="s">
        <v>57</v>
      </c>
      <c r="I39" s="79"/>
      <c r="J39" s="79"/>
      <c r="K39" s="79"/>
      <c r="L39" s="275">
        <f>SUM(M31:M37)</f>
        <v>0</v>
      </c>
      <c r="M39" s="275"/>
      <c r="N39" s="275"/>
      <c r="O39" s="275"/>
      <c r="P39" s="276"/>
      <c r="Q39" s="124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284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s="1" customFormat="1" ht="36.950000000000003" customHeight="1">
      <c r="B80" s="35"/>
      <c r="C80" s="69" t="s">
        <v>183</v>
      </c>
      <c r="D80" s="36"/>
      <c r="E80" s="36"/>
      <c r="F80" s="236" t="str">
        <f>F8</f>
        <v>008 - Ochrana před bleskem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36"/>
      <c r="R80" s="37"/>
      <c r="T80" s="135"/>
      <c r="U80" s="135"/>
    </row>
    <row r="81" spans="2:65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5"/>
      <c r="U81" s="135"/>
    </row>
    <row r="82" spans="2:65" s="1" customFormat="1" ht="18" customHeight="1">
      <c r="B82" s="35"/>
      <c r="C82" s="30" t="s">
        <v>24</v>
      </c>
      <c r="D82" s="36"/>
      <c r="E82" s="36"/>
      <c r="F82" s="28" t="str">
        <f>F10</f>
        <v>Dobruška</v>
      </c>
      <c r="G82" s="36"/>
      <c r="H82" s="36"/>
      <c r="I82" s="36"/>
      <c r="J82" s="36"/>
      <c r="K82" s="30" t="s">
        <v>26</v>
      </c>
      <c r="L82" s="36"/>
      <c r="M82" s="266" t="str">
        <f>IF(O10="","",O10)</f>
        <v>5. 3. 2018</v>
      </c>
      <c r="N82" s="266"/>
      <c r="O82" s="266"/>
      <c r="P82" s="266"/>
      <c r="Q82" s="36"/>
      <c r="R82" s="37"/>
      <c r="T82" s="135"/>
      <c r="U82" s="135"/>
    </row>
    <row r="83" spans="2:65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5"/>
      <c r="U83" s="135"/>
    </row>
    <row r="84" spans="2:65" s="1" customFormat="1" ht="15">
      <c r="B84" s="35"/>
      <c r="C84" s="30" t="s">
        <v>28</v>
      </c>
      <c r="D84" s="36"/>
      <c r="E84" s="36"/>
      <c r="F84" s="28" t="str">
        <f>E13</f>
        <v>SŠ - Podorlické vzdělávací centrum Dobruška</v>
      </c>
      <c r="G84" s="36"/>
      <c r="H84" s="36"/>
      <c r="I84" s="36"/>
      <c r="J84" s="36"/>
      <c r="K84" s="30" t="s">
        <v>35</v>
      </c>
      <c r="L84" s="36"/>
      <c r="M84" s="220" t="str">
        <f>E19</f>
        <v>ApA Architektonicko-projekt.ateliér Vamberk s.r.o.</v>
      </c>
      <c r="N84" s="220"/>
      <c r="O84" s="220"/>
      <c r="P84" s="220"/>
      <c r="Q84" s="220"/>
      <c r="R84" s="37"/>
      <c r="T84" s="135"/>
      <c r="U84" s="135"/>
    </row>
    <row r="85" spans="2:65" s="1" customFormat="1" ht="14.45" customHeight="1">
      <c r="B85" s="35"/>
      <c r="C85" s="30" t="s">
        <v>33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41</v>
      </c>
      <c r="L85" s="36"/>
      <c r="M85" s="220" t="str">
        <f>E22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65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5"/>
      <c r="U86" s="135"/>
    </row>
    <row r="87" spans="2:65" s="1" customFormat="1" ht="29.25" customHeight="1">
      <c r="B87" s="35"/>
      <c r="C87" s="271" t="s">
        <v>186</v>
      </c>
      <c r="D87" s="272"/>
      <c r="E87" s="272"/>
      <c r="F87" s="272"/>
      <c r="G87" s="272"/>
      <c r="H87" s="124"/>
      <c r="I87" s="124"/>
      <c r="J87" s="124"/>
      <c r="K87" s="124"/>
      <c r="L87" s="124"/>
      <c r="M87" s="124"/>
      <c r="N87" s="271" t="s">
        <v>187</v>
      </c>
      <c r="O87" s="272"/>
      <c r="P87" s="272"/>
      <c r="Q87" s="272"/>
      <c r="R87" s="37"/>
      <c r="T87" s="135"/>
      <c r="U87" s="135"/>
    </row>
    <row r="88" spans="2:65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5"/>
      <c r="U88" s="135"/>
    </row>
    <row r="89" spans="2:65" s="1" customFormat="1" ht="29.25" customHeight="1">
      <c r="B89" s="35"/>
      <c r="C89" s="137" t="s">
        <v>188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9">
        <f>N120</f>
        <v>0</v>
      </c>
      <c r="O89" s="269"/>
      <c r="P89" s="269"/>
      <c r="Q89" s="269"/>
      <c r="R89" s="37"/>
      <c r="T89" s="135"/>
      <c r="U89" s="135"/>
      <c r="AU89" s="19" t="s">
        <v>189</v>
      </c>
    </row>
    <row r="90" spans="2:65" s="7" customFormat="1" ht="24.95" customHeight="1">
      <c r="B90" s="138"/>
      <c r="C90" s="139"/>
      <c r="D90" s="140" t="s">
        <v>194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60">
        <f>N121</f>
        <v>0</v>
      </c>
      <c r="O90" s="273"/>
      <c r="P90" s="273"/>
      <c r="Q90" s="273"/>
      <c r="R90" s="141"/>
      <c r="T90" s="142"/>
      <c r="U90" s="142"/>
    </row>
    <row r="91" spans="2:65" s="8" customFormat="1" ht="19.899999999999999" customHeight="1">
      <c r="B91" s="143"/>
      <c r="C91" s="103"/>
      <c r="D91" s="114" t="s">
        <v>2311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6">
        <f>N122</f>
        <v>0</v>
      </c>
      <c r="O91" s="227"/>
      <c r="P91" s="227"/>
      <c r="Q91" s="227"/>
      <c r="R91" s="144"/>
      <c r="T91" s="145"/>
      <c r="U91" s="145"/>
    </row>
    <row r="92" spans="2:65" s="8" customFormat="1" ht="19.899999999999999" customHeight="1">
      <c r="B92" s="143"/>
      <c r="C92" s="103"/>
      <c r="D92" s="114" t="s">
        <v>2312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N125</f>
        <v>0</v>
      </c>
      <c r="O92" s="227"/>
      <c r="P92" s="227"/>
      <c r="Q92" s="227"/>
      <c r="R92" s="144"/>
      <c r="T92" s="145"/>
      <c r="U92" s="145"/>
    </row>
    <row r="93" spans="2:65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T93" s="135"/>
      <c r="U93" s="135"/>
    </row>
    <row r="94" spans="2:65" s="1" customFormat="1" ht="29.25" customHeight="1">
      <c r="B94" s="35"/>
      <c r="C94" s="137" t="s">
        <v>197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69">
        <f>ROUND(N95+N96+N97+N98+N99+N100,0)</f>
        <v>0</v>
      </c>
      <c r="O94" s="270"/>
      <c r="P94" s="270"/>
      <c r="Q94" s="270"/>
      <c r="R94" s="37"/>
      <c r="T94" s="146"/>
      <c r="U94" s="147" t="s">
        <v>48</v>
      </c>
    </row>
    <row r="95" spans="2:65" s="1" customFormat="1" ht="18" customHeight="1">
      <c r="B95" s="35"/>
      <c r="C95" s="36"/>
      <c r="D95" s="247" t="s">
        <v>198</v>
      </c>
      <c r="E95" s="248"/>
      <c r="F95" s="248"/>
      <c r="G95" s="248"/>
      <c r="H95" s="248"/>
      <c r="I95" s="36"/>
      <c r="J95" s="36"/>
      <c r="K95" s="36"/>
      <c r="L95" s="36"/>
      <c r="M95" s="36"/>
      <c r="N95" s="246">
        <f>ROUND(N89*T95,0)</f>
        <v>0</v>
      </c>
      <c r="O95" s="226"/>
      <c r="P95" s="226"/>
      <c r="Q95" s="226"/>
      <c r="R95" s="37"/>
      <c r="S95" s="148"/>
      <c r="T95" s="149"/>
      <c r="U95" s="150" t="s">
        <v>49</v>
      </c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51" t="s">
        <v>162</v>
      </c>
      <c r="AZ95" s="148"/>
      <c r="BA95" s="148"/>
      <c r="BB95" s="148"/>
      <c r="BC95" s="148"/>
      <c r="BD95" s="148"/>
      <c r="BE95" s="152">
        <f t="shared" ref="BE95:BE100" si="0">IF(U95="základní",N95,0)</f>
        <v>0</v>
      </c>
      <c r="BF95" s="152">
        <f t="shared" ref="BF95:BF100" si="1">IF(U95="snížená",N95,0)</f>
        <v>0</v>
      </c>
      <c r="BG95" s="152">
        <f t="shared" ref="BG95:BG100" si="2">IF(U95="zákl. přenesená",N95,0)</f>
        <v>0</v>
      </c>
      <c r="BH95" s="152">
        <f t="shared" ref="BH95:BH100" si="3">IF(U95="sníž. přenesená",N95,0)</f>
        <v>0</v>
      </c>
      <c r="BI95" s="152">
        <f t="shared" ref="BI95:BI100" si="4">IF(U95="nulová",N95,0)</f>
        <v>0</v>
      </c>
      <c r="BJ95" s="151" t="s">
        <v>40</v>
      </c>
      <c r="BK95" s="148"/>
      <c r="BL95" s="148"/>
      <c r="BM95" s="148"/>
    </row>
    <row r="96" spans="2:65" s="1" customFormat="1" ht="18" customHeight="1">
      <c r="B96" s="35"/>
      <c r="C96" s="36"/>
      <c r="D96" s="247" t="s">
        <v>199</v>
      </c>
      <c r="E96" s="248"/>
      <c r="F96" s="248"/>
      <c r="G96" s="248"/>
      <c r="H96" s="248"/>
      <c r="I96" s="36"/>
      <c r="J96" s="36"/>
      <c r="K96" s="36"/>
      <c r="L96" s="36"/>
      <c r="M96" s="36"/>
      <c r="N96" s="246">
        <f>ROUND(N89*T96,0)</f>
        <v>0</v>
      </c>
      <c r="O96" s="226"/>
      <c r="P96" s="226"/>
      <c r="Q96" s="226"/>
      <c r="R96" s="37"/>
      <c r="S96" s="148"/>
      <c r="T96" s="149"/>
      <c r="U96" s="150" t="s">
        <v>49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51" t="s">
        <v>162</v>
      </c>
      <c r="AZ96" s="148"/>
      <c r="BA96" s="148"/>
      <c r="BB96" s="148"/>
      <c r="BC96" s="148"/>
      <c r="BD96" s="148"/>
      <c r="BE96" s="152">
        <f t="shared" si="0"/>
        <v>0</v>
      </c>
      <c r="BF96" s="152">
        <f t="shared" si="1"/>
        <v>0</v>
      </c>
      <c r="BG96" s="152">
        <f t="shared" si="2"/>
        <v>0</v>
      </c>
      <c r="BH96" s="152">
        <f t="shared" si="3"/>
        <v>0</v>
      </c>
      <c r="BI96" s="152">
        <f t="shared" si="4"/>
        <v>0</v>
      </c>
      <c r="BJ96" s="151" t="s">
        <v>40</v>
      </c>
      <c r="BK96" s="148"/>
      <c r="BL96" s="148"/>
      <c r="BM96" s="148"/>
    </row>
    <row r="97" spans="2:65" s="1" customFormat="1" ht="18" customHeight="1">
      <c r="B97" s="35"/>
      <c r="C97" s="36"/>
      <c r="D97" s="247" t="s">
        <v>200</v>
      </c>
      <c r="E97" s="248"/>
      <c r="F97" s="248"/>
      <c r="G97" s="248"/>
      <c r="H97" s="248"/>
      <c r="I97" s="36"/>
      <c r="J97" s="36"/>
      <c r="K97" s="36"/>
      <c r="L97" s="36"/>
      <c r="M97" s="36"/>
      <c r="N97" s="246">
        <f>ROUND(N89*T97,0)</f>
        <v>0</v>
      </c>
      <c r="O97" s="226"/>
      <c r="P97" s="226"/>
      <c r="Q97" s="226"/>
      <c r="R97" s="37"/>
      <c r="S97" s="148"/>
      <c r="T97" s="149"/>
      <c r="U97" s="150" t="s">
        <v>49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51" t="s">
        <v>162</v>
      </c>
      <c r="AZ97" s="148"/>
      <c r="BA97" s="148"/>
      <c r="BB97" s="148"/>
      <c r="BC97" s="148"/>
      <c r="BD97" s="148"/>
      <c r="BE97" s="152">
        <f t="shared" si="0"/>
        <v>0</v>
      </c>
      <c r="BF97" s="152">
        <f t="shared" si="1"/>
        <v>0</v>
      </c>
      <c r="BG97" s="152">
        <f t="shared" si="2"/>
        <v>0</v>
      </c>
      <c r="BH97" s="152">
        <f t="shared" si="3"/>
        <v>0</v>
      </c>
      <c r="BI97" s="152">
        <f t="shared" si="4"/>
        <v>0</v>
      </c>
      <c r="BJ97" s="151" t="s">
        <v>40</v>
      </c>
      <c r="BK97" s="148"/>
      <c r="BL97" s="148"/>
      <c r="BM97" s="148"/>
    </row>
    <row r="98" spans="2:65" s="1" customFormat="1" ht="18" customHeight="1">
      <c r="B98" s="35"/>
      <c r="C98" s="36"/>
      <c r="D98" s="247" t="s">
        <v>201</v>
      </c>
      <c r="E98" s="248"/>
      <c r="F98" s="248"/>
      <c r="G98" s="248"/>
      <c r="H98" s="248"/>
      <c r="I98" s="36"/>
      <c r="J98" s="36"/>
      <c r="K98" s="36"/>
      <c r="L98" s="36"/>
      <c r="M98" s="36"/>
      <c r="N98" s="246">
        <f>ROUND(N89*T98,0)</f>
        <v>0</v>
      </c>
      <c r="O98" s="226"/>
      <c r="P98" s="226"/>
      <c r="Q98" s="226"/>
      <c r="R98" s="37"/>
      <c r="S98" s="148"/>
      <c r="T98" s="149"/>
      <c r="U98" s="150" t="s">
        <v>49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51" t="s">
        <v>162</v>
      </c>
      <c r="AZ98" s="148"/>
      <c r="BA98" s="148"/>
      <c r="BB98" s="148"/>
      <c r="BC98" s="148"/>
      <c r="BD98" s="148"/>
      <c r="BE98" s="152">
        <f t="shared" si="0"/>
        <v>0</v>
      </c>
      <c r="BF98" s="152">
        <f t="shared" si="1"/>
        <v>0</v>
      </c>
      <c r="BG98" s="152">
        <f t="shared" si="2"/>
        <v>0</v>
      </c>
      <c r="BH98" s="152">
        <f t="shared" si="3"/>
        <v>0</v>
      </c>
      <c r="BI98" s="152">
        <f t="shared" si="4"/>
        <v>0</v>
      </c>
      <c r="BJ98" s="151" t="s">
        <v>40</v>
      </c>
      <c r="BK98" s="148"/>
      <c r="BL98" s="148"/>
      <c r="BM98" s="148"/>
    </row>
    <row r="99" spans="2:65" s="1" customFormat="1" ht="18" customHeight="1">
      <c r="B99" s="35"/>
      <c r="C99" s="36"/>
      <c r="D99" s="247" t="s">
        <v>202</v>
      </c>
      <c r="E99" s="248"/>
      <c r="F99" s="248"/>
      <c r="G99" s="248"/>
      <c r="H99" s="248"/>
      <c r="I99" s="36"/>
      <c r="J99" s="36"/>
      <c r="K99" s="36"/>
      <c r="L99" s="36"/>
      <c r="M99" s="36"/>
      <c r="N99" s="246">
        <f>ROUND(N89*T99,0)</f>
        <v>0</v>
      </c>
      <c r="O99" s="226"/>
      <c r="P99" s="226"/>
      <c r="Q99" s="226"/>
      <c r="R99" s="37"/>
      <c r="S99" s="148"/>
      <c r="T99" s="149"/>
      <c r="U99" s="150" t="s">
        <v>49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51" t="s">
        <v>162</v>
      </c>
      <c r="AZ99" s="148"/>
      <c r="BA99" s="148"/>
      <c r="BB99" s="148"/>
      <c r="BC99" s="148"/>
      <c r="BD99" s="148"/>
      <c r="BE99" s="152">
        <f t="shared" si="0"/>
        <v>0</v>
      </c>
      <c r="BF99" s="152">
        <f t="shared" si="1"/>
        <v>0</v>
      </c>
      <c r="BG99" s="152">
        <f t="shared" si="2"/>
        <v>0</v>
      </c>
      <c r="BH99" s="152">
        <f t="shared" si="3"/>
        <v>0</v>
      </c>
      <c r="BI99" s="152">
        <f t="shared" si="4"/>
        <v>0</v>
      </c>
      <c r="BJ99" s="151" t="s">
        <v>40</v>
      </c>
      <c r="BK99" s="148"/>
      <c r="BL99" s="148"/>
      <c r="BM99" s="148"/>
    </row>
    <row r="100" spans="2:65" s="1" customFormat="1" ht="18" customHeight="1">
      <c r="B100" s="35"/>
      <c r="C100" s="36"/>
      <c r="D100" s="114" t="s">
        <v>203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246">
        <f>ROUND(N89*T100,0)</f>
        <v>0</v>
      </c>
      <c r="O100" s="226"/>
      <c r="P100" s="226"/>
      <c r="Q100" s="226"/>
      <c r="R100" s="37"/>
      <c r="S100" s="148"/>
      <c r="T100" s="153"/>
      <c r="U100" s="154" t="s">
        <v>49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51" t="s">
        <v>204</v>
      </c>
      <c r="AZ100" s="148"/>
      <c r="BA100" s="148"/>
      <c r="BB100" s="148"/>
      <c r="BC100" s="148"/>
      <c r="BD100" s="148"/>
      <c r="BE100" s="152">
        <f t="shared" si="0"/>
        <v>0</v>
      </c>
      <c r="BF100" s="152">
        <f t="shared" si="1"/>
        <v>0</v>
      </c>
      <c r="BG100" s="152">
        <f t="shared" si="2"/>
        <v>0</v>
      </c>
      <c r="BH100" s="152">
        <f t="shared" si="3"/>
        <v>0</v>
      </c>
      <c r="BI100" s="152">
        <f t="shared" si="4"/>
        <v>0</v>
      </c>
      <c r="BJ100" s="151" t="s">
        <v>40</v>
      </c>
      <c r="BK100" s="148"/>
      <c r="BL100" s="148"/>
      <c r="BM100" s="148"/>
    </row>
    <row r="101" spans="2:65" s="1" customForma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5"/>
      <c r="U101" s="135"/>
    </row>
    <row r="102" spans="2:65" s="1" customFormat="1" ht="29.25" customHeight="1">
      <c r="B102" s="35"/>
      <c r="C102" s="123" t="s">
        <v>174</v>
      </c>
      <c r="D102" s="124"/>
      <c r="E102" s="124"/>
      <c r="F102" s="124"/>
      <c r="G102" s="124"/>
      <c r="H102" s="124"/>
      <c r="I102" s="124"/>
      <c r="J102" s="124"/>
      <c r="K102" s="124"/>
      <c r="L102" s="233">
        <f>ROUND(SUM(N89+N94),0)</f>
        <v>0</v>
      </c>
      <c r="M102" s="233"/>
      <c r="N102" s="233"/>
      <c r="O102" s="233"/>
      <c r="P102" s="233"/>
      <c r="Q102" s="233"/>
      <c r="R102" s="37"/>
      <c r="T102" s="135"/>
      <c r="U102" s="135"/>
    </row>
    <row r="103" spans="2:65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T103" s="135"/>
      <c r="U103" s="135"/>
    </row>
    <row r="107" spans="2:65" s="1" customFormat="1" ht="6.95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65" s="1" customFormat="1" ht="36.950000000000003" customHeight="1">
      <c r="B108" s="35"/>
      <c r="C108" s="207" t="s">
        <v>205</v>
      </c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37"/>
    </row>
    <row r="109" spans="2:65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65" s="1" customFormat="1" ht="30" customHeight="1">
      <c r="B110" s="35"/>
      <c r="C110" s="30" t="s">
        <v>19</v>
      </c>
      <c r="D110" s="36"/>
      <c r="E110" s="36"/>
      <c r="F110" s="264" t="str">
        <f>F6</f>
        <v>Dobruška - objekt výuky</v>
      </c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36"/>
      <c r="R110" s="37"/>
    </row>
    <row r="111" spans="2:65" ht="30" customHeight="1">
      <c r="B111" s="23"/>
      <c r="C111" s="30" t="s">
        <v>181</v>
      </c>
      <c r="D111" s="26"/>
      <c r="E111" s="26"/>
      <c r="F111" s="264" t="s">
        <v>284</v>
      </c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6"/>
      <c r="R111" s="24"/>
    </row>
    <row r="112" spans="2:65" s="1" customFormat="1" ht="36.950000000000003" customHeight="1">
      <c r="B112" s="35"/>
      <c r="C112" s="69" t="s">
        <v>183</v>
      </c>
      <c r="D112" s="36"/>
      <c r="E112" s="36"/>
      <c r="F112" s="236" t="str">
        <f>F8</f>
        <v>008 - Ochrana před bleskem</v>
      </c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36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18" customHeight="1">
      <c r="B114" s="35"/>
      <c r="C114" s="30" t="s">
        <v>24</v>
      </c>
      <c r="D114" s="36"/>
      <c r="E114" s="36"/>
      <c r="F114" s="28" t="str">
        <f>F10</f>
        <v>Dobruška</v>
      </c>
      <c r="G114" s="36"/>
      <c r="H114" s="36"/>
      <c r="I114" s="36"/>
      <c r="J114" s="36"/>
      <c r="K114" s="30" t="s">
        <v>26</v>
      </c>
      <c r="L114" s="36"/>
      <c r="M114" s="266" t="str">
        <f>IF(O10="","",O10)</f>
        <v>5. 3. 2018</v>
      </c>
      <c r="N114" s="266"/>
      <c r="O114" s="266"/>
      <c r="P114" s="266"/>
      <c r="Q114" s="36"/>
      <c r="R114" s="37"/>
    </row>
    <row r="115" spans="2:65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1" customFormat="1" ht="15">
      <c r="B116" s="35"/>
      <c r="C116" s="30" t="s">
        <v>28</v>
      </c>
      <c r="D116" s="36"/>
      <c r="E116" s="36"/>
      <c r="F116" s="28" t="str">
        <f>E13</f>
        <v>SŠ - Podorlické vzdělávací centrum Dobruška</v>
      </c>
      <c r="G116" s="36"/>
      <c r="H116" s="36"/>
      <c r="I116" s="36"/>
      <c r="J116" s="36"/>
      <c r="K116" s="30" t="s">
        <v>35</v>
      </c>
      <c r="L116" s="36"/>
      <c r="M116" s="220" t="str">
        <f>E19</f>
        <v>ApA Architektonicko-projekt.ateliér Vamberk s.r.o.</v>
      </c>
      <c r="N116" s="220"/>
      <c r="O116" s="220"/>
      <c r="P116" s="220"/>
      <c r="Q116" s="220"/>
      <c r="R116" s="37"/>
    </row>
    <row r="117" spans="2:65" s="1" customFormat="1" ht="14.45" customHeight="1">
      <c r="B117" s="35"/>
      <c r="C117" s="30" t="s">
        <v>33</v>
      </c>
      <c r="D117" s="36"/>
      <c r="E117" s="36"/>
      <c r="F117" s="28" t="str">
        <f>IF(E16="","",E16)</f>
        <v>Vyplň údaj</v>
      </c>
      <c r="G117" s="36"/>
      <c r="H117" s="36"/>
      <c r="I117" s="36"/>
      <c r="J117" s="36"/>
      <c r="K117" s="30" t="s">
        <v>41</v>
      </c>
      <c r="L117" s="36"/>
      <c r="M117" s="220" t="str">
        <f>E22</f>
        <v>ApA Architektonicko-projekt.ateliér Vamberk s.r.o.</v>
      </c>
      <c r="N117" s="220"/>
      <c r="O117" s="220"/>
      <c r="P117" s="220"/>
      <c r="Q117" s="220"/>
      <c r="R117" s="37"/>
    </row>
    <row r="118" spans="2:65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9" customFormat="1" ht="29.25" customHeight="1">
      <c r="B119" s="155"/>
      <c r="C119" s="156" t="s">
        <v>206</v>
      </c>
      <c r="D119" s="157" t="s">
        <v>207</v>
      </c>
      <c r="E119" s="157" t="s">
        <v>66</v>
      </c>
      <c r="F119" s="267" t="s">
        <v>208</v>
      </c>
      <c r="G119" s="267"/>
      <c r="H119" s="267"/>
      <c r="I119" s="267"/>
      <c r="J119" s="157" t="s">
        <v>209</v>
      </c>
      <c r="K119" s="157" t="s">
        <v>210</v>
      </c>
      <c r="L119" s="267" t="s">
        <v>211</v>
      </c>
      <c r="M119" s="267"/>
      <c r="N119" s="267" t="s">
        <v>187</v>
      </c>
      <c r="O119" s="267"/>
      <c r="P119" s="267"/>
      <c r="Q119" s="268"/>
      <c r="R119" s="158"/>
      <c r="T119" s="80" t="s">
        <v>212</v>
      </c>
      <c r="U119" s="81" t="s">
        <v>48</v>
      </c>
      <c r="V119" s="81" t="s">
        <v>213</v>
      </c>
      <c r="W119" s="81" t="s">
        <v>214</v>
      </c>
      <c r="X119" s="81" t="s">
        <v>215</v>
      </c>
      <c r="Y119" s="81" t="s">
        <v>216</v>
      </c>
      <c r="Z119" s="81" t="s">
        <v>217</v>
      </c>
      <c r="AA119" s="82" t="s">
        <v>218</v>
      </c>
    </row>
    <row r="120" spans="2:65" s="1" customFormat="1" ht="29.25" customHeight="1">
      <c r="B120" s="35"/>
      <c r="C120" s="84" t="s">
        <v>184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57">
        <f>BK120</f>
        <v>0</v>
      </c>
      <c r="O120" s="258"/>
      <c r="P120" s="258"/>
      <c r="Q120" s="258"/>
      <c r="R120" s="37"/>
      <c r="T120" s="83"/>
      <c r="U120" s="51"/>
      <c r="V120" s="51"/>
      <c r="W120" s="159">
        <f>W121+W153</f>
        <v>0</v>
      </c>
      <c r="X120" s="51"/>
      <c r="Y120" s="159">
        <f>Y121+Y153</f>
        <v>0</v>
      </c>
      <c r="Z120" s="51"/>
      <c r="AA120" s="160">
        <f>AA121+AA153</f>
        <v>0</v>
      </c>
      <c r="AT120" s="19" t="s">
        <v>83</v>
      </c>
      <c r="AU120" s="19" t="s">
        <v>189</v>
      </c>
      <c r="BK120" s="161">
        <f>BK121+BK153</f>
        <v>0</v>
      </c>
    </row>
    <row r="121" spans="2:65" s="10" customFormat="1" ht="37.35" customHeight="1">
      <c r="B121" s="162"/>
      <c r="C121" s="163"/>
      <c r="D121" s="164" t="s">
        <v>194</v>
      </c>
      <c r="E121" s="164"/>
      <c r="F121" s="164"/>
      <c r="G121" s="164"/>
      <c r="H121" s="164"/>
      <c r="I121" s="164"/>
      <c r="J121" s="164"/>
      <c r="K121" s="164"/>
      <c r="L121" s="164"/>
      <c r="M121" s="164"/>
      <c r="N121" s="259">
        <f>BK121</f>
        <v>0</v>
      </c>
      <c r="O121" s="260"/>
      <c r="P121" s="260"/>
      <c r="Q121" s="260"/>
      <c r="R121" s="165"/>
      <c r="T121" s="166"/>
      <c r="U121" s="163"/>
      <c r="V121" s="163"/>
      <c r="W121" s="167">
        <f>W122+W125</f>
        <v>0</v>
      </c>
      <c r="X121" s="163"/>
      <c r="Y121" s="167">
        <f>Y122+Y125</f>
        <v>0</v>
      </c>
      <c r="Z121" s="163"/>
      <c r="AA121" s="168">
        <f>AA122+AA125</f>
        <v>0</v>
      </c>
      <c r="AR121" s="169" t="s">
        <v>93</v>
      </c>
      <c r="AT121" s="170" t="s">
        <v>83</v>
      </c>
      <c r="AU121" s="170" t="s">
        <v>84</v>
      </c>
      <c r="AY121" s="169" t="s">
        <v>219</v>
      </c>
      <c r="BK121" s="171">
        <f>BK122+BK125</f>
        <v>0</v>
      </c>
    </row>
    <row r="122" spans="2:65" s="10" customFormat="1" ht="19.899999999999999" customHeight="1">
      <c r="B122" s="162"/>
      <c r="C122" s="163"/>
      <c r="D122" s="172" t="s">
        <v>2311</v>
      </c>
      <c r="E122" s="172"/>
      <c r="F122" s="172"/>
      <c r="G122" s="172"/>
      <c r="H122" s="172"/>
      <c r="I122" s="172"/>
      <c r="J122" s="172"/>
      <c r="K122" s="172"/>
      <c r="L122" s="172"/>
      <c r="M122" s="172"/>
      <c r="N122" s="261">
        <f>BK122</f>
        <v>0</v>
      </c>
      <c r="O122" s="262"/>
      <c r="P122" s="262"/>
      <c r="Q122" s="262"/>
      <c r="R122" s="165"/>
      <c r="T122" s="166"/>
      <c r="U122" s="163"/>
      <c r="V122" s="163"/>
      <c r="W122" s="167">
        <f>SUM(W123:W124)</f>
        <v>0</v>
      </c>
      <c r="X122" s="163"/>
      <c r="Y122" s="167">
        <f>SUM(Y123:Y124)</f>
        <v>0</v>
      </c>
      <c r="Z122" s="163"/>
      <c r="AA122" s="168">
        <f>SUM(AA123:AA124)</f>
        <v>0</v>
      </c>
      <c r="AR122" s="169" t="s">
        <v>93</v>
      </c>
      <c r="AT122" s="170" t="s">
        <v>83</v>
      </c>
      <c r="AU122" s="170" t="s">
        <v>40</v>
      </c>
      <c r="AY122" s="169" t="s">
        <v>219</v>
      </c>
      <c r="BK122" s="171">
        <f>SUM(BK123:BK124)</f>
        <v>0</v>
      </c>
    </row>
    <row r="123" spans="2:65" s="1" customFormat="1" ht="25.5" customHeight="1">
      <c r="B123" s="35"/>
      <c r="C123" s="173" t="s">
        <v>40</v>
      </c>
      <c r="D123" s="173" t="s">
        <v>220</v>
      </c>
      <c r="E123" s="174" t="s">
        <v>2335</v>
      </c>
      <c r="F123" s="251" t="s">
        <v>2336</v>
      </c>
      <c r="G123" s="251"/>
      <c r="H123" s="251"/>
      <c r="I123" s="251"/>
      <c r="J123" s="175" t="s">
        <v>372</v>
      </c>
      <c r="K123" s="176">
        <v>1</v>
      </c>
      <c r="L123" s="252">
        <v>0</v>
      </c>
      <c r="M123" s="253"/>
      <c r="N123" s="254">
        <f>ROUND(L123*K123,2)</f>
        <v>0</v>
      </c>
      <c r="O123" s="254"/>
      <c r="P123" s="254"/>
      <c r="Q123" s="254"/>
      <c r="R123" s="37"/>
      <c r="T123" s="177" t="s">
        <v>22</v>
      </c>
      <c r="U123" s="44" t="s">
        <v>49</v>
      </c>
      <c r="V123" s="36"/>
      <c r="W123" s="178">
        <f>V123*K123</f>
        <v>0</v>
      </c>
      <c r="X123" s="178">
        <v>0</v>
      </c>
      <c r="Y123" s="178">
        <f>X123*K123</f>
        <v>0</v>
      </c>
      <c r="Z123" s="178">
        <v>0</v>
      </c>
      <c r="AA123" s="179">
        <f>Z123*K123</f>
        <v>0</v>
      </c>
      <c r="AR123" s="19" t="s">
        <v>268</v>
      </c>
      <c r="AT123" s="19" t="s">
        <v>220</v>
      </c>
      <c r="AU123" s="19" t="s">
        <v>93</v>
      </c>
      <c r="AY123" s="19" t="s">
        <v>219</v>
      </c>
      <c r="BE123" s="118">
        <f>IF(U123="základní",N123,0)</f>
        <v>0</v>
      </c>
      <c r="BF123" s="118">
        <f>IF(U123="snížená",N123,0)</f>
        <v>0</v>
      </c>
      <c r="BG123" s="118">
        <f>IF(U123="zákl. přenesená",N123,0)</f>
        <v>0</v>
      </c>
      <c r="BH123" s="118">
        <f>IF(U123="sníž. přenesená",N123,0)</f>
        <v>0</v>
      </c>
      <c r="BI123" s="118">
        <f>IF(U123="nulová",N123,0)</f>
        <v>0</v>
      </c>
      <c r="BJ123" s="19" t="s">
        <v>40</v>
      </c>
      <c r="BK123" s="118">
        <f>ROUND(L123*K123,2)</f>
        <v>0</v>
      </c>
      <c r="BL123" s="19" t="s">
        <v>268</v>
      </c>
      <c r="BM123" s="19" t="s">
        <v>2956</v>
      </c>
    </row>
    <row r="124" spans="2:65" s="1" customFormat="1" ht="16.5" customHeight="1">
      <c r="B124" s="35"/>
      <c r="C124" s="173" t="s">
        <v>93</v>
      </c>
      <c r="D124" s="173" t="s">
        <v>220</v>
      </c>
      <c r="E124" s="174" t="s">
        <v>2957</v>
      </c>
      <c r="F124" s="251" t="s">
        <v>2958</v>
      </c>
      <c r="G124" s="251"/>
      <c r="H124" s="251"/>
      <c r="I124" s="251"/>
      <c r="J124" s="175" t="s">
        <v>372</v>
      </c>
      <c r="K124" s="176">
        <v>16</v>
      </c>
      <c r="L124" s="252">
        <v>0</v>
      </c>
      <c r="M124" s="253"/>
      <c r="N124" s="254">
        <f>ROUND(L124*K124,2)</f>
        <v>0</v>
      </c>
      <c r="O124" s="254"/>
      <c r="P124" s="254"/>
      <c r="Q124" s="254"/>
      <c r="R124" s="37"/>
      <c r="T124" s="177" t="s">
        <v>22</v>
      </c>
      <c r="U124" s="44" t="s">
        <v>49</v>
      </c>
      <c r="V124" s="36"/>
      <c r="W124" s="178">
        <f>V124*K124</f>
        <v>0</v>
      </c>
      <c r="X124" s="178">
        <v>0</v>
      </c>
      <c r="Y124" s="178">
        <f>X124*K124</f>
        <v>0</v>
      </c>
      <c r="Z124" s="178">
        <v>0</v>
      </c>
      <c r="AA124" s="179">
        <f>Z124*K124</f>
        <v>0</v>
      </c>
      <c r="AR124" s="19" t="s">
        <v>268</v>
      </c>
      <c r="AT124" s="19" t="s">
        <v>220</v>
      </c>
      <c r="AU124" s="19" t="s">
        <v>93</v>
      </c>
      <c r="AY124" s="19" t="s">
        <v>219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19" t="s">
        <v>40</v>
      </c>
      <c r="BK124" s="118">
        <f>ROUND(L124*K124,2)</f>
        <v>0</v>
      </c>
      <c r="BL124" s="19" t="s">
        <v>268</v>
      </c>
      <c r="BM124" s="19" t="s">
        <v>2959</v>
      </c>
    </row>
    <row r="125" spans="2:65" s="10" customFormat="1" ht="29.85" customHeight="1">
      <c r="B125" s="162"/>
      <c r="C125" s="163"/>
      <c r="D125" s="172" t="s">
        <v>2312</v>
      </c>
      <c r="E125" s="172"/>
      <c r="F125" s="172"/>
      <c r="G125" s="172"/>
      <c r="H125" s="172"/>
      <c r="I125" s="172"/>
      <c r="J125" s="172"/>
      <c r="K125" s="172"/>
      <c r="L125" s="172"/>
      <c r="M125" s="172"/>
      <c r="N125" s="255">
        <f>BK125</f>
        <v>0</v>
      </c>
      <c r="O125" s="256"/>
      <c r="P125" s="256"/>
      <c r="Q125" s="256"/>
      <c r="R125" s="165"/>
      <c r="T125" s="166"/>
      <c r="U125" s="163"/>
      <c r="V125" s="163"/>
      <c r="W125" s="167">
        <f>SUM(W126:W152)</f>
        <v>0</v>
      </c>
      <c r="X125" s="163"/>
      <c r="Y125" s="167">
        <f>SUM(Y126:Y152)</f>
        <v>0</v>
      </c>
      <c r="Z125" s="163"/>
      <c r="AA125" s="168">
        <f>SUM(AA126:AA152)</f>
        <v>0</v>
      </c>
      <c r="AR125" s="169" t="s">
        <v>93</v>
      </c>
      <c r="AT125" s="170" t="s">
        <v>83</v>
      </c>
      <c r="AU125" s="170" t="s">
        <v>40</v>
      </c>
      <c r="AY125" s="169" t="s">
        <v>219</v>
      </c>
      <c r="BK125" s="171">
        <f>SUM(BK126:BK152)</f>
        <v>0</v>
      </c>
    </row>
    <row r="126" spans="2:65" s="1" customFormat="1" ht="25.5" customHeight="1">
      <c r="B126" s="35"/>
      <c r="C126" s="173" t="s">
        <v>101</v>
      </c>
      <c r="D126" s="173" t="s">
        <v>220</v>
      </c>
      <c r="E126" s="174" t="s">
        <v>2960</v>
      </c>
      <c r="F126" s="251" t="s">
        <v>2961</v>
      </c>
      <c r="G126" s="251"/>
      <c r="H126" s="251"/>
      <c r="I126" s="251"/>
      <c r="J126" s="175" t="s">
        <v>372</v>
      </c>
      <c r="K126" s="176">
        <v>46</v>
      </c>
      <c r="L126" s="252">
        <v>0</v>
      </c>
      <c r="M126" s="253"/>
      <c r="N126" s="254">
        <f t="shared" ref="N126:N152" si="5">ROUND(L126*K126,2)</f>
        <v>0</v>
      </c>
      <c r="O126" s="254"/>
      <c r="P126" s="254"/>
      <c r="Q126" s="254"/>
      <c r="R126" s="37"/>
      <c r="T126" s="177" t="s">
        <v>22</v>
      </c>
      <c r="U126" s="44" t="s">
        <v>49</v>
      </c>
      <c r="V126" s="36"/>
      <c r="W126" s="178">
        <f t="shared" ref="W126:W152" si="6">V126*K126</f>
        <v>0</v>
      </c>
      <c r="X126" s="178">
        <v>0</v>
      </c>
      <c r="Y126" s="178">
        <f t="shared" ref="Y126:Y152" si="7">X126*K126</f>
        <v>0</v>
      </c>
      <c r="Z126" s="178">
        <v>0</v>
      </c>
      <c r="AA126" s="179">
        <f t="shared" ref="AA126:AA152" si="8">Z126*K126</f>
        <v>0</v>
      </c>
      <c r="AR126" s="19" t="s">
        <v>268</v>
      </c>
      <c r="AT126" s="19" t="s">
        <v>220</v>
      </c>
      <c r="AU126" s="19" t="s">
        <v>93</v>
      </c>
      <c r="AY126" s="19" t="s">
        <v>219</v>
      </c>
      <c r="BE126" s="118">
        <f t="shared" ref="BE126:BE152" si="9">IF(U126="základní",N126,0)</f>
        <v>0</v>
      </c>
      <c r="BF126" s="118">
        <f t="shared" ref="BF126:BF152" si="10">IF(U126="snížená",N126,0)</f>
        <v>0</v>
      </c>
      <c r="BG126" s="118">
        <f t="shared" ref="BG126:BG152" si="11">IF(U126="zákl. přenesená",N126,0)</f>
        <v>0</v>
      </c>
      <c r="BH126" s="118">
        <f t="shared" ref="BH126:BH152" si="12">IF(U126="sníž. přenesená",N126,0)</f>
        <v>0</v>
      </c>
      <c r="BI126" s="118">
        <f t="shared" ref="BI126:BI152" si="13">IF(U126="nulová",N126,0)</f>
        <v>0</v>
      </c>
      <c r="BJ126" s="19" t="s">
        <v>40</v>
      </c>
      <c r="BK126" s="118">
        <f t="shared" ref="BK126:BK152" si="14">ROUND(L126*K126,2)</f>
        <v>0</v>
      </c>
      <c r="BL126" s="19" t="s">
        <v>268</v>
      </c>
      <c r="BM126" s="19" t="s">
        <v>2962</v>
      </c>
    </row>
    <row r="127" spans="2:65" s="1" customFormat="1" ht="25.5" customHeight="1">
      <c r="B127" s="35"/>
      <c r="C127" s="173" t="s">
        <v>224</v>
      </c>
      <c r="D127" s="173" t="s">
        <v>220</v>
      </c>
      <c r="E127" s="174" t="s">
        <v>2963</v>
      </c>
      <c r="F127" s="251" t="s">
        <v>2964</v>
      </c>
      <c r="G127" s="251"/>
      <c r="H127" s="251"/>
      <c r="I127" s="251"/>
      <c r="J127" s="175" t="s">
        <v>429</v>
      </c>
      <c r="K127" s="176">
        <v>175</v>
      </c>
      <c r="L127" s="252">
        <v>0</v>
      </c>
      <c r="M127" s="253"/>
      <c r="N127" s="254">
        <f t="shared" si="5"/>
        <v>0</v>
      </c>
      <c r="O127" s="254"/>
      <c r="P127" s="254"/>
      <c r="Q127" s="254"/>
      <c r="R127" s="37"/>
      <c r="T127" s="177" t="s">
        <v>22</v>
      </c>
      <c r="U127" s="44" t="s">
        <v>49</v>
      </c>
      <c r="V127" s="36"/>
      <c r="W127" s="178">
        <f t="shared" si="6"/>
        <v>0</v>
      </c>
      <c r="X127" s="178">
        <v>0</v>
      </c>
      <c r="Y127" s="178">
        <f t="shared" si="7"/>
        <v>0</v>
      </c>
      <c r="Z127" s="178">
        <v>0</v>
      </c>
      <c r="AA127" s="179">
        <f t="shared" si="8"/>
        <v>0</v>
      </c>
      <c r="AR127" s="19" t="s">
        <v>268</v>
      </c>
      <c r="AT127" s="19" t="s">
        <v>220</v>
      </c>
      <c r="AU127" s="19" t="s">
        <v>93</v>
      </c>
      <c r="AY127" s="19" t="s">
        <v>219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40</v>
      </c>
      <c r="BK127" s="118">
        <f t="shared" si="14"/>
        <v>0</v>
      </c>
      <c r="BL127" s="19" t="s">
        <v>268</v>
      </c>
      <c r="BM127" s="19" t="s">
        <v>2965</v>
      </c>
    </row>
    <row r="128" spans="2:65" s="1" customFormat="1" ht="16.5" customHeight="1">
      <c r="B128" s="35"/>
      <c r="C128" s="181" t="s">
        <v>236</v>
      </c>
      <c r="D128" s="181" t="s">
        <v>536</v>
      </c>
      <c r="E128" s="182" t="s">
        <v>2365</v>
      </c>
      <c r="F128" s="285" t="s">
        <v>2366</v>
      </c>
      <c r="G128" s="285"/>
      <c r="H128" s="285"/>
      <c r="I128" s="285"/>
      <c r="J128" s="183" t="s">
        <v>1079</v>
      </c>
      <c r="K128" s="184">
        <v>175</v>
      </c>
      <c r="L128" s="282">
        <v>0</v>
      </c>
      <c r="M128" s="283"/>
      <c r="N128" s="284">
        <f t="shared" si="5"/>
        <v>0</v>
      </c>
      <c r="O128" s="254"/>
      <c r="P128" s="254"/>
      <c r="Q128" s="254"/>
      <c r="R128" s="37"/>
      <c r="T128" s="177" t="s">
        <v>22</v>
      </c>
      <c r="U128" s="44" t="s">
        <v>49</v>
      </c>
      <c r="V128" s="36"/>
      <c r="W128" s="178">
        <f t="shared" si="6"/>
        <v>0</v>
      </c>
      <c r="X128" s="178">
        <v>0</v>
      </c>
      <c r="Y128" s="178">
        <f t="shared" si="7"/>
        <v>0</v>
      </c>
      <c r="Z128" s="178">
        <v>0</v>
      </c>
      <c r="AA128" s="179">
        <f t="shared" si="8"/>
        <v>0</v>
      </c>
      <c r="AR128" s="19" t="s">
        <v>414</v>
      </c>
      <c r="AT128" s="19" t="s">
        <v>536</v>
      </c>
      <c r="AU128" s="19" t="s">
        <v>93</v>
      </c>
      <c r="AY128" s="19" t="s">
        <v>219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40</v>
      </c>
      <c r="BK128" s="118">
        <f t="shared" si="14"/>
        <v>0</v>
      </c>
      <c r="BL128" s="19" t="s">
        <v>268</v>
      </c>
      <c r="BM128" s="19" t="s">
        <v>2966</v>
      </c>
    </row>
    <row r="129" spans="2:65" s="1" customFormat="1" ht="25.5" customHeight="1">
      <c r="B129" s="35"/>
      <c r="C129" s="173" t="s">
        <v>241</v>
      </c>
      <c r="D129" s="173" t="s">
        <v>220</v>
      </c>
      <c r="E129" s="174" t="s">
        <v>2499</v>
      </c>
      <c r="F129" s="251" t="s">
        <v>2500</v>
      </c>
      <c r="G129" s="251"/>
      <c r="H129" s="251"/>
      <c r="I129" s="251"/>
      <c r="J129" s="175" t="s">
        <v>429</v>
      </c>
      <c r="K129" s="176">
        <v>80</v>
      </c>
      <c r="L129" s="252">
        <v>0</v>
      </c>
      <c r="M129" s="253"/>
      <c r="N129" s="254">
        <f t="shared" si="5"/>
        <v>0</v>
      </c>
      <c r="O129" s="254"/>
      <c r="P129" s="254"/>
      <c r="Q129" s="254"/>
      <c r="R129" s="37"/>
      <c r="T129" s="177" t="s">
        <v>22</v>
      </c>
      <c r="U129" s="44" t="s">
        <v>49</v>
      </c>
      <c r="V129" s="36"/>
      <c r="W129" s="178">
        <f t="shared" si="6"/>
        <v>0</v>
      </c>
      <c r="X129" s="178">
        <v>0</v>
      </c>
      <c r="Y129" s="178">
        <f t="shared" si="7"/>
        <v>0</v>
      </c>
      <c r="Z129" s="178">
        <v>0</v>
      </c>
      <c r="AA129" s="179">
        <f t="shared" si="8"/>
        <v>0</v>
      </c>
      <c r="AR129" s="19" t="s">
        <v>268</v>
      </c>
      <c r="AT129" s="19" t="s">
        <v>220</v>
      </c>
      <c r="AU129" s="19" t="s">
        <v>93</v>
      </c>
      <c r="AY129" s="19" t="s">
        <v>219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40</v>
      </c>
      <c r="BK129" s="118">
        <f t="shared" si="14"/>
        <v>0</v>
      </c>
      <c r="BL129" s="19" t="s">
        <v>268</v>
      </c>
      <c r="BM129" s="19" t="s">
        <v>2967</v>
      </c>
    </row>
    <row r="130" spans="2:65" s="1" customFormat="1" ht="16.5" customHeight="1">
      <c r="B130" s="35"/>
      <c r="C130" s="181" t="s">
        <v>245</v>
      </c>
      <c r="D130" s="181" t="s">
        <v>536</v>
      </c>
      <c r="E130" s="182" t="s">
        <v>2502</v>
      </c>
      <c r="F130" s="285" t="s">
        <v>2503</v>
      </c>
      <c r="G130" s="285"/>
      <c r="H130" s="285"/>
      <c r="I130" s="285"/>
      <c r="J130" s="183" t="s">
        <v>1079</v>
      </c>
      <c r="K130" s="184">
        <v>49.6</v>
      </c>
      <c r="L130" s="282">
        <v>0</v>
      </c>
      <c r="M130" s="283"/>
      <c r="N130" s="284">
        <f t="shared" si="5"/>
        <v>0</v>
      </c>
      <c r="O130" s="254"/>
      <c r="P130" s="254"/>
      <c r="Q130" s="254"/>
      <c r="R130" s="37"/>
      <c r="T130" s="177" t="s">
        <v>22</v>
      </c>
      <c r="U130" s="44" t="s">
        <v>49</v>
      </c>
      <c r="V130" s="36"/>
      <c r="W130" s="178">
        <f t="shared" si="6"/>
        <v>0</v>
      </c>
      <c r="X130" s="178">
        <v>0</v>
      </c>
      <c r="Y130" s="178">
        <f t="shared" si="7"/>
        <v>0</v>
      </c>
      <c r="Z130" s="178">
        <v>0</v>
      </c>
      <c r="AA130" s="179">
        <f t="shared" si="8"/>
        <v>0</v>
      </c>
      <c r="AR130" s="19" t="s">
        <v>414</v>
      </c>
      <c r="AT130" s="19" t="s">
        <v>536</v>
      </c>
      <c r="AU130" s="19" t="s">
        <v>93</v>
      </c>
      <c r="AY130" s="19" t="s">
        <v>219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40</v>
      </c>
      <c r="BK130" s="118">
        <f t="shared" si="14"/>
        <v>0</v>
      </c>
      <c r="BL130" s="19" t="s">
        <v>268</v>
      </c>
      <c r="BM130" s="19" t="s">
        <v>2968</v>
      </c>
    </row>
    <row r="131" spans="2:65" s="1" customFormat="1" ht="25.5" customHeight="1">
      <c r="B131" s="35"/>
      <c r="C131" s="173" t="s">
        <v>249</v>
      </c>
      <c r="D131" s="173" t="s">
        <v>220</v>
      </c>
      <c r="E131" s="174" t="s">
        <v>2969</v>
      </c>
      <c r="F131" s="251" t="s">
        <v>2970</v>
      </c>
      <c r="G131" s="251"/>
      <c r="H131" s="251"/>
      <c r="I131" s="251"/>
      <c r="J131" s="175" t="s">
        <v>429</v>
      </c>
      <c r="K131" s="176">
        <v>300</v>
      </c>
      <c r="L131" s="252">
        <v>0</v>
      </c>
      <c r="M131" s="253"/>
      <c r="N131" s="254">
        <f t="shared" si="5"/>
        <v>0</v>
      </c>
      <c r="O131" s="254"/>
      <c r="P131" s="254"/>
      <c r="Q131" s="254"/>
      <c r="R131" s="37"/>
      <c r="T131" s="177" t="s">
        <v>22</v>
      </c>
      <c r="U131" s="44" t="s">
        <v>49</v>
      </c>
      <c r="V131" s="36"/>
      <c r="W131" s="178">
        <f t="shared" si="6"/>
        <v>0</v>
      </c>
      <c r="X131" s="178">
        <v>0</v>
      </c>
      <c r="Y131" s="178">
        <f t="shared" si="7"/>
        <v>0</v>
      </c>
      <c r="Z131" s="178">
        <v>0</v>
      </c>
      <c r="AA131" s="179">
        <f t="shared" si="8"/>
        <v>0</v>
      </c>
      <c r="AR131" s="19" t="s">
        <v>268</v>
      </c>
      <c r="AT131" s="19" t="s">
        <v>220</v>
      </c>
      <c r="AU131" s="19" t="s">
        <v>93</v>
      </c>
      <c r="AY131" s="19" t="s">
        <v>219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40</v>
      </c>
      <c r="BK131" s="118">
        <f t="shared" si="14"/>
        <v>0</v>
      </c>
      <c r="BL131" s="19" t="s">
        <v>268</v>
      </c>
      <c r="BM131" s="19" t="s">
        <v>2971</v>
      </c>
    </row>
    <row r="132" spans="2:65" s="1" customFormat="1" ht="16.5" customHeight="1">
      <c r="B132" s="35"/>
      <c r="C132" s="181" t="s">
        <v>253</v>
      </c>
      <c r="D132" s="181" t="s">
        <v>536</v>
      </c>
      <c r="E132" s="182" t="s">
        <v>2972</v>
      </c>
      <c r="F132" s="285" t="s">
        <v>2973</v>
      </c>
      <c r="G132" s="285"/>
      <c r="H132" s="285"/>
      <c r="I132" s="285"/>
      <c r="J132" s="183" t="s">
        <v>1079</v>
      </c>
      <c r="K132" s="184">
        <v>42</v>
      </c>
      <c r="L132" s="282">
        <v>0</v>
      </c>
      <c r="M132" s="283"/>
      <c r="N132" s="284">
        <f t="shared" si="5"/>
        <v>0</v>
      </c>
      <c r="O132" s="254"/>
      <c r="P132" s="254"/>
      <c r="Q132" s="254"/>
      <c r="R132" s="37"/>
      <c r="T132" s="177" t="s">
        <v>22</v>
      </c>
      <c r="U132" s="44" t="s">
        <v>49</v>
      </c>
      <c r="V132" s="36"/>
      <c r="W132" s="178">
        <f t="shared" si="6"/>
        <v>0</v>
      </c>
      <c r="X132" s="178">
        <v>0</v>
      </c>
      <c r="Y132" s="178">
        <f t="shared" si="7"/>
        <v>0</v>
      </c>
      <c r="Z132" s="178">
        <v>0</v>
      </c>
      <c r="AA132" s="179">
        <f t="shared" si="8"/>
        <v>0</v>
      </c>
      <c r="AR132" s="19" t="s">
        <v>414</v>
      </c>
      <c r="AT132" s="19" t="s">
        <v>536</v>
      </c>
      <c r="AU132" s="19" t="s">
        <v>93</v>
      </c>
      <c r="AY132" s="19" t="s">
        <v>219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40</v>
      </c>
      <c r="BK132" s="118">
        <f t="shared" si="14"/>
        <v>0</v>
      </c>
      <c r="BL132" s="19" t="s">
        <v>268</v>
      </c>
      <c r="BM132" s="19" t="s">
        <v>2974</v>
      </c>
    </row>
    <row r="133" spans="2:65" s="1" customFormat="1" ht="25.5" customHeight="1">
      <c r="B133" s="35"/>
      <c r="C133" s="181" t="s">
        <v>257</v>
      </c>
      <c r="D133" s="181" t="s">
        <v>536</v>
      </c>
      <c r="E133" s="182" t="s">
        <v>2402</v>
      </c>
      <c r="F133" s="285" t="s">
        <v>2975</v>
      </c>
      <c r="G133" s="285"/>
      <c r="H133" s="285"/>
      <c r="I133" s="285"/>
      <c r="J133" s="183" t="s">
        <v>372</v>
      </c>
      <c r="K133" s="184">
        <v>127</v>
      </c>
      <c r="L133" s="282">
        <v>0</v>
      </c>
      <c r="M133" s="283"/>
      <c r="N133" s="284">
        <f t="shared" si="5"/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 t="shared" si="6"/>
        <v>0</v>
      </c>
      <c r="X133" s="178">
        <v>0</v>
      </c>
      <c r="Y133" s="178">
        <f t="shared" si="7"/>
        <v>0</v>
      </c>
      <c r="Z133" s="178">
        <v>0</v>
      </c>
      <c r="AA133" s="179">
        <f t="shared" si="8"/>
        <v>0</v>
      </c>
      <c r="AR133" s="19" t="s">
        <v>414</v>
      </c>
      <c r="AT133" s="19" t="s">
        <v>536</v>
      </c>
      <c r="AU133" s="19" t="s">
        <v>93</v>
      </c>
      <c r="AY133" s="19" t="s">
        <v>219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40</v>
      </c>
      <c r="BK133" s="118">
        <f t="shared" si="14"/>
        <v>0</v>
      </c>
      <c r="BL133" s="19" t="s">
        <v>268</v>
      </c>
      <c r="BM133" s="19" t="s">
        <v>2976</v>
      </c>
    </row>
    <row r="134" spans="2:65" s="1" customFormat="1" ht="25.5" customHeight="1">
      <c r="B134" s="35"/>
      <c r="C134" s="181" t="s">
        <v>261</v>
      </c>
      <c r="D134" s="181" t="s">
        <v>536</v>
      </c>
      <c r="E134" s="182" t="s">
        <v>2977</v>
      </c>
      <c r="F134" s="285" t="s">
        <v>2978</v>
      </c>
      <c r="G134" s="285"/>
      <c r="H134" s="285"/>
      <c r="I134" s="285"/>
      <c r="J134" s="183" t="s">
        <v>372</v>
      </c>
      <c r="K134" s="184">
        <v>112</v>
      </c>
      <c r="L134" s="282">
        <v>0</v>
      </c>
      <c r="M134" s="283"/>
      <c r="N134" s="284">
        <f t="shared" si="5"/>
        <v>0</v>
      </c>
      <c r="O134" s="254"/>
      <c r="P134" s="254"/>
      <c r="Q134" s="254"/>
      <c r="R134" s="37"/>
      <c r="T134" s="177" t="s">
        <v>22</v>
      </c>
      <c r="U134" s="44" t="s">
        <v>49</v>
      </c>
      <c r="V134" s="36"/>
      <c r="W134" s="178">
        <f t="shared" si="6"/>
        <v>0</v>
      </c>
      <c r="X134" s="178">
        <v>0</v>
      </c>
      <c r="Y134" s="178">
        <f t="shared" si="7"/>
        <v>0</v>
      </c>
      <c r="Z134" s="178">
        <v>0</v>
      </c>
      <c r="AA134" s="179">
        <f t="shared" si="8"/>
        <v>0</v>
      </c>
      <c r="AR134" s="19" t="s">
        <v>414</v>
      </c>
      <c r="AT134" s="19" t="s">
        <v>536</v>
      </c>
      <c r="AU134" s="19" t="s">
        <v>93</v>
      </c>
      <c r="AY134" s="19" t="s">
        <v>219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40</v>
      </c>
      <c r="BK134" s="118">
        <f t="shared" si="14"/>
        <v>0</v>
      </c>
      <c r="BL134" s="19" t="s">
        <v>268</v>
      </c>
      <c r="BM134" s="19" t="s">
        <v>2979</v>
      </c>
    </row>
    <row r="135" spans="2:65" s="1" customFormat="1" ht="16.5" customHeight="1">
      <c r="B135" s="35"/>
      <c r="C135" s="173" t="s">
        <v>265</v>
      </c>
      <c r="D135" s="173" t="s">
        <v>220</v>
      </c>
      <c r="E135" s="174" t="s">
        <v>2505</v>
      </c>
      <c r="F135" s="251" t="s">
        <v>2506</v>
      </c>
      <c r="G135" s="251"/>
      <c r="H135" s="251"/>
      <c r="I135" s="251"/>
      <c r="J135" s="175" t="s">
        <v>372</v>
      </c>
      <c r="K135" s="176">
        <v>130</v>
      </c>
      <c r="L135" s="252">
        <v>0</v>
      </c>
      <c r="M135" s="253"/>
      <c r="N135" s="254">
        <f t="shared" si="5"/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 t="shared" si="6"/>
        <v>0</v>
      </c>
      <c r="X135" s="178">
        <v>0</v>
      </c>
      <c r="Y135" s="178">
        <f t="shared" si="7"/>
        <v>0</v>
      </c>
      <c r="Z135" s="178">
        <v>0</v>
      </c>
      <c r="AA135" s="179">
        <f t="shared" si="8"/>
        <v>0</v>
      </c>
      <c r="AR135" s="19" t="s">
        <v>268</v>
      </c>
      <c r="AT135" s="19" t="s">
        <v>220</v>
      </c>
      <c r="AU135" s="19" t="s">
        <v>93</v>
      </c>
      <c r="AY135" s="19" t="s">
        <v>219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40</v>
      </c>
      <c r="BK135" s="118">
        <f t="shared" si="14"/>
        <v>0</v>
      </c>
      <c r="BL135" s="19" t="s">
        <v>268</v>
      </c>
      <c r="BM135" s="19" t="s">
        <v>2980</v>
      </c>
    </row>
    <row r="136" spans="2:65" s="1" customFormat="1" ht="16.5" customHeight="1">
      <c r="B136" s="35"/>
      <c r="C136" s="181" t="s">
        <v>270</v>
      </c>
      <c r="D136" s="181" t="s">
        <v>536</v>
      </c>
      <c r="E136" s="182" t="s">
        <v>2508</v>
      </c>
      <c r="F136" s="285" t="s">
        <v>2509</v>
      </c>
      <c r="G136" s="285"/>
      <c r="H136" s="285"/>
      <c r="I136" s="285"/>
      <c r="J136" s="183" t="s">
        <v>372</v>
      </c>
      <c r="K136" s="184">
        <v>130</v>
      </c>
      <c r="L136" s="282">
        <v>0</v>
      </c>
      <c r="M136" s="283"/>
      <c r="N136" s="284">
        <f t="shared" si="5"/>
        <v>0</v>
      </c>
      <c r="O136" s="254"/>
      <c r="P136" s="254"/>
      <c r="Q136" s="254"/>
      <c r="R136" s="37"/>
      <c r="T136" s="177" t="s">
        <v>22</v>
      </c>
      <c r="U136" s="44" t="s">
        <v>49</v>
      </c>
      <c r="V136" s="36"/>
      <c r="W136" s="178">
        <f t="shared" si="6"/>
        <v>0</v>
      </c>
      <c r="X136" s="178">
        <v>0</v>
      </c>
      <c r="Y136" s="178">
        <f t="shared" si="7"/>
        <v>0</v>
      </c>
      <c r="Z136" s="178">
        <v>0</v>
      </c>
      <c r="AA136" s="179">
        <f t="shared" si="8"/>
        <v>0</v>
      </c>
      <c r="AR136" s="19" t="s">
        <v>414</v>
      </c>
      <c r="AT136" s="19" t="s">
        <v>536</v>
      </c>
      <c r="AU136" s="19" t="s">
        <v>93</v>
      </c>
      <c r="AY136" s="19" t="s">
        <v>219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40</v>
      </c>
      <c r="BK136" s="118">
        <f t="shared" si="14"/>
        <v>0</v>
      </c>
      <c r="BL136" s="19" t="s">
        <v>268</v>
      </c>
      <c r="BM136" s="19" t="s">
        <v>2981</v>
      </c>
    </row>
    <row r="137" spans="2:65" s="1" customFormat="1" ht="16.5" customHeight="1">
      <c r="B137" s="35"/>
      <c r="C137" s="173" t="s">
        <v>275</v>
      </c>
      <c r="D137" s="173" t="s">
        <v>220</v>
      </c>
      <c r="E137" s="174" t="s">
        <v>2368</v>
      </c>
      <c r="F137" s="251" t="s">
        <v>2369</v>
      </c>
      <c r="G137" s="251"/>
      <c r="H137" s="251"/>
      <c r="I137" s="251"/>
      <c r="J137" s="175" t="s">
        <v>372</v>
      </c>
      <c r="K137" s="176">
        <v>89</v>
      </c>
      <c r="L137" s="252">
        <v>0</v>
      </c>
      <c r="M137" s="253"/>
      <c r="N137" s="254">
        <f t="shared" si="5"/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 t="shared" si="6"/>
        <v>0</v>
      </c>
      <c r="X137" s="178">
        <v>0</v>
      </c>
      <c r="Y137" s="178">
        <f t="shared" si="7"/>
        <v>0</v>
      </c>
      <c r="Z137" s="178">
        <v>0</v>
      </c>
      <c r="AA137" s="179">
        <f t="shared" si="8"/>
        <v>0</v>
      </c>
      <c r="AR137" s="19" t="s">
        <v>268</v>
      </c>
      <c r="AT137" s="19" t="s">
        <v>220</v>
      </c>
      <c r="AU137" s="19" t="s">
        <v>93</v>
      </c>
      <c r="AY137" s="19" t="s">
        <v>219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40</v>
      </c>
      <c r="BK137" s="118">
        <f t="shared" si="14"/>
        <v>0</v>
      </c>
      <c r="BL137" s="19" t="s">
        <v>268</v>
      </c>
      <c r="BM137" s="19" t="s">
        <v>2982</v>
      </c>
    </row>
    <row r="138" spans="2:65" s="1" customFormat="1" ht="16.5" customHeight="1">
      <c r="B138" s="35"/>
      <c r="C138" s="181" t="s">
        <v>11</v>
      </c>
      <c r="D138" s="181" t="s">
        <v>536</v>
      </c>
      <c r="E138" s="182" t="s">
        <v>2983</v>
      </c>
      <c r="F138" s="285" t="s">
        <v>2984</v>
      </c>
      <c r="G138" s="285"/>
      <c r="H138" s="285"/>
      <c r="I138" s="285"/>
      <c r="J138" s="183" t="s">
        <v>372</v>
      </c>
      <c r="K138" s="184">
        <v>16</v>
      </c>
      <c r="L138" s="282">
        <v>0</v>
      </c>
      <c r="M138" s="283"/>
      <c r="N138" s="284">
        <f t="shared" si="5"/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 t="shared" si="6"/>
        <v>0</v>
      </c>
      <c r="X138" s="178">
        <v>0</v>
      </c>
      <c r="Y138" s="178">
        <f t="shared" si="7"/>
        <v>0</v>
      </c>
      <c r="Z138" s="178">
        <v>0</v>
      </c>
      <c r="AA138" s="179">
        <f t="shared" si="8"/>
        <v>0</v>
      </c>
      <c r="AR138" s="19" t="s">
        <v>414</v>
      </c>
      <c r="AT138" s="19" t="s">
        <v>536</v>
      </c>
      <c r="AU138" s="19" t="s">
        <v>93</v>
      </c>
      <c r="AY138" s="19" t="s">
        <v>219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40</v>
      </c>
      <c r="BK138" s="118">
        <f t="shared" si="14"/>
        <v>0</v>
      </c>
      <c r="BL138" s="19" t="s">
        <v>268</v>
      </c>
      <c r="BM138" s="19" t="s">
        <v>2985</v>
      </c>
    </row>
    <row r="139" spans="2:65" s="1" customFormat="1" ht="25.5" customHeight="1">
      <c r="B139" s="35"/>
      <c r="C139" s="181" t="s">
        <v>268</v>
      </c>
      <c r="D139" s="181" t="s">
        <v>536</v>
      </c>
      <c r="E139" s="182" t="s">
        <v>2986</v>
      </c>
      <c r="F139" s="285" t="s">
        <v>2987</v>
      </c>
      <c r="G139" s="285"/>
      <c r="H139" s="285"/>
      <c r="I139" s="285"/>
      <c r="J139" s="183" t="s">
        <v>372</v>
      </c>
      <c r="K139" s="184">
        <v>32</v>
      </c>
      <c r="L139" s="282">
        <v>0</v>
      </c>
      <c r="M139" s="283"/>
      <c r="N139" s="284">
        <f t="shared" si="5"/>
        <v>0</v>
      </c>
      <c r="O139" s="254"/>
      <c r="P139" s="254"/>
      <c r="Q139" s="254"/>
      <c r="R139" s="37"/>
      <c r="T139" s="177" t="s">
        <v>22</v>
      </c>
      <c r="U139" s="44" t="s">
        <v>49</v>
      </c>
      <c r="V139" s="36"/>
      <c r="W139" s="178">
        <f t="shared" si="6"/>
        <v>0</v>
      </c>
      <c r="X139" s="178">
        <v>0</v>
      </c>
      <c r="Y139" s="178">
        <f t="shared" si="7"/>
        <v>0</v>
      </c>
      <c r="Z139" s="178">
        <v>0</v>
      </c>
      <c r="AA139" s="179">
        <f t="shared" si="8"/>
        <v>0</v>
      </c>
      <c r="AR139" s="19" t="s">
        <v>414</v>
      </c>
      <c r="AT139" s="19" t="s">
        <v>536</v>
      </c>
      <c r="AU139" s="19" t="s">
        <v>93</v>
      </c>
      <c r="AY139" s="19" t="s">
        <v>219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40</v>
      </c>
      <c r="BK139" s="118">
        <f t="shared" si="14"/>
        <v>0</v>
      </c>
      <c r="BL139" s="19" t="s">
        <v>268</v>
      </c>
      <c r="BM139" s="19" t="s">
        <v>2988</v>
      </c>
    </row>
    <row r="140" spans="2:65" s="1" customFormat="1" ht="16.5" customHeight="1">
      <c r="B140" s="35"/>
      <c r="C140" s="181" t="s">
        <v>354</v>
      </c>
      <c r="D140" s="181" t="s">
        <v>536</v>
      </c>
      <c r="E140" s="182" t="s">
        <v>2989</v>
      </c>
      <c r="F140" s="285" t="s">
        <v>2990</v>
      </c>
      <c r="G140" s="285"/>
      <c r="H140" s="285"/>
      <c r="I140" s="285"/>
      <c r="J140" s="183" t="s">
        <v>372</v>
      </c>
      <c r="K140" s="184">
        <v>9</v>
      </c>
      <c r="L140" s="282">
        <v>0</v>
      </c>
      <c r="M140" s="283"/>
      <c r="N140" s="284">
        <f t="shared" si="5"/>
        <v>0</v>
      </c>
      <c r="O140" s="254"/>
      <c r="P140" s="254"/>
      <c r="Q140" s="254"/>
      <c r="R140" s="37"/>
      <c r="T140" s="177" t="s">
        <v>22</v>
      </c>
      <c r="U140" s="44" t="s">
        <v>49</v>
      </c>
      <c r="V140" s="36"/>
      <c r="W140" s="178">
        <f t="shared" si="6"/>
        <v>0</v>
      </c>
      <c r="X140" s="178">
        <v>0</v>
      </c>
      <c r="Y140" s="178">
        <f t="shared" si="7"/>
        <v>0</v>
      </c>
      <c r="Z140" s="178">
        <v>0</v>
      </c>
      <c r="AA140" s="179">
        <f t="shared" si="8"/>
        <v>0</v>
      </c>
      <c r="AR140" s="19" t="s">
        <v>414</v>
      </c>
      <c r="AT140" s="19" t="s">
        <v>536</v>
      </c>
      <c r="AU140" s="19" t="s">
        <v>93</v>
      </c>
      <c r="AY140" s="19" t="s">
        <v>219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40</v>
      </c>
      <c r="BK140" s="118">
        <f t="shared" si="14"/>
        <v>0</v>
      </c>
      <c r="BL140" s="19" t="s">
        <v>268</v>
      </c>
      <c r="BM140" s="19" t="s">
        <v>2991</v>
      </c>
    </row>
    <row r="141" spans="2:65" s="1" customFormat="1" ht="25.5" customHeight="1">
      <c r="B141" s="35"/>
      <c r="C141" s="181" t="s">
        <v>358</v>
      </c>
      <c r="D141" s="181" t="s">
        <v>536</v>
      </c>
      <c r="E141" s="182" t="s">
        <v>2992</v>
      </c>
      <c r="F141" s="285" t="s">
        <v>2993</v>
      </c>
      <c r="G141" s="285"/>
      <c r="H141" s="285"/>
      <c r="I141" s="285"/>
      <c r="J141" s="183" t="s">
        <v>372</v>
      </c>
      <c r="K141" s="184">
        <v>16</v>
      </c>
      <c r="L141" s="282">
        <v>0</v>
      </c>
      <c r="M141" s="283"/>
      <c r="N141" s="284">
        <f t="shared" si="5"/>
        <v>0</v>
      </c>
      <c r="O141" s="254"/>
      <c r="P141" s="254"/>
      <c r="Q141" s="254"/>
      <c r="R141" s="37"/>
      <c r="T141" s="177" t="s">
        <v>22</v>
      </c>
      <c r="U141" s="44" t="s">
        <v>49</v>
      </c>
      <c r="V141" s="36"/>
      <c r="W141" s="178">
        <f t="shared" si="6"/>
        <v>0</v>
      </c>
      <c r="X141" s="178">
        <v>0</v>
      </c>
      <c r="Y141" s="178">
        <f t="shared" si="7"/>
        <v>0</v>
      </c>
      <c r="Z141" s="178">
        <v>0</v>
      </c>
      <c r="AA141" s="179">
        <f t="shared" si="8"/>
        <v>0</v>
      </c>
      <c r="AR141" s="19" t="s">
        <v>414</v>
      </c>
      <c r="AT141" s="19" t="s">
        <v>536</v>
      </c>
      <c r="AU141" s="19" t="s">
        <v>93</v>
      </c>
      <c r="AY141" s="19" t="s">
        <v>219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40</v>
      </c>
      <c r="BK141" s="118">
        <f t="shared" si="14"/>
        <v>0</v>
      </c>
      <c r="BL141" s="19" t="s">
        <v>268</v>
      </c>
      <c r="BM141" s="19" t="s">
        <v>2994</v>
      </c>
    </row>
    <row r="142" spans="2:65" s="1" customFormat="1" ht="25.5" customHeight="1">
      <c r="B142" s="35"/>
      <c r="C142" s="181" t="s">
        <v>362</v>
      </c>
      <c r="D142" s="181" t="s">
        <v>536</v>
      </c>
      <c r="E142" s="182" t="s">
        <v>2995</v>
      </c>
      <c r="F142" s="285" t="s">
        <v>2996</v>
      </c>
      <c r="G142" s="285"/>
      <c r="H142" s="285"/>
      <c r="I142" s="285"/>
      <c r="J142" s="183" t="s">
        <v>372</v>
      </c>
      <c r="K142" s="184">
        <v>16</v>
      </c>
      <c r="L142" s="282">
        <v>0</v>
      </c>
      <c r="M142" s="283"/>
      <c r="N142" s="284">
        <f t="shared" si="5"/>
        <v>0</v>
      </c>
      <c r="O142" s="254"/>
      <c r="P142" s="254"/>
      <c r="Q142" s="254"/>
      <c r="R142" s="37"/>
      <c r="T142" s="177" t="s">
        <v>22</v>
      </c>
      <c r="U142" s="44" t="s">
        <v>49</v>
      </c>
      <c r="V142" s="36"/>
      <c r="W142" s="178">
        <f t="shared" si="6"/>
        <v>0</v>
      </c>
      <c r="X142" s="178">
        <v>0</v>
      </c>
      <c r="Y142" s="178">
        <f t="shared" si="7"/>
        <v>0</v>
      </c>
      <c r="Z142" s="178">
        <v>0</v>
      </c>
      <c r="AA142" s="179">
        <f t="shared" si="8"/>
        <v>0</v>
      </c>
      <c r="AR142" s="19" t="s">
        <v>414</v>
      </c>
      <c r="AT142" s="19" t="s">
        <v>536</v>
      </c>
      <c r="AU142" s="19" t="s">
        <v>93</v>
      </c>
      <c r="AY142" s="19" t="s">
        <v>219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40</v>
      </c>
      <c r="BK142" s="118">
        <f t="shared" si="14"/>
        <v>0</v>
      </c>
      <c r="BL142" s="19" t="s">
        <v>268</v>
      </c>
      <c r="BM142" s="19" t="s">
        <v>2997</v>
      </c>
    </row>
    <row r="143" spans="2:65" s="1" customFormat="1" ht="25.5" customHeight="1">
      <c r="B143" s="35"/>
      <c r="C143" s="173" t="s">
        <v>366</v>
      </c>
      <c r="D143" s="173" t="s">
        <v>220</v>
      </c>
      <c r="E143" s="174" t="s">
        <v>2998</v>
      </c>
      <c r="F143" s="251" t="s">
        <v>2999</v>
      </c>
      <c r="G143" s="251"/>
      <c r="H143" s="251"/>
      <c r="I143" s="251"/>
      <c r="J143" s="175" t="s">
        <v>372</v>
      </c>
      <c r="K143" s="176">
        <v>16</v>
      </c>
      <c r="L143" s="252">
        <v>0</v>
      </c>
      <c r="M143" s="253"/>
      <c r="N143" s="254">
        <f t="shared" si="5"/>
        <v>0</v>
      </c>
      <c r="O143" s="254"/>
      <c r="P143" s="254"/>
      <c r="Q143" s="254"/>
      <c r="R143" s="37"/>
      <c r="T143" s="177" t="s">
        <v>22</v>
      </c>
      <c r="U143" s="44" t="s">
        <v>49</v>
      </c>
      <c r="V143" s="36"/>
      <c r="W143" s="178">
        <f t="shared" si="6"/>
        <v>0</v>
      </c>
      <c r="X143" s="178">
        <v>0</v>
      </c>
      <c r="Y143" s="178">
        <f t="shared" si="7"/>
        <v>0</v>
      </c>
      <c r="Z143" s="178">
        <v>0</v>
      </c>
      <c r="AA143" s="179">
        <f t="shared" si="8"/>
        <v>0</v>
      </c>
      <c r="AR143" s="19" t="s">
        <v>268</v>
      </c>
      <c r="AT143" s="19" t="s">
        <v>220</v>
      </c>
      <c r="AU143" s="19" t="s">
        <v>93</v>
      </c>
      <c r="AY143" s="19" t="s">
        <v>219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40</v>
      </c>
      <c r="BK143" s="118">
        <f t="shared" si="14"/>
        <v>0</v>
      </c>
      <c r="BL143" s="19" t="s">
        <v>268</v>
      </c>
      <c r="BM143" s="19" t="s">
        <v>3000</v>
      </c>
    </row>
    <row r="144" spans="2:65" s="1" customFormat="1" ht="25.5" customHeight="1">
      <c r="B144" s="35"/>
      <c r="C144" s="181" t="s">
        <v>10</v>
      </c>
      <c r="D144" s="181" t="s">
        <v>536</v>
      </c>
      <c r="E144" s="182" t="s">
        <v>3001</v>
      </c>
      <c r="F144" s="285" t="s">
        <v>3002</v>
      </c>
      <c r="G144" s="285"/>
      <c r="H144" s="285"/>
      <c r="I144" s="285"/>
      <c r="J144" s="183" t="s">
        <v>372</v>
      </c>
      <c r="K144" s="184">
        <v>16</v>
      </c>
      <c r="L144" s="282">
        <v>0</v>
      </c>
      <c r="M144" s="283"/>
      <c r="N144" s="284">
        <f t="shared" si="5"/>
        <v>0</v>
      </c>
      <c r="O144" s="254"/>
      <c r="P144" s="254"/>
      <c r="Q144" s="254"/>
      <c r="R144" s="37"/>
      <c r="T144" s="177" t="s">
        <v>22</v>
      </c>
      <c r="U144" s="44" t="s">
        <v>49</v>
      </c>
      <c r="V144" s="36"/>
      <c r="W144" s="178">
        <f t="shared" si="6"/>
        <v>0</v>
      </c>
      <c r="X144" s="178">
        <v>0</v>
      </c>
      <c r="Y144" s="178">
        <f t="shared" si="7"/>
        <v>0</v>
      </c>
      <c r="Z144" s="178">
        <v>0</v>
      </c>
      <c r="AA144" s="179">
        <f t="shared" si="8"/>
        <v>0</v>
      </c>
      <c r="AR144" s="19" t="s">
        <v>414</v>
      </c>
      <c r="AT144" s="19" t="s">
        <v>536</v>
      </c>
      <c r="AU144" s="19" t="s">
        <v>93</v>
      </c>
      <c r="AY144" s="19" t="s">
        <v>219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40</v>
      </c>
      <c r="BK144" s="118">
        <f t="shared" si="14"/>
        <v>0</v>
      </c>
      <c r="BL144" s="19" t="s">
        <v>268</v>
      </c>
      <c r="BM144" s="19" t="s">
        <v>3003</v>
      </c>
    </row>
    <row r="145" spans="2:65" s="1" customFormat="1" ht="25.5" customHeight="1">
      <c r="B145" s="35"/>
      <c r="C145" s="181" t="s">
        <v>374</v>
      </c>
      <c r="D145" s="181" t="s">
        <v>536</v>
      </c>
      <c r="E145" s="182" t="s">
        <v>3004</v>
      </c>
      <c r="F145" s="285" t="s">
        <v>3005</v>
      </c>
      <c r="G145" s="285"/>
      <c r="H145" s="285"/>
      <c r="I145" s="285"/>
      <c r="J145" s="183" t="s">
        <v>372</v>
      </c>
      <c r="K145" s="184">
        <v>32</v>
      </c>
      <c r="L145" s="282">
        <v>0</v>
      </c>
      <c r="M145" s="283"/>
      <c r="N145" s="284">
        <f t="shared" si="5"/>
        <v>0</v>
      </c>
      <c r="O145" s="254"/>
      <c r="P145" s="254"/>
      <c r="Q145" s="254"/>
      <c r="R145" s="37"/>
      <c r="T145" s="177" t="s">
        <v>22</v>
      </c>
      <c r="U145" s="44" t="s">
        <v>49</v>
      </c>
      <c r="V145" s="36"/>
      <c r="W145" s="178">
        <f t="shared" si="6"/>
        <v>0</v>
      </c>
      <c r="X145" s="178">
        <v>0</v>
      </c>
      <c r="Y145" s="178">
        <f t="shared" si="7"/>
        <v>0</v>
      </c>
      <c r="Z145" s="178">
        <v>0</v>
      </c>
      <c r="AA145" s="179">
        <f t="shared" si="8"/>
        <v>0</v>
      </c>
      <c r="AR145" s="19" t="s">
        <v>414</v>
      </c>
      <c r="AT145" s="19" t="s">
        <v>536</v>
      </c>
      <c r="AU145" s="19" t="s">
        <v>93</v>
      </c>
      <c r="AY145" s="19" t="s">
        <v>219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40</v>
      </c>
      <c r="BK145" s="118">
        <f t="shared" si="14"/>
        <v>0</v>
      </c>
      <c r="BL145" s="19" t="s">
        <v>268</v>
      </c>
      <c r="BM145" s="19" t="s">
        <v>3006</v>
      </c>
    </row>
    <row r="146" spans="2:65" s="1" customFormat="1" ht="25.5" customHeight="1">
      <c r="B146" s="35"/>
      <c r="C146" s="173" t="s">
        <v>378</v>
      </c>
      <c r="D146" s="173" t="s">
        <v>220</v>
      </c>
      <c r="E146" s="174" t="s">
        <v>3007</v>
      </c>
      <c r="F146" s="251" t="s">
        <v>3008</v>
      </c>
      <c r="G146" s="251"/>
      <c r="H146" s="251"/>
      <c r="I146" s="251"/>
      <c r="J146" s="175" t="s">
        <v>372</v>
      </c>
      <c r="K146" s="176">
        <v>4</v>
      </c>
      <c r="L146" s="252">
        <v>0</v>
      </c>
      <c r="M146" s="253"/>
      <c r="N146" s="254">
        <f t="shared" si="5"/>
        <v>0</v>
      </c>
      <c r="O146" s="254"/>
      <c r="P146" s="254"/>
      <c r="Q146" s="254"/>
      <c r="R146" s="37"/>
      <c r="T146" s="177" t="s">
        <v>22</v>
      </c>
      <c r="U146" s="44" t="s">
        <v>49</v>
      </c>
      <c r="V146" s="36"/>
      <c r="W146" s="178">
        <f t="shared" si="6"/>
        <v>0</v>
      </c>
      <c r="X146" s="178">
        <v>0</v>
      </c>
      <c r="Y146" s="178">
        <f t="shared" si="7"/>
        <v>0</v>
      </c>
      <c r="Z146" s="178">
        <v>0</v>
      </c>
      <c r="AA146" s="179">
        <f t="shared" si="8"/>
        <v>0</v>
      </c>
      <c r="AR146" s="19" t="s">
        <v>268</v>
      </c>
      <c r="AT146" s="19" t="s">
        <v>220</v>
      </c>
      <c r="AU146" s="19" t="s">
        <v>93</v>
      </c>
      <c r="AY146" s="19" t="s">
        <v>219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40</v>
      </c>
      <c r="BK146" s="118">
        <f t="shared" si="14"/>
        <v>0</v>
      </c>
      <c r="BL146" s="19" t="s">
        <v>268</v>
      </c>
      <c r="BM146" s="19" t="s">
        <v>3009</v>
      </c>
    </row>
    <row r="147" spans="2:65" s="1" customFormat="1" ht="25.5" customHeight="1">
      <c r="B147" s="35"/>
      <c r="C147" s="181" t="s">
        <v>382</v>
      </c>
      <c r="D147" s="181" t="s">
        <v>536</v>
      </c>
      <c r="E147" s="182" t="s">
        <v>3010</v>
      </c>
      <c r="F147" s="285" t="s">
        <v>3011</v>
      </c>
      <c r="G147" s="285"/>
      <c r="H147" s="285"/>
      <c r="I147" s="285"/>
      <c r="J147" s="183" t="s">
        <v>372</v>
      </c>
      <c r="K147" s="184">
        <v>4</v>
      </c>
      <c r="L147" s="282">
        <v>0</v>
      </c>
      <c r="M147" s="283"/>
      <c r="N147" s="284">
        <f t="shared" si="5"/>
        <v>0</v>
      </c>
      <c r="O147" s="254"/>
      <c r="P147" s="254"/>
      <c r="Q147" s="254"/>
      <c r="R147" s="37"/>
      <c r="T147" s="177" t="s">
        <v>22</v>
      </c>
      <c r="U147" s="44" t="s">
        <v>49</v>
      </c>
      <c r="V147" s="36"/>
      <c r="W147" s="178">
        <f t="shared" si="6"/>
        <v>0</v>
      </c>
      <c r="X147" s="178">
        <v>0</v>
      </c>
      <c r="Y147" s="178">
        <f t="shared" si="7"/>
        <v>0</v>
      </c>
      <c r="Z147" s="178">
        <v>0</v>
      </c>
      <c r="AA147" s="179">
        <f t="shared" si="8"/>
        <v>0</v>
      </c>
      <c r="AR147" s="19" t="s">
        <v>414</v>
      </c>
      <c r="AT147" s="19" t="s">
        <v>536</v>
      </c>
      <c r="AU147" s="19" t="s">
        <v>93</v>
      </c>
      <c r="AY147" s="19" t="s">
        <v>219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40</v>
      </c>
      <c r="BK147" s="118">
        <f t="shared" si="14"/>
        <v>0</v>
      </c>
      <c r="BL147" s="19" t="s">
        <v>268</v>
      </c>
      <c r="BM147" s="19" t="s">
        <v>3012</v>
      </c>
    </row>
    <row r="148" spans="2:65" s="1" customFormat="1" ht="16.5" customHeight="1">
      <c r="B148" s="35"/>
      <c r="C148" s="181" t="s">
        <v>386</v>
      </c>
      <c r="D148" s="181" t="s">
        <v>536</v>
      </c>
      <c r="E148" s="182" t="s">
        <v>3013</v>
      </c>
      <c r="F148" s="285" t="s">
        <v>3014</v>
      </c>
      <c r="G148" s="285"/>
      <c r="H148" s="285"/>
      <c r="I148" s="285"/>
      <c r="J148" s="183" t="s">
        <v>372</v>
      </c>
      <c r="K148" s="184">
        <v>8</v>
      </c>
      <c r="L148" s="282">
        <v>0</v>
      </c>
      <c r="M148" s="283"/>
      <c r="N148" s="284">
        <f t="shared" si="5"/>
        <v>0</v>
      </c>
      <c r="O148" s="254"/>
      <c r="P148" s="254"/>
      <c r="Q148" s="254"/>
      <c r="R148" s="37"/>
      <c r="T148" s="177" t="s">
        <v>22</v>
      </c>
      <c r="U148" s="44" t="s">
        <v>49</v>
      </c>
      <c r="V148" s="36"/>
      <c r="W148" s="178">
        <f t="shared" si="6"/>
        <v>0</v>
      </c>
      <c r="X148" s="178">
        <v>0</v>
      </c>
      <c r="Y148" s="178">
        <f t="shared" si="7"/>
        <v>0</v>
      </c>
      <c r="Z148" s="178">
        <v>0</v>
      </c>
      <c r="AA148" s="179">
        <f t="shared" si="8"/>
        <v>0</v>
      </c>
      <c r="AR148" s="19" t="s">
        <v>414</v>
      </c>
      <c r="AT148" s="19" t="s">
        <v>536</v>
      </c>
      <c r="AU148" s="19" t="s">
        <v>93</v>
      </c>
      <c r="AY148" s="19" t="s">
        <v>219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40</v>
      </c>
      <c r="BK148" s="118">
        <f t="shared" si="14"/>
        <v>0</v>
      </c>
      <c r="BL148" s="19" t="s">
        <v>268</v>
      </c>
      <c r="BM148" s="19" t="s">
        <v>3015</v>
      </c>
    </row>
    <row r="149" spans="2:65" s="1" customFormat="1" ht="16.5" customHeight="1">
      <c r="B149" s="35"/>
      <c r="C149" s="181" t="s">
        <v>390</v>
      </c>
      <c r="D149" s="181" t="s">
        <v>536</v>
      </c>
      <c r="E149" s="182" t="s">
        <v>3016</v>
      </c>
      <c r="F149" s="285" t="s">
        <v>3017</v>
      </c>
      <c r="G149" s="285"/>
      <c r="H149" s="285"/>
      <c r="I149" s="285"/>
      <c r="J149" s="183" t="s">
        <v>372</v>
      </c>
      <c r="K149" s="184">
        <v>4</v>
      </c>
      <c r="L149" s="282">
        <v>0</v>
      </c>
      <c r="M149" s="283"/>
      <c r="N149" s="284">
        <f t="shared" si="5"/>
        <v>0</v>
      </c>
      <c r="O149" s="254"/>
      <c r="P149" s="254"/>
      <c r="Q149" s="254"/>
      <c r="R149" s="37"/>
      <c r="T149" s="177" t="s">
        <v>22</v>
      </c>
      <c r="U149" s="44" t="s">
        <v>49</v>
      </c>
      <c r="V149" s="36"/>
      <c r="W149" s="178">
        <f t="shared" si="6"/>
        <v>0</v>
      </c>
      <c r="X149" s="178">
        <v>0</v>
      </c>
      <c r="Y149" s="178">
        <f t="shared" si="7"/>
        <v>0</v>
      </c>
      <c r="Z149" s="178">
        <v>0</v>
      </c>
      <c r="AA149" s="179">
        <f t="shared" si="8"/>
        <v>0</v>
      </c>
      <c r="AR149" s="19" t="s">
        <v>414</v>
      </c>
      <c r="AT149" s="19" t="s">
        <v>536</v>
      </c>
      <c r="AU149" s="19" t="s">
        <v>93</v>
      </c>
      <c r="AY149" s="19" t="s">
        <v>219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40</v>
      </c>
      <c r="BK149" s="118">
        <f t="shared" si="14"/>
        <v>0</v>
      </c>
      <c r="BL149" s="19" t="s">
        <v>268</v>
      </c>
      <c r="BM149" s="19" t="s">
        <v>3018</v>
      </c>
    </row>
    <row r="150" spans="2:65" s="1" customFormat="1" ht="16.5" customHeight="1">
      <c r="B150" s="35"/>
      <c r="C150" s="173" t="s">
        <v>394</v>
      </c>
      <c r="D150" s="173" t="s">
        <v>220</v>
      </c>
      <c r="E150" s="174" t="s">
        <v>2406</v>
      </c>
      <c r="F150" s="251" t="s">
        <v>3019</v>
      </c>
      <c r="G150" s="251"/>
      <c r="H150" s="251"/>
      <c r="I150" s="251"/>
      <c r="J150" s="175" t="s">
        <v>372</v>
      </c>
      <c r="K150" s="176">
        <v>1</v>
      </c>
      <c r="L150" s="252">
        <v>0</v>
      </c>
      <c r="M150" s="253"/>
      <c r="N150" s="254">
        <f t="shared" si="5"/>
        <v>0</v>
      </c>
      <c r="O150" s="254"/>
      <c r="P150" s="254"/>
      <c r="Q150" s="254"/>
      <c r="R150" s="37"/>
      <c r="T150" s="177" t="s">
        <v>22</v>
      </c>
      <c r="U150" s="44" t="s">
        <v>49</v>
      </c>
      <c r="V150" s="36"/>
      <c r="W150" s="178">
        <f t="shared" si="6"/>
        <v>0</v>
      </c>
      <c r="X150" s="178">
        <v>0</v>
      </c>
      <c r="Y150" s="178">
        <f t="shared" si="7"/>
        <v>0</v>
      </c>
      <c r="Z150" s="178">
        <v>0</v>
      </c>
      <c r="AA150" s="179">
        <f t="shared" si="8"/>
        <v>0</v>
      </c>
      <c r="AR150" s="19" t="s">
        <v>268</v>
      </c>
      <c r="AT150" s="19" t="s">
        <v>220</v>
      </c>
      <c r="AU150" s="19" t="s">
        <v>93</v>
      </c>
      <c r="AY150" s="19" t="s">
        <v>219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40</v>
      </c>
      <c r="BK150" s="118">
        <f t="shared" si="14"/>
        <v>0</v>
      </c>
      <c r="BL150" s="19" t="s">
        <v>268</v>
      </c>
      <c r="BM150" s="19" t="s">
        <v>3020</v>
      </c>
    </row>
    <row r="151" spans="2:65" s="1" customFormat="1" ht="16.5" customHeight="1">
      <c r="B151" s="35"/>
      <c r="C151" s="181" t="s">
        <v>398</v>
      </c>
      <c r="D151" s="181" t="s">
        <v>536</v>
      </c>
      <c r="E151" s="182" t="s">
        <v>3021</v>
      </c>
      <c r="F151" s="285" t="s">
        <v>3022</v>
      </c>
      <c r="G151" s="285"/>
      <c r="H151" s="285"/>
      <c r="I151" s="285"/>
      <c r="J151" s="183" t="s">
        <v>372</v>
      </c>
      <c r="K151" s="184">
        <v>16</v>
      </c>
      <c r="L151" s="282">
        <v>0</v>
      </c>
      <c r="M151" s="283"/>
      <c r="N151" s="284">
        <f t="shared" si="5"/>
        <v>0</v>
      </c>
      <c r="O151" s="254"/>
      <c r="P151" s="254"/>
      <c r="Q151" s="254"/>
      <c r="R151" s="37"/>
      <c r="T151" s="177" t="s">
        <v>22</v>
      </c>
      <c r="U151" s="44" t="s">
        <v>49</v>
      </c>
      <c r="V151" s="36"/>
      <c r="W151" s="178">
        <f t="shared" si="6"/>
        <v>0</v>
      </c>
      <c r="X151" s="178">
        <v>0</v>
      </c>
      <c r="Y151" s="178">
        <f t="shared" si="7"/>
        <v>0</v>
      </c>
      <c r="Z151" s="178">
        <v>0</v>
      </c>
      <c r="AA151" s="179">
        <f t="shared" si="8"/>
        <v>0</v>
      </c>
      <c r="AR151" s="19" t="s">
        <v>414</v>
      </c>
      <c r="AT151" s="19" t="s">
        <v>536</v>
      </c>
      <c r="AU151" s="19" t="s">
        <v>93</v>
      </c>
      <c r="AY151" s="19" t="s">
        <v>219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40</v>
      </c>
      <c r="BK151" s="118">
        <f t="shared" si="14"/>
        <v>0</v>
      </c>
      <c r="BL151" s="19" t="s">
        <v>268</v>
      </c>
      <c r="BM151" s="19" t="s">
        <v>3023</v>
      </c>
    </row>
    <row r="152" spans="2:65" s="1" customFormat="1" ht="16.5" customHeight="1">
      <c r="B152" s="35"/>
      <c r="C152" s="181" t="s">
        <v>402</v>
      </c>
      <c r="D152" s="181" t="s">
        <v>536</v>
      </c>
      <c r="E152" s="182" t="s">
        <v>3024</v>
      </c>
      <c r="F152" s="285" t="s">
        <v>3025</v>
      </c>
      <c r="G152" s="285"/>
      <c r="H152" s="285"/>
      <c r="I152" s="285"/>
      <c r="J152" s="183" t="s">
        <v>1079</v>
      </c>
      <c r="K152" s="184">
        <v>20</v>
      </c>
      <c r="L152" s="282">
        <v>0</v>
      </c>
      <c r="M152" s="283"/>
      <c r="N152" s="284">
        <f t="shared" si="5"/>
        <v>0</v>
      </c>
      <c r="O152" s="254"/>
      <c r="P152" s="254"/>
      <c r="Q152" s="254"/>
      <c r="R152" s="37"/>
      <c r="T152" s="177" t="s">
        <v>22</v>
      </c>
      <c r="U152" s="44" t="s">
        <v>49</v>
      </c>
      <c r="V152" s="36"/>
      <c r="W152" s="178">
        <f t="shared" si="6"/>
        <v>0</v>
      </c>
      <c r="X152" s="178">
        <v>0</v>
      </c>
      <c r="Y152" s="178">
        <f t="shared" si="7"/>
        <v>0</v>
      </c>
      <c r="Z152" s="178">
        <v>0</v>
      </c>
      <c r="AA152" s="179">
        <f t="shared" si="8"/>
        <v>0</v>
      </c>
      <c r="AR152" s="19" t="s">
        <v>414</v>
      </c>
      <c r="AT152" s="19" t="s">
        <v>536</v>
      </c>
      <c r="AU152" s="19" t="s">
        <v>93</v>
      </c>
      <c r="AY152" s="19" t="s">
        <v>219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40</v>
      </c>
      <c r="BK152" s="118">
        <f t="shared" si="14"/>
        <v>0</v>
      </c>
      <c r="BL152" s="19" t="s">
        <v>268</v>
      </c>
      <c r="BM152" s="19" t="s">
        <v>3026</v>
      </c>
    </row>
    <row r="153" spans="2:65" s="1" customFormat="1" ht="49.9" customHeight="1">
      <c r="B153" s="35"/>
      <c r="C153" s="36"/>
      <c r="D153" s="164" t="s">
        <v>282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249">
        <f>BK153</f>
        <v>0</v>
      </c>
      <c r="O153" s="250"/>
      <c r="P153" s="250"/>
      <c r="Q153" s="250"/>
      <c r="R153" s="37"/>
      <c r="T153" s="153"/>
      <c r="U153" s="56"/>
      <c r="V153" s="56"/>
      <c r="W153" s="56"/>
      <c r="X153" s="56"/>
      <c r="Y153" s="56"/>
      <c r="Z153" s="56"/>
      <c r="AA153" s="58"/>
      <c r="AT153" s="19" t="s">
        <v>83</v>
      </c>
      <c r="AU153" s="19" t="s">
        <v>84</v>
      </c>
      <c r="AY153" s="19" t="s">
        <v>283</v>
      </c>
      <c r="BK153" s="118">
        <v>0</v>
      </c>
    </row>
    <row r="154" spans="2:65" s="1" customFormat="1" ht="6.95" customHeight="1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</sheetData>
  <sheetProtection algorithmName="SHA-512" hashValue="CtShausgGJ7IfQgNNYLtumw/ncUoI8ua88uigiys0q/JNIpL6DSdRjXeaC+sbx2BHklVnYwDDi15qpBZmIrMng==" saltValue="cU2mc+lUhnhuvBRL8d++MMuBOPs0nf2H/Z0UKCknkiiXL2YZxbqZx8WwkKE0OoNhb1vCWiXYsV31w2luhNB69g==" spinCount="10" sheet="1" objects="1" scenarios="1" formatColumns="0" formatRows="0"/>
  <mergeCells count="160">
    <mergeCell ref="D96:H96"/>
    <mergeCell ref="D95:H95"/>
    <mergeCell ref="D97:H97"/>
    <mergeCell ref="D98:H98"/>
    <mergeCell ref="D99:H99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M36:P36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7:J37"/>
    <mergeCell ref="M37:P37"/>
    <mergeCell ref="L39:P39"/>
    <mergeCell ref="F143:I143"/>
    <mergeCell ref="F142:I142"/>
    <mergeCell ref="F144:I144"/>
    <mergeCell ref="F145:I145"/>
    <mergeCell ref="F146:I146"/>
    <mergeCell ref="F147:I147"/>
    <mergeCell ref="N100:Q100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N120:Q120"/>
    <mergeCell ref="N121:Q121"/>
    <mergeCell ref="F123:I123"/>
    <mergeCell ref="F148:I148"/>
    <mergeCell ref="F149:I149"/>
    <mergeCell ref="F150:I150"/>
    <mergeCell ref="F151:I151"/>
    <mergeCell ref="F152:I152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4:Q94"/>
    <mergeCell ref="N97:Q97"/>
    <mergeCell ref="N95:Q95"/>
    <mergeCell ref="N96:Q96"/>
    <mergeCell ref="N98:Q98"/>
    <mergeCell ref="N99:Q99"/>
    <mergeCell ref="L123:M123"/>
    <mergeCell ref="N123:Q123"/>
    <mergeCell ref="F124:I124"/>
    <mergeCell ref="L124:M124"/>
    <mergeCell ref="N124:Q124"/>
    <mergeCell ref="N122:Q122"/>
    <mergeCell ref="N125:Q125"/>
    <mergeCell ref="L143:M143"/>
    <mergeCell ref="L142:M142"/>
    <mergeCell ref="F136:I136"/>
    <mergeCell ref="F137:I137"/>
    <mergeCell ref="F138:I138"/>
    <mergeCell ref="F139:I139"/>
    <mergeCell ref="F140:I140"/>
    <mergeCell ref="F141:I141"/>
    <mergeCell ref="L127:M127"/>
    <mergeCell ref="L133:M133"/>
    <mergeCell ref="L128:M128"/>
    <mergeCell ref="L129:M129"/>
    <mergeCell ref="L130:M130"/>
    <mergeCell ref="L131:M131"/>
    <mergeCell ref="L132:M132"/>
    <mergeCell ref="L134:M134"/>
    <mergeCell ref="L135:M135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N153:Q153"/>
    <mergeCell ref="N152:Q152"/>
    <mergeCell ref="F126:I126"/>
    <mergeCell ref="L126:M126"/>
    <mergeCell ref="N126:Q126"/>
    <mergeCell ref="N127:Q127"/>
    <mergeCell ref="N128:Q128"/>
    <mergeCell ref="N129:Q129"/>
    <mergeCell ref="N130:Q130"/>
    <mergeCell ref="N131:Q131"/>
    <mergeCell ref="N132:Q132"/>
    <mergeCell ref="N133:Q133"/>
    <mergeCell ref="N134:Q134"/>
    <mergeCell ref="N135:Q135"/>
    <mergeCell ref="N136:Q136"/>
    <mergeCell ref="F127:I127"/>
    <mergeCell ref="F131:I131"/>
    <mergeCell ref="F129:I129"/>
    <mergeCell ref="F128:I128"/>
    <mergeCell ref="F130:I130"/>
    <mergeCell ref="F132:I132"/>
    <mergeCell ref="F133:I133"/>
    <mergeCell ref="F134:I134"/>
    <mergeCell ref="F135:I135"/>
    <mergeCell ref="L136:M136"/>
    <mergeCell ref="L137:M137"/>
    <mergeCell ref="L138:M138"/>
    <mergeCell ref="L139:M139"/>
    <mergeCell ref="L140:M140"/>
    <mergeCell ref="L141:M141"/>
    <mergeCell ref="N137:Q137"/>
    <mergeCell ref="N140:Q140"/>
    <mergeCell ref="N138:Q138"/>
    <mergeCell ref="N139:Q139"/>
    <mergeCell ref="N141:Q141"/>
    <mergeCell ref="N151:Q151"/>
    <mergeCell ref="N142:Q142"/>
    <mergeCell ref="N143:Q143"/>
    <mergeCell ref="N144:Q144"/>
    <mergeCell ref="N145:Q145"/>
    <mergeCell ref="N146:Q146"/>
    <mergeCell ref="N147:Q147"/>
    <mergeCell ref="N148:Q148"/>
    <mergeCell ref="N149:Q149"/>
    <mergeCell ref="N150:Q150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28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129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284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s="1" customFormat="1" ht="32.85" customHeight="1">
      <c r="B8" s="35"/>
      <c r="C8" s="36"/>
      <c r="D8" s="29" t="s">
        <v>183</v>
      </c>
      <c r="E8" s="36"/>
      <c r="F8" s="221" t="s">
        <v>3027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79" t="str">
        <f>'Rekapitulace stavby'!AN8</f>
        <v>5. 3. 2018</v>
      </c>
      <c r="P10" s="266"/>
      <c r="Q10" s="36"/>
      <c r="R10" s="37"/>
    </row>
    <row r="11" spans="1:66" s="1" customFormat="1" ht="10.7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220" t="s">
        <v>30</v>
      </c>
      <c r="P12" s="220"/>
      <c r="Q12" s="36"/>
      <c r="R12" s="37"/>
    </row>
    <row r="13" spans="1:66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220" t="s">
        <v>22</v>
      </c>
      <c r="P13" s="220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33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80" t="str">
        <f>IF('Rekapitulace stavby'!AN13="","",'Rekapitulace stavby'!AN13)</f>
        <v>Vyplň údaj</v>
      </c>
      <c r="P15" s="220"/>
      <c r="Q15" s="36"/>
      <c r="R15" s="37"/>
    </row>
    <row r="16" spans="1:66" s="1" customFormat="1" ht="18" customHeight="1">
      <c r="B16" s="35"/>
      <c r="C16" s="36"/>
      <c r="D16" s="36"/>
      <c r="E16" s="280" t="str">
        <f>IF('Rekapitulace stavby'!E14="","",'Rekapitulace stavby'!E14)</f>
        <v>Vyplň údaj</v>
      </c>
      <c r="F16" s="281"/>
      <c r="G16" s="281"/>
      <c r="H16" s="281"/>
      <c r="I16" s="281"/>
      <c r="J16" s="281"/>
      <c r="K16" s="281"/>
      <c r="L16" s="281"/>
      <c r="M16" s="30" t="s">
        <v>32</v>
      </c>
      <c r="N16" s="36"/>
      <c r="O16" s="280" t="str">
        <f>IF('Rekapitulace stavby'!AN14="","",'Rekapitulace stavby'!AN14)</f>
        <v>Vyplň údaj</v>
      </c>
      <c r="P16" s="220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35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220" t="s">
        <v>36</v>
      </c>
      <c r="P18" s="220"/>
      <c r="Q18" s="36"/>
      <c r="R18" s="37"/>
    </row>
    <row r="19" spans="2:18" s="1" customFormat="1" ht="18" customHeight="1">
      <c r="B19" s="35"/>
      <c r="C19" s="36"/>
      <c r="D19" s="36"/>
      <c r="E19" s="28" t="s">
        <v>37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220" t="s">
        <v>38</v>
      </c>
      <c r="P19" s="220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41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220" t="s">
        <v>36</v>
      </c>
      <c r="P21" s="220"/>
      <c r="Q21" s="36"/>
      <c r="R21" s="37"/>
    </row>
    <row r="22" spans="2:18" s="1" customFormat="1" ht="18" customHeight="1">
      <c r="B22" s="35"/>
      <c r="C22" s="36"/>
      <c r="D22" s="36"/>
      <c r="E22" s="28" t="s">
        <v>37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220" t="s">
        <v>38</v>
      </c>
      <c r="P22" s="220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85.5" customHeight="1">
      <c r="B25" s="35"/>
      <c r="C25" s="36"/>
      <c r="D25" s="36"/>
      <c r="E25" s="215" t="s">
        <v>44</v>
      </c>
      <c r="F25" s="215"/>
      <c r="G25" s="215"/>
      <c r="H25" s="215"/>
      <c r="I25" s="215"/>
      <c r="J25" s="215"/>
      <c r="K25" s="215"/>
      <c r="L25" s="215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6" t="s">
        <v>184</v>
      </c>
      <c r="E28" s="36"/>
      <c r="F28" s="36"/>
      <c r="G28" s="36"/>
      <c r="H28" s="36"/>
      <c r="I28" s="36"/>
      <c r="J28" s="36"/>
      <c r="K28" s="36"/>
      <c r="L28" s="36"/>
      <c r="M28" s="216">
        <f>N89</f>
        <v>0</v>
      </c>
      <c r="N28" s="216"/>
      <c r="O28" s="216"/>
      <c r="P28" s="216"/>
      <c r="Q28" s="36"/>
      <c r="R28" s="37"/>
    </row>
    <row r="29" spans="2:18" s="1" customFormat="1" ht="14.45" customHeight="1">
      <c r="B29" s="35"/>
      <c r="C29" s="36"/>
      <c r="D29" s="34" t="s">
        <v>169</v>
      </c>
      <c r="E29" s="36"/>
      <c r="F29" s="36"/>
      <c r="G29" s="36"/>
      <c r="H29" s="36"/>
      <c r="I29" s="36"/>
      <c r="J29" s="36"/>
      <c r="K29" s="36"/>
      <c r="L29" s="36"/>
      <c r="M29" s="216">
        <f>N106</f>
        <v>0</v>
      </c>
      <c r="N29" s="216"/>
      <c r="O29" s="216"/>
      <c r="P29" s="216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7" t="s">
        <v>47</v>
      </c>
      <c r="E31" s="36"/>
      <c r="F31" s="36"/>
      <c r="G31" s="36"/>
      <c r="H31" s="36"/>
      <c r="I31" s="36"/>
      <c r="J31" s="36"/>
      <c r="K31" s="36"/>
      <c r="L31" s="36"/>
      <c r="M31" s="278">
        <f>ROUND(M28+M29,0)</f>
        <v>0</v>
      </c>
      <c r="N31" s="263"/>
      <c r="O31" s="263"/>
      <c r="P31" s="263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48</v>
      </c>
      <c r="E33" s="42" t="s">
        <v>49</v>
      </c>
      <c r="F33" s="43">
        <v>0.21</v>
      </c>
      <c r="G33" s="128" t="s">
        <v>50</v>
      </c>
      <c r="H33" s="274">
        <f>(SUM(BE106:BE113)+SUM(BE132:BE326))</f>
        <v>0</v>
      </c>
      <c r="I33" s="263"/>
      <c r="J33" s="263"/>
      <c r="K33" s="36"/>
      <c r="L33" s="36"/>
      <c r="M33" s="274">
        <f>ROUND((SUM(BE106:BE113)+SUM(BE132:BE326)), 0)*F33</f>
        <v>0</v>
      </c>
      <c r="N33" s="263"/>
      <c r="O33" s="263"/>
      <c r="P33" s="263"/>
      <c r="Q33" s="36"/>
      <c r="R33" s="37"/>
    </row>
    <row r="34" spans="2:18" s="1" customFormat="1" ht="14.45" customHeight="1">
      <c r="B34" s="35"/>
      <c r="C34" s="36"/>
      <c r="D34" s="36"/>
      <c r="E34" s="42" t="s">
        <v>51</v>
      </c>
      <c r="F34" s="43">
        <v>0.15</v>
      </c>
      <c r="G34" s="128" t="s">
        <v>50</v>
      </c>
      <c r="H34" s="274">
        <f>(SUM(BF106:BF113)+SUM(BF132:BF326))</f>
        <v>0</v>
      </c>
      <c r="I34" s="263"/>
      <c r="J34" s="263"/>
      <c r="K34" s="36"/>
      <c r="L34" s="36"/>
      <c r="M34" s="274">
        <f>ROUND((SUM(BF106:BF113)+SUM(BF132:BF326)), 0)*F34</f>
        <v>0</v>
      </c>
      <c r="N34" s="263"/>
      <c r="O34" s="263"/>
      <c r="P34" s="26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52</v>
      </c>
      <c r="F35" s="43">
        <v>0.21</v>
      </c>
      <c r="G35" s="128" t="s">
        <v>50</v>
      </c>
      <c r="H35" s="274">
        <f>(SUM(BG106:BG113)+SUM(BG132:BG326))</f>
        <v>0</v>
      </c>
      <c r="I35" s="263"/>
      <c r="J35" s="263"/>
      <c r="K35" s="36"/>
      <c r="L35" s="36"/>
      <c r="M35" s="274"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53</v>
      </c>
      <c r="F36" s="43">
        <v>0.15</v>
      </c>
      <c r="G36" s="128" t="s">
        <v>50</v>
      </c>
      <c r="H36" s="274">
        <f>(SUM(BH106:BH113)+SUM(BH132:BH326))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54</v>
      </c>
      <c r="F37" s="43">
        <v>0</v>
      </c>
      <c r="G37" s="128" t="s">
        <v>50</v>
      </c>
      <c r="H37" s="274">
        <f>(SUM(BI106:BI113)+SUM(BI132:BI326))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4"/>
      <c r="D39" s="129" t="s">
        <v>55</v>
      </c>
      <c r="E39" s="79"/>
      <c r="F39" s="79"/>
      <c r="G39" s="130" t="s">
        <v>56</v>
      </c>
      <c r="H39" s="131" t="s">
        <v>57</v>
      </c>
      <c r="I39" s="79"/>
      <c r="J39" s="79"/>
      <c r="K39" s="79"/>
      <c r="L39" s="275">
        <f>SUM(M31:M37)</f>
        <v>0</v>
      </c>
      <c r="M39" s="275"/>
      <c r="N39" s="275"/>
      <c r="O39" s="275"/>
      <c r="P39" s="276"/>
      <c r="Q39" s="124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284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s="1" customFormat="1" ht="36.950000000000003" customHeight="1">
      <c r="B80" s="35"/>
      <c r="C80" s="69" t="s">
        <v>183</v>
      </c>
      <c r="D80" s="36"/>
      <c r="E80" s="36"/>
      <c r="F80" s="236" t="str">
        <f>F8</f>
        <v>009 - Zdravotně technické instalace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36"/>
      <c r="R80" s="37"/>
      <c r="T80" s="135"/>
      <c r="U80" s="135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5"/>
      <c r="U81" s="135"/>
    </row>
    <row r="82" spans="2:47" s="1" customFormat="1" ht="18" customHeight="1">
      <c r="B82" s="35"/>
      <c r="C82" s="30" t="s">
        <v>24</v>
      </c>
      <c r="D82" s="36"/>
      <c r="E82" s="36"/>
      <c r="F82" s="28" t="str">
        <f>F10</f>
        <v>Dobruška</v>
      </c>
      <c r="G82" s="36"/>
      <c r="H82" s="36"/>
      <c r="I82" s="36"/>
      <c r="J82" s="36"/>
      <c r="K82" s="30" t="s">
        <v>26</v>
      </c>
      <c r="L82" s="36"/>
      <c r="M82" s="266" t="str">
        <f>IF(O10="","",O10)</f>
        <v>5. 3. 2018</v>
      </c>
      <c r="N82" s="266"/>
      <c r="O82" s="266"/>
      <c r="P82" s="266"/>
      <c r="Q82" s="36"/>
      <c r="R82" s="37"/>
      <c r="T82" s="135"/>
      <c r="U82" s="135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5"/>
      <c r="U83" s="135"/>
    </row>
    <row r="84" spans="2:47" s="1" customFormat="1" ht="15">
      <c r="B84" s="35"/>
      <c r="C84" s="30" t="s">
        <v>28</v>
      </c>
      <c r="D84" s="36"/>
      <c r="E84" s="36"/>
      <c r="F84" s="28" t="str">
        <f>E13</f>
        <v>SŠ - Podorlické vzdělávací centrum Dobruška</v>
      </c>
      <c r="G84" s="36"/>
      <c r="H84" s="36"/>
      <c r="I84" s="36"/>
      <c r="J84" s="36"/>
      <c r="K84" s="30" t="s">
        <v>35</v>
      </c>
      <c r="L84" s="36"/>
      <c r="M84" s="220" t="str">
        <f>E19</f>
        <v>ApA Architektonicko-projekt.ateliér Vamberk s.r.o.</v>
      </c>
      <c r="N84" s="220"/>
      <c r="O84" s="220"/>
      <c r="P84" s="220"/>
      <c r="Q84" s="220"/>
      <c r="R84" s="37"/>
      <c r="T84" s="135"/>
      <c r="U84" s="135"/>
    </row>
    <row r="85" spans="2:47" s="1" customFormat="1" ht="14.45" customHeight="1">
      <c r="B85" s="35"/>
      <c r="C85" s="30" t="s">
        <v>33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41</v>
      </c>
      <c r="L85" s="36"/>
      <c r="M85" s="220" t="str">
        <f>E22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5"/>
      <c r="U86" s="135"/>
    </row>
    <row r="87" spans="2:47" s="1" customFormat="1" ht="29.25" customHeight="1">
      <c r="B87" s="35"/>
      <c r="C87" s="271" t="s">
        <v>186</v>
      </c>
      <c r="D87" s="272"/>
      <c r="E87" s="272"/>
      <c r="F87" s="272"/>
      <c r="G87" s="272"/>
      <c r="H87" s="124"/>
      <c r="I87" s="124"/>
      <c r="J87" s="124"/>
      <c r="K87" s="124"/>
      <c r="L87" s="124"/>
      <c r="M87" s="124"/>
      <c r="N87" s="271" t="s">
        <v>187</v>
      </c>
      <c r="O87" s="272"/>
      <c r="P87" s="272"/>
      <c r="Q87" s="272"/>
      <c r="R87" s="37"/>
      <c r="T87" s="135"/>
      <c r="U87" s="135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5"/>
      <c r="U88" s="135"/>
    </row>
    <row r="89" spans="2:47" s="1" customFormat="1" ht="29.25" customHeight="1">
      <c r="B89" s="35"/>
      <c r="C89" s="137" t="s">
        <v>188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9">
        <f>N132</f>
        <v>0</v>
      </c>
      <c r="O89" s="269"/>
      <c r="P89" s="269"/>
      <c r="Q89" s="269"/>
      <c r="R89" s="37"/>
      <c r="T89" s="135"/>
      <c r="U89" s="135"/>
      <c r="AU89" s="19" t="s">
        <v>189</v>
      </c>
    </row>
    <row r="90" spans="2:47" s="7" customFormat="1" ht="24.95" customHeight="1">
      <c r="B90" s="138"/>
      <c r="C90" s="139"/>
      <c r="D90" s="140" t="s">
        <v>190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60">
        <f>N133</f>
        <v>0</v>
      </c>
      <c r="O90" s="273"/>
      <c r="P90" s="273"/>
      <c r="Q90" s="273"/>
      <c r="R90" s="141"/>
      <c r="T90" s="142"/>
      <c r="U90" s="142"/>
    </row>
    <row r="91" spans="2:47" s="8" customFormat="1" ht="19.899999999999999" customHeight="1">
      <c r="B91" s="143"/>
      <c r="C91" s="103"/>
      <c r="D91" s="114" t="s">
        <v>191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6">
        <f>N134</f>
        <v>0</v>
      </c>
      <c r="O91" s="227"/>
      <c r="P91" s="227"/>
      <c r="Q91" s="227"/>
      <c r="R91" s="144"/>
      <c r="T91" s="145"/>
      <c r="U91" s="145"/>
    </row>
    <row r="92" spans="2:47" s="8" customFormat="1" ht="19.899999999999999" customHeight="1">
      <c r="B92" s="143"/>
      <c r="C92" s="103"/>
      <c r="D92" s="114" t="s">
        <v>3028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N143</f>
        <v>0</v>
      </c>
      <c r="O92" s="227"/>
      <c r="P92" s="227"/>
      <c r="Q92" s="227"/>
      <c r="R92" s="144"/>
      <c r="T92" s="145"/>
      <c r="U92" s="145"/>
    </row>
    <row r="93" spans="2:47" s="7" customFormat="1" ht="24.95" customHeight="1">
      <c r="B93" s="138"/>
      <c r="C93" s="139"/>
      <c r="D93" s="140" t="s">
        <v>194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60">
        <f>N145</f>
        <v>0</v>
      </c>
      <c r="O93" s="273"/>
      <c r="P93" s="273"/>
      <c r="Q93" s="273"/>
      <c r="R93" s="141"/>
      <c r="T93" s="142"/>
      <c r="U93" s="142"/>
    </row>
    <row r="94" spans="2:47" s="8" customFormat="1" ht="19.899999999999999" customHeight="1">
      <c r="B94" s="143"/>
      <c r="C94" s="103"/>
      <c r="D94" s="114" t="s">
        <v>291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6">
        <f>N146</f>
        <v>0</v>
      </c>
      <c r="O94" s="227"/>
      <c r="P94" s="227"/>
      <c r="Q94" s="227"/>
      <c r="R94" s="144"/>
      <c r="T94" s="145"/>
      <c r="U94" s="145"/>
    </row>
    <row r="95" spans="2:47" s="8" customFormat="1" ht="19.899999999999999" customHeight="1">
      <c r="B95" s="143"/>
      <c r="C95" s="103"/>
      <c r="D95" s="114" t="s">
        <v>1703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6">
        <f>N161</f>
        <v>0</v>
      </c>
      <c r="O95" s="227"/>
      <c r="P95" s="227"/>
      <c r="Q95" s="227"/>
      <c r="R95" s="144"/>
      <c r="T95" s="145"/>
      <c r="U95" s="145"/>
    </row>
    <row r="96" spans="2:47" s="8" customFormat="1" ht="19.899999999999999" customHeight="1">
      <c r="B96" s="143"/>
      <c r="C96" s="103"/>
      <c r="D96" s="114" t="s">
        <v>3029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6">
        <f>N198</f>
        <v>0</v>
      </c>
      <c r="O96" s="227"/>
      <c r="P96" s="227"/>
      <c r="Q96" s="227"/>
      <c r="R96" s="144"/>
      <c r="T96" s="145"/>
      <c r="U96" s="145"/>
    </row>
    <row r="97" spans="2:65" s="8" customFormat="1" ht="19.899999999999999" customHeight="1">
      <c r="B97" s="143"/>
      <c r="C97" s="103"/>
      <c r="D97" s="114" t="s">
        <v>3030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6">
        <f>N249</f>
        <v>0</v>
      </c>
      <c r="O97" s="227"/>
      <c r="P97" s="227"/>
      <c r="Q97" s="227"/>
      <c r="R97" s="144"/>
      <c r="T97" s="145"/>
      <c r="U97" s="145"/>
    </row>
    <row r="98" spans="2:65" s="8" customFormat="1" ht="19.899999999999999" customHeight="1">
      <c r="B98" s="143"/>
      <c r="C98" s="103"/>
      <c r="D98" s="114" t="s">
        <v>3031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6">
        <f>N251</f>
        <v>0</v>
      </c>
      <c r="O98" s="227"/>
      <c r="P98" s="227"/>
      <c r="Q98" s="227"/>
      <c r="R98" s="144"/>
      <c r="T98" s="145"/>
      <c r="U98" s="145"/>
    </row>
    <row r="99" spans="2:65" s="8" customFormat="1" ht="19.899999999999999" customHeight="1">
      <c r="B99" s="143"/>
      <c r="C99" s="103"/>
      <c r="D99" s="114" t="s">
        <v>3032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6">
        <f>N298</f>
        <v>0</v>
      </c>
      <c r="O99" s="227"/>
      <c r="P99" s="227"/>
      <c r="Q99" s="227"/>
      <c r="R99" s="144"/>
      <c r="T99" s="145"/>
      <c r="U99" s="145"/>
    </row>
    <row r="100" spans="2:65" s="8" customFormat="1" ht="19.899999999999999" customHeight="1">
      <c r="B100" s="143"/>
      <c r="C100" s="103"/>
      <c r="D100" s="114" t="s">
        <v>1704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6">
        <f>N305</f>
        <v>0</v>
      </c>
      <c r="O100" s="227"/>
      <c r="P100" s="227"/>
      <c r="Q100" s="227"/>
      <c r="R100" s="144"/>
      <c r="T100" s="145"/>
      <c r="U100" s="145"/>
    </row>
    <row r="101" spans="2:65" s="8" customFormat="1" ht="19.899999999999999" customHeight="1">
      <c r="B101" s="143"/>
      <c r="C101" s="103"/>
      <c r="D101" s="114" t="s">
        <v>1706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6">
        <f>N313</f>
        <v>0</v>
      </c>
      <c r="O101" s="227"/>
      <c r="P101" s="227"/>
      <c r="Q101" s="227"/>
      <c r="R101" s="144"/>
      <c r="T101" s="145"/>
      <c r="U101" s="145"/>
    </row>
    <row r="102" spans="2:65" s="8" customFormat="1" ht="19.899999999999999" customHeight="1">
      <c r="B102" s="143"/>
      <c r="C102" s="103"/>
      <c r="D102" s="114" t="s">
        <v>3033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226">
        <f>N319</f>
        <v>0</v>
      </c>
      <c r="O102" s="227"/>
      <c r="P102" s="227"/>
      <c r="Q102" s="227"/>
      <c r="R102" s="144"/>
      <c r="T102" s="145"/>
      <c r="U102" s="145"/>
    </row>
    <row r="103" spans="2:65" s="8" customFormat="1" ht="19.899999999999999" customHeight="1">
      <c r="B103" s="143"/>
      <c r="C103" s="103"/>
      <c r="D103" s="114" t="s">
        <v>296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226">
        <f>N321</f>
        <v>0</v>
      </c>
      <c r="O103" s="227"/>
      <c r="P103" s="227"/>
      <c r="Q103" s="227"/>
      <c r="R103" s="144"/>
      <c r="T103" s="145"/>
      <c r="U103" s="145"/>
    </row>
    <row r="104" spans="2:65" s="8" customFormat="1" ht="19.899999999999999" customHeight="1">
      <c r="B104" s="143"/>
      <c r="C104" s="103"/>
      <c r="D104" s="114" t="s">
        <v>301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226">
        <f>N324</f>
        <v>0</v>
      </c>
      <c r="O104" s="227"/>
      <c r="P104" s="227"/>
      <c r="Q104" s="227"/>
      <c r="R104" s="144"/>
      <c r="T104" s="145"/>
      <c r="U104" s="145"/>
    </row>
    <row r="105" spans="2:65" s="1" customFormat="1" ht="21.75" customHeigh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  <c r="T105" s="135"/>
      <c r="U105" s="135"/>
    </row>
    <row r="106" spans="2:65" s="1" customFormat="1" ht="29.25" customHeight="1">
      <c r="B106" s="35"/>
      <c r="C106" s="137" t="s">
        <v>197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269">
        <f>ROUND(N107+N108+N109+N110+N111+N112,0)</f>
        <v>0</v>
      </c>
      <c r="O106" s="270"/>
      <c r="P106" s="270"/>
      <c r="Q106" s="270"/>
      <c r="R106" s="37"/>
      <c r="T106" s="146"/>
      <c r="U106" s="147" t="s">
        <v>48</v>
      </c>
    </row>
    <row r="107" spans="2:65" s="1" customFormat="1" ht="18" customHeight="1">
      <c r="B107" s="35"/>
      <c r="C107" s="36"/>
      <c r="D107" s="247" t="s">
        <v>198</v>
      </c>
      <c r="E107" s="248"/>
      <c r="F107" s="248"/>
      <c r="G107" s="248"/>
      <c r="H107" s="248"/>
      <c r="I107" s="36"/>
      <c r="J107" s="36"/>
      <c r="K107" s="36"/>
      <c r="L107" s="36"/>
      <c r="M107" s="36"/>
      <c r="N107" s="246">
        <f>ROUND(N89*T107,0)</f>
        <v>0</v>
      </c>
      <c r="O107" s="226"/>
      <c r="P107" s="226"/>
      <c r="Q107" s="226"/>
      <c r="R107" s="37"/>
      <c r="S107" s="148"/>
      <c r="T107" s="149"/>
      <c r="U107" s="150" t="s">
        <v>49</v>
      </c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51" t="s">
        <v>162</v>
      </c>
      <c r="AZ107" s="148"/>
      <c r="BA107" s="148"/>
      <c r="BB107" s="148"/>
      <c r="BC107" s="148"/>
      <c r="BD107" s="148"/>
      <c r="BE107" s="152">
        <f t="shared" ref="BE107:BE112" si="0">IF(U107="základní",N107,0)</f>
        <v>0</v>
      </c>
      <c r="BF107" s="152">
        <f t="shared" ref="BF107:BF112" si="1">IF(U107="snížená",N107,0)</f>
        <v>0</v>
      </c>
      <c r="BG107" s="152">
        <f t="shared" ref="BG107:BG112" si="2">IF(U107="zákl. přenesená",N107,0)</f>
        <v>0</v>
      </c>
      <c r="BH107" s="152">
        <f t="shared" ref="BH107:BH112" si="3">IF(U107="sníž. přenesená",N107,0)</f>
        <v>0</v>
      </c>
      <c r="BI107" s="152">
        <f t="shared" ref="BI107:BI112" si="4">IF(U107="nulová",N107,0)</f>
        <v>0</v>
      </c>
      <c r="BJ107" s="151" t="s">
        <v>40</v>
      </c>
      <c r="BK107" s="148"/>
      <c r="BL107" s="148"/>
      <c r="BM107" s="148"/>
    </row>
    <row r="108" spans="2:65" s="1" customFormat="1" ht="18" customHeight="1">
      <c r="B108" s="35"/>
      <c r="C108" s="36"/>
      <c r="D108" s="247" t="s">
        <v>199</v>
      </c>
      <c r="E108" s="248"/>
      <c r="F108" s="248"/>
      <c r="G108" s="248"/>
      <c r="H108" s="248"/>
      <c r="I108" s="36"/>
      <c r="J108" s="36"/>
      <c r="K108" s="36"/>
      <c r="L108" s="36"/>
      <c r="M108" s="36"/>
      <c r="N108" s="246">
        <f>ROUND(N89*T108,0)</f>
        <v>0</v>
      </c>
      <c r="O108" s="226"/>
      <c r="P108" s="226"/>
      <c r="Q108" s="226"/>
      <c r="R108" s="37"/>
      <c r="S108" s="148"/>
      <c r="T108" s="149"/>
      <c r="U108" s="150" t="s">
        <v>49</v>
      </c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51" t="s">
        <v>162</v>
      </c>
      <c r="AZ108" s="148"/>
      <c r="BA108" s="148"/>
      <c r="BB108" s="148"/>
      <c r="BC108" s="148"/>
      <c r="BD108" s="148"/>
      <c r="BE108" s="152">
        <f t="shared" si="0"/>
        <v>0</v>
      </c>
      <c r="BF108" s="152">
        <f t="shared" si="1"/>
        <v>0</v>
      </c>
      <c r="BG108" s="152">
        <f t="shared" si="2"/>
        <v>0</v>
      </c>
      <c r="BH108" s="152">
        <f t="shared" si="3"/>
        <v>0</v>
      </c>
      <c r="BI108" s="152">
        <f t="shared" si="4"/>
        <v>0</v>
      </c>
      <c r="BJ108" s="151" t="s">
        <v>40</v>
      </c>
      <c r="BK108" s="148"/>
      <c r="BL108" s="148"/>
      <c r="BM108" s="148"/>
    </row>
    <row r="109" spans="2:65" s="1" customFormat="1" ht="18" customHeight="1">
      <c r="B109" s="35"/>
      <c r="C109" s="36"/>
      <c r="D109" s="247" t="s">
        <v>200</v>
      </c>
      <c r="E109" s="248"/>
      <c r="F109" s="248"/>
      <c r="G109" s="248"/>
      <c r="H109" s="248"/>
      <c r="I109" s="36"/>
      <c r="J109" s="36"/>
      <c r="K109" s="36"/>
      <c r="L109" s="36"/>
      <c r="M109" s="36"/>
      <c r="N109" s="246">
        <f>ROUND(N89*T109,0)</f>
        <v>0</v>
      </c>
      <c r="O109" s="226"/>
      <c r="P109" s="226"/>
      <c r="Q109" s="226"/>
      <c r="R109" s="37"/>
      <c r="S109" s="148"/>
      <c r="T109" s="149"/>
      <c r="U109" s="150" t="s">
        <v>49</v>
      </c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51" t="s">
        <v>162</v>
      </c>
      <c r="AZ109" s="148"/>
      <c r="BA109" s="148"/>
      <c r="BB109" s="148"/>
      <c r="BC109" s="148"/>
      <c r="BD109" s="148"/>
      <c r="BE109" s="152">
        <f t="shared" si="0"/>
        <v>0</v>
      </c>
      <c r="BF109" s="152">
        <f t="shared" si="1"/>
        <v>0</v>
      </c>
      <c r="BG109" s="152">
        <f t="shared" si="2"/>
        <v>0</v>
      </c>
      <c r="BH109" s="152">
        <f t="shared" si="3"/>
        <v>0</v>
      </c>
      <c r="BI109" s="152">
        <f t="shared" si="4"/>
        <v>0</v>
      </c>
      <c r="BJ109" s="151" t="s">
        <v>40</v>
      </c>
      <c r="BK109" s="148"/>
      <c r="BL109" s="148"/>
      <c r="BM109" s="148"/>
    </row>
    <row r="110" spans="2:65" s="1" customFormat="1" ht="18" customHeight="1">
      <c r="B110" s="35"/>
      <c r="C110" s="36"/>
      <c r="D110" s="247" t="s">
        <v>201</v>
      </c>
      <c r="E110" s="248"/>
      <c r="F110" s="248"/>
      <c r="G110" s="248"/>
      <c r="H110" s="248"/>
      <c r="I110" s="36"/>
      <c r="J110" s="36"/>
      <c r="K110" s="36"/>
      <c r="L110" s="36"/>
      <c r="M110" s="36"/>
      <c r="N110" s="246">
        <f>ROUND(N89*T110,0)</f>
        <v>0</v>
      </c>
      <c r="O110" s="226"/>
      <c r="P110" s="226"/>
      <c r="Q110" s="226"/>
      <c r="R110" s="37"/>
      <c r="S110" s="148"/>
      <c r="T110" s="149"/>
      <c r="U110" s="150" t="s">
        <v>49</v>
      </c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51" t="s">
        <v>162</v>
      </c>
      <c r="AZ110" s="148"/>
      <c r="BA110" s="148"/>
      <c r="BB110" s="148"/>
      <c r="BC110" s="148"/>
      <c r="BD110" s="148"/>
      <c r="BE110" s="152">
        <f t="shared" si="0"/>
        <v>0</v>
      </c>
      <c r="BF110" s="152">
        <f t="shared" si="1"/>
        <v>0</v>
      </c>
      <c r="BG110" s="152">
        <f t="shared" si="2"/>
        <v>0</v>
      </c>
      <c r="BH110" s="152">
        <f t="shared" si="3"/>
        <v>0</v>
      </c>
      <c r="BI110" s="152">
        <f t="shared" si="4"/>
        <v>0</v>
      </c>
      <c r="BJ110" s="151" t="s">
        <v>40</v>
      </c>
      <c r="BK110" s="148"/>
      <c r="BL110" s="148"/>
      <c r="BM110" s="148"/>
    </row>
    <row r="111" spans="2:65" s="1" customFormat="1" ht="18" customHeight="1">
      <c r="B111" s="35"/>
      <c r="C111" s="36"/>
      <c r="D111" s="247" t="s">
        <v>202</v>
      </c>
      <c r="E111" s="248"/>
      <c r="F111" s="248"/>
      <c r="G111" s="248"/>
      <c r="H111" s="248"/>
      <c r="I111" s="36"/>
      <c r="J111" s="36"/>
      <c r="K111" s="36"/>
      <c r="L111" s="36"/>
      <c r="M111" s="36"/>
      <c r="N111" s="246">
        <f>ROUND(N89*T111,0)</f>
        <v>0</v>
      </c>
      <c r="O111" s="226"/>
      <c r="P111" s="226"/>
      <c r="Q111" s="226"/>
      <c r="R111" s="37"/>
      <c r="S111" s="148"/>
      <c r="T111" s="149"/>
      <c r="U111" s="150" t="s">
        <v>49</v>
      </c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51" t="s">
        <v>162</v>
      </c>
      <c r="AZ111" s="148"/>
      <c r="BA111" s="148"/>
      <c r="BB111" s="148"/>
      <c r="BC111" s="148"/>
      <c r="BD111" s="148"/>
      <c r="BE111" s="152">
        <f t="shared" si="0"/>
        <v>0</v>
      </c>
      <c r="BF111" s="152">
        <f t="shared" si="1"/>
        <v>0</v>
      </c>
      <c r="BG111" s="152">
        <f t="shared" si="2"/>
        <v>0</v>
      </c>
      <c r="BH111" s="152">
        <f t="shared" si="3"/>
        <v>0</v>
      </c>
      <c r="BI111" s="152">
        <f t="shared" si="4"/>
        <v>0</v>
      </c>
      <c r="BJ111" s="151" t="s">
        <v>40</v>
      </c>
      <c r="BK111" s="148"/>
      <c r="BL111" s="148"/>
      <c r="BM111" s="148"/>
    </row>
    <row r="112" spans="2:65" s="1" customFormat="1" ht="18" customHeight="1">
      <c r="B112" s="35"/>
      <c r="C112" s="36"/>
      <c r="D112" s="114" t="s">
        <v>203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246">
        <f>ROUND(N89*T112,0)</f>
        <v>0</v>
      </c>
      <c r="O112" s="226"/>
      <c r="P112" s="226"/>
      <c r="Q112" s="226"/>
      <c r="R112" s="37"/>
      <c r="S112" s="148"/>
      <c r="T112" s="153"/>
      <c r="U112" s="154" t="s">
        <v>49</v>
      </c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51" t="s">
        <v>204</v>
      </c>
      <c r="AZ112" s="148"/>
      <c r="BA112" s="148"/>
      <c r="BB112" s="148"/>
      <c r="BC112" s="148"/>
      <c r="BD112" s="148"/>
      <c r="BE112" s="152">
        <f t="shared" si="0"/>
        <v>0</v>
      </c>
      <c r="BF112" s="152">
        <f t="shared" si="1"/>
        <v>0</v>
      </c>
      <c r="BG112" s="152">
        <f t="shared" si="2"/>
        <v>0</v>
      </c>
      <c r="BH112" s="152">
        <f t="shared" si="3"/>
        <v>0</v>
      </c>
      <c r="BI112" s="152">
        <f t="shared" si="4"/>
        <v>0</v>
      </c>
      <c r="BJ112" s="151" t="s">
        <v>40</v>
      </c>
      <c r="BK112" s="148"/>
      <c r="BL112" s="148"/>
      <c r="BM112" s="148"/>
    </row>
    <row r="113" spans="2:21" s="1" customForma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  <c r="T113" s="135"/>
      <c r="U113" s="135"/>
    </row>
    <row r="114" spans="2:21" s="1" customFormat="1" ht="29.25" customHeight="1">
      <c r="B114" s="35"/>
      <c r="C114" s="123" t="s">
        <v>174</v>
      </c>
      <c r="D114" s="124"/>
      <c r="E114" s="124"/>
      <c r="F114" s="124"/>
      <c r="G114" s="124"/>
      <c r="H114" s="124"/>
      <c r="I114" s="124"/>
      <c r="J114" s="124"/>
      <c r="K114" s="124"/>
      <c r="L114" s="233">
        <f>ROUND(SUM(N89+N106),0)</f>
        <v>0</v>
      </c>
      <c r="M114" s="233"/>
      <c r="N114" s="233"/>
      <c r="O114" s="233"/>
      <c r="P114" s="233"/>
      <c r="Q114" s="233"/>
      <c r="R114" s="37"/>
      <c r="T114" s="135"/>
      <c r="U114" s="135"/>
    </row>
    <row r="115" spans="2:21" s="1" customFormat="1" ht="6.95" customHeight="1"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1"/>
      <c r="T115" s="135"/>
      <c r="U115" s="135"/>
    </row>
    <row r="119" spans="2:21" s="1" customFormat="1" ht="6.95" customHeight="1">
      <c r="B119" s="6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4"/>
    </row>
    <row r="120" spans="2:21" s="1" customFormat="1" ht="36.950000000000003" customHeight="1">
      <c r="B120" s="35"/>
      <c r="C120" s="207" t="s">
        <v>205</v>
      </c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37"/>
    </row>
    <row r="121" spans="2:21" s="1" customFormat="1" ht="6.95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21" s="1" customFormat="1" ht="30" customHeight="1">
      <c r="B122" s="35"/>
      <c r="C122" s="30" t="s">
        <v>19</v>
      </c>
      <c r="D122" s="36"/>
      <c r="E122" s="36"/>
      <c r="F122" s="264" t="str">
        <f>F6</f>
        <v>Dobruška - objekt výuky</v>
      </c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36"/>
      <c r="R122" s="37"/>
    </row>
    <row r="123" spans="2:21" ht="30" customHeight="1">
      <c r="B123" s="23"/>
      <c r="C123" s="30" t="s">
        <v>181</v>
      </c>
      <c r="D123" s="26"/>
      <c r="E123" s="26"/>
      <c r="F123" s="264" t="s">
        <v>284</v>
      </c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6"/>
      <c r="R123" s="24"/>
    </row>
    <row r="124" spans="2:21" s="1" customFormat="1" ht="36.950000000000003" customHeight="1">
      <c r="B124" s="35"/>
      <c r="C124" s="69" t="s">
        <v>183</v>
      </c>
      <c r="D124" s="36"/>
      <c r="E124" s="36"/>
      <c r="F124" s="236" t="str">
        <f>F8</f>
        <v>009 - Zdravotně technické instalace</v>
      </c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36"/>
      <c r="R124" s="37"/>
    </row>
    <row r="125" spans="2:21" s="1" customFormat="1" ht="6.95" customHeight="1"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7"/>
    </row>
    <row r="126" spans="2:21" s="1" customFormat="1" ht="18" customHeight="1">
      <c r="B126" s="35"/>
      <c r="C126" s="30" t="s">
        <v>24</v>
      </c>
      <c r="D126" s="36"/>
      <c r="E126" s="36"/>
      <c r="F126" s="28" t="str">
        <f>F10</f>
        <v>Dobruška</v>
      </c>
      <c r="G126" s="36"/>
      <c r="H126" s="36"/>
      <c r="I126" s="36"/>
      <c r="J126" s="36"/>
      <c r="K126" s="30" t="s">
        <v>26</v>
      </c>
      <c r="L126" s="36"/>
      <c r="M126" s="266" t="str">
        <f>IF(O10="","",O10)</f>
        <v>5. 3. 2018</v>
      </c>
      <c r="N126" s="266"/>
      <c r="O126" s="266"/>
      <c r="P126" s="266"/>
      <c r="Q126" s="36"/>
      <c r="R126" s="37"/>
    </row>
    <row r="127" spans="2:21" s="1" customFormat="1" ht="6.95" customHeight="1"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7"/>
    </row>
    <row r="128" spans="2:21" s="1" customFormat="1" ht="15">
      <c r="B128" s="35"/>
      <c r="C128" s="30" t="s">
        <v>28</v>
      </c>
      <c r="D128" s="36"/>
      <c r="E128" s="36"/>
      <c r="F128" s="28" t="str">
        <f>E13</f>
        <v>SŠ - Podorlické vzdělávací centrum Dobruška</v>
      </c>
      <c r="G128" s="36"/>
      <c r="H128" s="36"/>
      <c r="I128" s="36"/>
      <c r="J128" s="36"/>
      <c r="K128" s="30" t="s">
        <v>35</v>
      </c>
      <c r="L128" s="36"/>
      <c r="M128" s="220" t="str">
        <f>E19</f>
        <v>ApA Architektonicko-projekt.ateliér Vamberk s.r.o.</v>
      </c>
      <c r="N128" s="220"/>
      <c r="O128" s="220"/>
      <c r="P128" s="220"/>
      <c r="Q128" s="220"/>
      <c r="R128" s="37"/>
    </row>
    <row r="129" spans="2:65" s="1" customFormat="1" ht="14.45" customHeight="1">
      <c r="B129" s="35"/>
      <c r="C129" s="30" t="s">
        <v>33</v>
      </c>
      <c r="D129" s="36"/>
      <c r="E129" s="36"/>
      <c r="F129" s="28" t="str">
        <f>IF(E16="","",E16)</f>
        <v>Vyplň údaj</v>
      </c>
      <c r="G129" s="36"/>
      <c r="H129" s="36"/>
      <c r="I129" s="36"/>
      <c r="J129" s="36"/>
      <c r="K129" s="30" t="s">
        <v>41</v>
      </c>
      <c r="L129" s="36"/>
      <c r="M129" s="220" t="str">
        <f>E22</f>
        <v>ApA Architektonicko-projekt.ateliér Vamberk s.r.o.</v>
      </c>
      <c r="N129" s="220"/>
      <c r="O129" s="220"/>
      <c r="P129" s="220"/>
      <c r="Q129" s="220"/>
      <c r="R129" s="37"/>
    </row>
    <row r="130" spans="2:65" s="1" customFormat="1" ht="10.35" customHeight="1"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7"/>
    </row>
    <row r="131" spans="2:65" s="9" customFormat="1" ht="29.25" customHeight="1">
      <c r="B131" s="155"/>
      <c r="C131" s="156" t="s">
        <v>206</v>
      </c>
      <c r="D131" s="157" t="s">
        <v>207</v>
      </c>
      <c r="E131" s="157" t="s">
        <v>66</v>
      </c>
      <c r="F131" s="267" t="s">
        <v>208</v>
      </c>
      <c r="G131" s="267"/>
      <c r="H131" s="267"/>
      <c r="I131" s="267"/>
      <c r="J131" s="157" t="s">
        <v>209</v>
      </c>
      <c r="K131" s="157" t="s">
        <v>210</v>
      </c>
      <c r="L131" s="267" t="s">
        <v>211</v>
      </c>
      <c r="M131" s="267"/>
      <c r="N131" s="267" t="s">
        <v>187</v>
      </c>
      <c r="O131" s="267"/>
      <c r="P131" s="267"/>
      <c r="Q131" s="268"/>
      <c r="R131" s="158"/>
      <c r="T131" s="80" t="s">
        <v>212</v>
      </c>
      <c r="U131" s="81" t="s">
        <v>48</v>
      </c>
      <c r="V131" s="81" t="s">
        <v>213</v>
      </c>
      <c r="W131" s="81" t="s">
        <v>214</v>
      </c>
      <c r="X131" s="81" t="s">
        <v>215</v>
      </c>
      <c r="Y131" s="81" t="s">
        <v>216</v>
      </c>
      <c r="Z131" s="81" t="s">
        <v>217</v>
      </c>
      <c r="AA131" s="82" t="s">
        <v>218</v>
      </c>
    </row>
    <row r="132" spans="2:65" s="1" customFormat="1" ht="29.25" customHeight="1">
      <c r="B132" s="35"/>
      <c r="C132" s="84" t="s">
        <v>184</v>
      </c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257">
        <f>BK132</f>
        <v>0</v>
      </c>
      <c r="O132" s="258"/>
      <c r="P132" s="258"/>
      <c r="Q132" s="258"/>
      <c r="R132" s="37"/>
      <c r="T132" s="83"/>
      <c r="U132" s="51"/>
      <c r="V132" s="51"/>
      <c r="W132" s="159">
        <f>W133+W145+W327</f>
        <v>0</v>
      </c>
      <c r="X132" s="51"/>
      <c r="Y132" s="159">
        <f>Y133+Y145+Y327</f>
        <v>97.164295999999993</v>
      </c>
      <c r="Z132" s="51"/>
      <c r="AA132" s="160">
        <f>AA133+AA145+AA327</f>
        <v>0</v>
      </c>
      <c r="AT132" s="19" t="s">
        <v>83</v>
      </c>
      <c r="AU132" s="19" t="s">
        <v>189</v>
      </c>
      <c r="BK132" s="161">
        <f>BK133+BK145+BK327</f>
        <v>0</v>
      </c>
    </row>
    <row r="133" spans="2:65" s="10" customFormat="1" ht="37.35" customHeight="1">
      <c r="B133" s="162"/>
      <c r="C133" s="163"/>
      <c r="D133" s="164" t="s">
        <v>190</v>
      </c>
      <c r="E133" s="164"/>
      <c r="F133" s="164"/>
      <c r="G133" s="164"/>
      <c r="H133" s="164"/>
      <c r="I133" s="164"/>
      <c r="J133" s="164"/>
      <c r="K133" s="164"/>
      <c r="L133" s="164"/>
      <c r="M133" s="164"/>
      <c r="N133" s="259">
        <f>BK133</f>
        <v>0</v>
      </c>
      <c r="O133" s="260"/>
      <c r="P133" s="260"/>
      <c r="Q133" s="260"/>
      <c r="R133" s="165"/>
      <c r="T133" s="166"/>
      <c r="U133" s="163"/>
      <c r="V133" s="163"/>
      <c r="W133" s="167">
        <f>W134+W143</f>
        <v>0</v>
      </c>
      <c r="X133" s="163"/>
      <c r="Y133" s="167">
        <f>Y134+Y143</f>
        <v>93.311999999999998</v>
      </c>
      <c r="Z133" s="163"/>
      <c r="AA133" s="168">
        <f>AA134+AA143</f>
        <v>0</v>
      </c>
      <c r="AR133" s="169" t="s">
        <v>40</v>
      </c>
      <c r="AT133" s="170" t="s">
        <v>83</v>
      </c>
      <c r="AU133" s="170" t="s">
        <v>84</v>
      </c>
      <c r="AY133" s="169" t="s">
        <v>219</v>
      </c>
      <c r="BK133" s="171">
        <f>BK134+BK143</f>
        <v>0</v>
      </c>
    </row>
    <row r="134" spans="2:65" s="10" customFormat="1" ht="19.899999999999999" customHeight="1">
      <c r="B134" s="162"/>
      <c r="C134" s="163"/>
      <c r="D134" s="172" t="s">
        <v>191</v>
      </c>
      <c r="E134" s="172"/>
      <c r="F134" s="172"/>
      <c r="G134" s="172"/>
      <c r="H134" s="172"/>
      <c r="I134" s="172"/>
      <c r="J134" s="172"/>
      <c r="K134" s="172"/>
      <c r="L134" s="172"/>
      <c r="M134" s="172"/>
      <c r="N134" s="261">
        <f>BK134</f>
        <v>0</v>
      </c>
      <c r="O134" s="262"/>
      <c r="P134" s="262"/>
      <c r="Q134" s="262"/>
      <c r="R134" s="165"/>
      <c r="T134" s="166"/>
      <c r="U134" s="163"/>
      <c r="V134" s="163"/>
      <c r="W134" s="167">
        <f>SUM(W135:W142)</f>
        <v>0</v>
      </c>
      <c r="X134" s="163"/>
      <c r="Y134" s="167">
        <f>SUM(Y135:Y142)</f>
        <v>93.311999999999998</v>
      </c>
      <c r="Z134" s="163"/>
      <c r="AA134" s="168">
        <f>SUM(AA135:AA142)</f>
        <v>0</v>
      </c>
      <c r="AR134" s="169" t="s">
        <v>40</v>
      </c>
      <c r="AT134" s="170" t="s">
        <v>83</v>
      </c>
      <c r="AU134" s="170" t="s">
        <v>40</v>
      </c>
      <c r="AY134" s="169" t="s">
        <v>219</v>
      </c>
      <c r="BK134" s="171">
        <f>SUM(BK135:BK142)</f>
        <v>0</v>
      </c>
    </row>
    <row r="135" spans="2:65" s="1" customFormat="1" ht="25.5" customHeight="1">
      <c r="B135" s="35"/>
      <c r="C135" s="173" t="s">
        <v>40</v>
      </c>
      <c r="D135" s="173" t="s">
        <v>220</v>
      </c>
      <c r="E135" s="174" t="s">
        <v>3034</v>
      </c>
      <c r="F135" s="251" t="s">
        <v>3035</v>
      </c>
      <c r="G135" s="251"/>
      <c r="H135" s="251"/>
      <c r="I135" s="251"/>
      <c r="J135" s="175" t="s">
        <v>231</v>
      </c>
      <c r="K135" s="176">
        <v>32.4</v>
      </c>
      <c r="L135" s="252">
        <v>0</v>
      </c>
      <c r="M135" s="253"/>
      <c r="N135" s="254">
        <f t="shared" ref="N135:N142" si="5">ROUND(L135*K135,2)</f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 t="shared" ref="W135:W142" si="6">V135*K135</f>
        <v>0</v>
      </c>
      <c r="X135" s="178">
        <v>0</v>
      </c>
      <c r="Y135" s="178">
        <f t="shared" ref="Y135:Y142" si="7">X135*K135</f>
        <v>0</v>
      </c>
      <c r="Z135" s="178">
        <v>0</v>
      </c>
      <c r="AA135" s="179">
        <f t="shared" ref="AA135:AA142" si="8">Z135*K135</f>
        <v>0</v>
      </c>
      <c r="AR135" s="19" t="s">
        <v>224</v>
      </c>
      <c r="AT135" s="19" t="s">
        <v>220</v>
      </c>
      <c r="AU135" s="19" t="s">
        <v>93</v>
      </c>
      <c r="AY135" s="19" t="s">
        <v>219</v>
      </c>
      <c r="BE135" s="118">
        <f t="shared" ref="BE135:BE142" si="9">IF(U135="základní",N135,0)</f>
        <v>0</v>
      </c>
      <c r="BF135" s="118">
        <f t="shared" ref="BF135:BF142" si="10">IF(U135="snížená",N135,0)</f>
        <v>0</v>
      </c>
      <c r="BG135" s="118">
        <f t="shared" ref="BG135:BG142" si="11">IF(U135="zákl. přenesená",N135,0)</f>
        <v>0</v>
      </c>
      <c r="BH135" s="118">
        <f t="shared" ref="BH135:BH142" si="12">IF(U135="sníž. přenesená",N135,0)</f>
        <v>0</v>
      </c>
      <c r="BI135" s="118">
        <f t="shared" ref="BI135:BI142" si="13">IF(U135="nulová",N135,0)</f>
        <v>0</v>
      </c>
      <c r="BJ135" s="19" t="s">
        <v>40</v>
      </c>
      <c r="BK135" s="118">
        <f t="shared" ref="BK135:BK142" si="14">ROUND(L135*K135,2)</f>
        <v>0</v>
      </c>
      <c r="BL135" s="19" t="s">
        <v>224</v>
      </c>
      <c r="BM135" s="19" t="s">
        <v>3036</v>
      </c>
    </row>
    <row r="136" spans="2:65" s="1" customFormat="1" ht="25.5" customHeight="1">
      <c r="B136" s="35"/>
      <c r="C136" s="173" t="s">
        <v>93</v>
      </c>
      <c r="D136" s="173" t="s">
        <v>220</v>
      </c>
      <c r="E136" s="174" t="s">
        <v>318</v>
      </c>
      <c r="F136" s="251" t="s">
        <v>319</v>
      </c>
      <c r="G136" s="251"/>
      <c r="H136" s="251"/>
      <c r="I136" s="251"/>
      <c r="J136" s="175" t="s">
        <v>231</v>
      </c>
      <c r="K136" s="176">
        <v>25.92</v>
      </c>
      <c r="L136" s="252">
        <v>0</v>
      </c>
      <c r="M136" s="253"/>
      <c r="N136" s="254">
        <f t="shared" si="5"/>
        <v>0</v>
      </c>
      <c r="O136" s="254"/>
      <c r="P136" s="254"/>
      <c r="Q136" s="254"/>
      <c r="R136" s="37"/>
      <c r="T136" s="177" t="s">
        <v>22</v>
      </c>
      <c r="U136" s="44" t="s">
        <v>49</v>
      </c>
      <c r="V136" s="36"/>
      <c r="W136" s="178">
        <f t="shared" si="6"/>
        <v>0</v>
      </c>
      <c r="X136" s="178">
        <v>0</v>
      </c>
      <c r="Y136" s="178">
        <f t="shared" si="7"/>
        <v>0</v>
      </c>
      <c r="Z136" s="178">
        <v>0</v>
      </c>
      <c r="AA136" s="179">
        <f t="shared" si="8"/>
        <v>0</v>
      </c>
      <c r="AR136" s="19" t="s">
        <v>224</v>
      </c>
      <c r="AT136" s="19" t="s">
        <v>220</v>
      </c>
      <c r="AU136" s="19" t="s">
        <v>93</v>
      </c>
      <c r="AY136" s="19" t="s">
        <v>219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40</v>
      </c>
      <c r="BK136" s="118">
        <f t="shared" si="14"/>
        <v>0</v>
      </c>
      <c r="BL136" s="19" t="s">
        <v>224</v>
      </c>
      <c r="BM136" s="19" t="s">
        <v>3037</v>
      </c>
    </row>
    <row r="137" spans="2:65" s="1" customFormat="1" ht="25.5" customHeight="1">
      <c r="B137" s="35"/>
      <c r="C137" s="173" t="s">
        <v>101</v>
      </c>
      <c r="D137" s="173" t="s">
        <v>220</v>
      </c>
      <c r="E137" s="174" t="s">
        <v>3038</v>
      </c>
      <c r="F137" s="251" t="s">
        <v>3039</v>
      </c>
      <c r="G137" s="251"/>
      <c r="H137" s="251"/>
      <c r="I137" s="251"/>
      <c r="J137" s="175" t="s">
        <v>231</v>
      </c>
      <c r="K137" s="176">
        <v>25.92</v>
      </c>
      <c r="L137" s="252">
        <v>0</v>
      </c>
      <c r="M137" s="253"/>
      <c r="N137" s="254">
        <f t="shared" si="5"/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 t="shared" si="6"/>
        <v>0</v>
      </c>
      <c r="X137" s="178">
        <v>0</v>
      </c>
      <c r="Y137" s="178">
        <f t="shared" si="7"/>
        <v>0</v>
      </c>
      <c r="Z137" s="178">
        <v>0</v>
      </c>
      <c r="AA137" s="179">
        <f t="shared" si="8"/>
        <v>0</v>
      </c>
      <c r="AR137" s="19" t="s">
        <v>224</v>
      </c>
      <c r="AT137" s="19" t="s">
        <v>220</v>
      </c>
      <c r="AU137" s="19" t="s">
        <v>93</v>
      </c>
      <c r="AY137" s="19" t="s">
        <v>219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40</v>
      </c>
      <c r="BK137" s="118">
        <f t="shared" si="14"/>
        <v>0</v>
      </c>
      <c r="BL137" s="19" t="s">
        <v>224</v>
      </c>
      <c r="BM137" s="19" t="s">
        <v>3040</v>
      </c>
    </row>
    <row r="138" spans="2:65" s="1" customFormat="1" ht="16.5" customHeight="1">
      <c r="B138" s="35"/>
      <c r="C138" s="173" t="s">
        <v>224</v>
      </c>
      <c r="D138" s="173" t="s">
        <v>220</v>
      </c>
      <c r="E138" s="174" t="s">
        <v>324</v>
      </c>
      <c r="F138" s="251" t="s">
        <v>325</v>
      </c>
      <c r="G138" s="251"/>
      <c r="H138" s="251"/>
      <c r="I138" s="251"/>
      <c r="J138" s="175" t="s">
        <v>231</v>
      </c>
      <c r="K138" s="176">
        <v>25.92</v>
      </c>
      <c r="L138" s="252">
        <v>0</v>
      </c>
      <c r="M138" s="253"/>
      <c r="N138" s="254">
        <f t="shared" si="5"/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 t="shared" si="6"/>
        <v>0</v>
      </c>
      <c r="X138" s="178">
        <v>0</v>
      </c>
      <c r="Y138" s="178">
        <f t="shared" si="7"/>
        <v>0</v>
      </c>
      <c r="Z138" s="178">
        <v>0</v>
      </c>
      <c r="AA138" s="179">
        <f t="shared" si="8"/>
        <v>0</v>
      </c>
      <c r="AR138" s="19" t="s">
        <v>224</v>
      </c>
      <c r="AT138" s="19" t="s">
        <v>220</v>
      </c>
      <c r="AU138" s="19" t="s">
        <v>93</v>
      </c>
      <c r="AY138" s="19" t="s">
        <v>219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40</v>
      </c>
      <c r="BK138" s="118">
        <f t="shared" si="14"/>
        <v>0</v>
      </c>
      <c r="BL138" s="19" t="s">
        <v>224</v>
      </c>
      <c r="BM138" s="19" t="s">
        <v>3041</v>
      </c>
    </row>
    <row r="139" spans="2:65" s="1" customFormat="1" ht="25.5" customHeight="1">
      <c r="B139" s="35"/>
      <c r="C139" s="173" t="s">
        <v>236</v>
      </c>
      <c r="D139" s="173" t="s">
        <v>220</v>
      </c>
      <c r="E139" s="174" t="s">
        <v>327</v>
      </c>
      <c r="F139" s="251" t="s">
        <v>328</v>
      </c>
      <c r="G139" s="251"/>
      <c r="H139" s="251"/>
      <c r="I139" s="251"/>
      <c r="J139" s="175" t="s">
        <v>239</v>
      </c>
      <c r="K139" s="176">
        <v>46.655999999999999</v>
      </c>
      <c r="L139" s="252">
        <v>0</v>
      </c>
      <c r="M139" s="253"/>
      <c r="N139" s="254">
        <f t="shared" si="5"/>
        <v>0</v>
      </c>
      <c r="O139" s="254"/>
      <c r="P139" s="254"/>
      <c r="Q139" s="254"/>
      <c r="R139" s="37"/>
      <c r="T139" s="177" t="s">
        <v>22</v>
      </c>
      <c r="U139" s="44" t="s">
        <v>49</v>
      </c>
      <c r="V139" s="36"/>
      <c r="W139" s="178">
        <f t="shared" si="6"/>
        <v>0</v>
      </c>
      <c r="X139" s="178">
        <v>0</v>
      </c>
      <c r="Y139" s="178">
        <f t="shared" si="7"/>
        <v>0</v>
      </c>
      <c r="Z139" s="178">
        <v>0</v>
      </c>
      <c r="AA139" s="179">
        <f t="shared" si="8"/>
        <v>0</v>
      </c>
      <c r="AR139" s="19" t="s">
        <v>224</v>
      </c>
      <c r="AT139" s="19" t="s">
        <v>220</v>
      </c>
      <c r="AU139" s="19" t="s">
        <v>93</v>
      </c>
      <c r="AY139" s="19" t="s">
        <v>219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40</v>
      </c>
      <c r="BK139" s="118">
        <f t="shared" si="14"/>
        <v>0</v>
      </c>
      <c r="BL139" s="19" t="s">
        <v>224</v>
      </c>
      <c r="BM139" s="19" t="s">
        <v>3042</v>
      </c>
    </row>
    <row r="140" spans="2:65" s="1" customFormat="1" ht="25.5" customHeight="1">
      <c r="B140" s="35"/>
      <c r="C140" s="173" t="s">
        <v>241</v>
      </c>
      <c r="D140" s="173" t="s">
        <v>220</v>
      </c>
      <c r="E140" s="174" t="s">
        <v>330</v>
      </c>
      <c r="F140" s="251" t="s">
        <v>331</v>
      </c>
      <c r="G140" s="251"/>
      <c r="H140" s="251"/>
      <c r="I140" s="251"/>
      <c r="J140" s="175" t="s">
        <v>231</v>
      </c>
      <c r="K140" s="176">
        <v>6.48</v>
      </c>
      <c r="L140" s="252">
        <v>0</v>
      </c>
      <c r="M140" s="253"/>
      <c r="N140" s="254">
        <f t="shared" si="5"/>
        <v>0</v>
      </c>
      <c r="O140" s="254"/>
      <c r="P140" s="254"/>
      <c r="Q140" s="254"/>
      <c r="R140" s="37"/>
      <c r="T140" s="177" t="s">
        <v>22</v>
      </c>
      <c r="U140" s="44" t="s">
        <v>49</v>
      </c>
      <c r="V140" s="36"/>
      <c r="W140" s="178">
        <f t="shared" si="6"/>
        <v>0</v>
      </c>
      <c r="X140" s="178">
        <v>0</v>
      </c>
      <c r="Y140" s="178">
        <f t="shared" si="7"/>
        <v>0</v>
      </c>
      <c r="Z140" s="178">
        <v>0</v>
      </c>
      <c r="AA140" s="179">
        <f t="shared" si="8"/>
        <v>0</v>
      </c>
      <c r="AR140" s="19" t="s">
        <v>224</v>
      </c>
      <c r="AT140" s="19" t="s">
        <v>220</v>
      </c>
      <c r="AU140" s="19" t="s">
        <v>93</v>
      </c>
      <c r="AY140" s="19" t="s">
        <v>219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40</v>
      </c>
      <c r="BK140" s="118">
        <f t="shared" si="14"/>
        <v>0</v>
      </c>
      <c r="BL140" s="19" t="s">
        <v>224</v>
      </c>
      <c r="BM140" s="19" t="s">
        <v>3043</v>
      </c>
    </row>
    <row r="141" spans="2:65" s="1" customFormat="1" ht="25.5" customHeight="1">
      <c r="B141" s="35"/>
      <c r="C141" s="173" t="s">
        <v>245</v>
      </c>
      <c r="D141" s="173" t="s">
        <v>220</v>
      </c>
      <c r="E141" s="174" t="s">
        <v>2197</v>
      </c>
      <c r="F141" s="251" t="s">
        <v>2198</v>
      </c>
      <c r="G141" s="251"/>
      <c r="H141" s="251"/>
      <c r="I141" s="251"/>
      <c r="J141" s="175" t="s">
        <v>231</v>
      </c>
      <c r="K141" s="176">
        <v>25.92</v>
      </c>
      <c r="L141" s="252">
        <v>0</v>
      </c>
      <c r="M141" s="253"/>
      <c r="N141" s="254">
        <f t="shared" si="5"/>
        <v>0</v>
      </c>
      <c r="O141" s="254"/>
      <c r="P141" s="254"/>
      <c r="Q141" s="254"/>
      <c r="R141" s="37"/>
      <c r="T141" s="177" t="s">
        <v>22</v>
      </c>
      <c r="U141" s="44" t="s">
        <v>49</v>
      </c>
      <c r="V141" s="36"/>
      <c r="W141" s="178">
        <f t="shared" si="6"/>
        <v>0</v>
      </c>
      <c r="X141" s="178">
        <v>0</v>
      </c>
      <c r="Y141" s="178">
        <f t="shared" si="7"/>
        <v>0</v>
      </c>
      <c r="Z141" s="178">
        <v>0</v>
      </c>
      <c r="AA141" s="179">
        <f t="shared" si="8"/>
        <v>0</v>
      </c>
      <c r="AR141" s="19" t="s">
        <v>224</v>
      </c>
      <c r="AT141" s="19" t="s">
        <v>220</v>
      </c>
      <c r="AU141" s="19" t="s">
        <v>93</v>
      </c>
      <c r="AY141" s="19" t="s">
        <v>219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40</v>
      </c>
      <c r="BK141" s="118">
        <f t="shared" si="14"/>
        <v>0</v>
      </c>
      <c r="BL141" s="19" t="s">
        <v>224</v>
      </c>
      <c r="BM141" s="19" t="s">
        <v>3044</v>
      </c>
    </row>
    <row r="142" spans="2:65" s="1" customFormat="1" ht="16.5" customHeight="1">
      <c r="B142" s="35"/>
      <c r="C142" s="181" t="s">
        <v>249</v>
      </c>
      <c r="D142" s="181" t="s">
        <v>536</v>
      </c>
      <c r="E142" s="182" t="s">
        <v>3045</v>
      </c>
      <c r="F142" s="285" t="s">
        <v>3046</v>
      </c>
      <c r="G142" s="285"/>
      <c r="H142" s="285"/>
      <c r="I142" s="285"/>
      <c r="J142" s="183" t="s">
        <v>239</v>
      </c>
      <c r="K142" s="184">
        <v>93.311999999999998</v>
      </c>
      <c r="L142" s="282">
        <v>0</v>
      </c>
      <c r="M142" s="283"/>
      <c r="N142" s="284">
        <f t="shared" si="5"/>
        <v>0</v>
      </c>
      <c r="O142" s="254"/>
      <c r="P142" s="254"/>
      <c r="Q142" s="254"/>
      <c r="R142" s="37"/>
      <c r="T142" s="177" t="s">
        <v>22</v>
      </c>
      <c r="U142" s="44" t="s">
        <v>49</v>
      </c>
      <c r="V142" s="36"/>
      <c r="W142" s="178">
        <f t="shared" si="6"/>
        <v>0</v>
      </c>
      <c r="X142" s="178">
        <v>1</v>
      </c>
      <c r="Y142" s="178">
        <f t="shared" si="7"/>
        <v>93.311999999999998</v>
      </c>
      <c r="Z142" s="178">
        <v>0</v>
      </c>
      <c r="AA142" s="179">
        <f t="shared" si="8"/>
        <v>0</v>
      </c>
      <c r="AR142" s="19" t="s">
        <v>249</v>
      </c>
      <c r="AT142" s="19" t="s">
        <v>536</v>
      </c>
      <c r="AU142" s="19" t="s">
        <v>93</v>
      </c>
      <c r="AY142" s="19" t="s">
        <v>219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40</v>
      </c>
      <c r="BK142" s="118">
        <f t="shared" si="14"/>
        <v>0</v>
      </c>
      <c r="BL142" s="19" t="s">
        <v>224</v>
      </c>
      <c r="BM142" s="19" t="s">
        <v>3047</v>
      </c>
    </row>
    <row r="143" spans="2:65" s="10" customFormat="1" ht="29.85" customHeight="1">
      <c r="B143" s="162"/>
      <c r="C143" s="163"/>
      <c r="D143" s="172" t="s">
        <v>3028</v>
      </c>
      <c r="E143" s="172"/>
      <c r="F143" s="172"/>
      <c r="G143" s="172"/>
      <c r="H143" s="172"/>
      <c r="I143" s="172"/>
      <c r="J143" s="172"/>
      <c r="K143" s="172"/>
      <c r="L143" s="172"/>
      <c r="M143" s="172"/>
      <c r="N143" s="255">
        <f>BK143</f>
        <v>0</v>
      </c>
      <c r="O143" s="256"/>
      <c r="P143" s="256"/>
      <c r="Q143" s="256"/>
      <c r="R143" s="165"/>
      <c r="T143" s="166"/>
      <c r="U143" s="163"/>
      <c r="V143" s="163"/>
      <c r="W143" s="167">
        <f>W144</f>
        <v>0</v>
      </c>
      <c r="X143" s="163"/>
      <c r="Y143" s="167">
        <f>Y144</f>
        <v>0</v>
      </c>
      <c r="Z143" s="163"/>
      <c r="AA143" s="168">
        <f>AA144</f>
        <v>0</v>
      </c>
      <c r="AR143" s="169" t="s">
        <v>40</v>
      </c>
      <c r="AT143" s="170" t="s">
        <v>83</v>
      </c>
      <c r="AU143" s="170" t="s">
        <v>40</v>
      </c>
      <c r="AY143" s="169" t="s">
        <v>219</v>
      </c>
      <c r="BK143" s="171">
        <f>BK144</f>
        <v>0</v>
      </c>
    </row>
    <row r="144" spans="2:65" s="1" customFormat="1" ht="38.25" customHeight="1">
      <c r="B144" s="35"/>
      <c r="C144" s="173" t="s">
        <v>253</v>
      </c>
      <c r="D144" s="173" t="s">
        <v>220</v>
      </c>
      <c r="E144" s="174" t="s">
        <v>3048</v>
      </c>
      <c r="F144" s="251" t="s">
        <v>3049</v>
      </c>
      <c r="G144" s="251"/>
      <c r="H144" s="251"/>
      <c r="I144" s="251"/>
      <c r="J144" s="175" t="s">
        <v>372</v>
      </c>
      <c r="K144" s="176">
        <v>3</v>
      </c>
      <c r="L144" s="252">
        <v>0</v>
      </c>
      <c r="M144" s="253"/>
      <c r="N144" s="254">
        <f>ROUND(L144*K144,2)</f>
        <v>0</v>
      </c>
      <c r="O144" s="254"/>
      <c r="P144" s="254"/>
      <c r="Q144" s="254"/>
      <c r="R144" s="37"/>
      <c r="T144" s="177" t="s">
        <v>22</v>
      </c>
      <c r="U144" s="44" t="s">
        <v>49</v>
      </c>
      <c r="V144" s="36"/>
      <c r="W144" s="178">
        <f>V144*K144</f>
        <v>0</v>
      </c>
      <c r="X144" s="178">
        <v>0</v>
      </c>
      <c r="Y144" s="178">
        <f>X144*K144</f>
        <v>0</v>
      </c>
      <c r="Z144" s="178">
        <v>0</v>
      </c>
      <c r="AA144" s="179">
        <f>Z144*K144</f>
        <v>0</v>
      </c>
      <c r="AR144" s="19" t="s">
        <v>224</v>
      </c>
      <c r="AT144" s="19" t="s">
        <v>220</v>
      </c>
      <c r="AU144" s="19" t="s">
        <v>93</v>
      </c>
      <c r="AY144" s="19" t="s">
        <v>219</v>
      </c>
      <c r="BE144" s="118">
        <f>IF(U144="základní",N144,0)</f>
        <v>0</v>
      </c>
      <c r="BF144" s="118">
        <f>IF(U144="snížená",N144,0)</f>
        <v>0</v>
      </c>
      <c r="BG144" s="118">
        <f>IF(U144="zákl. přenesená",N144,0)</f>
        <v>0</v>
      </c>
      <c r="BH144" s="118">
        <f>IF(U144="sníž. přenesená",N144,0)</f>
        <v>0</v>
      </c>
      <c r="BI144" s="118">
        <f>IF(U144="nulová",N144,0)</f>
        <v>0</v>
      </c>
      <c r="BJ144" s="19" t="s">
        <v>40</v>
      </c>
      <c r="BK144" s="118">
        <f>ROUND(L144*K144,2)</f>
        <v>0</v>
      </c>
      <c r="BL144" s="19" t="s">
        <v>224</v>
      </c>
      <c r="BM144" s="19" t="s">
        <v>3050</v>
      </c>
    </row>
    <row r="145" spans="2:65" s="10" customFormat="1" ht="37.35" customHeight="1">
      <c r="B145" s="162"/>
      <c r="C145" s="163"/>
      <c r="D145" s="164" t="s">
        <v>194</v>
      </c>
      <c r="E145" s="164"/>
      <c r="F145" s="164"/>
      <c r="G145" s="164"/>
      <c r="H145" s="164"/>
      <c r="I145" s="164"/>
      <c r="J145" s="164"/>
      <c r="K145" s="164"/>
      <c r="L145" s="164"/>
      <c r="M145" s="164"/>
      <c r="N145" s="249">
        <f>BK145</f>
        <v>0</v>
      </c>
      <c r="O145" s="250"/>
      <c r="P145" s="250"/>
      <c r="Q145" s="250"/>
      <c r="R145" s="165"/>
      <c r="T145" s="166"/>
      <c r="U145" s="163"/>
      <c r="V145" s="163"/>
      <c r="W145" s="167">
        <f>W146+W161+W198+W249+W251+W298+W305+W313+W319+W321+W324</f>
        <v>0</v>
      </c>
      <c r="X145" s="163"/>
      <c r="Y145" s="167">
        <f>Y146+Y161+Y198+Y249+Y251+Y298+Y305+Y313+Y319+Y321+Y324</f>
        <v>3.8522960000000008</v>
      </c>
      <c r="Z145" s="163"/>
      <c r="AA145" s="168">
        <f>AA146+AA161+AA198+AA249+AA251+AA298+AA305+AA313+AA319+AA321+AA324</f>
        <v>0</v>
      </c>
      <c r="AR145" s="169" t="s">
        <v>93</v>
      </c>
      <c r="AT145" s="170" t="s">
        <v>83</v>
      </c>
      <c r="AU145" s="170" t="s">
        <v>84</v>
      </c>
      <c r="AY145" s="169" t="s">
        <v>219</v>
      </c>
      <c r="BK145" s="171">
        <f>BK146+BK161+BK198+BK249+BK251+BK298+BK305+BK313+BK319+BK321+BK324</f>
        <v>0</v>
      </c>
    </row>
    <row r="146" spans="2:65" s="10" customFormat="1" ht="19.899999999999999" customHeight="1">
      <c r="B146" s="162"/>
      <c r="C146" s="163"/>
      <c r="D146" s="172" t="s">
        <v>291</v>
      </c>
      <c r="E146" s="172"/>
      <c r="F146" s="172"/>
      <c r="G146" s="172"/>
      <c r="H146" s="172"/>
      <c r="I146" s="172"/>
      <c r="J146" s="172"/>
      <c r="K146" s="172"/>
      <c r="L146" s="172"/>
      <c r="M146" s="172"/>
      <c r="N146" s="261">
        <f>BK146</f>
        <v>0</v>
      </c>
      <c r="O146" s="262"/>
      <c r="P146" s="262"/>
      <c r="Q146" s="262"/>
      <c r="R146" s="165"/>
      <c r="T146" s="166"/>
      <c r="U146" s="163"/>
      <c r="V146" s="163"/>
      <c r="W146" s="167">
        <f>SUM(W147:W160)</f>
        <v>0</v>
      </c>
      <c r="X146" s="163"/>
      <c r="Y146" s="167">
        <f>SUM(Y147:Y160)</f>
        <v>0.13370000000000001</v>
      </c>
      <c r="Z146" s="163"/>
      <c r="AA146" s="168">
        <f>SUM(AA147:AA160)</f>
        <v>0</v>
      </c>
      <c r="AR146" s="169" t="s">
        <v>93</v>
      </c>
      <c r="AT146" s="170" t="s">
        <v>83</v>
      </c>
      <c r="AU146" s="170" t="s">
        <v>40</v>
      </c>
      <c r="AY146" s="169" t="s">
        <v>219</v>
      </c>
      <c r="BK146" s="171">
        <f>SUM(BK147:BK160)</f>
        <v>0</v>
      </c>
    </row>
    <row r="147" spans="2:65" s="1" customFormat="1" ht="38.25" customHeight="1">
      <c r="B147" s="35"/>
      <c r="C147" s="173" t="s">
        <v>257</v>
      </c>
      <c r="D147" s="173" t="s">
        <v>220</v>
      </c>
      <c r="E147" s="174" t="s">
        <v>3051</v>
      </c>
      <c r="F147" s="251" t="s">
        <v>3052</v>
      </c>
      <c r="G147" s="251"/>
      <c r="H147" s="251"/>
      <c r="I147" s="251"/>
      <c r="J147" s="175" t="s">
        <v>429</v>
      </c>
      <c r="K147" s="176">
        <v>288</v>
      </c>
      <c r="L147" s="252">
        <v>0</v>
      </c>
      <c r="M147" s="253"/>
      <c r="N147" s="254">
        <f t="shared" ref="N147:N160" si="15">ROUND(L147*K147,2)</f>
        <v>0</v>
      </c>
      <c r="O147" s="254"/>
      <c r="P147" s="254"/>
      <c r="Q147" s="254"/>
      <c r="R147" s="37"/>
      <c r="T147" s="177" t="s">
        <v>22</v>
      </c>
      <c r="U147" s="44" t="s">
        <v>49</v>
      </c>
      <c r="V147" s="36"/>
      <c r="W147" s="178">
        <f t="shared" ref="W147:W160" si="16">V147*K147</f>
        <v>0</v>
      </c>
      <c r="X147" s="178">
        <v>0</v>
      </c>
      <c r="Y147" s="178">
        <f t="shared" ref="Y147:Y160" si="17">X147*K147</f>
        <v>0</v>
      </c>
      <c r="Z147" s="178">
        <v>0</v>
      </c>
      <c r="AA147" s="179">
        <f t="shared" ref="AA147:AA160" si="18">Z147*K147</f>
        <v>0</v>
      </c>
      <c r="AR147" s="19" t="s">
        <v>268</v>
      </c>
      <c r="AT147" s="19" t="s">
        <v>220</v>
      </c>
      <c r="AU147" s="19" t="s">
        <v>93</v>
      </c>
      <c r="AY147" s="19" t="s">
        <v>219</v>
      </c>
      <c r="BE147" s="118">
        <f t="shared" ref="BE147:BE160" si="19">IF(U147="základní",N147,0)</f>
        <v>0</v>
      </c>
      <c r="BF147" s="118">
        <f t="shared" ref="BF147:BF160" si="20">IF(U147="snížená",N147,0)</f>
        <v>0</v>
      </c>
      <c r="BG147" s="118">
        <f t="shared" ref="BG147:BG160" si="21">IF(U147="zákl. přenesená",N147,0)</f>
        <v>0</v>
      </c>
      <c r="BH147" s="118">
        <f t="shared" ref="BH147:BH160" si="22">IF(U147="sníž. přenesená",N147,0)</f>
        <v>0</v>
      </c>
      <c r="BI147" s="118">
        <f t="shared" ref="BI147:BI160" si="23">IF(U147="nulová",N147,0)</f>
        <v>0</v>
      </c>
      <c r="BJ147" s="19" t="s">
        <v>40</v>
      </c>
      <c r="BK147" s="118">
        <f t="shared" ref="BK147:BK160" si="24">ROUND(L147*K147,2)</f>
        <v>0</v>
      </c>
      <c r="BL147" s="19" t="s">
        <v>268</v>
      </c>
      <c r="BM147" s="19" t="s">
        <v>3053</v>
      </c>
    </row>
    <row r="148" spans="2:65" s="1" customFormat="1" ht="25.5" customHeight="1">
      <c r="B148" s="35"/>
      <c r="C148" s="181" t="s">
        <v>261</v>
      </c>
      <c r="D148" s="181" t="s">
        <v>536</v>
      </c>
      <c r="E148" s="182" t="s">
        <v>3054</v>
      </c>
      <c r="F148" s="285" t="s">
        <v>3055</v>
      </c>
      <c r="G148" s="285"/>
      <c r="H148" s="285"/>
      <c r="I148" s="285"/>
      <c r="J148" s="183" t="s">
        <v>429</v>
      </c>
      <c r="K148" s="184">
        <v>42</v>
      </c>
      <c r="L148" s="282">
        <v>0</v>
      </c>
      <c r="M148" s="283"/>
      <c r="N148" s="284">
        <f t="shared" si="15"/>
        <v>0</v>
      </c>
      <c r="O148" s="254"/>
      <c r="P148" s="254"/>
      <c r="Q148" s="254"/>
      <c r="R148" s="37"/>
      <c r="T148" s="177" t="s">
        <v>22</v>
      </c>
      <c r="U148" s="44" t="s">
        <v>49</v>
      </c>
      <c r="V148" s="36"/>
      <c r="W148" s="178">
        <f t="shared" si="16"/>
        <v>0</v>
      </c>
      <c r="X148" s="178">
        <v>2.7E-4</v>
      </c>
      <c r="Y148" s="178">
        <f t="shared" si="17"/>
        <v>1.1339999999999999E-2</v>
      </c>
      <c r="Z148" s="178">
        <v>0</v>
      </c>
      <c r="AA148" s="179">
        <f t="shared" si="18"/>
        <v>0</v>
      </c>
      <c r="AR148" s="19" t="s">
        <v>414</v>
      </c>
      <c r="AT148" s="19" t="s">
        <v>536</v>
      </c>
      <c r="AU148" s="19" t="s">
        <v>93</v>
      </c>
      <c r="AY148" s="19" t="s">
        <v>219</v>
      </c>
      <c r="BE148" s="118">
        <f t="shared" si="19"/>
        <v>0</v>
      </c>
      <c r="BF148" s="118">
        <f t="shared" si="20"/>
        <v>0</v>
      </c>
      <c r="BG148" s="118">
        <f t="shared" si="21"/>
        <v>0</v>
      </c>
      <c r="BH148" s="118">
        <f t="shared" si="22"/>
        <v>0</v>
      </c>
      <c r="BI148" s="118">
        <f t="shared" si="23"/>
        <v>0</v>
      </c>
      <c r="BJ148" s="19" t="s">
        <v>40</v>
      </c>
      <c r="BK148" s="118">
        <f t="shared" si="24"/>
        <v>0</v>
      </c>
      <c r="BL148" s="19" t="s">
        <v>268</v>
      </c>
      <c r="BM148" s="19" t="s">
        <v>3056</v>
      </c>
    </row>
    <row r="149" spans="2:65" s="1" customFormat="1" ht="25.5" customHeight="1">
      <c r="B149" s="35"/>
      <c r="C149" s="181" t="s">
        <v>265</v>
      </c>
      <c r="D149" s="181" t="s">
        <v>536</v>
      </c>
      <c r="E149" s="182" t="s">
        <v>3057</v>
      </c>
      <c r="F149" s="285" t="s">
        <v>3058</v>
      </c>
      <c r="G149" s="285"/>
      <c r="H149" s="285"/>
      <c r="I149" s="285"/>
      <c r="J149" s="183" t="s">
        <v>429</v>
      </c>
      <c r="K149" s="184">
        <v>88</v>
      </c>
      <c r="L149" s="282">
        <v>0</v>
      </c>
      <c r="M149" s="283"/>
      <c r="N149" s="284">
        <f t="shared" si="15"/>
        <v>0</v>
      </c>
      <c r="O149" s="254"/>
      <c r="P149" s="254"/>
      <c r="Q149" s="254"/>
      <c r="R149" s="37"/>
      <c r="T149" s="177" t="s">
        <v>22</v>
      </c>
      <c r="U149" s="44" t="s">
        <v>49</v>
      </c>
      <c r="V149" s="36"/>
      <c r="W149" s="178">
        <f t="shared" si="16"/>
        <v>0</v>
      </c>
      <c r="X149" s="178">
        <v>2.7E-4</v>
      </c>
      <c r="Y149" s="178">
        <f t="shared" si="17"/>
        <v>2.376E-2</v>
      </c>
      <c r="Z149" s="178">
        <v>0</v>
      </c>
      <c r="AA149" s="179">
        <f t="shared" si="18"/>
        <v>0</v>
      </c>
      <c r="AR149" s="19" t="s">
        <v>414</v>
      </c>
      <c r="AT149" s="19" t="s">
        <v>536</v>
      </c>
      <c r="AU149" s="19" t="s">
        <v>93</v>
      </c>
      <c r="AY149" s="19" t="s">
        <v>219</v>
      </c>
      <c r="BE149" s="118">
        <f t="shared" si="19"/>
        <v>0</v>
      </c>
      <c r="BF149" s="118">
        <f t="shared" si="20"/>
        <v>0</v>
      </c>
      <c r="BG149" s="118">
        <f t="shared" si="21"/>
        <v>0</v>
      </c>
      <c r="BH149" s="118">
        <f t="shared" si="22"/>
        <v>0</v>
      </c>
      <c r="BI149" s="118">
        <f t="shared" si="23"/>
        <v>0</v>
      </c>
      <c r="BJ149" s="19" t="s">
        <v>40</v>
      </c>
      <c r="BK149" s="118">
        <f t="shared" si="24"/>
        <v>0</v>
      </c>
      <c r="BL149" s="19" t="s">
        <v>268</v>
      </c>
      <c r="BM149" s="19" t="s">
        <v>3059</v>
      </c>
    </row>
    <row r="150" spans="2:65" s="1" customFormat="1" ht="25.5" customHeight="1">
      <c r="B150" s="35"/>
      <c r="C150" s="181" t="s">
        <v>270</v>
      </c>
      <c r="D150" s="181" t="s">
        <v>536</v>
      </c>
      <c r="E150" s="182" t="s">
        <v>3060</v>
      </c>
      <c r="F150" s="285" t="s">
        <v>3061</v>
      </c>
      <c r="G150" s="285"/>
      <c r="H150" s="285"/>
      <c r="I150" s="285"/>
      <c r="J150" s="183" t="s">
        <v>429</v>
      </c>
      <c r="K150" s="184">
        <v>28</v>
      </c>
      <c r="L150" s="282">
        <v>0</v>
      </c>
      <c r="M150" s="283"/>
      <c r="N150" s="284">
        <f t="shared" si="15"/>
        <v>0</v>
      </c>
      <c r="O150" s="254"/>
      <c r="P150" s="254"/>
      <c r="Q150" s="254"/>
      <c r="R150" s="37"/>
      <c r="T150" s="177" t="s">
        <v>22</v>
      </c>
      <c r="U150" s="44" t="s">
        <v>49</v>
      </c>
      <c r="V150" s="36"/>
      <c r="W150" s="178">
        <f t="shared" si="16"/>
        <v>0</v>
      </c>
      <c r="X150" s="178">
        <v>2.9E-4</v>
      </c>
      <c r="Y150" s="178">
        <f t="shared" si="17"/>
        <v>8.1200000000000005E-3</v>
      </c>
      <c r="Z150" s="178">
        <v>0</v>
      </c>
      <c r="AA150" s="179">
        <f t="shared" si="18"/>
        <v>0</v>
      </c>
      <c r="AR150" s="19" t="s">
        <v>414</v>
      </c>
      <c r="AT150" s="19" t="s">
        <v>536</v>
      </c>
      <c r="AU150" s="19" t="s">
        <v>93</v>
      </c>
      <c r="AY150" s="19" t="s">
        <v>219</v>
      </c>
      <c r="BE150" s="118">
        <f t="shared" si="19"/>
        <v>0</v>
      </c>
      <c r="BF150" s="118">
        <f t="shared" si="20"/>
        <v>0</v>
      </c>
      <c r="BG150" s="118">
        <f t="shared" si="21"/>
        <v>0</v>
      </c>
      <c r="BH150" s="118">
        <f t="shared" si="22"/>
        <v>0</v>
      </c>
      <c r="BI150" s="118">
        <f t="shared" si="23"/>
        <v>0</v>
      </c>
      <c r="BJ150" s="19" t="s">
        <v>40</v>
      </c>
      <c r="BK150" s="118">
        <f t="shared" si="24"/>
        <v>0</v>
      </c>
      <c r="BL150" s="19" t="s">
        <v>268</v>
      </c>
      <c r="BM150" s="19" t="s">
        <v>3062</v>
      </c>
    </row>
    <row r="151" spans="2:65" s="1" customFormat="1" ht="25.5" customHeight="1">
      <c r="B151" s="35"/>
      <c r="C151" s="181" t="s">
        <v>275</v>
      </c>
      <c r="D151" s="181" t="s">
        <v>536</v>
      </c>
      <c r="E151" s="182" t="s">
        <v>3063</v>
      </c>
      <c r="F151" s="285" t="s">
        <v>3064</v>
      </c>
      <c r="G151" s="285"/>
      <c r="H151" s="285"/>
      <c r="I151" s="285"/>
      <c r="J151" s="183" t="s">
        <v>429</v>
      </c>
      <c r="K151" s="184">
        <v>54</v>
      </c>
      <c r="L151" s="282">
        <v>0</v>
      </c>
      <c r="M151" s="283"/>
      <c r="N151" s="284">
        <f t="shared" si="15"/>
        <v>0</v>
      </c>
      <c r="O151" s="254"/>
      <c r="P151" s="254"/>
      <c r="Q151" s="254"/>
      <c r="R151" s="37"/>
      <c r="T151" s="177" t="s">
        <v>22</v>
      </c>
      <c r="U151" s="44" t="s">
        <v>49</v>
      </c>
      <c r="V151" s="36"/>
      <c r="W151" s="178">
        <f t="shared" si="16"/>
        <v>0</v>
      </c>
      <c r="X151" s="178">
        <v>2.9E-4</v>
      </c>
      <c r="Y151" s="178">
        <f t="shared" si="17"/>
        <v>1.566E-2</v>
      </c>
      <c r="Z151" s="178">
        <v>0</v>
      </c>
      <c r="AA151" s="179">
        <f t="shared" si="18"/>
        <v>0</v>
      </c>
      <c r="AR151" s="19" t="s">
        <v>414</v>
      </c>
      <c r="AT151" s="19" t="s">
        <v>536</v>
      </c>
      <c r="AU151" s="19" t="s">
        <v>93</v>
      </c>
      <c r="AY151" s="19" t="s">
        <v>219</v>
      </c>
      <c r="BE151" s="118">
        <f t="shared" si="19"/>
        <v>0</v>
      </c>
      <c r="BF151" s="118">
        <f t="shared" si="20"/>
        <v>0</v>
      </c>
      <c r="BG151" s="118">
        <f t="shared" si="21"/>
        <v>0</v>
      </c>
      <c r="BH151" s="118">
        <f t="shared" si="22"/>
        <v>0</v>
      </c>
      <c r="BI151" s="118">
        <f t="shared" si="23"/>
        <v>0</v>
      </c>
      <c r="BJ151" s="19" t="s">
        <v>40</v>
      </c>
      <c r="BK151" s="118">
        <f t="shared" si="24"/>
        <v>0</v>
      </c>
      <c r="BL151" s="19" t="s">
        <v>268</v>
      </c>
      <c r="BM151" s="19" t="s">
        <v>3065</v>
      </c>
    </row>
    <row r="152" spans="2:65" s="1" customFormat="1" ht="25.5" customHeight="1">
      <c r="B152" s="35"/>
      <c r="C152" s="181" t="s">
        <v>11</v>
      </c>
      <c r="D152" s="181" t="s">
        <v>536</v>
      </c>
      <c r="E152" s="182" t="s">
        <v>3066</v>
      </c>
      <c r="F152" s="285" t="s">
        <v>3067</v>
      </c>
      <c r="G152" s="285"/>
      <c r="H152" s="285"/>
      <c r="I152" s="285"/>
      <c r="J152" s="183" t="s">
        <v>429</v>
      </c>
      <c r="K152" s="184">
        <v>16</v>
      </c>
      <c r="L152" s="282">
        <v>0</v>
      </c>
      <c r="M152" s="283"/>
      <c r="N152" s="284">
        <f t="shared" si="15"/>
        <v>0</v>
      </c>
      <c r="O152" s="254"/>
      <c r="P152" s="254"/>
      <c r="Q152" s="254"/>
      <c r="R152" s="37"/>
      <c r="T152" s="177" t="s">
        <v>22</v>
      </c>
      <c r="U152" s="44" t="s">
        <v>49</v>
      </c>
      <c r="V152" s="36"/>
      <c r="W152" s="178">
        <f t="shared" si="16"/>
        <v>0</v>
      </c>
      <c r="X152" s="178">
        <v>3.2000000000000003E-4</v>
      </c>
      <c r="Y152" s="178">
        <f t="shared" si="17"/>
        <v>5.1200000000000004E-3</v>
      </c>
      <c r="Z152" s="178">
        <v>0</v>
      </c>
      <c r="AA152" s="179">
        <f t="shared" si="18"/>
        <v>0</v>
      </c>
      <c r="AR152" s="19" t="s">
        <v>414</v>
      </c>
      <c r="AT152" s="19" t="s">
        <v>536</v>
      </c>
      <c r="AU152" s="19" t="s">
        <v>93</v>
      </c>
      <c r="AY152" s="19" t="s">
        <v>219</v>
      </c>
      <c r="BE152" s="118">
        <f t="shared" si="19"/>
        <v>0</v>
      </c>
      <c r="BF152" s="118">
        <f t="shared" si="20"/>
        <v>0</v>
      </c>
      <c r="BG152" s="118">
        <f t="shared" si="21"/>
        <v>0</v>
      </c>
      <c r="BH152" s="118">
        <f t="shared" si="22"/>
        <v>0</v>
      </c>
      <c r="BI152" s="118">
        <f t="shared" si="23"/>
        <v>0</v>
      </c>
      <c r="BJ152" s="19" t="s">
        <v>40</v>
      </c>
      <c r="BK152" s="118">
        <f t="shared" si="24"/>
        <v>0</v>
      </c>
      <c r="BL152" s="19" t="s">
        <v>268</v>
      </c>
      <c r="BM152" s="19" t="s">
        <v>3068</v>
      </c>
    </row>
    <row r="153" spans="2:65" s="1" customFormat="1" ht="25.5" customHeight="1">
      <c r="B153" s="35"/>
      <c r="C153" s="181" t="s">
        <v>268</v>
      </c>
      <c r="D153" s="181" t="s">
        <v>536</v>
      </c>
      <c r="E153" s="182" t="s">
        <v>3069</v>
      </c>
      <c r="F153" s="285" t="s">
        <v>3070</v>
      </c>
      <c r="G153" s="285"/>
      <c r="H153" s="285"/>
      <c r="I153" s="285"/>
      <c r="J153" s="183" t="s">
        <v>429</v>
      </c>
      <c r="K153" s="184">
        <v>20</v>
      </c>
      <c r="L153" s="282">
        <v>0</v>
      </c>
      <c r="M153" s="283"/>
      <c r="N153" s="284">
        <f t="shared" si="15"/>
        <v>0</v>
      </c>
      <c r="O153" s="254"/>
      <c r="P153" s="254"/>
      <c r="Q153" s="254"/>
      <c r="R153" s="37"/>
      <c r="T153" s="177" t="s">
        <v>22</v>
      </c>
      <c r="U153" s="44" t="s">
        <v>49</v>
      </c>
      <c r="V153" s="36"/>
      <c r="W153" s="178">
        <f t="shared" si="16"/>
        <v>0</v>
      </c>
      <c r="X153" s="178">
        <v>3.6999999999999999E-4</v>
      </c>
      <c r="Y153" s="178">
        <f t="shared" si="17"/>
        <v>7.4000000000000003E-3</v>
      </c>
      <c r="Z153" s="178">
        <v>0</v>
      </c>
      <c r="AA153" s="179">
        <f t="shared" si="18"/>
        <v>0</v>
      </c>
      <c r="AR153" s="19" t="s">
        <v>414</v>
      </c>
      <c r="AT153" s="19" t="s">
        <v>536</v>
      </c>
      <c r="AU153" s="19" t="s">
        <v>93</v>
      </c>
      <c r="AY153" s="19" t="s">
        <v>219</v>
      </c>
      <c r="BE153" s="118">
        <f t="shared" si="19"/>
        <v>0</v>
      </c>
      <c r="BF153" s="118">
        <f t="shared" si="20"/>
        <v>0</v>
      </c>
      <c r="BG153" s="118">
        <f t="shared" si="21"/>
        <v>0</v>
      </c>
      <c r="BH153" s="118">
        <f t="shared" si="22"/>
        <v>0</v>
      </c>
      <c r="BI153" s="118">
        <f t="shared" si="23"/>
        <v>0</v>
      </c>
      <c r="BJ153" s="19" t="s">
        <v>40</v>
      </c>
      <c r="BK153" s="118">
        <f t="shared" si="24"/>
        <v>0</v>
      </c>
      <c r="BL153" s="19" t="s">
        <v>268</v>
      </c>
      <c r="BM153" s="19" t="s">
        <v>3071</v>
      </c>
    </row>
    <row r="154" spans="2:65" s="1" customFormat="1" ht="25.5" customHeight="1">
      <c r="B154" s="35"/>
      <c r="C154" s="181" t="s">
        <v>354</v>
      </c>
      <c r="D154" s="181" t="s">
        <v>536</v>
      </c>
      <c r="E154" s="182" t="s">
        <v>3072</v>
      </c>
      <c r="F154" s="285" t="s">
        <v>3073</v>
      </c>
      <c r="G154" s="285"/>
      <c r="H154" s="285"/>
      <c r="I154" s="285"/>
      <c r="J154" s="183" t="s">
        <v>429</v>
      </c>
      <c r="K154" s="184">
        <v>26</v>
      </c>
      <c r="L154" s="282">
        <v>0</v>
      </c>
      <c r="M154" s="283"/>
      <c r="N154" s="284">
        <f t="shared" si="15"/>
        <v>0</v>
      </c>
      <c r="O154" s="254"/>
      <c r="P154" s="254"/>
      <c r="Q154" s="254"/>
      <c r="R154" s="37"/>
      <c r="T154" s="177" t="s">
        <v>22</v>
      </c>
      <c r="U154" s="44" t="s">
        <v>49</v>
      </c>
      <c r="V154" s="36"/>
      <c r="W154" s="178">
        <f t="shared" si="16"/>
        <v>0</v>
      </c>
      <c r="X154" s="178">
        <v>4.4000000000000002E-4</v>
      </c>
      <c r="Y154" s="178">
        <f t="shared" si="17"/>
        <v>1.1440000000000001E-2</v>
      </c>
      <c r="Z154" s="178">
        <v>0</v>
      </c>
      <c r="AA154" s="179">
        <f t="shared" si="18"/>
        <v>0</v>
      </c>
      <c r="AR154" s="19" t="s">
        <v>414</v>
      </c>
      <c r="AT154" s="19" t="s">
        <v>536</v>
      </c>
      <c r="AU154" s="19" t="s">
        <v>93</v>
      </c>
      <c r="AY154" s="19" t="s">
        <v>219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19" t="s">
        <v>40</v>
      </c>
      <c r="BK154" s="118">
        <f t="shared" si="24"/>
        <v>0</v>
      </c>
      <c r="BL154" s="19" t="s">
        <v>268</v>
      </c>
      <c r="BM154" s="19" t="s">
        <v>3074</v>
      </c>
    </row>
    <row r="155" spans="2:65" s="1" customFormat="1" ht="25.5" customHeight="1">
      <c r="B155" s="35"/>
      <c r="C155" s="181" t="s">
        <v>358</v>
      </c>
      <c r="D155" s="181" t="s">
        <v>536</v>
      </c>
      <c r="E155" s="182" t="s">
        <v>3075</v>
      </c>
      <c r="F155" s="285" t="s">
        <v>3076</v>
      </c>
      <c r="G155" s="285"/>
      <c r="H155" s="285"/>
      <c r="I155" s="285"/>
      <c r="J155" s="183" t="s">
        <v>429</v>
      </c>
      <c r="K155" s="184">
        <v>14</v>
      </c>
      <c r="L155" s="282">
        <v>0</v>
      </c>
      <c r="M155" s="283"/>
      <c r="N155" s="284">
        <f t="shared" si="15"/>
        <v>0</v>
      </c>
      <c r="O155" s="254"/>
      <c r="P155" s="254"/>
      <c r="Q155" s="254"/>
      <c r="R155" s="37"/>
      <c r="T155" s="177" t="s">
        <v>22</v>
      </c>
      <c r="U155" s="44" t="s">
        <v>49</v>
      </c>
      <c r="V155" s="36"/>
      <c r="W155" s="178">
        <f t="shared" si="16"/>
        <v>0</v>
      </c>
      <c r="X155" s="178">
        <v>4.6999999999999999E-4</v>
      </c>
      <c r="Y155" s="178">
        <f t="shared" si="17"/>
        <v>6.5799999999999999E-3</v>
      </c>
      <c r="Z155" s="178">
        <v>0</v>
      </c>
      <c r="AA155" s="179">
        <f t="shared" si="18"/>
        <v>0</v>
      </c>
      <c r="AR155" s="19" t="s">
        <v>414</v>
      </c>
      <c r="AT155" s="19" t="s">
        <v>536</v>
      </c>
      <c r="AU155" s="19" t="s">
        <v>93</v>
      </c>
      <c r="AY155" s="19" t="s">
        <v>219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19" t="s">
        <v>40</v>
      </c>
      <c r="BK155" s="118">
        <f t="shared" si="24"/>
        <v>0</v>
      </c>
      <c r="BL155" s="19" t="s">
        <v>268</v>
      </c>
      <c r="BM155" s="19" t="s">
        <v>3077</v>
      </c>
    </row>
    <row r="156" spans="2:65" s="1" customFormat="1" ht="38.25" customHeight="1">
      <c r="B156" s="35"/>
      <c r="C156" s="173" t="s">
        <v>362</v>
      </c>
      <c r="D156" s="173" t="s">
        <v>220</v>
      </c>
      <c r="E156" s="174" t="s">
        <v>1717</v>
      </c>
      <c r="F156" s="251" t="s">
        <v>1718</v>
      </c>
      <c r="G156" s="251"/>
      <c r="H156" s="251"/>
      <c r="I156" s="251"/>
      <c r="J156" s="175" t="s">
        <v>429</v>
      </c>
      <c r="K156" s="176">
        <v>56</v>
      </c>
      <c r="L156" s="252">
        <v>0</v>
      </c>
      <c r="M156" s="253"/>
      <c r="N156" s="254">
        <f t="shared" si="15"/>
        <v>0</v>
      </c>
      <c r="O156" s="254"/>
      <c r="P156" s="254"/>
      <c r="Q156" s="254"/>
      <c r="R156" s="37"/>
      <c r="T156" s="177" t="s">
        <v>22</v>
      </c>
      <c r="U156" s="44" t="s">
        <v>49</v>
      </c>
      <c r="V156" s="36"/>
      <c r="W156" s="178">
        <f t="shared" si="16"/>
        <v>0</v>
      </c>
      <c r="X156" s="178">
        <v>2.0000000000000001E-4</v>
      </c>
      <c r="Y156" s="178">
        <f t="shared" si="17"/>
        <v>1.12E-2</v>
      </c>
      <c r="Z156" s="178">
        <v>0</v>
      </c>
      <c r="AA156" s="179">
        <f t="shared" si="18"/>
        <v>0</v>
      </c>
      <c r="AR156" s="19" t="s">
        <v>268</v>
      </c>
      <c r="AT156" s="19" t="s">
        <v>220</v>
      </c>
      <c r="AU156" s="19" t="s">
        <v>93</v>
      </c>
      <c r="AY156" s="19" t="s">
        <v>219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40</v>
      </c>
      <c r="BK156" s="118">
        <f t="shared" si="24"/>
        <v>0</v>
      </c>
      <c r="BL156" s="19" t="s">
        <v>268</v>
      </c>
      <c r="BM156" s="19" t="s">
        <v>3078</v>
      </c>
    </row>
    <row r="157" spans="2:65" s="1" customFormat="1" ht="16.5" customHeight="1">
      <c r="B157" s="35"/>
      <c r="C157" s="181" t="s">
        <v>366</v>
      </c>
      <c r="D157" s="181" t="s">
        <v>536</v>
      </c>
      <c r="E157" s="182" t="s">
        <v>3079</v>
      </c>
      <c r="F157" s="285" t="s">
        <v>3080</v>
      </c>
      <c r="G157" s="285"/>
      <c r="H157" s="285"/>
      <c r="I157" s="285"/>
      <c r="J157" s="183" t="s">
        <v>429</v>
      </c>
      <c r="K157" s="184">
        <v>18</v>
      </c>
      <c r="L157" s="282">
        <v>0</v>
      </c>
      <c r="M157" s="283"/>
      <c r="N157" s="284">
        <f t="shared" si="15"/>
        <v>0</v>
      </c>
      <c r="O157" s="254"/>
      <c r="P157" s="254"/>
      <c r="Q157" s="254"/>
      <c r="R157" s="37"/>
      <c r="T157" s="177" t="s">
        <v>22</v>
      </c>
      <c r="U157" s="44" t="s">
        <v>49</v>
      </c>
      <c r="V157" s="36"/>
      <c r="W157" s="178">
        <f t="shared" si="16"/>
        <v>0</v>
      </c>
      <c r="X157" s="178">
        <v>3.2000000000000003E-4</v>
      </c>
      <c r="Y157" s="178">
        <f t="shared" si="17"/>
        <v>5.7600000000000004E-3</v>
      </c>
      <c r="Z157" s="178">
        <v>0</v>
      </c>
      <c r="AA157" s="179">
        <f t="shared" si="18"/>
        <v>0</v>
      </c>
      <c r="AR157" s="19" t="s">
        <v>414</v>
      </c>
      <c r="AT157" s="19" t="s">
        <v>536</v>
      </c>
      <c r="AU157" s="19" t="s">
        <v>93</v>
      </c>
      <c r="AY157" s="19" t="s">
        <v>219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40</v>
      </c>
      <c r="BK157" s="118">
        <f t="shared" si="24"/>
        <v>0</v>
      </c>
      <c r="BL157" s="19" t="s">
        <v>268</v>
      </c>
      <c r="BM157" s="19" t="s">
        <v>3081</v>
      </c>
    </row>
    <row r="158" spans="2:65" s="1" customFormat="1" ht="16.5" customHeight="1">
      <c r="B158" s="35"/>
      <c r="C158" s="181" t="s">
        <v>10</v>
      </c>
      <c r="D158" s="181" t="s">
        <v>536</v>
      </c>
      <c r="E158" s="182" t="s">
        <v>3082</v>
      </c>
      <c r="F158" s="285" t="s">
        <v>3083</v>
      </c>
      <c r="G158" s="285"/>
      <c r="H158" s="285"/>
      <c r="I158" s="285"/>
      <c r="J158" s="183" t="s">
        <v>429</v>
      </c>
      <c r="K158" s="184">
        <v>12</v>
      </c>
      <c r="L158" s="282">
        <v>0</v>
      </c>
      <c r="M158" s="283"/>
      <c r="N158" s="284">
        <f t="shared" si="15"/>
        <v>0</v>
      </c>
      <c r="O158" s="254"/>
      <c r="P158" s="254"/>
      <c r="Q158" s="254"/>
      <c r="R158" s="37"/>
      <c r="T158" s="177" t="s">
        <v>22</v>
      </c>
      <c r="U158" s="44" t="s">
        <v>49</v>
      </c>
      <c r="V158" s="36"/>
      <c r="W158" s="178">
        <f t="shared" si="16"/>
        <v>0</v>
      </c>
      <c r="X158" s="178">
        <v>3.6999999999999999E-4</v>
      </c>
      <c r="Y158" s="178">
        <f t="shared" si="17"/>
        <v>4.4399999999999995E-3</v>
      </c>
      <c r="Z158" s="178">
        <v>0</v>
      </c>
      <c r="AA158" s="179">
        <f t="shared" si="18"/>
        <v>0</v>
      </c>
      <c r="AR158" s="19" t="s">
        <v>414</v>
      </c>
      <c r="AT158" s="19" t="s">
        <v>536</v>
      </c>
      <c r="AU158" s="19" t="s">
        <v>93</v>
      </c>
      <c r="AY158" s="19" t="s">
        <v>219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40</v>
      </c>
      <c r="BK158" s="118">
        <f t="shared" si="24"/>
        <v>0</v>
      </c>
      <c r="BL158" s="19" t="s">
        <v>268</v>
      </c>
      <c r="BM158" s="19" t="s">
        <v>3084</v>
      </c>
    </row>
    <row r="159" spans="2:65" s="1" customFormat="1" ht="16.5" customHeight="1">
      <c r="B159" s="35"/>
      <c r="C159" s="181" t="s">
        <v>374</v>
      </c>
      <c r="D159" s="181" t="s">
        <v>536</v>
      </c>
      <c r="E159" s="182" t="s">
        <v>3085</v>
      </c>
      <c r="F159" s="285" t="s">
        <v>3086</v>
      </c>
      <c r="G159" s="285"/>
      <c r="H159" s="285"/>
      <c r="I159" s="285"/>
      <c r="J159" s="183" t="s">
        <v>429</v>
      </c>
      <c r="K159" s="184">
        <v>26</v>
      </c>
      <c r="L159" s="282">
        <v>0</v>
      </c>
      <c r="M159" s="283"/>
      <c r="N159" s="284">
        <f t="shared" si="15"/>
        <v>0</v>
      </c>
      <c r="O159" s="254"/>
      <c r="P159" s="254"/>
      <c r="Q159" s="254"/>
      <c r="R159" s="37"/>
      <c r="T159" s="177" t="s">
        <v>22</v>
      </c>
      <c r="U159" s="44" t="s">
        <v>49</v>
      </c>
      <c r="V159" s="36"/>
      <c r="W159" s="178">
        <f t="shared" si="16"/>
        <v>0</v>
      </c>
      <c r="X159" s="178">
        <v>8.8000000000000003E-4</v>
      </c>
      <c r="Y159" s="178">
        <f t="shared" si="17"/>
        <v>2.2880000000000001E-2</v>
      </c>
      <c r="Z159" s="178">
        <v>0</v>
      </c>
      <c r="AA159" s="179">
        <f t="shared" si="18"/>
        <v>0</v>
      </c>
      <c r="AR159" s="19" t="s">
        <v>414</v>
      </c>
      <c r="AT159" s="19" t="s">
        <v>536</v>
      </c>
      <c r="AU159" s="19" t="s">
        <v>93</v>
      </c>
      <c r="AY159" s="19" t="s">
        <v>219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40</v>
      </c>
      <c r="BK159" s="118">
        <f t="shared" si="24"/>
        <v>0</v>
      </c>
      <c r="BL159" s="19" t="s">
        <v>268</v>
      </c>
      <c r="BM159" s="19" t="s">
        <v>3087</v>
      </c>
    </row>
    <row r="160" spans="2:65" s="1" customFormat="1" ht="25.5" customHeight="1">
      <c r="B160" s="35"/>
      <c r="C160" s="173" t="s">
        <v>378</v>
      </c>
      <c r="D160" s="173" t="s">
        <v>220</v>
      </c>
      <c r="E160" s="174" t="s">
        <v>3088</v>
      </c>
      <c r="F160" s="251" t="s">
        <v>3089</v>
      </c>
      <c r="G160" s="251"/>
      <c r="H160" s="251"/>
      <c r="I160" s="251"/>
      <c r="J160" s="175" t="s">
        <v>273</v>
      </c>
      <c r="K160" s="180">
        <v>0</v>
      </c>
      <c r="L160" s="252">
        <v>0</v>
      </c>
      <c r="M160" s="253"/>
      <c r="N160" s="254">
        <f t="shared" si="15"/>
        <v>0</v>
      </c>
      <c r="O160" s="254"/>
      <c r="P160" s="254"/>
      <c r="Q160" s="254"/>
      <c r="R160" s="37"/>
      <c r="T160" s="177" t="s">
        <v>22</v>
      </c>
      <c r="U160" s="44" t="s">
        <v>49</v>
      </c>
      <c r="V160" s="36"/>
      <c r="W160" s="178">
        <f t="shared" si="16"/>
        <v>0</v>
      </c>
      <c r="X160" s="178">
        <v>0</v>
      </c>
      <c r="Y160" s="178">
        <f t="shared" si="17"/>
        <v>0</v>
      </c>
      <c r="Z160" s="178">
        <v>0</v>
      </c>
      <c r="AA160" s="179">
        <f t="shared" si="18"/>
        <v>0</v>
      </c>
      <c r="AR160" s="19" t="s">
        <v>268</v>
      </c>
      <c r="AT160" s="19" t="s">
        <v>220</v>
      </c>
      <c r="AU160" s="19" t="s">
        <v>93</v>
      </c>
      <c r="AY160" s="19" t="s">
        <v>219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40</v>
      </c>
      <c r="BK160" s="118">
        <f t="shared" si="24"/>
        <v>0</v>
      </c>
      <c r="BL160" s="19" t="s">
        <v>268</v>
      </c>
      <c r="BM160" s="19" t="s">
        <v>3090</v>
      </c>
    </row>
    <row r="161" spans="2:65" s="10" customFormat="1" ht="29.85" customHeight="1">
      <c r="B161" s="162"/>
      <c r="C161" s="163"/>
      <c r="D161" s="172" t="s">
        <v>1703</v>
      </c>
      <c r="E161" s="172"/>
      <c r="F161" s="172"/>
      <c r="G161" s="172"/>
      <c r="H161" s="172"/>
      <c r="I161" s="172"/>
      <c r="J161" s="172"/>
      <c r="K161" s="172"/>
      <c r="L161" s="172"/>
      <c r="M161" s="172"/>
      <c r="N161" s="255">
        <f>BK161</f>
        <v>0</v>
      </c>
      <c r="O161" s="256"/>
      <c r="P161" s="256"/>
      <c r="Q161" s="256"/>
      <c r="R161" s="165"/>
      <c r="T161" s="166"/>
      <c r="U161" s="163"/>
      <c r="V161" s="163"/>
      <c r="W161" s="167">
        <f>SUM(W162:W197)</f>
        <v>0</v>
      </c>
      <c r="X161" s="163"/>
      <c r="Y161" s="167">
        <f>SUM(Y162:Y197)</f>
        <v>0.58033000000000001</v>
      </c>
      <c r="Z161" s="163"/>
      <c r="AA161" s="168">
        <f>SUM(AA162:AA197)</f>
        <v>0</v>
      </c>
      <c r="AR161" s="169" t="s">
        <v>93</v>
      </c>
      <c r="AT161" s="170" t="s">
        <v>83</v>
      </c>
      <c r="AU161" s="170" t="s">
        <v>40</v>
      </c>
      <c r="AY161" s="169" t="s">
        <v>219</v>
      </c>
      <c r="BK161" s="171">
        <f>SUM(BK162:BK197)</f>
        <v>0</v>
      </c>
    </row>
    <row r="162" spans="2:65" s="1" customFormat="1" ht="25.5" customHeight="1">
      <c r="B162" s="35"/>
      <c r="C162" s="173" t="s">
        <v>382</v>
      </c>
      <c r="D162" s="173" t="s">
        <v>220</v>
      </c>
      <c r="E162" s="174" t="s">
        <v>3091</v>
      </c>
      <c r="F162" s="251" t="s">
        <v>3092</v>
      </c>
      <c r="G162" s="251"/>
      <c r="H162" s="251"/>
      <c r="I162" s="251"/>
      <c r="J162" s="175" t="s">
        <v>429</v>
      </c>
      <c r="K162" s="176">
        <v>24</v>
      </c>
      <c r="L162" s="252">
        <v>0</v>
      </c>
      <c r="M162" s="253"/>
      <c r="N162" s="254">
        <f t="shared" ref="N162:N197" si="25">ROUND(L162*K162,2)</f>
        <v>0</v>
      </c>
      <c r="O162" s="254"/>
      <c r="P162" s="254"/>
      <c r="Q162" s="254"/>
      <c r="R162" s="37"/>
      <c r="T162" s="177" t="s">
        <v>22</v>
      </c>
      <c r="U162" s="44" t="s">
        <v>49</v>
      </c>
      <c r="V162" s="36"/>
      <c r="W162" s="178">
        <f t="shared" ref="W162:W197" si="26">V162*K162</f>
        <v>0</v>
      </c>
      <c r="X162" s="178">
        <v>1.2600000000000001E-3</v>
      </c>
      <c r="Y162" s="178">
        <f t="shared" ref="Y162:Y197" si="27">X162*K162</f>
        <v>3.0240000000000003E-2</v>
      </c>
      <c r="Z162" s="178">
        <v>0</v>
      </c>
      <c r="AA162" s="179">
        <f t="shared" ref="AA162:AA197" si="28">Z162*K162</f>
        <v>0</v>
      </c>
      <c r="AR162" s="19" t="s">
        <v>268</v>
      </c>
      <c r="AT162" s="19" t="s">
        <v>220</v>
      </c>
      <c r="AU162" s="19" t="s">
        <v>93</v>
      </c>
      <c r="AY162" s="19" t="s">
        <v>219</v>
      </c>
      <c r="BE162" s="118">
        <f t="shared" ref="BE162:BE197" si="29">IF(U162="základní",N162,0)</f>
        <v>0</v>
      </c>
      <c r="BF162" s="118">
        <f t="shared" ref="BF162:BF197" si="30">IF(U162="snížená",N162,0)</f>
        <v>0</v>
      </c>
      <c r="BG162" s="118">
        <f t="shared" ref="BG162:BG197" si="31">IF(U162="zákl. přenesená",N162,0)</f>
        <v>0</v>
      </c>
      <c r="BH162" s="118">
        <f t="shared" ref="BH162:BH197" si="32">IF(U162="sníž. přenesená",N162,0)</f>
        <v>0</v>
      </c>
      <c r="BI162" s="118">
        <f t="shared" ref="BI162:BI197" si="33">IF(U162="nulová",N162,0)</f>
        <v>0</v>
      </c>
      <c r="BJ162" s="19" t="s">
        <v>40</v>
      </c>
      <c r="BK162" s="118">
        <f t="shared" ref="BK162:BK197" si="34">ROUND(L162*K162,2)</f>
        <v>0</v>
      </c>
      <c r="BL162" s="19" t="s">
        <v>268</v>
      </c>
      <c r="BM162" s="19" t="s">
        <v>3093</v>
      </c>
    </row>
    <row r="163" spans="2:65" s="1" customFormat="1" ht="25.5" customHeight="1">
      <c r="B163" s="35"/>
      <c r="C163" s="173" t="s">
        <v>386</v>
      </c>
      <c r="D163" s="173" t="s">
        <v>220</v>
      </c>
      <c r="E163" s="174" t="s">
        <v>3094</v>
      </c>
      <c r="F163" s="251" t="s">
        <v>3095</v>
      </c>
      <c r="G163" s="251"/>
      <c r="H163" s="251"/>
      <c r="I163" s="251"/>
      <c r="J163" s="175" t="s">
        <v>429</v>
      </c>
      <c r="K163" s="176">
        <v>49</v>
      </c>
      <c r="L163" s="252">
        <v>0</v>
      </c>
      <c r="M163" s="253"/>
      <c r="N163" s="254">
        <f t="shared" si="25"/>
        <v>0</v>
      </c>
      <c r="O163" s="254"/>
      <c r="P163" s="254"/>
      <c r="Q163" s="254"/>
      <c r="R163" s="37"/>
      <c r="T163" s="177" t="s">
        <v>22</v>
      </c>
      <c r="U163" s="44" t="s">
        <v>49</v>
      </c>
      <c r="V163" s="36"/>
      <c r="W163" s="178">
        <f t="shared" si="26"/>
        <v>0</v>
      </c>
      <c r="X163" s="178">
        <v>1.7700000000000001E-3</v>
      </c>
      <c r="Y163" s="178">
        <f t="shared" si="27"/>
        <v>8.6730000000000002E-2</v>
      </c>
      <c r="Z163" s="178">
        <v>0</v>
      </c>
      <c r="AA163" s="179">
        <f t="shared" si="28"/>
        <v>0</v>
      </c>
      <c r="AR163" s="19" t="s">
        <v>268</v>
      </c>
      <c r="AT163" s="19" t="s">
        <v>220</v>
      </c>
      <c r="AU163" s="19" t="s">
        <v>93</v>
      </c>
      <c r="AY163" s="19" t="s">
        <v>219</v>
      </c>
      <c r="BE163" s="118">
        <f t="shared" si="29"/>
        <v>0</v>
      </c>
      <c r="BF163" s="118">
        <f t="shared" si="30"/>
        <v>0</v>
      </c>
      <c r="BG163" s="118">
        <f t="shared" si="31"/>
        <v>0</v>
      </c>
      <c r="BH163" s="118">
        <f t="shared" si="32"/>
        <v>0</v>
      </c>
      <c r="BI163" s="118">
        <f t="shared" si="33"/>
        <v>0</v>
      </c>
      <c r="BJ163" s="19" t="s">
        <v>40</v>
      </c>
      <c r="BK163" s="118">
        <f t="shared" si="34"/>
        <v>0</v>
      </c>
      <c r="BL163" s="19" t="s">
        <v>268</v>
      </c>
      <c r="BM163" s="19" t="s">
        <v>3096</v>
      </c>
    </row>
    <row r="164" spans="2:65" s="1" customFormat="1" ht="25.5" customHeight="1">
      <c r="B164" s="35"/>
      <c r="C164" s="173" t="s">
        <v>390</v>
      </c>
      <c r="D164" s="173" t="s">
        <v>220</v>
      </c>
      <c r="E164" s="174" t="s">
        <v>3097</v>
      </c>
      <c r="F164" s="251" t="s">
        <v>3098</v>
      </c>
      <c r="G164" s="251"/>
      <c r="H164" s="251"/>
      <c r="I164" s="251"/>
      <c r="J164" s="175" t="s">
        <v>429</v>
      </c>
      <c r="K164" s="176">
        <v>8</v>
      </c>
      <c r="L164" s="252">
        <v>0</v>
      </c>
      <c r="M164" s="253"/>
      <c r="N164" s="254">
        <f t="shared" si="25"/>
        <v>0</v>
      </c>
      <c r="O164" s="254"/>
      <c r="P164" s="254"/>
      <c r="Q164" s="254"/>
      <c r="R164" s="37"/>
      <c r="T164" s="177" t="s">
        <v>22</v>
      </c>
      <c r="U164" s="44" t="s">
        <v>49</v>
      </c>
      <c r="V164" s="36"/>
      <c r="W164" s="178">
        <f t="shared" si="26"/>
        <v>0</v>
      </c>
      <c r="X164" s="178">
        <v>2.7699999999999999E-3</v>
      </c>
      <c r="Y164" s="178">
        <f t="shared" si="27"/>
        <v>2.2159999999999999E-2</v>
      </c>
      <c r="Z164" s="178">
        <v>0</v>
      </c>
      <c r="AA164" s="179">
        <f t="shared" si="28"/>
        <v>0</v>
      </c>
      <c r="AR164" s="19" t="s">
        <v>268</v>
      </c>
      <c r="AT164" s="19" t="s">
        <v>220</v>
      </c>
      <c r="AU164" s="19" t="s">
        <v>93</v>
      </c>
      <c r="AY164" s="19" t="s">
        <v>219</v>
      </c>
      <c r="BE164" s="118">
        <f t="shared" si="29"/>
        <v>0</v>
      </c>
      <c r="BF164" s="118">
        <f t="shared" si="30"/>
        <v>0</v>
      </c>
      <c r="BG164" s="118">
        <f t="shared" si="31"/>
        <v>0</v>
      </c>
      <c r="BH164" s="118">
        <f t="shared" si="32"/>
        <v>0</v>
      </c>
      <c r="BI164" s="118">
        <f t="shared" si="33"/>
        <v>0</v>
      </c>
      <c r="BJ164" s="19" t="s">
        <v>40</v>
      </c>
      <c r="BK164" s="118">
        <f t="shared" si="34"/>
        <v>0</v>
      </c>
      <c r="BL164" s="19" t="s">
        <v>268</v>
      </c>
      <c r="BM164" s="19" t="s">
        <v>3099</v>
      </c>
    </row>
    <row r="165" spans="2:65" s="1" customFormat="1" ht="25.5" customHeight="1">
      <c r="B165" s="35"/>
      <c r="C165" s="173" t="s">
        <v>394</v>
      </c>
      <c r="D165" s="173" t="s">
        <v>220</v>
      </c>
      <c r="E165" s="174" t="s">
        <v>3100</v>
      </c>
      <c r="F165" s="251" t="s">
        <v>3101</v>
      </c>
      <c r="G165" s="251"/>
      <c r="H165" s="251"/>
      <c r="I165" s="251"/>
      <c r="J165" s="175" t="s">
        <v>429</v>
      </c>
      <c r="K165" s="176">
        <v>9</v>
      </c>
      <c r="L165" s="252">
        <v>0</v>
      </c>
      <c r="M165" s="253"/>
      <c r="N165" s="254">
        <f t="shared" si="25"/>
        <v>0</v>
      </c>
      <c r="O165" s="254"/>
      <c r="P165" s="254"/>
      <c r="Q165" s="254"/>
      <c r="R165" s="37"/>
      <c r="T165" s="177" t="s">
        <v>22</v>
      </c>
      <c r="U165" s="44" t="s">
        <v>49</v>
      </c>
      <c r="V165" s="36"/>
      <c r="W165" s="178">
        <f t="shared" si="26"/>
        <v>0</v>
      </c>
      <c r="X165" s="178">
        <v>4.4000000000000003E-3</v>
      </c>
      <c r="Y165" s="178">
        <f t="shared" si="27"/>
        <v>3.9600000000000003E-2</v>
      </c>
      <c r="Z165" s="178">
        <v>0</v>
      </c>
      <c r="AA165" s="179">
        <f t="shared" si="28"/>
        <v>0</v>
      </c>
      <c r="AR165" s="19" t="s">
        <v>268</v>
      </c>
      <c r="AT165" s="19" t="s">
        <v>220</v>
      </c>
      <c r="AU165" s="19" t="s">
        <v>93</v>
      </c>
      <c r="AY165" s="19" t="s">
        <v>219</v>
      </c>
      <c r="BE165" s="118">
        <f t="shared" si="29"/>
        <v>0</v>
      </c>
      <c r="BF165" s="118">
        <f t="shared" si="30"/>
        <v>0</v>
      </c>
      <c r="BG165" s="118">
        <f t="shared" si="31"/>
        <v>0</v>
      </c>
      <c r="BH165" s="118">
        <f t="shared" si="32"/>
        <v>0</v>
      </c>
      <c r="BI165" s="118">
        <f t="shared" si="33"/>
        <v>0</v>
      </c>
      <c r="BJ165" s="19" t="s">
        <v>40</v>
      </c>
      <c r="BK165" s="118">
        <f t="shared" si="34"/>
        <v>0</v>
      </c>
      <c r="BL165" s="19" t="s">
        <v>268</v>
      </c>
      <c r="BM165" s="19" t="s">
        <v>3102</v>
      </c>
    </row>
    <row r="166" spans="2:65" s="1" customFormat="1" ht="25.5" customHeight="1">
      <c r="B166" s="35"/>
      <c r="C166" s="173" t="s">
        <v>398</v>
      </c>
      <c r="D166" s="173" t="s">
        <v>220</v>
      </c>
      <c r="E166" s="174" t="s">
        <v>1765</v>
      </c>
      <c r="F166" s="251" t="s">
        <v>1766</v>
      </c>
      <c r="G166" s="251"/>
      <c r="H166" s="251"/>
      <c r="I166" s="251"/>
      <c r="J166" s="175" t="s">
        <v>429</v>
      </c>
      <c r="K166" s="176">
        <v>15</v>
      </c>
      <c r="L166" s="252">
        <v>0</v>
      </c>
      <c r="M166" s="253"/>
      <c r="N166" s="254">
        <f t="shared" si="25"/>
        <v>0</v>
      </c>
      <c r="O166" s="254"/>
      <c r="P166" s="254"/>
      <c r="Q166" s="254"/>
      <c r="R166" s="37"/>
      <c r="T166" s="177" t="s">
        <v>22</v>
      </c>
      <c r="U166" s="44" t="s">
        <v>49</v>
      </c>
      <c r="V166" s="36"/>
      <c r="W166" s="178">
        <f t="shared" si="26"/>
        <v>0</v>
      </c>
      <c r="X166" s="178">
        <v>5.5999999999999995E-4</v>
      </c>
      <c r="Y166" s="178">
        <f t="shared" si="27"/>
        <v>8.3999999999999995E-3</v>
      </c>
      <c r="Z166" s="178">
        <v>0</v>
      </c>
      <c r="AA166" s="179">
        <f t="shared" si="28"/>
        <v>0</v>
      </c>
      <c r="AR166" s="19" t="s">
        <v>268</v>
      </c>
      <c r="AT166" s="19" t="s">
        <v>220</v>
      </c>
      <c r="AU166" s="19" t="s">
        <v>93</v>
      </c>
      <c r="AY166" s="19" t="s">
        <v>219</v>
      </c>
      <c r="BE166" s="118">
        <f t="shared" si="29"/>
        <v>0</v>
      </c>
      <c r="BF166" s="118">
        <f t="shared" si="30"/>
        <v>0</v>
      </c>
      <c r="BG166" s="118">
        <f t="shared" si="31"/>
        <v>0</v>
      </c>
      <c r="BH166" s="118">
        <f t="shared" si="32"/>
        <v>0</v>
      </c>
      <c r="BI166" s="118">
        <f t="shared" si="33"/>
        <v>0</v>
      </c>
      <c r="BJ166" s="19" t="s">
        <v>40</v>
      </c>
      <c r="BK166" s="118">
        <f t="shared" si="34"/>
        <v>0</v>
      </c>
      <c r="BL166" s="19" t="s">
        <v>268</v>
      </c>
      <c r="BM166" s="19" t="s">
        <v>3103</v>
      </c>
    </row>
    <row r="167" spans="2:65" s="1" customFormat="1" ht="25.5" customHeight="1">
      <c r="B167" s="35"/>
      <c r="C167" s="173" t="s">
        <v>402</v>
      </c>
      <c r="D167" s="173" t="s">
        <v>220</v>
      </c>
      <c r="E167" s="174" t="s">
        <v>3104</v>
      </c>
      <c r="F167" s="251" t="s">
        <v>3105</v>
      </c>
      <c r="G167" s="251"/>
      <c r="H167" s="251"/>
      <c r="I167" s="251"/>
      <c r="J167" s="175" t="s">
        <v>429</v>
      </c>
      <c r="K167" s="176">
        <v>37</v>
      </c>
      <c r="L167" s="252">
        <v>0</v>
      </c>
      <c r="M167" s="253"/>
      <c r="N167" s="254">
        <f t="shared" si="25"/>
        <v>0</v>
      </c>
      <c r="O167" s="254"/>
      <c r="P167" s="254"/>
      <c r="Q167" s="254"/>
      <c r="R167" s="37"/>
      <c r="T167" s="177" t="s">
        <v>22</v>
      </c>
      <c r="U167" s="44" t="s">
        <v>49</v>
      </c>
      <c r="V167" s="36"/>
      <c r="W167" s="178">
        <f t="shared" si="26"/>
        <v>0</v>
      </c>
      <c r="X167" s="178">
        <v>5.5999999999999995E-4</v>
      </c>
      <c r="Y167" s="178">
        <f t="shared" si="27"/>
        <v>2.0719999999999999E-2</v>
      </c>
      <c r="Z167" s="178">
        <v>0</v>
      </c>
      <c r="AA167" s="179">
        <f t="shared" si="28"/>
        <v>0</v>
      </c>
      <c r="AR167" s="19" t="s">
        <v>268</v>
      </c>
      <c r="AT167" s="19" t="s">
        <v>220</v>
      </c>
      <c r="AU167" s="19" t="s">
        <v>93</v>
      </c>
      <c r="AY167" s="19" t="s">
        <v>219</v>
      </c>
      <c r="BE167" s="118">
        <f t="shared" si="29"/>
        <v>0</v>
      </c>
      <c r="BF167" s="118">
        <f t="shared" si="30"/>
        <v>0</v>
      </c>
      <c r="BG167" s="118">
        <f t="shared" si="31"/>
        <v>0</v>
      </c>
      <c r="BH167" s="118">
        <f t="shared" si="32"/>
        <v>0</v>
      </c>
      <c r="BI167" s="118">
        <f t="shared" si="33"/>
        <v>0</v>
      </c>
      <c r="BJ167" s="19" t="s">
        <v>40</v>
      </c>
      <c r="BK167" s="118">
        <f t="shared" si="34"/>
        <v>0</v>
      </c>
      <c r="BL167" s="19" t="s">
        <v>268</v>
      </c>
      <c r="BM167" s="19" t="s">
        <v>3106</v>
      </c>
    </row>
    <row r="168" spans="2:65" s="1" customFormat="1" ht="25.5" customHeight="1">
      <c r="B168" s="35"/>
      <c r="C168" s="173" t="s">
        <v>406</v>
      </c>
      <c r="D168" s="173" t="s">
        <v>220</v>
      </c>
      <c r="E168" s="174" t="s">
        <v>3107</v>
      </c>
      <c r="F168" s="251" t="s">
        <v>3108</v>
      </c>
      <c r="G168" s="251"/>
      <c r="H168" s="251"/>
      <c r="I168" s="251"/>
      <c r="J168" s="175" t="s">
        <v>429</v>
      </c>
      <c r="K168" s="176">
        <v>24</v>
      </c>
      <c r="L168" s="252">
        <v>0</v>
      </c>
      <c r="M168" s="253"/>
      <c r="N168" s="254">
        <f t="shared" si="25"/>
        <v>0</v>
      </c>
      <c r="O168" s="254"/>
      <c r="P168" s="254"/>
      <c r="Q168" s="254"/>
      <c r="R168" s="37"/>
      <c r="T168" s="177" t="s">
        <v>22</v>
      </c>
      <c r="U168" s="44" t="s">
        <v>49</v>
      </c>
      <c r="V168" s="36"/>
      <c r="W168" s="178">
        <f t="shared" si="26"/>
        <v>0</v>
      </c>
      <c r="X168" s="178">
        <v>5.9000000000000003E-4</v>
      </c>
      <c r="Y168" s="178">
        <f t="shared" si="27"/>
        <v>1.4160000000000001E-2</v>
      </c>
      <c r="Z168" s="178">
        <v>0</v>
      </c>
      <c r="AA168" s="179">
        <f t="shared" si="28"/>
        <v>0</v>
      </c>
      <c r="AR168" s="19" t="s">
        <v>268</v>
      </c>
      <c r="AT168" s="19" t="s">
        <v>220</v>
      </c>
      <c r="AU168" s="19" t="s">
        <v>93</v>
      </c>
      <c r="AY168" s="19" t="s">
        <v>219</v>
      </c>
      <c r="BE168" s="118">
        <f t="shared" si="29"/>
        <v>0</v>
      </c>
      <c r="BF168" s="118">
        <f t="shared" si="30"/>
        <v>0</v>
      </c>
      <c r="BG168" s="118">
        <f t="shared" si="31"/>
        <v>0</v>
      </c>
      <c r="BH168" s="118">
        <f t="shared" si="32"/>
        <v>0</v>
      </c>
      <c r="BI168" s="118">
        <f t="shared" si="33"/>
        <v>0</v>
      </c>
      <c r="BJ168" s="19" t="s">
        <v>40</v>
      </c>
      <c r="BK168" s="118">
        <f t="shared" si="34"/>
        <v>0</v>
      </c>
      <c r="BL168" s="19" t="s">
        <v>268</v>
      </c>
      <c r="BM168" s="19" t="s">
        <v>3109</v>
      </c>
    </row>
    <row r="169" spans="2:65" s="1" customFormat="1" ht="25.5" customHeight="1">
      <c r="B169" s="35"/>
      <c r="C169" s="173" t="s">
        <v>410</v>
      </c>
      <c r="D169" s="173" t="s">
        <v>220</v>
      </c>
      <c r="E169" s="174" t="s">
        <v>3110</v>
      </c>
      <c r="F169" s="251" t="s">
        <v>3111</v>
      </c>
      <c r="G169" s="251"/>
      <c r="H169" s="251"/>
      <c r="I169" s="251"/>
      <c r="J169" s="175" t="s">
        <v>429</v>
      </c>
      <c r="K169" s="176">
        <v>69</v>
      </c>
      <c r="L169" s="252">
        <v>0</v>
      </c>
      <c r="M169" s="253"/>
      <c r="N169" s="254">
        <f t="shared" si="25"/>
        <v>0</v>
      </c>
      <c r="O169" s="254"/>
      <c r="P169" s="254"/>
      <c r="Q169" s="254"/>
      <c r="R169" s="37"/>
      <c r="T169" s="177" t="s">
        <v>22</v>
      </c>
      <c r="U169" s="44" t="s">
        <v>49</v>
      </c>
      <c r="V169" s="36"/>
      <c r="W169" s="178">
        <f t="shared" si="26"/>
        <v>0</v>
      </c>
      <c r="X169" s="178">
        <v>5.9000000000000003E-4</v>
      </c>
      <c r="Y169" s="178">
        <f t="shared" si="27"/>
        <v>4.0710000000000003E-2</v>
      </c>
      <c r="Z169" s="178">
        <v>0</v>
      </c>
      <c r="AA169" s="179">
        <f t="shared" si="28"/>
        <v>0</v>
      </c>
      <c r="AR169" s="19" t="s">
        <v>268</v>
      </c>
      <c r="AT169" s="19" t="s">
        <v>220</v>
      </c>
      <c r="AU169" s="19" t="s">
        <v>93</v>
      </c>
      <c r="AY169" s="19" t="s">
        <v>219</v>
      </c>
      <c r="BE169" s="118">
        <f t="shared" si="29"/>
        <v>0</v>
      </c>
      <c r="BF169" s="118">
        <f t="shared" si="30"/>
        <v>0</v>
      </c>
      <c r="BG169" s="118">
        <f t="shared" si="31"/>
        <v>0</v>
      </c>
      <c r="BH169" s="118">
        <f t="shared" si="32"/>
        <v>0</v>
      </c>
      <c r="BI169" s="118">
        <f t="shared" si="33"/>
        <v>0</v>
      </c>
      <c r="BJ169" s="19" t="s">
        <v>40</v>
      </c>
      <c r="BK169" s="118">
        <f t="shared" si="34"/>
        <v>0</v>
      </c>
      <c r="BL169" s="19" t="s">
        <v>268</v>
      </c>
      <c r="BM169" s="19" t="s">
        <v>3112</v>
      </c>
    </row>
    <row r="170" spans="2:65" s="1" customFormat="1" ht="25.5" customHeight="1">
      <c r="B170" s="35"/>
      <c r="C170" s="173" t="s">
        <v>414</v>
      </c>
      <c r="D170" s="173" t="s">
        <v>220</v>
      </c>
      <c r="E170" s="174" t="s">
        <v>3113</v>
      </c>
      <c r="F170" s="251" t="s">
        <v>3114</v>
      </c>
      <c r="G170" s="251"/>
      <c r="H170" s="251"/>
      <c r="I170" s="251"/>
      <c r="J170" s="175" t="s">
        <v>429</v>
      </c>
      <c r="K170" s="176">
        <v>56</v>
      </c>
      <c r="L170" s="252">
        <v>0</v>
      </c>
      <c r="M170" s="253"/>
      <c r="N170" s="254">
        <f t="shared" si="25"/>
        <v>0</v>
      </c>
      <c r="O170" s="254"/>
      <c r="P170" s="254"/>
      <c r="Q170" s="254"/>
      <c r="R170" s="37"/>
      <c r="T170" s="177" t="s">
        <v>22</v>
      </c>
      <c r="U170" s="44" t="s">
        <v>49</v>
      </c>
      <c r="V170" s="36"/>
      <c r="W170" s="178">
        <f t="shared" si="26"/>
        <v>0</v>
      </c>
      <c r="X170" s="178">
        <v>1.1999999999999999E-3</v>
      </c>
      <c r="Y170" s="178">
        <f t="shared" si="27"/>
        <v>6.7199999999999996E-2</v>
      </c>
      <c r="Z170" s="178">
        <v>0</v>
      </c>
      <c r="AA170" s="179">
        <f t="shared" si="28"/>
        <v>0</v>
      </c>
      <c r="AR170" s="19" t="s">
        <v>268</v>
      </c>
      <c r="AT170" s="19" t="s">
        <v>220</v>
      </c>
      <c r="AU170" s="19" t="s">
        <v>93</v>
      </c>
      <c r="AY170" s="19" t="s">
        <v>219</v>
      </c>
      <c r="BE170" s="118">
        <f t="shared" si="29"/>
        <v>0</v>
      </c>
      <c r="BF170" s="118">
        <f t="shared" si="30"/>
        <v>0</v>
      </c>
      <c r="BG170" s="118">
        <f t="shared" si="31"/>
        <v>0</v>
      </c>
      <c r="BH170" s="118">
        <f t="shared" si="32"/>
        <v>0</v>
      </c>
      <c r="BI170" s="118">
        <f t="shared" si="33"/>
        <v>0</v>
      </c>
      <c r="BJ170" s="19" t="s">
        <v>40</v>
      </c>
      <c r="BK170" s="118">
        <f t="shared" si="34"/>
        <v>0</v>
      </c>
      <c r="BL170" s="19" t="s">
        <v>268</v>
      </c>
      <c r="BM170" s="19" t="s">
        <v>3115</v>
      </c>
    </row>
    <row r="171" spans="2:65" s="1" customFormat="1" ht="25.5" customHeight="1">
      <c r="B171" s="35"/>
      <c r="C171" s="173" t="s">
        <v>418</v>
      </c>
      <c r="D171" s="173" t="s">
        <v>220</v>
      </c>
      <c r="E171" s="174" t="s">
        <v>3116</v>
      </c>
      <c r="F171" s="251" t="s">
        <v>3117</v>
      </c>
      <c r="G171" s="251"/>
      <c r="H171" s="251"/>
      <c r="I171" s="251"/>
      <c r="J171" s="175" t="s">
        <v>429</v>
      </c>
      <c r="K171" s="176">
        <v>35</v>
      </c>
      <c r="L171" s="252">
        <v>0</v>
      </c>
      <c r="M171" s="253"/>
      <c r="N171" s="254">
        <f t="shared" si="25"/>
        <v>0</v>
      </c>
      <c r="O171" s="254"/>
      <c r="P171" s="254"/>
      <c r="Q171" s="254"/>
      <c r="R171" s="37"/>
      <c r="T171" s="177" t="s">
        <v>22</v>
      </c>
      <c r="U171" s="44" t="s">
        <v>49</v>
      </c>
      <c r="V171" s="36"/>
      <c r="W171" s="178">
        <f t="shared" si="26"/>
        <v>0</v>
      </c>
      <c r="X171" s="178">
        <v>2.9E-4</v>
      </c>
      <c r="Y171" s="178">
        <f t="shared" si="27"/>
        <v>1.0149999999999999E-2</v>
      </c>
      <c r="Z171" s="178">
        <v>0</v>
      </c>
      <c r="AA171" s="179">
        <f t="shared" si="28"/>
        <v>0</v>
      </c>
      <c r="AR171" s="19" t="s">
        <v>268</v>
      </c>
      <c r="AT171" s="19" t="s">
        <v>220</v>
      </c>
      <c r="AU171" s="19" t="s">
        <v>93</v>
      </c>
      <c r="AY171" s="19" t="s">
        <v>219</v>
      </c>
      <c r="BE171" s="118">
        <f t="shared" si="29"/>
        <v>0</v>
      </c>
      <c r="BF171" s="118">
        <f t="shared" si="30"/>
        <v>0</v>
      </c>
      <c r="BG171" s="118">
        <f t="shared" si="31"/>
        <v>0</v>
      </c>
      <c r="BH171" s="118">
        <f t="shared" si="32"/>
        <v>0</v>
      </c>
      <c r="BI171" s="118">
        <f t="shared" si="33"/>
        <v>0</v>
      </c>
      <c r="BJ171" s="19" t="s">
        <v>40</v>
      </c>
      <c r="BK171" s="118">
        <f t="shared" si="34"/>
        <v>0</v>
      </c>
      <c r="BL171" s="19" t="s">
        <v>268</v>
      </c>
      <c r="BM171" s="19" t="s">
        <v>3118</v>
      </c>
    </row>
    <row r="172" spans="2:65" s="1" customFormat="1" ht="25.5" customHeight="1">
      <c r="B172" s="35"/>
      <c r="C172" s="173" t="s">
        <v>422</v>
      </c>
      <c r="D172" s="173" t="s">
        <v>220</v>
      </c>
      <c r="E172" s="174" t="s">
        <v>3119</v>
      </c>
      <c r="F172" s="251" t="s">
        <v>3120</v>
      </c>
      <c r="G172" s="251"/>
      <c r="H172" s="251"/>
      <c r="I172" s="251"/>
      <c r="J172" s="175" t="s">
        <v>429</v>
      </c>
      <c r="K172" s="176">
        <v>52</v>
      </c>
      <c r="L172" s="252">
        <v>0</v>
      </c>
      <c r="M172" s="253"/>
      <c r="N172" s="254">
        <f t="shared" si="25"/>
        <v>0</v>
      </c>
      <c r="O172" s="254"/>
      <c r="P172" s="254"/>
      <c r="Q172" s="254"/>
      <c r="R172" s="37"/>
      <c r="T172" s="177" t="s">
        <v>22</v>
      </c>
      <c r="U172" s="44" t="s">
        <v>49</v>
      </c>
      <c r="V172" s="36"/>
      <c r="W172" s="178">
        <f t="shared" si="26"/>
        <v>0</v>
      </c>
      <c r="X172" s="178">
        <v>2.9E-4</v>
      </c>
      <c r="Y172" s="178">
        <f t="shared" si="27"/>
        <v>1.508E-2</v>
      </c>
      <c r="Z172" s="178">
        <v>0</v>
      </c>
      <c r="AA172" s="179">
        <f t="shared" si="28"/>
        <v>0</v>
      </c>
      <c r="AR172" s="19" t="s">
        <v>268</v>
      </c>
      <c r="AT172" s="19" t="s">
        <v>220</v>
      </c>
      <c r="AU172" s="19" t="s">
        <v>93</v>
      </c>
      <c r="AY172" s="19" t="s">
        <v>219</v>
      </c>
      <c r="BE172" s="118">
        <f t="shared" si="29"/>
        <v>0</v>
      </c>
      <c r="BF172" s="118">
        <f t="shared" si="30"/>
        <v>0</v>
      </c>
      <c r="BG172" s="118">
        <f t="shared" si="31"/>
        <v>0</v>
      </c>
      <c r="BH172" s="118">
        <f t="shared" si="32"/>
        <v>0</v>
      </c>
      <c r="BI172" s="118">
        <f t="shared" si="33"/>
        <v>0</v>
      </c>
      <c r="BJ172" s="19" t="s">
        <v>40</v>
      </c>
      <c r="BK172" s="118">
        <f t="shared" si="34"/>
        <v>0</v>
      </c>
      <c r="BL172" s="19" t="s">
        <v>268</v>
      </c>
      <c r="BM172" s="19" t="s">
        <v>3121</v>
      </c>
    </row>
    <row r="173" spans="2:65" s="1" customFormat="1" ht="25.5" customHeight="1">
      <c r="B173" s="35"/>
      <c r="C173" s="173" t="s">
        <v>426</v>
      </c>
      <c r="D173" s="173" t="s">
        <v>220</v>
      </c>
      <c r="E173" s="174" t="s">
        <v>3122</v>
      </c>
      <c r="F173" s="251" t="s">
        <v>3123</v>
      </c>
      <c r="G173" s="251"/>
      <c r="H173" s="251"/>
      <c r="I173" s="251"/>
      <c r="J173" s="175" t="s">
        <v>429</v>
      </c>
      <c r="K173" s="176">
        <v>18</v>
      </c>
      <c r="L173" s="252">
        <v>0</v>
      </c>
      <c r="M173" s="253"/>
      <c r="N173" s="254">
        <f t="shared" si="25"/>
        <v>0</v>
      </c>
      <c r="O173" s="254"/>
      <c r="P173" s="254"/>
      <c r="Q173" s="254"/>
      <c r="R173" s="37"/>
      <c r="T173" s="177" t="s">
        <v>22</v>
      </c>
      <c r="U173" s="44" t="s">
        <v>49</v>
      </c>
      <c r="V173" s="36"/>
      <c r="W173" s="178">
        <f t="shared" si="26"/>
        <v>0</v>
      </c>
      <c r="X173" s="178">
        <v>3.5E-4</v>
      </c>
      <c r="Y173" s="178">
        <f t="shared" si="27"/>
        <v>6.3E-3</v>
      </c>
      <c r="Z173" s="178">
        <v>0</v>
      </c>
      <c r="AA173" s="179">
        <f t="shared" si="28"/>
        <v>0</v>
      </c>
      <c r="AR173" s="19" t="s">
        <v>268</v>
      </c>
      <c r="AT173" s="19" t="s">
        <v>220</v>
      </c>
      <c r="AU173" s="19" t="s">
        <v>93</v>
      </c>
      <c r="AY173" s="19" t="s">
        <v>219</v>
      </c>
      <c r="BE173" s="118">
        <f t="shared" si="29"/>
        <v>0</v>
      </c>
      <c r="BF173" s="118">
        <f t="shared" si="30"/>
        <v>0</v>
      </c>
      <c r="BG173" s="118">
        <f t="shared" si="31"/>
        <v>0</v>
      </c>
      <c r="BH173" s="118">
        <f t="shared" si="32"/>
        <v>0</v>
      </c>
      <c r="BI173" s="118">
        <f t="shared" si="33"/>
        <v>0</v>
      </c>
      <c r="BJ173" s="19" t="s">
        <v>40</v>
      </c>
      <c r="BK173" s="118">
        <f t="shared" si="34"/>
        <v>0</v>
      </c>
      <c r="BL173" s="19" t="s">
        <v>268</v>
      </c>
      <c r="BM173" s="19" t="s">
        <v>3124</v>
      </c>
    </row>
    <row r="174" spans="2:65" s="1" customFormat="1" ht="25.5" customHeight="1">
      <c r="B174" s="35"/>
      <c r="C174" s="173" t="s">
        <v>431</v>
      </c>
      <c r="D174" s="173" t="s">
        <v>220</v>
      </c>
      <c r="E174" s="174" t="s">
        <v>3125</v>
      </c>
      <c r="F174" s="251" t="s">
        <v>3126</v>
      </c>
      <c r="G174" s="251"/>
      <c r="H174" s="251"/>
      <c r="I174" s="251"/>
      <c r="J174" s="175" t="s">
        <v>429</v>
      </c>
      <c r="K174" s="176">
        <v>16</v>
      </c>
      <c r="L174" s="252">
        <v>0</v>
      </c>
      <c r="M174" s="253"/>
      <c r="N174" s="254">
        <f t="shared" si="25"/>
        <v>0</v>
      </c>
      <c r="O174" s="254"/>
      <c r="P174" s="254"/>
      <c r="Q174" s="254"/>
      <c r="R174" s="37"/>
      <c r="T174" s="177" t="s">
        <v>22</v>
      </c>
      <c r="U174" s="44" t="s">
        <v>49</v>
      </c>
      <c r="V174" s="36"/>
      <c r="W174" s="178">
        <f t="shared" si="26"/>
        <v>0</v>
      </c>
      <c r="X174" s="178">
        <v>5.6999999999999998E-4</v>
      </c>
      <c r="Y174" s="178">
        <f t="shared" si="27"/>
        <v>9.1199999999999996E-3</v>
      </c>
      <c r="Z174" s="178">
        <v>0</v>
      </c>
      <c r="AA174" s="179">
        <f t="shared" si="28"/>
        <v>0</v>
      </c>
      <c r="AR174" s="19" t="s">
        <v>268</v>
      </c>
      <c r="AT174" s="19" t="s">
        <v>220</v>
      </c>
      <c r="AU174" s="19" t="s">
        <v>93</v>
      </c>
      <c r="AY174" s="19" t="s">
        <v>219</v>
      </c>
      <c r="BE174" s="118">
        <f t="shared" si="29"/>
        <v>0</v>
      </c>
      <c r="BF174" s="118">
        <f t="shared" si="30"/>
        <v>0</v>
      </c>
      <c r="BG174" s="118">
        <f t="shared" si="31"/>
        <v>0</v>
      </c>
      <c r="BH174" s="118">
        <f t="shared" si="32"/>
        <v>0</v>
      </c>
      <c r="BI174" s="118">
        <f t="shared" si="33"/>
        <v>0</v>
      </c>
      <c r="BJ174" s="19" t="s">
        <v>40</v>
      </c>
      <c r="BK174" s="118">
        <f t="shared" si="34"/>
        <v>0</v>
      </c>
      <c r="BL174" s="19" t="s">
        <v>268</v>
      </c>
      <c r="BM174" s="19" t="s">
        <v>3127</v>
      </c>
    </row>
    <row r="175" spans="2:65" s="1" customFormat="1" ht="25.5" customHeight="1">
      <c r="B175" s="35"/>
      <c r="C175" s="173" t="s">
        <v>435</v>
      </c>
      <c r="D175" s="173" t="s">
        <v>220</v>
      </c>
      <c r="E175" s="174" t="s">
        <v>3128</v>
      </c>
      <c r="F175" s="251" t="s">
        <v>3129</v>
      </c>
      <c r="G175" s="251"/>
      <c r="H175" s="251"/>
      <c r="I175" s="251"/>
      <c r="J175" s="175" t="s">
        <v>429</v>
      </c>
      <c r="K175" s="176">
        <v>1</v>
      </c>
      <c r="L175" s="252">
        <v>0</v>
      </c>
      <c r="M175" s="253"/>
      <c r="N175" s="254">
        <f t="shared" si="25"/>
        <v>0</v>
      </c>
      <c r="O175" s="254"/>
      <c r="P175" s="254"/>
      <c r="Q175" s="254"/>
      <c r="R175" s="37"/>
      <c r="T175" s="177" t="s">
        <v>22</v>
      </c>
      <c r="U175" s="44" t="s">
        <v>49</v>
      </c>
      <c r="V175" s="36"/>
      <c r="W175" s="178">
        <f t="shared" si="26"/>
        <v>0</v>
      </c>
      <c r="X175" s="178">
        <v>1.14E-3</v>
      </c>
      <c r="Y175" s="178">
        <f t="shared" si="27"/>
        <v>1.14E-3</v>
      </c>
      <c r="Z175" s="178">
        <v>0</v>
      </c>
      <c r="AA175" s="179">
        <f t="shared" si="28"/>
        <v>0</v>
      </c>
      <c r="AR175" s="19" t="s">
        <v>268</v>
      </c>
      <c r="AT175" s="19" t="s">
        <v>220</v>
      </c>
      <c r="AU175" s="19" t="s">
        <v>93</v>
      </c>
      <c r="AY175" s="19" t="s">
        <v>219</v>
      </c>
      <c r="BE175" s="118">
        <f t="shared" si="29"/>
        <v>0</v>
      </c>
      <c r="BF175" s="118">
        <f t="shared" si="30"/>
        <v>0</v>
      </c>
      <c r="BG175" s="118">
        <f t="shared" si="31"/>
        <v>0</v>
      </c>
      <c r="BH175" s="118">
        <f t="shared" si="32"/>
        <v>0</v>
      </c>
      <c r="BI175" s="118">
        <f t="shared" si="33"/>
        <v>0</v>
      </c>
      <c r="BJ175" s="19" t="s">
        <v>40</v>
      </c>
      <c r="BK175" s="118">
        <f t="shared" si="34"/>
        <v>0</v>
      </c>
      <c r="BL175" s="19" t="s">
        <v>268</v>
      </c>
      <c r="BM175" s="19" t="s">
        <v>3130</v>
      </c>
    </row>
    <row r="176" spans="2:65" s="1" customFormat="1" ht="25.5" customHeight="1">
      <c r="B176" s="35"/>
      <c r="C176" s="173" t="s">
        <v>439</v>
      </c>
      <c r="D176" s="173" t="s">
        <v>220</v>
      </c>
      <c r="E176" s="174" t="s">
        <v>3131</v>
      </c>
      <c r="F176" s="251" t="s">
        <v>3132</v>
      </c>
      <c r="G176" s="251"/>
      <c r="H176" s="251"/>
      <c r="I176" s="251"/>
      <c r="J176" s="175" t="s">
        <v>429</v>
      </c>
      <c r="K176" s="176">
        <v>15</v>
      </c>
      <c r="L176" s="252">
        <v>0</v>
      </c>
      <c r="M176" s="253"/>
      <c r="N176" s="254">
        <f t="shared" si="25"/>
        <v>0</v>
      </c>
      <c r="O176" s="254"/>
      <c r="P176" s="254"/>
      <c r="Q176" s="254"/>
      <c r="R176" s="37"/>
      <c r="T176" s="177" t="s">
        <v>22</v>
      </c>
      <c r="U176" s="44" t="s">
        <v>49</v>
      </c>
      <c r="V176" s="36"/>
      <c r="W176" s="178">
        <f t="shared" si="26"/>
        <v>0</v>
      </c>
      <c r="X176" s="178">
        <v>1.09E-3</v>
      </c>
      <c r="Y176" s="178">
        <f t="shared" si="27"/>
        <v>1.635E-2</v>
      </c>
      <c r="Z176" s="178">
        <v>0</v>
      </c>
      <c r="AA176" s="179">
        <f t="shared" si="28"/>
        <v>0</v>
      </c>
      <c r="AR176" s="19" t="s">
        <v>268</v>
      </c>
      <c r="AT176" s="19" t="s">
        <v>220</v>
      </c>
      <c r="AU176" s="19" t="s">
        <v>93</v>
      </c>
      <c r="AY176" s="19" t="s">
        <v>219</v>
      </c>
      <c r="BE176" s="118">
        <f t="shared" si="29"/>
        <v>0</v>
      </c>
      <c r="BF176" s="118">
        <f t="shared" si="30"/>
        <v>0</v>
      </c>
      <c r="BG176" s="118">
        <f t="shared" si="31"/>
        <v>0</v>
      </c>
      <c r="BH176" s="118">
        <f t="shared" si="32"/>
        <v>0</v>
      </c>
      <c r="BI176" s="118">
        <f t="shared" si="33"/>
        <v>0</v>
      </c>
      <c r="BJ176" s="19" t="s">
        <v>40</v>
      </c>
      <c r="BK176" s="118">
        <f t="shared" si="34"/>
        <v>0</v>
      </c>
      <c r="BL176" s="19" t="s">
        <v>268</v>
      </c>
      <c r="BM176" s="19" t="s">
        <v>3133</v>
      </c>
    </row>
    <row r="177" spans="2:65" s="1" customFormat="1" ht="25.5" customHeight="1">
      <c r="B177" s="35"/>
      <c r="C177" s="173" t="s">
        <v>443</v>
      </c>
      <c r="D177" s="173" t="s">
        <v>220</v>
      </c>
      <c r="E177" s="174" t="s">
        <v>3134</v>
      </c>
      <c r="F177" s="251" t="s">
        <v>3135</v>
      </c>
      <c r="G177" s="251"/>
      <c r="H177" s="251"/>
      <c r="I177" s="251"/>
      <c r="J177" s="175" t="s">
        <v>372</v>
      </c>
      <c r="K177" s="176">
        <v>55</v>
      </c>
      <c r="L177" s="252">
        <v>0</v>
      </c>
      <c r="M177" s="253"/>
      <c r="N177" s="254">
        <f t="shared" si="25"/>
        <v>0</v>
      </c>
      <c r="O177" s="254"/>
      <c r="P177" s="254"/>
      <c r="Q177" s="254"/>
      <c r="R177" s="37"/>
      <c r="T177" s="177" t="s">
        <v>22</v>
      </c>
      <c r="U177" s="44" t="s">
        <v>49</v>
      </c>
      <c r="V177" s="36"/>
      <c r="W177" s="178">
        <f t="shared" si="26"/>
        <v>0</v>
      </c>
      <c r="X177" s="178">
        <v>0</v>
      </c>
      <c r="Y177" s="178">
        <f t="shared" si="27"/>
        <v>0</v>
      </c>
      <c r="Z177" s="178">
        <v>0</v>
      </c>
      <c r="AA177" s="179">
        <f t="shared" si="28"/>
        <v>0</v>
      </c>
      <c r="AR177" s="19" t="s">
        <v>268</v>
      </c>
      <c r="AT177" s="19" t="s">
        <v>220</v>
      </c>
      <c r="AU177" s="19" t="s">
        <v>93</v>
      </c>
      <c r="AY177" s="19" t="s">
        <v>219</v>
      </c>
      <c r="BE177" s="118">
        <f t="shared" si="29"/>
        <v>0</v>
      </c>
      <c r="BF177" s="118">
        <f t="shared" si="30"/>
        <v>0</v>
      </c>
      <c r="BG177" s="118">
        <f t="shared" si="31"/>
        <v>0</v>
      </c>
      <c r="BH177" s="118">
        <f t="shared" si="32"/>
        <v>0</v>
      </c>
      <c r="BI177" s="118">
        <f t="shared" si="33"/>
        <v>0</v>
      </c>
      <c r="BJ177" s="19" t="s">
        <v>40</v>
      </c>
      <c r="BK177" s="118">
        <f t="shared" si="34"/>
        <v>0</v>
      </c>
      <c r="BL177" s="19" t="s">
        <v>268</v>
      </c>
      <c r="BM177" s="19" t="s">
        <v>3136</v>
      </c>
    </row>
    <row r="178" spans="2:65" s="1" customFormat="1" ht="25.5" customHeight="1">
      <c r="B178" s="35"/>
      <c r="C178" s="173" t="s">
        <v>447</v>
      </c>
      <c r="D178" s="173" t="s">
        <v>220</v>
      </c>
      <c r="E178" s="174" t="s">
        <v>3137</v>
      </c>
      <c r="F178" s="251" t="s">
        <v>3138</v>
      </c>
      <c r="G178" s="251"/>
      <c r="H178" s="251"/>
      <c r="I178" s="251"/>
      <c r="J178" s="175" t="s">
        <v>372</v>
      </c>
      <c r="K178" s="176">
        <v>25</v>
      </c>
      <c r="L178" s="252">
        <v>0</v>
      </c>
      <c r="M178" s="253"/>
      <c r="N178" s="254">
        <f t="shared" si="25"/>
        <v>0</v>
      </c>
      <c r="O178" s="254"/>
      <c r="P178" s="254"/>
      <c r="Q178" s="254"/>
      <c r="R178" s="37"/>
      <c r="T178" s="177" t="s">
        <v>22</v>
      </c>
      <c r="U178" s="44" t="s">
        <v>49</v>
      </c>
      <c r="V178" s="36"/>
      <c r="W178" s="178">
        <f t="shared" si="26"/>
        <v>0</v>
      </c>
      <c r="X178" s="178">
        <v>0</v>
      </c>
      <c r="Y178" s="178">
        <f t="shared" si="27"/>
        <v>0</v>
      </c>
      <c r="Z178" s="178">
        <v>0</v>
      </c>
      <c r="AA178" s="179">
        <f t="shared" si="28"/>
        <v>0</v>
      </c>
      <c r="AR178" s="19" t="s">
        <v>268</v>
      </c>
      <c r="AT178" s="19" t="s">
        <v>220</v>
      </c>
      <c r="AU178" s="19" t="s">
        <v>93</v>
      </c>
      <c r="AY178" s="19" t="s">
        <v>219</v>
      </c>
      <c r="BE178" s="118">
        <f t="shared" si="29"/>
        <v>0</v>
      </c>
      <c r="BF178" s="118">
        <f t="shared" si="30"/>
        <v>0</v>
      </c>
      <c r="BG178" s="118">
        <f t="shared" si="31"/>
        <v>0</v>
      </c>
      <c r="BH178" s="118">
        <f t="shared" si="32"/>
        <v>0</v>
      </c>
      <c r="BI178" s="118">
        <f t="shared" si="33"/>
        <v>0</v>
      </c>
      <c r="BJ178" s="19" t="s">
        <v>40</v>
      </c>
      <c r="BK178" s="118">
        <f t="shared" si="34"/>
        <v>0</v>
      </c>
      <c r="BL178" s="19" t="s">
        <v>268</v>
      </c>
      <c r="BM178" s="19" t="s">
        <v>3139</v>
      </c>
    </row>
    <row r="179" spans="2:65" s="1" customFormat="1" ht="25.5" customHeight="1">
      <c r="B179" s="35"/>
      <c r="C179" s="173" t="s">
        <v>451</v>
      </c>
      <c r="D179" s="173" t="s">
        <v>220</v>
      </c>
      <c r="E179" s="174" t="s">
        <v>3140</v>
      </c>
      <c r="F179" s="251" t="s">
        <v>3141</v>
      </c>
      <c r="G179" s="251"/>
      <c r="H179" s="251"/>
      <c r="I179" s="251"/>
      <c r="J179" s="175" t="s">
        <v>372</v>
      </c>
      <c r="K179" s="176">
        <v>18</v>
      </c>
      <c r="L179" s="252">
        <v>0</v>
      </c>
      <c r="M179" s="253"/>
      <c r="N179" s="254">
        <f t="shared" si="25"/>
        <v>0</v>
      </c>
      <c r="O179" s="254"/>
      <c r="P179" s="254"/>
      <c r="Q179" s="254"/>
      <c r="R179" s="37"/>
      <c r="T179" s="177" t="s">
        <v>22</v>
      </c>
      <c r="U179" s="44" t="s">
        <v>49</v>
      </c>
      <c r="V179" s="36"/>
      <c r="W179" s="178">
        <f t="shared" si="26"/>
        <v>0</v>
      </c>
      <c r="X179" s="178">
        <v>0</v>
      </c>
      <c r="Y179" s="178">
        <f t="shared" si="27"/>
        <v>0</v>
      </c>
      <c r="Z179" s="178">
        <v>0</v>
      </c>
      <c r="AA179" s="179">
        <f t="shared" si="28"/>
        <v>0</v>
      </c>
      <c r="AR179" s="19" t="s">
        <v>268</v>
      </c>
      <c r="AT179" s="19" t="s">
        <v>220</v>
      </c>
      <c r="AU179" s="19" t="s">
        <v>93</v>
      </c>
      <c r="AY179" s="19" t="s">
        <v>219</v>
      </c>
      <c r="BE179" s="118">
        <f t="shared" si="29"/>
        <v>0</v>
      </c>
      <c r="BF179" s="118">
        <f t="shared" si="30"/>
        <v>0</v>
      </c>
      <c r="BG179" s="118">
        <f t="shared" si="31"/>
        <v>0</v>
      </c>
      <c r="BH179" s="118">
        <f t="shared" si="32"/>
        <v>0</v>
      </c>
      <c r="BI179" s="118">
        <f t="shared" si="33"/>
        <v>0</v>
      </c>
      <c r="BJ179" s="19" t="s">
        <v>40</v>
      </c>
      <c r="BK179" s="118">
        <f t="shared" si="34"/>
        <v>0</v>
      </c>
      <c r="BL179" s="19" t="s">
        <v>268</v>
      </c>
      <c r="BM179" s="19" t="s">
        <v>3142</v>
      </c>
    </row>
    <row r="180" spans="2:65" s="1" customFormat="1" ht="16.5" customHeight="1">
      <c r="B180" s="35"/>
      <c r="C180" s="173" t="s">
        <v>455</v>
      </c>
      <c r="D180" s="173" t="s">
        <v>220</v>
      </c>
      <c r="E180" s="174" t="s">
        <v>3143</v>
      </c>
      <c r="F180" s="251" t="s">
        <v>3144</v>
      </c>
      <c r="G180" s="251"/>
      <c r="H180" s="251"/>
      <c r="I180" s="251"/>
      <c r="J180" s="175" t="s">
        <v>372</v>
      </c>
      <c r="K180" s="176">
        <v>1</v>
      </c>
      <c r="L180" s="252">
        <v>0</v>
      </c>
      <c r="M180" s="253"/>
      <c r="N180" s="254">
        <f t="shared" si="25"/>
        <v>0</v>
      </c>
      <c r="O180" s="254"/>
      <c r="P180" s="254"/>
      <c r="Q180" s="254"/>
      <c r="R180" s="37"/>
      <c r="T180" s="177" t="s">
        <v>22</v>
      </c>
      <c r="U180" s="44" t="s">
        <v>49</v>
      </c>
      <c r="V180" s="36"/>
      <c r="W180" s="178">
        <f t="shared" si="26"/>
        <v>0</v>
      </c>
      <c r="X180" s="178">
        <v>5.6999999999999998E-4</v>
      </c>
      <c r="Y180" s="178">
        <f t="shared" si="27"/>
        <v>5.6999999999999998E-4</v>
      </c>
      <c r="Z180" s="178">
        <v>0</v>
      </c>
      <c r="AA180" s="179">
        <f t="shared" si="28"/>
        <v>0</v>
      </c>
      <c r="AR180" s="19" t="s">
        <v>268</v>
      </c>
      <c r="AT180" s="19" t="s">
        <v>220</v>
      </c>
      <c r="AU180" s="19" t="s">
        <v>93</v>
      </c>
      <c r="AY180" s="19" t="s">
        <v>219</v>
      </c>
      <c r="BE180" s="118">
        <f t="shared" si="29"/>
        <v>0</v>
      </c>
      <c r="BF180" s="118">
        <f t="shared" si="30"/>
        <v>0</v>
      </c>
      <c r="BG180" s="118">
        <f t="shared" si="31"/>
        <v>0</v>
      </c>
      <c r="BH180" s="118">
        <f t="shared" si="32"/>
        <v>0</v>
      </c>
      <c r="BI180" s="118">
        <f t="shared" si="33"/>
        <v>0</v>
      </c>
      <c r="BJ180" s="19" t="s">
        <v>40</v>
      </c>
      <c r="BK180" s="118">
        <f t="shared" si="34"/>
        <v>0</v>
      </c>
      <c r="BL180" s="19" t="s">
        <v>268</v>
      </c>
      <c r="BM180" s="19" t="s">
        <v>3145</v>
      </c>
    </row>
    <row r="181" spans="2:65" s="1" customFormat="1" ht="51" customHeight="1">
      <c r="B181" s="35"/>
      <c r="C181" s="181" t="s">
        <v>459</v>
      </c>
      <c r="D181" s="181" t="s">
        <v>536</v>
      </c>
      <c r="E181" s="182" t="s">
        <v>3146</v>
      </c>
      <c r="F181" s="285" t="s">
        <v>3147</v>
      </c>
      <c r="G181" s="285"/>
      <c r="H181" s="285"/>
      <c r="I181" s="285"/>
      <c r="J181" s="183" t="s">
        <v>372</v>
      </c>
      <c r="K181" s="184">
        <v>1</v>
      </c>
      <c r="L181" s="282">
        <v>0</v>
      </c>
      <c r="M181" s="283"/>
      <c r="N181" s="284">
        <f t="shared" si="25"/>
        <v>0</v>
      </c>
      <c r="O181" s="254"/>
      <c r="P181" s="254"/>
      <c r="Q181" s="254"/>
      <c r="R181" s="37"/>
      <c r="T181" s="177" t="s">
        <v>22</v>
      </c>
      <c r="U181" s="44" t="s">
        <v>49</v>
      </c>
      <c r="V181" s="36"/>
      <c r="W181" s="178">
        <f t="shared" si="26"/>
        <v>0</v>
      </c>
      <c r="X181" s="178">
        <v>1.1999999999999999E-3</v>
      </c>
      <c r="Y181" s="178">
        <f t="shared" si="27"/>
        <v>1.1999999999999999E-3</v>
      </c>
      <c r="Z181" s="178">
        <v>0</v>
      </c>
      <c r="AA181" s="179">
        <f t="shared" si="28"/>
        <v>0</v>
      </c>
      <c r="AR181" s="19" t="s">
        <v>414</v>
      </c>
      <c r="AT181" s="19" t="s">
        <v>536</v>
      </c>
      <c r="AU181" s="19" t="s">
        <v>93</v>
      </c>
      <c r="AY181" s="19" t="s">
        <v>219</v>
      </c>
      <c r="BE181" s="118">
        <f t="shared" si="29"/>
        <v>0</v>
      </c>
      <c r="BF181" s="118">
        <f t="shared" si="30"/>
        <v>0</v>
      </c>
      <c r="BG181" s="118">
        <f t="shared" si="31"/>
        <v>0</v>
      </c>
      <c r="BH181" s="118">
        <f t="shared" si="32"/>
        <v>0</v>
      </c>
      <c r="BI181" s="118">
        <f t="shared" si="33"/>
        <v>0</v>
      </c>
      <c r="BJ181" s="19" t="s">
        <v>40</v>
      </c>
      <c r="BK181" s="118">
        <f t="shared" si="34"/>
        <v>0</v>
      </c>
      <c r="BL181" s="19" t="s">
        <v>268</v>
      </c>
      <c r="BM181" s="19" t="s">
        <v>3148</v>
      </c>
    </row>
    <row r="182" spans="2:65" s="1" customFormat="1" ht="25.5" customHeight="1">
      <c r="B182" s="35"/>
      <c r="C182" s="173" t="s">
        <v>463</v>
      </c>
      <c r="D182" s="173" t="s">
        <v>220</v>
      </c>
      <c r="E182" s="174" t="s">
        <v>3149</v>
      </c>
      <c r="F182" s="251" t="s">
        <v>3150</v>
      </c>
      <c r="G182" s="251"/>
      <c r="H182" s="251"/>
      <c r="I182" s="251"/>
      <c r="J182" s="175" t="s">
        <v>372</v>
      </c>
      <c r="K182" s="176">
        <v>7</v>
      </c>
      <c r="L182" s="252">
        <v>0</v>
      </c>
      <c r="M182" s="253"/>
      <c r="N182" s="254">
        <f t="shared" si="25"/>
        <v>0</v>
      </c>
      <c r="O182" s="254"/>
      <c r="P182" s="254"/>
      <c r="Q182" s="254"/>
      <c r="R182" s="37"/>
      <c r="T182" s="177" t="s">
        <v>22</v>
      </c>
      <c r="U182" s="44" t="s">
        <v>49</v>
      </c>
      <c r="V182" s="36"/>
      <c r="W182" s="178">
        <f t="shared" si="26"/>
        <v>0</v>
      </c>
      <c r="X182" s="178">
        <v>6.2E-4</v>
      </c>
      <c r="Y182" s="178">
        <f t="shared" si="27"/>
        <v>4.3400000000000001E-3</v>
      </c>
      <c r="Z182" s="178">
        <v>0</v>
      </c>
      <c r="AA182" s="179">
        <f t="shared" si="28"/>
        <v>0</v>
      </c>
      <c r="AR182" s="19" t="s">
        <v>268</v>
      </c>
      <c r="AT182" s="19" t="s">
        <v>220</v>
      </c>
      <c r="AU182" s="19" t="s">
        <v>93</v>
      </c>
      <c r="AY182" s="19" t="s">
        <v>219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19" t="s">
        <v>40</v>
      </c>
      <c r="BK182" s="118">
        <f t="shared" si="34"/>
        <v>0</v>
      </c>
      <c r="BL182" s="19" t="s">
        <v>268</v>
      </c>
      <c r="BM182" s="19" t="s">
        <v>3151</v>
      </c>
    </row>
    <row r="183" spans="2:65" s="1" customFormat="1" ht="51" customHeight="1">
      <c r="B183" s="35"/>
      <c r="C183" s="181" t="s">
        <v>467</v>
      </c>
      <c r="D183" s="181" t="s">
        <v>536</v>
      </c>
      <c r="E183" s="182" t="s">
        <v>3152</v>
      </c>
      <c r="F183" s="285" t="s">
        <v>3153</v>
      </c>
      <c r="G183" s="285"/>
      <c r="H183" s="285"/>
      <c r="I183" s="285"/>
      <c r="J183" s="183" t="s">
        <v>372</v>
      </c>
      <c r="K183" s="184">
        <v>7</v>
      </c>
      <c r="L183" s="282">
        <v>0</v>
      </c>
      <c r="M183" s="283"/>
      <c r="N183" s="284">
        <f t="shared" si="25"/>
        <v>0</v>
      </c>
      <c r="O183" s="254"/>
      <c r="P183" s="254"/>
      <c r="Q183" s="254"/>
      <c r="R183" s="37"/>
      <c r="T183" s="177" t="s">
        <v>22</v>
      </c>
      <c r="U183" s="44" t="s">
        <v>49</v>
      </c>
      <c r="V183" s="36"/>
      <c r="W183" s="178">
        <f t="shared" si="26"/>
        <v>0</v>
      </c>
      <c r="X183" s="178">
        <v>4.4000000000000003E-3</v>
      </c>
      <c r="Y183" s="178">
        <f t="shared" si="27"/>
        <v>3.0800000000000001E-2</v>
      </c>
      <c r="Z183" s="178">
        <v>0</v>
      </c>
      <c r="AA183" s="179">
        <f t="shared" si="28"/>
        <v>0</v>
      </c>
      <c r="AR183" s="19" t="s">
        <v>414</v>
      </c>
      <c r="AT183" s="19" t="s">
        <v>536</v>
      </c>
      <c r="AU183" s="19" t="s">
        <v>93</v>
      </c>
      <c r="AY183" s="19" t="s">
        <v>219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19" t="s">
        <v>40</v>
      </c>
      <c r="BK183" s="118">
        <f t="shared" si="34"/>
        <v>0</v>
      </c>
      <c r="BL183" s="19" t="s">
        <v>268</v>
      </c>
      <c r="BM183" s="19" t="s">
        <v>3154</v>
      </c>
    </row>
    <row r="184" spans="2:65" s="1" customFormat="1" ht="38.25" customHeight="1">
      <c r="B184" s="35"/>
      <c r="C184" s="173" t="s">
        <v>471</v>
      </c>
      <c r="D184" s="173" t="s">
        <v>220</v>
      </c>
      <c r="E184" s="174" t="s">
        <v>3155</v>
      </c>
      <c r="F184" s="251" t="s">
        <v>3156</v>
      </c>
      <c r="G184" s="251"/>
      <c r="H184" s="251"/>
      <c r="I184" s="251"/>
      <c r="J184" s="175" t="s">
        <v>372</v>
      </c>
      <c r="K184" s="176">
        <v>11</v>
      </c>
      <c r="L184" s="252">
        <v>0</v>
      </c>
      <c r="M184" s="253"/>
      <c r="N184" s="254">
        <f t="shared" si="25"/>
        <v>0</v>
      </c>
      <c r="O184" s="254"/>
      <c r="P184" s="254"/>
      <c r="Q184" s="254"/>
      <c r="R184" s="37"/>
      <c r="T184" s="177" t="s">
        <v>22</v>
      </c>
      <c r="U184" s="44" t="s">
        <v>49</v>
      </c>
      <c r="V184" s="36"/>
      <c r="W184" s="178">
        <f t="shared" si="26"/>
        <v>0</v>
      </c>
      <c r="X184" s="178">
        <v>2.2000000000000001E-4</v>
      </c>
      <c r="Y184" s="178">
        <f t="shared" si="27"/>
        <v>2.4200000000000003E-3</v>
      </c>
      <c r="Z184" s="178">
        <v>0</v>
      </c>
      <c r="AA184" s="179">
        <f t="shared" si="28"/>
        <v>0</v>
      </c>
      <c r="AR184" s="19" t="s">
        <v>268</v>
      </c>
      <c r="AT184" s="19" t="s">
        <v>220</v>
      </c>
      <c r="AU184" s="19" t="s">
        <v>93</v>
      </c>
      <c r="AY184" s="19" t="s">
        <v>219</v>
      </c>
      <c r="BE184" s="118">
        <f t="shared" si="29"/>
        <v>0</v>
      </c>
      <c r="BF184" s="118">
        <f t="shared" si="30"/>
        <v>0</v>
      </c>
      <c r="BG184" s="118">
        <f t="shared" si="31"/>
        <v>0</v>
      </c>
      <c r="BH184" s="118">
        <f t="shared" si="32"/>
        <v>0</v>
      </c>
      <c r="BI184" s="118">
        <f t="shared" si="33"/>
        <v>0</v>
      </c>
      <c r="BJ184" s="19" t="s">
        <v>40</v>
      </c>
      <c r="BK184" s="118">
        <f t="shared" si="34"/>
        <v>0</v>
      </c>
      <c r="BL184" s="19" t="s">
        <v>268</v>
      </c>
      <c r="BM184" s="19" t="s">
        <v>3157</v>
      </c>
    </row>
    <row r="185" spans="2:65" s="1" customFormat="1" ht="38.25" customHeight="1">
      <c r="B185" s="35"/>
      <c r="C185" s="173" t="s">
        <v>475</v>
      </c>
      <c r="D185" s="173" t="s">
        <v>220</v>
      </c>
      <c r="E185" s="174" t="s">
        <v>3158</v>
      </c>
      <c r="F185" s="251" t="s">
        <v>3159</v>
      </c>
      <c r="G185" s="251"/>
      <c r="H185" s="251"/>
      <c r="I185" s="251"/>
      <c r="J185" s="175" t="s">
        <v>372</v>
      </c>
      <c r="K185" s="176">
        <v>8</v>
      </c>
      <c r="L185" s="252">
        <v>0</v>
      </c>
      <c r="M185" s="253"/>
      <c r="N185" s="254">
        <f t="shared" si="25"/>
        <v>0</v>
      </c>
      <c r="O185" s="254"/>
      <c r="P185" s="254"/>
      <c r="Q185" s="254"/>
      <c r="R185" s="37"/>
      <c r="T185" s="177" t="s">
        <v>22</v>
      </c>
      <c r="U185" s="44" t="s">
        <v>49</v>
      </c>
      <c r="V185" s="36"/>
      <c r="W185" s="178">
        <f t="shared" si="26"/>
        <v>0</v>
      </c>
      <c r="X185" s="178">
        <v>1.5E-3</v>
      </c>
      <c r="Y185" s="178">
        <f t="shared" si="27"/>
        <v>1.2E-2</v>
      </c>
      <c r="Z185" s="178">
        <v>0</v>
      </c>
      <c r="AA185" s="179">
        <f t="shared" si="28"/>
        <v>0</v>
      </c>
      <c r="AR185" s="19" t="s">
        <v>268</v>
      </c>
      <c r="AT185" s="19" t="s">
        <v>220</v>
      </c>
      <c r="AU185" s="19" t="s">
        <v>93</v>
      </c>
      <c r="AY185" s="19" t="s">
        <v>219</v>
      </c>
      <c r="BE185" s="118">
        <f t="shared" si="29"/>
        <v>0</v>
      </c>
      <c r="BF185" s="118">
        <f t="shared" si="30"/>
        <v>0</v>
      </c>
      <c r="BG185" s="118">
        <f t="shared" si="31"/>
        <v>0</v>
      </c>
      <c r="BH185" s="118">
        <f t="shared" si="32"/>
        <v>0</v>
      </c>
      <c r="BI185" s="118">
        <f t="shared" si="33"/>
        <v>0</v>
      </c>
      <c r="BJ185" s="19" t="s">
        <v>40</v>
      </c>
      <c r="BK185" s="118">
        <f t="shared" si="34"/>
        <v>0</v>
      </c>
      <c r="BL185" s="19" t="s">
        <v>268</v>
      </c>
      <c r="BM185" s="19" t="s">
        <v>3160</v>
      </c>
    </row>
    <row r="186" spans="2:65" s="1" customFormat="1" ht="25.5" customHeight="1">
      <c r="B186" s="35"/>
      <c r="C186" s="173" t="s">
        <v>479</v>
      </c>
      <c r="D186" s="173" t="s">
        <v>220</v>
      </c>
      <c r="E186" s="174" t="s">
        <v>3161</v>
      </c>
      <c r="F186" s="251" t="s">
        <v>3162</v>
      </c>
      <c r="G186" s="251"/>
      <c r="H186" s="251"/>
      <c r="I186" s="251"/>
      <c r="J186" s="175" t="s">
        <v>372</v>
      </c>
      <c r="K186" s="176">
        <v>2</v>
      </c>
      <c r="L186" s="252">
        <v>0</v>
      </c>
      <c r="M186" s="253"/>
      <c r="N186" s="254">
        <f t="shared" si="25"/>
        <v>0</v>
      </c>
      <c r="O186" s="254"/>
      <c r="P186" s="254"/>
      <c r="Q186" s="254"/>
      <c r="R186" s="37"/>
      <c r="T186" s="177" t="s">
        <v>22</v>
      </c>
      <c r="U186" s="44" t="s">
        <v>49</v>
      </c>
      <c r="V186" s="36"/>
      <c r="W186" s="178">
        <f t="shared" si="26"/>
        <v>0</v>
      </c>
      <c r="X186" s="178">
        <v>2.9E-4</v>
      </c>
      <c r="Y186" s="178">
        <f t="shared" si="27"/>
        <v>5.8E-4</v>
      </c>
      <c r="Z186" s="178">
        <v>0</v>
      </c>
      <c r="AA186" s="179">
        <f t="shared" si="28"/>
        <v>0</v>
      </c>
      <c r="AR186" s="19" t="s">
        <v>268</v>
      </c>
      <c r="AT186" s="19" t="s">
        <v>220</v>
      </c>
      <c r="AU186" s="19" t="s">
        <v>93</v>
      </c>
      <c r="AY186" s="19" t="s">
        <v>219</v>
      </c>
      <c r="BE186" s="118">
        <f t="shared" si="29"/>
        <v>0</v>
      </c>
      <c r="BF186" s="118">
        <f t="shared" si="30"/>
        <v>0</v>
      </c>
      <c r="BG186" s="118">
        <f t="shared" si="31"/>
        <v>0</v>
      </c>
      <c r="BH186" s="118">
        <f t="shared" si="32"/>
        <v>0</v>
      </c>
      <c r="BI186" s="118">
        <f t="shared" si="33"/>
        <v>0</v>
      </c>
      <c r="BJ186" s="19" t="s">
        <v>40</v>
      </c>
      <c r="BK186" s="118">
        <f t="shared" si="34"/>
        <v>0</v>
      </c>
      <c r="BL186" s="19" t="s">
        <v>268</v>
      </c>
      <c r="BM186" s="19" t="s">
        <v>3163</v>
      </c>
    </row>
    <row r="187" spans="2:65" s="1" customFormat="1" ht="25.5" customHeight="1">
      <c r="B187" s="35"/>
      <c r="C187" s="173" t="s">
        <v>483</v>
      </c>
      <c r="D187" s="173" t="s">
        <v>220</v>
      </c>
      <c r="E187" s="174" t="s">
        <v>1768</v>
      </c>
      <c r="F187" s="251" t="s">
        <v>1769</v>
      </c>
      <c r="G187" s="251"/>
      <c r="H187" s="251"/>
      <c r="I187" s="251"/>
      <c r="J187" s="175" t="s">
        <v>429</v>
      </c>
      <c r="K187" s="176">
        <v>396</v>
      </c>
      <c r="L187" s="252">
        <v>0</v>
      </c>
      <c r="M187" s="253"/>
      <c r="N187" s="254">
        <f t="shared" si="25"/>
        <v>0</v>
      </c>
      <c r="O187" s="254"/>
      <c r="P187" s="254"/>
      <c r="Q187" s="254"/>
      <c r="R187" s="37"/>
      <c r="T187" s="177" t="s">
        <v>22</v>
      </c>
      <c r="U187" s="44" t="s">
        <v>49</v>
      </c>
      <c r="V187" s="36"/>
      <c r="W187" s="178">
        <f t="shared" si="26"/>
        <v>0</v>
      </c>
      <c r="X187" s="178">
        <v>0</v>
      </c>
      <c r="Y187" s="178">
        <f t="shared" si="27"/>
        <v>0</v>
      </c>
      <c r="Z187" s="178">
        <v>0</v>
      </c>
      <c r="AA187" s="179">
        <f t="shared" si="28"/>
        <v>0</v>
      </c>
      <c r="AR187" s="19" t="s">
        <v>268</v>
      </c>
      <c r="AT187" s="19" t="s">
        <v>220</v>
      </c>
      <c r="AU187" s="19" t="s">
        <v>93</v>
      </c>
      <c r="AY187" s="19" t="s">
        <v>219</v>
      </c>
      <c r="BE187" s="118">
        <f t="shared" si="29"/>
        <v>0</v>
      </c>
      <c r="BF187" s="118">
        <f t="shared" si="30"/>
        <v>0</v>
      </c>
      <c r="BG187" s="118">
        <f t="shared" si="31"/>
        <v>0</v>
      </c>
      <c r="BH187" s="118">
        <f t="shared" si="32"/>
        <v>0</v>
      </c>
      <c r="BI187" s="118">
        <f t="shared" si="33"/>
        <v>0</v>
      </c>
      <c r="BJ187" s="19" t="s">
        <v>40</v>
      </c>
      <c r="BK187" s="118">
        <f t="shared" si="34"/>
        <v>0</v>
      </c>
      <c r="BL187" s="19" t="s">
        <v>268</v>
      </c>
      <c r="BM187" s="19" t="s">
        <v>3164</v>
      </c>
    </row>
    <row r="188" spans="2:65" s="1" customFormat="1" ht="25.5" customHeight="1">
      <c r="B188" s="35"/>
      <c r="C188" s="173" t="s">
        <v>487</v>
      </c>
      <c r="D188" s="173" t="s">
        <v>220</v>
      </c>
      <c r="E188" s="174" t="s">
        <v>3165</v>
      </c>
      <c r="F188" s="251" t="s">
        <v>3166</v>
      </c>
      <c r="G188" s="251"/>
      <c r="H188" s="251"/>
      <c r="I188" s="251"/>
      <c r="J188" s="175" t="s">
        <v>429</v>
      </c>
      <c r="K188" s="176">
        <v>17</v>
      </c>
      <c r="L188" s="252">
        <v>0</v>
      </c>
      <c r="M188" s="253"/>
      <c r="N188" s="254">
        <f t="shared" si="25"/>
        <v>0</v>
      </c>
      <c r="O188" s="254"/>
      <c r="P188" s="254"/>
      <c r="Q188" s="254"/>
      <c r="R188" s="37"/>
      <c r="T188" s="177" t="s">
        <v>22</v>
      </c>
      <c r="U188" s="44" t="s">
        <v>49</v>
      </c>
      <c r="V188" s="36"/>
      <c r="W188" s="178">
        <f t="shared" si="26"/>
        <v>0</v>
      </c>
      <c r="X188" s="178">
        <v>0</v>
      </c>
      <c r="Y188" s="178">
        <f t="shared" si="27"/>
        <v>0</v>
      </c>
      <c r="Z188" s="178">
        <v>0</v>
      </c>
      <c r="AA188" s="179">
        <f t="shared" si="28"/>
        <v>0</v>
      </c>
      <c r="AR188" s="19" t="s">
        <v>268</v>
      </c>
      <c r="AT188" s="19" t="s">
        <v>220</v>
      </c>
      <c r="AU188" s="19" t="s">
        <v>93</v>
      </c>
      <c r="AY188" s="19" t="s">
        <v>219</v>
      </c>
      <c r="BE188" s="118">
        <f t="shared" si="29"/>
        <v>0</v>
      </c>
      <c r="BF188" s="118">
        <f t="shared" si="30"/>
        <v>0</v>
      </c>
      <c r="BG188" s="118">
        <f t="shared" si="31"/>
        <v>0</v>
      </c>
      <c r="BH188" s="118">
        <f t="shared" si="32"/>
        <v>0</v>
      </c>
      <c r="BI188" s="118">
        <f t="shared" si="33"/>
        <v>0</v>
      </c>
      <c r="BJ188" s="19" t="s">
        <v>40</v>
      </c>
      <c r="BK188" s="118">
        <f t="shared" si="34"/>
        <v>0</v>
      </c>
      <c r="BL188" s="19" t="s">
        <v>268</v>
      </c>
      <c r="BM188" s="19" t="s">
        <v>3167</v>
      </c>
    </row>
    <row r="189" spans="2:65" s="1" customFormat="1" ht="38.25" customHeight="1">
      <c r="B189" s="35"/>
      <c r="C189" s="173" t="s">
        <v>491</v>
      </c>
      <c r="D189" s="173" t="s">
        <v>220</v>
      </c>
      <c r="E189" s="174" t="s">
        <v>3168</v>
      </c>
      <c r="F189" s="251" t="s">
        <v>3169</v>
      </c>
      <c r="G189" s="251"/>
      <c r="H189" s="251"/>
      <c r="I189" s="251"/>
      <c r="J189" s="175" t="s">
        <v>429</v>
      </c>
      <c r="K189" s="176">
        <v>122</v>
      </c>
      <c r="L189" s="252">
        <v>0</v>
      </c>
      <c r="M189" s="253"/>
      <c r="N189" s="254">
        <f t="shared" si="25"/>
        <v>0</v>
      </c>
      <c r="O189" s="254"/>
      <c r="P189" s="254"/>
      <c r="Q189" s="254"/>
      <c r="R189" s="37"/>
      <c r="T189" s="177" t="s">
        <v>22</v>
      </c>
      <c r="U189" s="44" t="s">
        <v>49</v>
      </c>
      <c r="V189" s="36"/>
      <c r="W189" s="178">
        <f t="shared" si="26"/>
        <v>0</v>
      </c>
      <c r="X189" s="178">
        <v>9.1E-4</v>
      </c>
      <c r="Y189" s="178">
        <f t="shared" si="27"/>
        <v>0.11101999999999999</v>
      </c>
      <c r="Z189" s="178">
        <v>0</v>
      </c>
      <c r="AA189" s="179">
        <f t="shared" si="28"/>
        <v>0</v>
      </c>
      <c r="AR189" s="19" t="s">
        <v>268</v>
      </c>
      <c r="AT189" s="19" t="s">
        <v>220</v>
      </c>
      <c r="AU189" s="19" t="s">
        <v>93</v>
      </c>
      <c r="AY189" s="19" t="s">
        <v>219</v>
      </c>
      <c r="BE189" s="118">
        <f t="shared" si="29"/>
        <v>0</v>
      </c>
      <c r="BF189" s="118">
        <f t="shared" si="30"/>
        <v>0</v>
      </c>
      <c r="BG189" s="118">
        <f t="shared" si="31"/>
        <v>0</v>
      </c>
      <c r="BH189" s="118">
        <f t="shared" si="32"/>
        <v>0</v>
      </c>
      <c r="BI189" s="118">
        <f t="shared" si="33"/>
        <v>0</v>
      </c>
      <c r="BJ189" s="19" t="s">
        <v>40</v>
      </c>
      <c r="BK189" s="118">
        <f t="shared" si="34"/>
        <v>0</v>
      </c>
      <c r="BL189" s="19" t="s">
        <v>268</v>
      </c>
      <c r="BM189" s="19" t="s">
        <v>3170</v>
      </c>
    </row>
    <row r="190" spans="2:65" s="1" customFormat="1" ht="25.5" customHeight="1">
      <c r="B190" s="35"/>
      <c r="C190" s="181" t="s">
        <v>495</v>
      </c>
      <c r="D190" s="181" t="s">
        <v>536</v>
      </c>
      <c r="E190" s="182" t="s">
        <v>3171</v>
      </c>
      <c r="F190" s="285" t="s">
        <v>3172</v>
      </c>
      <c r="G190" s="285"/>
      <c r="H190" s="285"/>
      <c r="I190" s="285"/>
      <c r="J190" s="183" t="s">
        <v>372</v>
      </c>
      <c r="K190" s="184">
        <v>1</v>
      </c>
      <c r="L190" s="282">
        <v>0</v>
      </c>
      <c r="M190" s="283"/>
      <c r="N190" s="284">
        <f t="shared" si="25"/>
        <v>0</v>
      </c>
      <c r="O190" s="254"/>
      <c r="P190" s="254"/>
      <c r="Q190" s="254"/>
      <c r="R190" s="37"/>
      <c r="T190" s="177" t="s">
        <v>22</v>
      </c>
      <c r="U190" s="44" t="s">
        <v>49</v>
      </c>
      <c r="V190" s="36"/>
      <c r="W190" s="178">
        <f t="shared" si="26"/>
        <v>0</v>
      </c>
      <c r="X190" s="178">
        <v>1.6000000000000001E-3</v>
      </c>
      <c r="Y190" s="178">
        <f t="shared" si="27"/>
        <v>1.6000000000000001E-3</v>
      </c>
      <c r="Z190" s="178">
        <v>0</v>
      </c>
      <c r="AA190" s="179">
        <f t="shared" si="28"/>
        <v>0</v>
      </c>
      <c r="AR190" s="19" t="s">
        <v>414</v>
      </c>
      <c r="AT190" s="19" t="s">
        <v>536</v>
      </c>
      <c r="AU190" s="19" t="s">
        <v>93</v>
      </c>
      <c r="AY190" s="19" t="s">
        <v>219</v>
      </c>
      <c r="BE190" s="118">
        <f t="shared" si="29"/>
        <v>0</v>
      </c>
      <c r="BF190" s="118">
        <f t="shared" si="30"/>
        <v>0</v>
      </c>
      <c r="BG190" s="118">
        <f t="shared" si="31"/>
        <v>0</v>
      </c>
      <c r="BH190" s="118">
        <f t="shared" si="32"/>
        <v>0</v>
      </c>
      <c r="BI190" s="118">
        <f t="shared" si="33"/>
        <v>0</v>
      </c>
      <c r="BJ190" s="19" t="s">
        <v>40</v>
      </c>
      <c r="BK190" s="118">
        <f t="shared" si="34"/>
        <v>0</v>
      </c>
      <c r="BL190" s="19" t="s">
        <v>268</v>
      </c>
      <c r="BM190" s="19" t="s">
        <v>3173</v>
      </c>
    </row>
    <row r="191" spans="2:65" s="1" customFormat="1" ht="25.5" customHeight="1">
      <c r="B191" s="35"/>
      <c r="C191" s="181" t="s">
        <v>499</v>
      </c>
      <c r="D191" s="181" t="s">
        <v>536</v>
      </c>
      <c r="E191" s="182" t="s">
        <v>3174</v>
      </c>
      <c r="F191" s="285" t="s">
        <v>3175</v>
      </c>
      <c r="G191" s="285"/>
      <c r="H191" s="285"/>
      <c r="I191" s="285"/>
      <c r="J191" s="183" t="s">
        <v>372</v>
      </c>
      <c r="K191" s="184">
        <v>1</v>
      </c>
      <c r="L191" s="282">
        <v>0</v>
      </c>
      <c r="M191" s="283"/>
      <c r="N191" s="284">
        <f t="shared" si="25"/>
        <v>0</v>
      </c>
      <c r="O191" s="254"/>
      <c r="P191" s="254"/>
      <c r="Q191" s="254"/>
      <c r="R191" s="37"/>
      <c r="T191" s="177" t="s">
        <v>22</v>
      </c>
      <c r="U191" s="44" t="s">
        <v>49</v>
      </c>
      <c r="V191" s="36"/>
      <c r="W191" s="178">
        <f t="shared" si="26"/>
        <v>0</v>
      </c>
      <c r="X191" s="178">
        <v>2.9399999999999999E-3</v>
      </c>
      <c r="Y191" s="178">
        <f t="shared" si="27"/>
        <v>2.9399999999999999E-3</v>
      </c>
      <c r="Z191" s="178">
        <v>0</v>
      </c>
      <c r="AA191" s="179">
        <f t="shared" si="28"/>
        <v>0</v>
      </c>
      <c r="AR191" s="19" t="s">
        <v>414</v>
      </c>
      <c r="AT191" s="19" t="s">
        <v>536</v>
      </c>
      <c r="AU191" s="19" t="s">
        <v>93</v>
      </c>
      <c r="AY191" s="19" t="s">
        <v>219</v>
      </c>
      <c r="BE191" s="118">
        <f t="shared" si="29"/>
        <v>0</v>
      </c>
      <c r="BF191" s="118">
        <f t="shared" si="30"/>
        <v>0</v>
      </c>
      <c r="BG191" s="118">
        <f t="shared" si="31"/>
        <v>0</v>
      </c>
      <c r="BH191" s="118">
        <f t="shared" si="32"/>
        <v>0</v>
      </c>
      <c r="BI191" s="118">
        <f t="shared" si="33"/>
        <v>0</v>
      </c>
      <c r="BJ191" s="19" t="s">
        <v>40</v>
      </c>
      <c r="BK191" s="118">
        <f t="shared" si="34"/>
        <v>0</v>
      </c>
      <c r="BL191" s="19" t="s">
        <v>268</v>
      </c>
      <c r="BM191" s="19" t="s">
        <v>3176</v>
      </c>
    </row>
    <row r="192" spans="2:65" s="1" customFormat="1" ht="25.5" customHeight="1">
      <c r="B192" s="35"/>
      <c r="C192" s="181" t="s">
        <v>503</v>
      </c>
      <c r="D192" s="181" t="s">
        <v>536</v>
      </c>
      <c r="E192" s="182" t="s">
        <v>3177</v>
      </c>
      <c r="F192" s="285" t="s">
        <v>3178</v>
      </c>
      <c r="G192" s="285"/>
      <c r="H192" s="285"/>
      <c r="I192" s="285"/>
      <c r="J192" s="183" t="s">
        <v>372</v>
      </c>
      <c r="K192" s="184">
        <v>2</v>
      </c>
      <c r="L192" s="282">
        <v>0</v>
      </c>
      <c r="M192" s="283"/>
      <c r="N192" s="284">
        <f t="shared" si="25"/>
        <v>0</v>
      </c>
      <c r="O192" s="254"/>
      <c r="P192" s="254"/>
      <c r="Q192" s="254"/>
      <c r="R192" s="37"/>
      <c r="T192" s="177" t="s">
        <v>22</v>
      </c>
      <c r="U192" s="44" t="s">
        <v>49</v>
      </c>
      <c r="V192" s="36"/>
      <c r="W192" s="178">
        <f t="shared" si="26"/>
        <v>0</v>
      </c>
      <c r="X192" s="178">
        <v>4.6899999999999997E-3</v>
      </c>
      <c r="Y192" s="178">
        <f t="shared" si="27"/>
        <v>9.3799999999999994E-3</v>
      </c>
      <c r="Z192" s="178">
        <v>0</v>
      </c>
      <c r="AA192" s="179">
        <f t="shared" si="28"/>
        <v>0</v>
      </c>
      <c r="AR192" s="19" t="s">
        <v>414</v>
      </c>
      <c r="AT192" s="19" t="s">
        <v>536</v>
      </c>
      <c r="AU192" s="19" t="s">
        <v>93</v>
      </c>
      <c r="AY192" s="19" t="s">
        <v>219</v>
      </c>
      <c r="BE192" s="118">
        <f t="shared" si="29"/>
        <v>0</v>
      </c>
      <c r="BF192" s="118">
        <f t="shared" si="30"/>
        <v>0</v>
      </c>
      <c r="BG192" s="118">
        <f t="shared" si="31"/>
        <v>0</v>
      </c>
      <c r="BH192" s="118">
        <f t="shared" si="32"/>
        <v>0</v>
      </c>
      <c r="BI192" s="118">
        <f t="shared" si="33"/>
        <v>0</v>
      </c>
      <c r="BJ192" s="19" t="s">
        <v>40</v>
      </c>
      <c r="BK192" s="118">
        <f t="shared" si="34"/>
        <v>0</v>
      </c>
      <c r="BL192" s="19" t="s">
        <v>268</v>
      </c>
      <c r="BM192" s="19" t="s">
        <v>3179</v>
      </c>
    </row>
    <row r="193" spans="2:65" s="1" customFormat="1" ht="25.5" customHeight="1">
      <c r="B193" s="35"/>
      <c r="C193" s="181" t="s">
        <v>507</v>
      </c>
      <c r="D193" s="181" t="s">
        <v>536</v>
      </c>
      <c r="E193" s="182" t="s">
        <v>3180</v>
      </c>
      <c r="F193" s="285" t="s">
        <v>3181</v>
      </c>
      <c r="G193" s="285"/>
      <c r="H193" s="285"/>
      <c r="I193" s="285"/>
      <c r="J193" s="183" t="s">
        <v>372</v>
      </c>
      <c r="K193" s="184">
        <v>1</v>
      </c>
      <c r="L193" s="282">
        <v>0</v>
      </c>
      <c r="M193" s="283"/>
      <c r="N193" s="284">
        <f t="shared" si="25"/>
        <v>0</v>
      </c>
      <c r="O193" s="254"/>
      <c r="P193" s="254"/>
      <c r="Q193" s="254"/>
      <c r="R193" s="37"/>
      <c r="T193" s="177" t="s">
        <v>22</v>
      </c>
      <c r="U193" s="44" t="s">
        <v>49</v>
      </c>
      <c r="V193" s="36"/>
      <c r="W193" s="178">
        <f t="shared" si="26"/>
        <v>0</v>
      </c>
      <c r="X193" s="178">
        <v>1.311E-2</v>
      </c>
      <c r="Y193" s="178">
        <f t="shared" si="27"/>
        <v>1.311E-2</v>
      </c>
      <c r="Z193" s="178">
        <v>0</v>
      </c>
      <c r="AA193" s="179">
        <f t="shared" si="28"/>
        <v>0</v>
      </c>
      <c r="AR193" s="19" t="s">
        <v>414</v>
      </c>
      <c r="AT193" s="19" t="s">
        <v>536</v>
      </c>
      <c r="AU193" s="19" t="s">
        <v>93</v>
      </c>
      <c r="AY193" s="19" t="s">
        <v>219</v>
      </c>
      <c r="BE193" s="118">
        <f t="shared" si="29"/>
        <v>0</v>
      </c>
      <c r="BF193" s="118">
        <f t="shared" si="30"/>
        <v>0</v>
      </c>
      <c r="BG193" s="118">
        <f t="shared" si="31"/>
        <v>0</v>
      </c>
      <c r="BH193" s="118">
        <f t="shared" si="32"/>
        <v>0</v>
      </c>
      <c r="BI193" s="118">
        <f t="shared" si="33"/>
        <v>0</v>
      </c>
      <c r="BJ193" s="19" t="s">
        <v>40</v>
      </c>
      <c r="BK193" s="118">
        <f t="shared" si="34"/>
        <v>0</v>
      </c>
      <c r="BL193" s="19" t="s">
        <v>268</v>
      </c>
      <c r="BM193" s="19" t="s">
        <v>3182</v>
      </c>
    </row>
    <row r="194" spans="2:65" s="1" customFormat="1" ht="16.5" customHeight="1">
      <c r="B194" s="35"/>
      <c r="C194" s="181" t="s">
        <v>511</v>
      </c>
      <c r="D194" s="181" t="s">
        <v>536</v>
      </c>
      <c r="E194" s="182" t="s">
        <v>3183</v>
      </c>
      <c r="F194" s="285" t="s">
        <v>3184</v>
      </c>
      <c r="G194" s="285"/>
      <c r="H194" s="285"/>
      <c r="I194" s="285"/>
      <c r="J194" s="183" t="s">
        <v>372</v>
      </c>
      <c r="K194" s="184">
        <v>3</v>
      </c>
      <c r="L194" s="282">
        <v>0</v>
      </c>
      <c r="M194" s="283"/>
      <c r="N194" s="284">
        <f t="shared" si="25"/>
        <v>0</v>
      </c>
      <c r="O194" s="254"/>
      <c r="P194" s="254"/>
      <c r="Q194" s="254"/>
      <c r="R194" s="37"/>
      <c r="T194" s="177" t="s">
        <v>22</v>
      </c>
      <c r="U194" s="44" t="s">
        <v>49</v>
      </c>
      <c r="V194" s="36"/>
      <c r="W194" s="178">
        <f t="shared" si="26"/>
        <v>0</v>
      </c>
      <c r="X194" s="178">
        <v>8.0000000000000007E-5</v>
      </c>
      <c r="Y194" s="178">
        <f t="shared" si="27"/>
        <v>2.4000000000000003E-4</v>
      </c>
      <c r="Z194" s="178">
        <v>0</v>
      </c>
      <c r="AA194" s="179">
        <f t="shared" si="28"/>
        <v>0</v>
      </c>
      <c r="AR194" s="19" t="s">
        <v>414</v>
      </c>
      <c r="AT194" s="19" t="s">
        <v>536</v>
      </c>
      <c r="AU194" s="19" t="s">
        <v>93</v>
      </c>
      <c r="AY194" s="19" t="s">
        <v>219</v>
      </c>
      <c r="BE194" s="118">
        <f t="shared" si="29"/>
        <v>0</v>
      </c>
      <c r="BF194" s="118">
        <f t="shared" si="30"/>
        <v>0</v>
      </c>
      <c r="BG194" s="118">
        <f t="shared" si="31"/>
        <v>0</v>
      </c>
      <c r="BH194" s="118">
        <f t="shared" si="32"/>
        <v>0</v>
      </c>
      <c r="BI194" s="118">
        <f t="shared" si="33"/>
        <v>0</v>
      </c>
      <c r="BJ194" s="19" t="s">
        <v>40</v>
      </c>
      <c r="BK194" s="118">
        <f t="shared" si="34"/>
        <v>0</v>
      </c>
      <c r="BL194" s="19" t="s">
        <v>268</v>
      </c>
      <c r="BM194" s="19" t="s">
        <v>3185</v>
      </c>
    </row>
    <row r="195" spans="2:65" s="1" customFormat="1" ht="16.5" customHeight="1">
      <c r="B195" s="35"/>
      <c r="C195" s="181" t="s">
        <v>515</v>
      </c>
      <c r="D195" s="181" t="s">
        <v>536</v>
      </c>
      <c r="E195" s="182" t="s">
        <v>3186</v>
      </c>
      <c r="F195" s="285" t="s">
        <v>3187</v>
      </c>
      <c r="G195" s="285"/>
      <c r="H195" s="285"/>
      <c r="I195" s="285"/>
      <c r="J195" s="183" t="s">
        <v>372</v>
      </c>
      <c r="K195" s="184">
        <v>3</v>
      </c>
      <c r="L195" s="282">
        <v>0</v>
      </c>
      <c r="M195" s="283"/>
      <c r="N195" s="284">
        <f t="shared" si="25"/>
        <v>0</v>
      </c>
      <c r="O195" s="254"/>
      <c r="P195" s="254"/>
      <c r="Q195" s="254"/>
      <c r="R195" s="37"/>
      <c r="T195" s="177" t="s">
        <v>22</v>
      </c>
      <c r="U195" s="44" t="s">
        <v>49</v>
      </c>
      <c r="V195" s="36"/>
      <c r="W195" s="178">
        <f t="shared" si="26"/>
        <v>0</v>
      </c>
      <c r="X195" s="178">
        <v>1.3999999999999999E-4</v>
      </c>
      <c r="Y195" s="178">
        <f t="shared" si="27"/>
        <v>4.1999999999999996E-4</v>
      </c>
      <c r="Z195" s="178">
        <v>0</v>
      </c>
      <c r="AA195" s="179">
        <f t="shared" si="28"/>
        <v>0</v>
      </c>
      <c r="AR195" s="19" t="s">
        <v>414</v>
      </c>
      <c r="AT195" s="19" t="s">
        <v>536</v>
      </c>
      <c r="AU195" s="19" t="s">
        <v>93</v>
      </c>
      <c r="AY195" s="19" t="s">
        <v>219</v>
      </c>
      <c r="BE195" s="118">
        <f t="shared" si="29"/>
        <v>0</v>
      </c>
      <c r="BF195" s="118">
        <f t="shared" si="30"/>
        <v>0</v>
      </c>
      <c r="BG195" s="118">
        <f t="shared" si="31"/>
        <v>0</v>
      </c>
      <c r="BH195" s="118">
        <f t="shared" si="32"/>
        <v>0</v>
      </c>
      <c r="BI195" s="118">
        <f t="shared" si="33"/>
        <v>0</v>
      </c>
      <c r="BJ195" s="19" t="s">
        <v>40</v>
      </c>
      <c r="BK195" s="118">
        <f t="shared" si="34"/>
        <v>0</v>
      </c>
      <c r="BL195" s="19" t="s">
        <v>268</v>
      </c>
      <c r="BM195" s="19" t="s">
        <v>3188</v>
      </c>
    </row>
    <row r="196" spans="2:65" s="1" customFormat="1" ht="16.5" customHeight="1">
      <c r="B196" s="35"/>
      <c r="C196" s="181" t="s">
        <v>519</v>
      </c>
      <c r="D196" s="181" t="s">
        <v>536</v>
      </c>
      <c r="E196" s="182" t="s">
        <v>3189</v>
      </c>
      <c r="F196" s="285" t="s">
        <v>3190</v>
      </c>
      <c r="G196" s="285"/>
      <c r="H196" s="285"/>
      <c r="I196" s="285"/>
      <c r="J196" s="183" t="s">
        <v>372</v>
      </c>
      <c r="K196" s="184">
        <v>5</v>
      </c>
      <c r="L196" s="282">
        <v>0</v>
      </c>
      <c r="M196" s="283"/>
      <c r="N196" s="284">
        <f t="shared" si="25"/>
        <v>0</v>
      </c>
      <c r="O196" s="254"/>
      <c r="P196" s="254"/>
      <c r="Q196" s="254"/>
      <c r="R196" s="37"/>
      <c r="T196" s="177" t="s">
        <v>22</v>
      </c>
      <c r="U196" s="44" t="s">
        <v>49</v>
      </c>
      <c r="V196" s="36"/>
      <c r="W196" s="178">
        <f t="shared" si="26"/>
        <v>0</v>
      </c>
      <c r="X196" s="178">
        <v>3.3E-4</v>
      </c>
      <c r="Y196" s="178">
        <f t="shared" si="27"/>
        <v>1.65E-3</v>
      </c>
      <c r="Z196" s="178">
        <v>0</v>
      </c>
      <c r="AA196" s="179">
        <f t="shared" si="28"/>
        <v>0</v>
      </c>
      <c r="AR196" s="19" t="s">
        <v>414</v>
      </c>
      <c r="AT196" s="19" t="s">
        <v>536</v>
      </c>
      <c r="AU196" s="19" t="s">
        <v>93</v>
      </c>
      <c r="AY196" s="19" t="s">
        <v>219</v>
      </c>
      <c r="BE196" s="118">
        <f t="shared" si="29"/>
        <v>0</v>
      </c>
      <c r="BF196" s="118">
        <f t="shared" si="30"/>
        <v>0</v>
      </c>
      <c r="BG196" s="118">
        <f t="shared" si="31"/>
        <v>0</v>
      </c>
      <c r="BH196" s="118">
        <f t="shared" si="32"/>
        <v>0</v>
      </c>
      <c r="BI196" s="118">
        <f t="shared" si="33"/>
        <v>0</v>
      </c>
      <c r="BJ196" s="19" t="s">
        <v>40</v>
      </c>
      <c r="BK196" s="118">
        <f t="shared" si="34"/>
        <v>0</v>
      </c>
      <c r="BL196" s="19" t="s">
        <v>268</v>
      </c>
      <c r="BM196" s="19" t="s">
        <v>3191</v>
      </c>
    </row>
    <row r="197" spans="2:65" s="1" customFormat="1" ht="25.5" customHeight="1">
      <c r="B197" s="35"/>
      <c r="C197" s="173" t="s">
        <v>523</v>
      </c>
      <c r="D197" s="173" t="s">
        <v>220</v>
      </c>
      <c r="E197" s="174" t="s">
        <v>3192</v>
      </c>
      <c r="F197" s="251" t="s">
        <v>3193</v>
      </c>
      <c r="G197" s="251"/>
      <c r="H197" s="251"/>
      <c r="I197" s="251"/>
      <c r="J197" s="175" t="s">
        <v>273</v>
      </c>
      <c r="K197" s="180">
        <v>0</v>
      </c>
      <c r="L197" s="252">
        <v>0</v>
      </c>
      <c r="M197" s="253"/>
      <c r="N197" s="254">
        <f t="shared" si="25"/>
        <v>0</v>
      </c>
      <c r="O197" s="254"/>
      <c r="P197" s="254"/>
      <c r="Q197" s="254"/>
      <c r="R197" s="37"/>
      <c r="T197" s="177" t="s">
        <v>22</v>
      </c>
      <c r="U197" s="44" t="s">
        <v>49</v>
      </c>
      <c r="V197" s="36"/>
      <c r="W197" s="178">
        <f t="shared" si="26"/>
        <v>0</v>
      </c>
      <c r="X197" s="178">
        <v>0</v>
      </c>
      <c r="Y197" s="178">
        <f t="shared" si="27"/>
        <v>0</v>
      </c>
      <c r="Z197" s="178">
        <v>0</v>
      </c>
      <c r="AA197" s="179">
        <f t="shared" si="28"/>
        <v>0</v>
      </c>
      <c r="AR197" s="19" t="s">
        <v>268</v>
      </c>
      <c r="AT197" s="19" t="s">
        <v>220</v>
      </c>
      <c r="AU197" s="19" t="s">
        <v>93</v>
      </c>
      <c r="AY197" s="19" t="s">
        <v>219</v>
      </c>
      <c r="BE197" s="118">
        <f t="shared" si="29"/>
        <v>0</v>
      </c>
      <c r="BF197" s="118">
        <f t="shared" si="30"/>
        <v>0</v>
      </c>
      <c r="BG197" s="118">
        <f t="shared" si="31"/>
        <v>0</v>
      </c>
      <c r="BH197" s="118">
        <f t="shared" si="32"/>
        <v>0</v>
      </c>
      <c r="BI197" s="118">
        <f t="shared" si="33"/>
        <v>0</v>
      </c>
      <c r="BJ197" s="19" t="s">
        <v>40</v>
      </c>
      <c r="BK197" s="118">
        <f t="shared" si="34"/>
        <v>0</v>
      </c>
      <c r="BL197" s="19" t="s">
        <v>268</v>
      </c>
      <c r="BM197" s="19" t="s">
        <v>3194</v>
      </c>
    </row>
    <row r="198" spans="2:65" s="10" customFormat="1" ht="29.85" customHeight="1">
      <c r="B198" s="162"/>
      <c r="C198" s="163"/>
      <c r="D198" s="172" t="s">
        <v>3029</v>
      </c>
      <c r="E198" s="172"/>
      <c r="F198" s="172"/>
      <c r="G198" s="172"/>
      <c r="H198" s="172"/>
      <c r="I198" s="172"/>
      <c r="J198" s="172"/>
      <c r="K198" s="172"/>
      <c r="L198" s="172"/>
      <c r="M198" s="172"/>
      <c r="N198" s="255">
        <f>BK198</f>
        <v>0</v>
      </c>
      <c r="O198" s="256"/>
      <c r="P198" s="256"/>
      <c r="Q198" s="256"/>
      <c r="R198" s="165"/>
      <c r="T198" s="166"/>
      <c r="U198" s="163"/>
      <c r="V198" s="163"/>
      <c r="W198" s="167">
        <f>SUM(W199:W248)</f>
        <v>0</v>
      </c>
      <c r="X198" s="163"/>
      <c r="Y198" s="167">
        <f>SUM(Y199:Y248)</f>
        <v>1.3462760000000003</v>
      </c>
      <c r="Z198" s="163"/>
      <c r="AA198" s="168">
        <f>SUM(AA199:AA248)</f>
        <v>0</v>
      </c>
      <c r="AR198" s="169" t="s">
        <v>93</v>
      </c>
      <c r="AT198" s="170" t="s">
        <v>83</v>
      </c>
      <c r="AU198" s="170" t="s">
        <v>40</v>
      </c>
      <c r="AY198" s="169" t="s">
        <v>219</v>
      </c>
      <c r="BK198" s="171">
        <f>SUM(BK199:BK248)</f>
        <v>0</v>
      </c>
    </row>
    <row r="199" spans="2:65" s="1" customFormat="1" ht="25.5" customHeight="1">
      <c r="B199" s="35"/>
      <c r="C199" s="173" t="s">
        <v>527</v>
      </c>
      <c r="D199" s="173" t="s">
        <v>220</v>
      </c>
      <c r="E199" s="174" t="s">
        <v>3195</v>
      </c>
      <c r="F199" s="251" t="s">
        <v>3196</v>
      </c>
      <c r="G199" s="251"/>
      <c r="H199" s="251"/>
      <c r="I199" s="251"/>
      <c r="J199" s="175" t="s">
        <v>429</v>
      </c>
      <c r="K199" s="176">
        <v>355</v>
      </c>
      <c r="L199" s="252">
        <v>0</v>
      </c>
      <c r="M199" s="253"/>
      <c r="N199" s="254">
        <f t="shared" ref="N199:N230" si="35">ROUND(L199*K199,2)</f>
        <v>0</v>
      </c>
      <c r="O199" s="254"/>
      <c r="P199" s="254"/>
      <c r="Q199" s="254"/>
      <c r="R199" s="37"/>
      <c r="T199" s="177" t="s">
        <v>22</v>
      </c>
      <c r="U199" s="44" t="s">
        <v>49</v>
      </c>
      <c r="V199" s="36"/>
      <c r="W199" s="178">
        <f t="shared" ref="W199:W230" si="36">V199*K199</f>
        <v>0</v>
      </c>
      <c r="X199" s="178">
        <v>6.6E-4</v>
      </c>
      <c r="Y199" s="178">
        <f t="shared" ref="Y199:Y230" si="37">X199*K199</f>
        <v>0.23430000000000001</v>
      </c>
      <c r="Z199" s="178">
        <v>0</v>
      </c>
      <c r="AA199" s="179">
        <f t="shared" ref="AA199:AA230" si="38">Z199*K199</f>
        <v>0</v>
      </c>
      <c r="AR199" s="19" t="s">
        <v>268</v>
      </c>
      <c r="AT199" s="19" t="s">
        <v>220</v>
      </c>
      <c r="AU199" s="19" t="s">
        <v>93</v>
      </c>
      <c r="AY199" s="19" t="s">
        <v>219</v>
      </c>
      <c r="BE199" s="118">
        <f t="shared" ref="BE199:BE230" si="39">IF(U199="základní",N199,0)</f>
        <v>0</v>
      </c>
      <c r="BF199" s="118">
        <f t="shared" ref="BF199:BF230" si="40">IF(U199="snížená",N199,0)</f>
        <v>0</v>
      </c>
      <c r="BG199" s="118">
        <f t="shared" ref="BG199:BG230" si="41">IF(U199="zákl. přenesená",N199,0)</f>
        <v>0</v>
      </c>
      <c r="BH199" s="118">
        <f t="shared" ref="BH199:BH230" si="42">IF(U199="sníž. přenesená",N199,0)</f>
        <v>0</v>
      </c>
      <c r="BI199" s="118">
        <f t="shared" ref="BI199:BI230" si="43">IF(U199="nulová",N199,0)</f>
        <v>0</v>
      </c>
      <c r="BJ199" s="19" t="s">
        <v>40</v>
      </c>
      <c r="BK199" s="118">
        <f t="shared" ref="BK199:BK230" si="44">ROUND(L199*K199,2)</f>
        <v>0</v>
      </c>
      <c r="BL199" s="19" t="s">
        <v>268</v>
      </c>
      <c r="BM199" s="19" t="s">
        <v>3197</v>
      </c>
    </row>
    <row r="200" spans="2:65" s="1" customFormat="1" ht="25.5" customHeight="1">
      <c r="B200" s="35"/>
      <c r="C200" s="173" t="s">
        <v>531</v>
      </c>
      <c r="D200" s="173" t="s">
        <v>220</v>
      </c>
      <c r="E200" s="174" t="s">
        <v>3198</v>
      </c>
      <c r="F200" s="251" t="s">
        <v>3199</v>
      </c>
      <c r="G200" s="251"/>
      <c r="H200" s="251"/>
      <c r="I200" s="251"/>
      <c r="J200" s="175" t="s">
        <v>429</v>
      </c>
      <c r="K200" s="176">
        <v>147</v>
      </c>
      <c r="L200" s="252">
        <v>0</v>
      </c>
      <c r="M200" s="253"/>
      <c r="N200" s="254">
        <f t="shared" si="35"/>
        <v>0</v>
      </c>
      <c r="O200" s="254"/>
      <c r="P200" s="254"/>
      <c r="Q200" s="254"/>
      <c r="R200" s="37"/>
      <c r="T200" s="177" t="s">
        <v>22</v>
      </c>
      <c r="U200" s="44" t="s">
        <v>49</v>
      </c>
      <c r="V200" s="36"/>
      <c r="W200" s="178">
        <f t="shared" si="36"/>
        <v>0</v>
      </c>
      <c r="X200" s="178">
        <v>9.1E-4</v>
      </c>
      <c r="Y200" s="178">
        <f t="shared" si="37"/>
        <v>0.13377</v>
      </c>
      <c r="Z200" s="178">
        <v>0</v>
      </c>
      <c r="AA200" s="179">
        <f t="shared" si="38"/>
        <v>0</v>
      </c>
      <c r="AR200" s="19" t="s">
        <v>268</v>
      </c>
      <c r="AT200" s="19" t="s">
        <v>220</v>
      </c>
      <c r="AU200" s="19" t="s">
        <v>93</v>
      </c>
      <c r="AY200" s="19" t="s">
        <v>219</v>
      </c>
      <c r="BE200" s="118">
        <f t="shared" si="39"/>
        <v>0</v>
      </c>
      <c r="BF200" s="118">
        <f t="shared" si="40"/>
        <v>0</v>
      </c>
      <c r="BG200" s="118">
        <f t="shared" si="41"/>
        <v>0</v>
      </c>
      <c r="BH200" s="118">
        <f t="shared" si="42"/>
        <v>0</v>
      </c>
      <c r="BI200" s="118">
        <f t="shared" si="43"/>
        <v>0</v>
      </c>
      <c r="BJ200" s="19" t="s">
        <v>40</v>
      </c>
      <c r="BK200" s="118">
        <f t="shared" si="44"/>
        <v>0</v>
      </c>
      <c r="BL200" s="19" t="s">
        <v>268</v>
      </c>
      <c r="BM200" s="19" t="s">
        <v>3200</v>
      </c>
    </row>
    <row r="201" spans="2:65" s="1" customFormat="1" ht="25.5" customHeight="1">
      <c r="B201" s="35"/>
      <c r="C201" s="173" t="s">
        <v>535</v>
      </c>
      <c r="D201" s="173" t="s">
        <v>220</v>
      </c>
      <c r="E201" s="174" t="s">
        <v>3201</v>
      </c>
      <c r="F201" s="251" t="s">
        <v>3202</v>
      </c>
      <c r="G201" s="251"/>
      <c r="H201" s="251"/>
      <c r="I201" s="251"/>
      <c r="J201" s="175" t="s">
        <v>429</v>
      </c>
      <c r="K201" s="176">
        <v>91</v>
      </c>
      <c r="L201" s="252">
        <v>0</v>
      </c>
      <c r="M201" s="253"/>
      <c r="N201" s="254">
        <f t="shared" si="35"/>
        <v>0</v>
      </c>
      <c r="O201" s="254"/>
      <c r="P201" s="254"/>
      <c r="Q201" s="254"/>
      <c r="R201" s="37"/>
      <c r="T201" s="177" t="s">
        <v>22</v>
      </c>
      <c r="U201" s="44" t="s">
        <v>49</v>
      </c>
      <c r="V201" s="36"/>
      <c r="W201" s="178">
        <f t="shared" si="36"/>
        <v>0</v>
      </c>
      <c r="X201" s="178">
        <v>1.1900000000000001E-3</v>
      </c>
      <c r="Y201" s="178">
        <f t="shared" si="37"/>
        <v>0.10829000000000001</v>
      </c>
      <c r="Z201" s="178">
        <v>0</v>
      </c>
      <c r="AA201" s="179">
        <f t="shared" si="38"/>
        <v>0</v>
      </c>
      <c r="AR201" s="19" t="s">
        <v>268</v>
      </c>
      <c r="AT201" s="19" t="s">
        <v>220</v>
      </c>
      <c r="AU201" s="19" t="s">
        <v>93</v>
      </c>
      <c r="AY201" s="19" t="s">
        <v>219</v>
      </c>
      <c r="BE201" s="118">
        <f t="shared" si="39"/>
        <v>0</v>
      </c>
      <c r="BF201" s="118">
        <f t="shared" si="40"/>
        <v>0</v>
      </c>
      <c r="BG201" s="118">
        <f t="shared" si="41"/>
        <v>0</v>
      </c>
      <c r="BH201" s="118">
        <f t="shared" si="42"/>
        <v>0</v>
      </c>
      <c r="BI201" s="118">
        <f t="shared" si="43"/>
        <v>0</v>
      </c>
      <c r="BJ201" s="19" t="s">
        <v>40</v>
      </c>
      <c r="BK201" s="118">
        <f t="shared" si="44"/>
        <v>0</v>
      </c>
      <c r="BL201" s="19" t="s">
        <v>268</v>
      </c>
      <c r="BM201" s="19" t="s">
        <v>3203</v>
      </c>
    </row>
    <row r="202" spans="2:65" s="1" customFormat="1" ht="25.5" customHeight="1">
      <c r="B202" s="35"/>
      <c r="C202" s="173" t="s">
        <v>540</v>
      </c>
      <c r="D202" s="173" t="s">
        <v>220</v>
      </c>
      <c r="E202" s="174" t="s">
        <v>3204</v>
      </c>
      <c r="F202" s="251" t="s">
        <v>3205</v>
      </c>
      <c r="G202" s="251"/>
      <c r="H202" s="251"/>
      <c r="I202" s="251"/>
      <c r="J202" s="175" t="s">
        <v>429</v>
      </c>
      <c r="K202" s="176">
        <v>37</v>
      </c>
      <c r="L202" s="252">
        <v>0</v>
      </c>
      <c r="M202" s="253"/>
      <c r="N202" s="254">
        <f t="shared" si="35"/>
        <v>0</v>
      </c>
      <c r="O202" s="254"/>
      <c r="P202" s="254"/>
      <c r="Q202" s="254"/>
      <c r="R202" s="37"/>
      <c r="T202" s="177" t="s">
        <v>22</v>
      </c>
      <c r="U202" s="44" t="s">
        <v>49</v>
      </c>
      <c r="V202" s="36"/>
      <c r="W202" s="178">
        <f t="shared" si="36"/>
        <v>0</v>
      </c>
      <c r="X202" s="178">
        <v>2.5200000000000001E-3</v>
      </c>
      <c r="Y202" s="178">
        <f t="shared" si="37"/>
        <v>9.3240000000000003E-2</v>
      </c>
      <c r="Z202" s="178">
        <v>0</v>
      </c>
      <c r="AA202" s="179">
        <f t="shared" si="38"/>
        <v>0</v>
      </c>
      <c r="AR202" s="19" t="s">
        <v>268</v>
      </c>
      <c r="AT202" s="19" t="s">
        <v>220</v>
      </c>
      <c r="AU202" s="19" t="s">
        <v>93</v>
      </c>
      <c r="AY202" s="19" t="s">
        <v>219</v>
      </c>
      <c r="BE202" s="118">
        <f t="shared" si="39"/>
        <v>0</v>
      </c>
      <c r="BF202" s="118">
        <f t="shared" si="40"/>
        <v>0</v>
      </c>
      <c r="BG202" s="118">
        <f t="shared" si="41"/>
        <v>0</v>
      </c>
      <c r="BH202" s="118">
        <f t="shared" si="42"/>
        <v>0</v>
      </c>
      <c r="BI202" s="118">
        <f t="shared" si="43"/>
        <v>0</v>
      </c>
      <c r="BJ202" s="19" t="s">
        <v>40</v>
      </c>
      <c r="BK202" s="118">
        <f t="shared" si="44"/>
        <v>0</v>
      </c>
      <c r="BL202" s="19" t="s">
        <v>268</v>
      </c>
      <c r="BM202" s="19" t="s">
        <v>3206</v>
      </c>
    </row>
    <row r="203" spans="2:65" s="1" customFormat="1" ht="25.5" customHeight="1">
      <c r="B203" s="35"/>
      <c r="C203" s="173" t="s">
        <v>544</v>
      </c>
      <c r="D203" s="173" t="s">
        <v>220</v>
      </c>
      <c r="E203" s="174" t="s">
        <v>3207</v>
      </c>
      <c r="F203" s="251" t="s">
        <v>3208</v>
      </c>
      <c r="G203" s="251"/>
      <c r="H203" s="251"/>
      <c r="I203" s="251"/>
      <c r="J203" s="175" t="s">
        <v>429</v>
      </c>
      <c r="K203" s="176">
        <v>50</v>
      </c>
      <c r="L203" s="252">
        <v>0</v>
      </c>
      <c r="M203" s="253"/>
      <c r="N203" s="254">
        <f t="shared" si="35"/>
        <v>0</v>
      </c>
      <c r="O203" s="254"/>
      <c r="P203" s="254"/>
      <c r="Q203" s="254"/>
      <c r="R203" s="37"/>
      <c r="T203" s="177" t="s">
        <v>22</v>
      </c>
      <c r="U203" s="44" t="s">
        <v>49</v>
      </c>
      <c r="V203" s="36"/>
      <c r="W203" s="178">
        <f t="shared" si="36"/>
        <v>0</v>
      </c>
      <c r="X203" s="178">
        <v>3.5000000000000001E-3</v>
      </c>
      <c r="Y203" s="178">
        <f t="shared" si="37"/>
        <v>0.17500000000000002</v>
      </c>
      <c r="Z203" s="178">
        <v>0</v>
      </c>
      <c r="AA203" s="179">
        <f t="shared" si="38"/>
        <v>0</v>
      </c>
      <c r="AR203" s="19" t="s">
        <v>268</v>
      </c>
      <c r="AT203" s="19" t="s">
        <v>220</v>
      </c>
      <c r="AU203" s="19" t="s">
        <v>93</v>
      </c>
      <c r="AY203" s="19" t="s">
        <v>219</v>
      </c>
      <c r="BE203" s="118">
        <f t="shared" si="39"/>
        <v>0</v>
      </c>
      <c r="BF203" s="118">
        <f t="shared" si="40"/>
        <v>0</v>
      </c>
      <c r="BG203" s="118">
        <f t="shared" si="41"/>
        <v>0</v>
      </c>
      <c r="BH203" s="118">
        <f t="shared" si="42"/>
        <v>0</v>
      </c>
      <c r="BI203" s="118">
        <f t="shared" si="43"/>
        <v>0</v>
      </c>
      <c r="BJ203" s="19" t="s">
        <v>40</v>
      </c>
      <c r="BK203" s="118">
        <f t="shared" si="44"/>
        <v>0</v>
      </c>
      <c r="BL203" s="19" t="s">
        <v>268</v>
      </c>
      <c r="BM203" s="19" t="s">
        <v>3209</v>
      </c>
    </row>
    <row r="204" spans="2:65" s="1" customFormat="1" ht="25.5" customHeight="1">
      <c r="B204" s="35"/>
      <c r="C204" s="173" t="s">
        <v>548</v>
      </c>
      <c r="D204" s="173" t="s">
        <v>220</v>
      </c>
      <c r="E204" s="174" t="s">
        <v>3210</v>
      </c>
      <c r="F204" s="251" t="s">
        <v>3211</v>
      </c>
      <c r="G204" s="251"/>
      <c r="H204" s="251"/>
      <c r="I204" s="251"/>
      <c r="J204" s="175" t="s">
        <v>429</v>
      </c>
      <c r="K204" s="176">
        <v>13</v>
      </c>
      <c r="L204" s="252">
        <v>0</v>
      </c>
      <c r="M204" s="253"/>
      <c r="N204" s="254">
        <f t="shared" si="35"/>
        <v>0</v>
      </c>
      <c r="O204" s="254"/>
      <c r="P204" s="254"/>
      <c r="Q204" s="254"/>
      <c r="R204" s="37"/>
      <c r="T204" s="177" t="s">
        <v>22</v>
      </c>
      <c r="U204" s="44" t="s">
        <v>49</v>
      </c>
      <c r="V204" s="36"/>
      <c r="W204" s="178">
        <f t="shared" si="36"/>
        <v>0</v>
      </c>
      <c r="X204" s="178">
        <v>5.8599999999999998E-3</v>
      </c>
      <c r="Y204" s="178">
        <f t="shared" si="37"/>
        <v>7.6179999999999998E-2</v>
      </c>
      <c r="Z204" s="178">
        <v>0</v>
      </c>
      <c r="AA204" s="179">
        <f t="shared" si="38"/>
        <v>0</v>
      </c>
      <c r="AR204" s="19" t="s">
        <v>268</v>
      </c>
      <c r="AT204" s="19" t="s">
        <v>220</v>
      </c>
      <c r="AU204" s="19" t="s">
        <v>93</v>
      </c>
      <c r="AY204" s="19" t="s">
        <v>219</v>
      </c>
      <c r="BE204" s="118">
        <f t="shared" si="39"/>
        <v>0</v>
      </c>
      <c r="BF204" s="118">
        <f t="shared" si="40"/>
        <v>0</v>
      </c>
      <c r="BG204" s="118">
        <f t="shared" si="41"/>
        <v>0</v>
      </c>
      <c r="BH204" s="118">
        <f t="shared" si="42"/>
        <v>0</v>
      </c>
      <c r="BI204" s="118">
        <f t="shared" si="43"/>
        <v>0</v>
      </c>
      <c r="BJ204" s="19" t="s">
        <v>40</v>
      </c>
      <c r="BK204" s="118">
        <f t="shared" si="44"/>
        <v>0</v>
      </c>
      <c r="BL204" s="19" t="s">
        <v>268</v>
      </c>
      <c r="BM204" s="19" t="s">
        <v>3212</v>
      </c>
    </row>
    <row r="205" spans="2:65" s="1" customFormat="1" ht="38.25" customHeight="1">
      <c r="B205" s="35"/>
      <c r="C205" s="173" t="s">
        <v>552</v>
      </c>
      <c r="D205" s="173" t="s">
        <v>220</v>
      </c>
      <c r="E205" s="174" t="s">
        <v>3213</v>
      </c>
      <c r="F205" s="251" t="s">
        <v>3214</v>
      </c>
      <c r="G205" s="251"/>
      <c r="H205" s="251"/>
      <c r="I205" s="251"/>
      <c r="J205" s="175" t="s">
        <v>429</v>
      </c>
      <c r="K205" s="176">
        <v>227</v>
      </c>
      <c r="L205" s="252">
        <v>0</v>
      </c>
      <c r="M205" s="253"/>
      <c r="N205" s="254">
        <f t="shared" si="35"/>
        <v>0</v>
      </c>
      <c r="O205" s="254"/>
      <c r="P205" s="254"/>
      <c r="Q205" s="254"/>
      <c r="R205" s="37"/>
      <c r="T205" s="177" t="s">
        <v>22</v>
      </c>
      <c r="U205" s="44" t="s">
        <v>49</v>
      </c>
      <c r="V205" s="36"/>
      <c r="W205" s="178">
        <f t="shared" si="36"/>
        <v>0</v>
      </c>
      <c r="X205" s="178">
        <v>3.0000000000000001E-5</v>
      </c>
      <c r="Y205" s="178">
        <f t="shared" si="37"/>
        <v>6.8100000000000001E-3</v>
      </c>
      <c r="Z205" s="178">
        <v>0</v>
      </c>
      <c r="AA205" s="179">
        <f t="shared" si="38"/>
        <v>0</v>
      </c>
      <c r="AR205" s="19" t="s">
        <v>268</v>
      </c>
      <c r="AT205" s="19" t="s">
        <v>220</v>
      </c>
      <c r="AU205" s="19" t="s">
        <v>93</v>
      </c>
      <c r="AY205" s="19" t="s">
        <v>219</v>
      </c>
      <c r="BE205" s="118">
        <f t="shared" si="39"/>
        <v>0</v>
      </c>
      <c r="BF205" s="118">
        <f t="shared" si="40"/>
        <v>0</v>
      </c>
      <c r="BG205" s="118">
        <f t="shared" si="41"/>
        <v>0</v>
      </c>
      <c r="BH205" s="118">
        <f t="shared" si="42"/>
        <v>0</v>
      </c>
      <c r="BI205" s="118">
        <f t="shared" si="43"/>
        <v>0</v>
      </c>
      <c r="BJ205" s="19" t="s">
        <v>40</v>
      </c>
      <c r="BK205" s="118">
        <f t="shared" si="44"/>
        <v>0</v>
      </c>
      <c r="BL205" s="19" t="s">
        <v>268</v>
      </c>
      <c r="BM205" s="19" t="s">
        <v>3215</v>
      </c>
    </row>
    <row r="206" spans="2:65" s="1" customFormat="1" ht="38.25" customHeight="1">
      <c r="B206" s="35"/>
      <c r="C206" s="173" t="s">
        <v>556</v>
      </c>
      <c r="D206" s="173" t="s">
        <v>220</v>
      </c>
      <c r="E206" s="174" t="s">
        <v>3216</v>
      </c>
      <c r="F206" s="251" t="s">
        <v>3217</v>
      </c>
      <c r="G206" s="251"/>
      <c r="H206" s="251"/>
      <c r="I206" s="251"/>
      <c r="J206" s="175" t="s">
        <v>429</v>
      </c>
      <c r="K206" s="176">
        <v>132</v>
      </c>
      <c r="L206" s="252">
        <v>0</v>
      </c>
      <c r="M206" s="253"/>
      <c r="N206" s="254">
        <f t="shared" si="35"/>
        <v>0</v>
      </c>
      <c r="O206" s="254"/>
      <c r="P206" s="254"/>
      <c r="Q206" s="254"/>
      <c r="R206" s="37"/>
      <c r="T206" s="177" t="s">
        <v>22</v>
      </c>
      <c r="U206" s="44" t="s">
        <v>49</v>
      </c>
      <c r="V206" s="36"/>
      <c r="W206" s="178">
        <f t="shared" si="36"/>
        <v>0</v>
      </c>
      <c r="X206" s="178">
        <v>4.0000000000000003E-5</v>
      </c>
      <c r="Y206" s="178">
        <f t="shared" si="37"/>
        <v>5.2800000000000008E-3</v>
      </c>
      <c r="Z206" s="178">
        <v>0</v>
      </c>
      <c r="AA206" s="179">
        <f t="shared" si="38"/>
        <v>0</v>
      </c>
      <c r="AR206" s="19" t="s">
        <v>268</v>
      </c>
      <c r="AT206" s="19" t="s">
        <v>220</v>
      </c>
      <c r="AU206" s="19" t="s">
        <v>93</v>
      </c>
      <c r="AY206" s="19" t="s">
        <v>219</v>
      </c>
      <c r="BE206" s="118">
        <f t="shared" si="39"/>
        <v>0</v>
      </c>
      <c r="BF206" s="118">
        <f t="shared" si="40"/>
        <v>0</v>
      </c>
      <c r="BG206" s="118">
        <f t="shared" si="41"/>
        <v>0</v>
      </c>
      <c r="BH206" s="118">
        <f t="shared" si="42"/>
        <v>0</v>
      </c>
      <c r="BI206" s="118">
        <f t="shared" si="43"/>
        <v>0</v>
      </c>
      <c r="BJ206" s="19" t="s">
        <v>40</v>
      </c>
      <c r="BK206" s="118">
        <f t="shared" si="44"/>
        <v>0</v>
      </c>
      <c r="BL206" s="19" t="s">
        <v>268</v>
      </c>
      <c r="BM206" s="19" t="s">
        <v>3218</v>
      </c>
    </row>
    <row r="207" spans="2:65" s="1" customFormat="1" ht="38.25" customHeight="1">
      <c r="B207" s="35"/>
      <c r="C207" s="173" t="s">
        <v>560</v>
      </c>
      <c r="D207" s="173" t="s">
        <v>220</v>
      </c>
      <c r="E207" s="174" t="s">
        <v>3219</v>
      </c>
      <c r="F207" s="251" t="s">
        <v>3220</v>
      </c>
      <c r="G207" s="251"/>
      <c r="H207" s="251"/>
      <c r="I207" s="251"/>
      <c r="J207" s="175" t="s">
        <v>429</v>
      </c>
      <c r="K207" s="176">
        <v>10</v>
      </c>
      <c r="L207" s="252">
        <v>0</v>
      </c>
      <c r="M207" s="253"/>
      <c r="N207" s="254">
        <f t="shared" si="35"/>
        <v>0</v>
      </c>
      <c r="O207" s="254"/>
      <c r="P207" s="254"/>
      <c r="Q207" s="254"/>
      <c r="R207" s="37"/>
      <c r="T207" s="177" t="s">
        <v>22</v>
      </c>
      <c r="U207" s="44" t="s">
        <v>49</v>
      </c>
      <c r="V207" s="36"/>
      <c r="W207" s="178">
        <f t="shared" si="36"/>
        <v>0</v>
      </c>
      <c r="X207" s="178">
        <v>6.0000000000000002E-5</v>
      </c>
      <c r="Y207" s="178">
        <f t="shared" si="37"/>
        <v>6.0000000000000006E-4</v>
      </c>
      <c r="Z207" s="178">
        <v>0</v>
      </c>
      <c r="AA207" s="179">
        <f t="shared" si="38"/>
        <v>0</v>
      </c>
      <c r="AR207" s="19" t="s">
        <v>268</v>
      </c>
      <c r="AT207" s="19" t="s">
        <v>220</v>
      </c>
      <c r="AU207" s="19" t="s">
        <v>93</v>
      </c>
      <c r="AY207" s="19" t="s">
        <v>219</v>
      </c>
      <c r="BE207" s="118">
        <f t="shared" si="39"/>
        <v>0</v>
      </c>
      <c r="BF207" s="118">
        <f t="shared" si="40"/>
        <v>0</v>
      </c>
      <c r="BG207" s="118">
        <f t="shared" si="41"/>
        <v>0</v>
      </c>
      <c r="BH207" s="118">
        <f t="shared" si="42"/>
        <v>0</v>
      </c>
      <c r="BI207" s="118">
        <f t="shared" si="43"/>
        <v>0</v>
      </c>
      <c r="BJ207" s="19" t="s">
        <v>40</v>
      </c>
      <c r="BK207" s="118">
        <f t="shared" si="44"/>
        <v>0</v>
      </c>
      <c r="BL207" s="19" t="s">
        <v>268</v>
      </c>
      <c r="BM207" s="19" t="s">
        <v>3221</v>
      </c>
    </row>
    <row r="208" spans="2:65" s="1" customFormat="1" ht="16.5" customHeight="1">
      <c r="B208" s="35"/>
      <c r="C208" s="173" t="s">
        <v>564</v>
      </c>
      <c r="D208" s="173" t="s">
        <v>220</v>
      </c>
      <c r="E208" s="174" t="s">
        <v>3222</v>
      </c>
      <c r="F208" s="251" t="s">
        <v>3223</v>
      </c>
      <c r="G208" s="251"/>
      <c r="H208" s="251"/>
      <c r="I208" s="251"/>
      <c r="J208" s="175" t="s">
        <v>372</v>
      </c>
      <c r="K208" s="176">
        <v>146</v>
      </c>
      <c r="L208" s="252">
        <v>0</v>
      </c>
      <c r="M208" s="253"/>
      <c r="N208" s="254">
        <f t="shared" si="35"/>
        <v>0</v>
      </c>
      <c r="O208" s="254"/>
      <c r="P208" s="254"/>
      <c r="Q208" s="254"/>
      <c r="R208" s="37"/>
      <c r="T208" s="177" t="s">
        <v>22</v>
      </c>
      <c r="U208" s="44" t="s">
        <v>49</v>
      </c>
      <c r="V208" s="36"/>
      <c r="W208" s="178">
        <f t="shared" si="36"/>
        <v>0</v>
      </c>
      <c r="X208" s="178">
        <v>0</v>
      </c>
      <c r="Y208" s="178">
        <f t="shared" si="37"/>
        <v>0</v>
      </c>
      <c r="Z208" s="178">
        <v>0</v>
      </c>
      <c r="AA208" s="179">
        <f t="shared" si="38"/>
        <v>0</v>
      </c>
      <c r="AR208" s="19" t="s">
        <v>268</v>
      </c>
      <c r="AT208" s="19" t="s">
        <v>220</v>
      </c>
      <c r="AU208" s="19" t="s">
        <v>93</v>
      </c>
      <c r="AY208" s="19" t="s">
        <v>219</v>
      </c>
      <c r="BE208" s="118">
        <f t="shared" si="39"/>
        <v>0</v>
      </c>
      <c r="BF208" s="118">
        <f t="shared" si="40"/>
        <v>0</v>
      </c>
      <c r="BG208" s="118">
        <f t="shared" si="41"/>
        <v>0</v>
      </c>
      <c r="BH208" s="118">
        <f t="shared" si="42"/>
        <v>0</v>
      </c>
      <c r="BI208" s="118">
        <f t="shared" si="43"/>
        <v>0</v>
      </c>
      <c r="BJ208" s="19" t="s">
        <v>40</v>
      </c>
      <c r="BK208" s="118">
        <f t="shared" si="44"/>
        <v>0</v>
      </c>
      <c r="BL208" s="19" t="s">
        <v>268</v>
      </c>
      <c r="BM208" s="19" t="s">
        <v>3224</v>
      </c>
    </row>
    <row r="209" spans="2:65" s="1" customFormat="1" ht="16.5" customHeight="1">
      <c r="B209" s="35"/>
      <c r="C209" s="173" t="s">
        <v>568</v>
      </c>
      <c r="D209" s="173" t="s">
        <v>220</v>
      </c>
      <c r="E209" s="174" t="s">
        <v>3225</v>
      </c>
      <c r="F209" s="251" t="s">
        <v>3226</v>
      </c>
      <c r="G209" s="251"/>
      <c r="H209" s="251"/>
      <c r="I209" s="251"/>
      <c r="J209" s="175" t="s">
        <v>372</v>
      </c>
      <c r="K209" s="176">
        <v>2</v>
      </c>
      <c r="L209" s="252">
        <v>0</v>
      </c>
      <c r="M209" s="253"/>
      <c r="N209" s="254">
        <f t="shared" si="35"/>
        <v>0</v>
      </c>
      <c r="O209" s="254"/>
      <c r="P209" s="254"/>
      <c r="Q209" s="254"/>
      <c r="R209" s="37"/>
      <c r="T209" s="177" t="s">
        <v>22</v>
      </c>
      <c r="U209" s="44" t="s">
        <v>49</v>
      </c>
      <c r="V209" s="36"/>
      <c r="W209" s="178">
        <f t="shared" si="36"/>
        <v>0</v>
      </c>
      <c r="X209" s="178">
        <v>0</v>
      </c>
      <c r="Y209" s="178">
        <f t="shared" si="37"/>
        <v>0</v>
      </c>
      <c r="Z209" s="178">
        <v>0</v>
      </c>
      <c r="AA209" s="179">
        <f t="shared" si="38"/>
        <v>0</v>
      </c>
      <c r="AR209" s="19" t="s">
        <v>268</v>
      </c>
      <c r="AT209" s="19" t="s">
        <v>220</v>
      </c>
      <c r="AU209" s="19" t="s">
        <v>93</v>
      </c>
      <c r="AY209" s="19" t="s">
        <v>219</v>
      </c>
      <c r="BE209" s="118">
        <f t="shared" si="39"/>
        <v>0</v>
      </c>
      <c r="BF209" s="118">
        <f t="shared" si="40"/>
        <v>0</v>
      </c>
      <c r="BG209" s="118">
        <f t="shared" si="41"/>
        <v>0</v>
      </c>
      <c r="BH209" s="118">
        <f t="shared" si="42"/>
        <v>0</v>
      </c>
      <c r="BI209" s="118">
        <f t="shared" si="43"/>
        <v>0</v>
      </c>
      <c r="BJ209" s="19" t="s">
        <v>40</v>
      </c>
      <c r="BK209" s="118">
        <f t="shared" si="44"/>
        <v>0</v>
      </c>
      <c r="BL209" s="19" t="s">
        <v>268</v>
      </c>
      <c r="BM209" s="19" t="s">
        <v>3227</v>
      </c>
    </row>
    <row r="210" spans="2:65" s="1" customFormat="1" ht="25.5" customHeight="1">
      <c r="B210" s="35"/>
      <c r="C210" s="173" t="s">
        <v>572</v>
      </c>
      <c r="D210" s="173" t="s">
        <v>220</v>
      </c>
      <c r="E210" s="174" t="s">
        <v>3228</v>
      </c>
      <c r="F210" s="251" t="s">
        <v>3229</v>
      </c>
      <c r="G210" s="251"/>
      <c r="H210" s="251"/>
      <c r="I210" s="251"/>
      <c r="J210" s="175" t="s">
        <v>372</v>
      </c>
      <c r="K210" s="176">
        <v>93</v>
      </c>
      <c r="L210" s="252">
        <v>0</v>
      </c>
      <c r="M210" s="253"/>
      <c r="N210" s="254">
        <f t="shared" si="35"/>
        <v>0</v>
      </c>
      <c r="O210" s="254"/>
      <c r="P210" s="254"/>
      <c r="Q210" s="254"/>
      <c r="R210" s="37"/>
      <c r="T210" s="177" t="s">
        <v>22</v>
      </c>
      <c r="U210" s="44" t="s">
        <v>49</v>
      </c>
      <c r="V210" s="36"/>
      <c r="W210" s="178">
        <f t="shared" si="36"/>
        <v>0</v>
      </c>
      <c r="X210" s="178">
        <v>1.7000000000000001E-4</v>
      </c>
      <c r="Y210" s="178">
        <f t="shared" si="37"/>
        <v>1.5810000000000001E-2</v>
      </c>
      <c r="Z210" s="178">
        <v>0</v>
      </c>
      <c r="AA210" s="179">
        <f t="shared" si="38"/>
        <v>0</v>
      </c>
      <c r="AR210" s="19" t="s">
        <v>268</v>
      </c>
      <c r="AT210" s="19" t="s">
        <v>220</v>
      </c>
      <c r="AU210" s="19" t="s">
        <v>93</v>
      </c>
      <c r="AY210" s="19" t="s">
        <v>219</v>
      </c>
      <c r="BE210" s="118">
        <f t="shared" si="39"/>
        <v>0</v>
      </c>
      <c r="BF210" s="118">
        <f t="shared" si="40"/>
        <v>0</v>
      </c>
      <c r="BG210" s="118">
        <f t="shared" si="41"/>
        <v>0</v>
      </c>
      <c r="BH210" s="118">
        <f t="shared" si="42"/>
        <v>0</v>
      </c>
      <c r="BI210" s="118">
        <f t="shared" si="43"/>
        <v>0</v>
      </c>
      <c r="BJ210" s="19" t="s">
        <v>40</v>
      </c>
      <c r="BK210" s="118">
        <f t="shared" si="44"/>
        <v>0</v>
      </c>
      <c r="BL210" s="19" t="s">
        <v>268</v>
      </c>
      <c r="BM210" s="19" t="s">
        <v>3230</v>
      </c>
    </row>
    <row r="211" spans="2:65" s="1" customFormat="1" ht="25.5" customHeight="1">
      <c r="B211" s="35"/>
      <c r="C211" s="173" t="s">
        <v>576</v>
      </c>
      <c r="D211" s="173" t="s">
        <v>220</v>
      </c>
      <c r="E211" s="174" t="s">
        <v>3231</v>
      </c>
      <c r="F211" s="251" t="s">
        <v>3232</v>
      </c>
      <c r="G211" s="251"/>
      <c r="H211" s="251"/>
      <c r="I211" s="251"/>
      <c r="J211" s="175" t="s">
        <v>372</v>
      </c>
      <c r="K211" s="176">
        <v>8</v>
      </c>
      <c r="L211" s="252">
        <v>0</v>
      </c>
      <c r="M211" s="253"/>
      <c r="N211" s="254">
        <f t="shared" si="35"/>
        <v>0</v>
      </c>
      <c r="O211" s="254"/>
      <c r="P211" s="254"/>
      <c r="Q211" s="254"/>
      <c r="R211" s="37"/>
      <c r="T211" s="177" t="s">
        <v>22</v>
      </c>
      <c r="U211" s="44" t="s">
        <v>49</v>
      </c>
      <c r="V211" s="36"/>
      <c r="W211" s="178">
        <f t="shared" si="36"/>
        <v>0</v>
      </c>
      <c r="X211" s="178">
        <v>2.1000000000000001E-4</v>
      </c>
      <c r="Y211" s="178">
        <f t="shared" si="37"/>
        <v>1.6800000000000001E-3</v>
      </c>
      <c r="Z211" s="178">
        <v>0</v>
      </c>
      <c r="AA211" s="179">
        <f t="shared" si="38"/>
        <v>0</v>
      </c>
      <c r="AR211" s="19" t="s">
        <v>268</v>
      </c>
      <c r="AT211" s="19" t="s">
        <v>220</v>
      </c>
      <c r="AU211" s="19" t="s">
        <v>93</v>
      </c>
      <c r="AY211" s="19" t="s">
        <v>219</v>
      </c>
      <c r="BE211" s="118">
        <f t="shared" si="39"/>
        <v>0</v>
      </c>
      <c r="BF211" s="118">
        <f t="shared" si="40"/>
        <v>0</v>
      </c>
      <c r="BG211" s="118">
        <f t="shared" si="41"/>
        <v>0</v>
      </c>
      <c r="BH211" s="118">
        <f t="shared" si="42"/>
        <v>0</v>
      </c>
      <c r="BI211" s="118">
        <f t="shared" si="43"/>
        <v>0</v>
      </c>
      <c r="BJ211" s="19" t="s">
        <v>40</v>
      </c>
      <c r="BK211" s="118">
        <f t="shared" si="44"/>
        <v>0</v>
      </c>
      <c r="BL211" s="19" t="s">
        <v>268</v>
      </c>
      <c r="BM211" s="19" t="s">
        <v>3233</v>
      </c>
    </row>
    <row r="212" spans="2:65" s="1" customFormat="1" ht="25.5" customHeight="1">
      <c r="B212" s="35"/>
      <c r="C212" s="173" t="s">
        <v>580</v>
      </c>
      <c r="D212" s="173" t="s">
        <v>220</v>
      </c>
      <c r="E212" s="174" t="s">
        <v>3234</v>
      </c>
      <c r="F212" s="251" t="s">
        <v>3235</v>
      </c>
      <c r="G212" s="251"/>
      <c r="H212" s="251"/>
      <c r="I212" s="251"/>
      <c r="J212" s="175" t="s">
        <v>372</v>
      </c>
      <c r="K212" s="176">
        <v>10</v>
      </c>
      <c r="L212" s="252">
        <v>0</v>
      </c>
      <c r="M212" s="253"/>
      <c r="N212" s="254">
        <f t="shared" si="35"/>
        <v>0</v>
      </c>
      <c r="O212" s="254"/>
      <c r="P212" s="254"/>
      <c r="Q212" s="254"/>
      <c r="R212" s="37"/>
      <c r="T212" s="177" t="s">
        <v>22</v>
      </c>
      <c r="U212" s="44" t="s">
        <v>49</v>
      </c>
      <c r="V212" s="36"/>
      <c r="W212" s="178">
        <f t="shared" si="36"/>
        <v>0</v>
      </c>
      <c r="X212" s="178">
        <v>6.0000000000000002E-5</v>
      </c>
      <c r="Y212" s="178">
        <f t="shared" si="37"/>
        <v>6.0000000000000006E-4</v>
      </c>
      <c r="Z212" s="178">
        <v>0</v>
      </c>
      <c r="AA212" s="179">
        <f t="shared" si="38"/>
        <v>0</v>
      </c>
      <c r="AR212" s="19" t="s">
        <v>268</v>
      </c>
      <c r="AT212" s="19" t="s">
        <v>220</v>
      </c>
      <c r="AU212" s="19" t="s">
        <v>93</v>
      </c>
      <c r="AY212" s="19" t="s">
        <v>219</v>
      </c>
      <c r="BE212" s="118">
        <f t="shared" si="39"/>
        <v>0</v>
      </c>
      <c r="BF212" s="118">
        <f t="shared" si="40"/>
        <v>0</v>
      </c>
      <c r="BG212" s="118">
        <f t="shared" si="41"/>
        <v>0</v>
      </c>
      <c r="BH212" s="118">
        <f t="shared" si="42"/>
        <v>0</v>
      </c>
      <c r="BI212" s="118">
        <f t="shared" si="43"/>
        <v>0</v>
      </c>
      <c r="BJ212" s="19" t="s">
        <v>40</v>
      </c>
      <c r="BK212" s="118">
        <f t="shared" si="44"/>
        <v>0</v>
      </c>
      <c r="BL212" s="19" t="s">
        <v>268</v>
      </c>
      <c r="BM212" s="19" t="s">
        <v>3236</v>
      </c>
    </row>
    <row r="213" spans="2:65" s="1" customFormat="1" ht="25.5" customHeight="1">
      <c r="B213" s="35"/>
      <c r="C213" s="173" t="s">
        <v>584</v>
      </c>
      <c r="D213" s="173" t="s">
        <v>220</v>
      </c>
      <c r="E213" s="174" t="s">
        <v>3237</v>
      </c>
      <c r="F213" s="251" t="s">
        <v>3238</v>
      </c>
      <c r="G213" s="251"/>
      <c r="H213" s="251"/>
      <c r="I213" s="251"/>
      <c r="J213" s="175" t="s">
        <v>372</v>
      </c>
      <c r="K213" s="176">
        <v>7</v>
      </c>
      <c r="L213" s="252">
        <v>0</v>
      </c>
      <c r="M213" s="253"/>
      <c r="N213" s="254">
        <f t="shared" si="35"/>
        <v>0</v>
      </c>
      <c r="O213" s="254"/>
      <c r="P213" s="254"/>
      <c r="Q213" s="254"/>
      <c r="R213" s="37"/>
      <c r="T213" s="177" t="s">
        <v>22</v>
      </c>
      <c r="U213" s="44" t="s">
        <v>49</v>
      </c>
      <c r="V213" s="36"/>
      <c r="W213" s="178">
        <f t="shared" si="36"/>
        <v>0</v>
      </c>
      <c r="X213" s="178">
        <v>1E-4</v>
      </c>
      <c r="Y213" s="178">
        <f t="shared" si="37"/>
        <v>6.9999999999999999E-4</v>
      </c>
      <c r="Z213" s="178">
        <v>0</v>
      </c>
      <c r="AA213" s="179">
        <f t="shared" si="38"/>
        <v>0</v>
      </c>
      <c r="AR213" s="19" t="s">
        <v>268</v>
      </c>
      <c r="AT213" s="19" t="s">
        <v>220</v>
      </c>
      <c r="AU213" s="19" t="s">
        <v>93</v>
      </c>
      <c r="AY213" s="19" t="s">
        <v>219</v>
      </c>
      <c r="BE213" s="118">
        <f t="shared" si="39"/>
        <v>0</v>
      </c>
      <c r="BF213" s="118">
        <f t="shared" si="40"/>
        <v>0</v>
      </c>
      <c r="BG213" s="118">
        <f t="shared" si="41"/>
        <v>0</v>
      </c>
      <c r="BH213" s="118">
        <f t="shared" si="42"/>
        <v>0</v>
      </c>
      <c r="BI213" s="118">
        <f t="shared" si="43"/>
        <v>0</v>
      </c>
      <c r="BJ213" s="19" t="s">
        <v>40</v>
      </c>
      <c r="BK213" s="118">
        <f t="shared" si="44"/>
        <v>0</v>
      </c>
      <c r="BL213" s="19" t="s">
        <v>268</v>
      </c>
      <c r="BM213" s="19" t="s">
        <v>3239</v>
      </c>
    </row>
    <row r="214" spans="2:65" s="1" customFormat="1" ht="25.5" customHeight="1">
      <c r="B214" s="35"/>
      <c r="C214" s="173" t="s">
        <v>588</v>
      </c>
      <c r="D214" s="173" t="s">
        <v>220</v>
      </c>
      <c r="E214" s="174" t="s">
        <v>3240</v>
      </c>
      <c r="F214" s="251" t="s">
        <v>3241</v>
      </c>
      <c r="G214" s="251"/>
      <c r="H214" s="251"/>
      <c r="I214" s="251"/>
      <c r="J214" s="175" t="s">
        <v>372</v>
      </c>
      <c r="K214" s="176">
        <v>16</v>
      </c>
      <c r="L214" s="252">
        <v>0</v>
      </c>
      <c r="M214" s="253"/>
      <c r="N214" s="254">
        <f t="shared" si="35"/>
        <v>0</v>
      </c>
      <c r="O214" s="254"/>
      <c r="P214" s="254"/>
      <c r="Q214" s="254"/>
      <c r="R214" s="37"/>
      <c r="T214" s="177" t="s">
        <v>22</v>
      </c>
      <c r="U214" s="44" t="s">
        <v>49</v>
      </c>
      <c r="V214" s="36"/>
      <c r="W214" s="178">
        <f t="shared" si="36"/>
        <v>0</v>
      </c>
      <c r="X214" s="178">
        <v>1.8000000000000001E-4</v>
      </c>
      <c r="Y214" s="178">
        <f t="shared" si="37"/>
        <v>2.8800000000000002E-3</v>
      </c>
      <c r="Z214" s="178">
        <v>0</v>
      </c>
      <c r="AA214" s="179">
        <f t="shared" si="38"/>
        <v>0</v>
      </c>
      <c r="AR214" s="19" t="s">
        <v>268</v>
      </c>
      <c r="AT214" s="19" t="s">
        <v>220</v>
      </c>
      <c r="AU214" s="19" t="s">
        <v>93</v>
      </c>
      <c r="AY214" s="19" t="s">
        <v>219</v>
      </c>
      <c r="BE214" s="118">
        <f t="shared" si="39"/>
        <v>0</v>
      </c>
      <c r="BF214" s="118">
        <f t="shared" si="40"/>
        <v>0</v>
      </c>
      <c r="BG214" s="118">
        <f t="shared" si="41"/>
        <v>0</v>
      </c>
      <c r="BH214" s="118">
        <f t="shared" si="42"/>
        <v>0</v>
      </c>
      <c r="BI214" s="118">
        <f t="shared" si="43"/>
        <v>0</v>
      </c>
      <c r="BJ214" s="19" t="s">
        <v>40</v>
      </c>
      <c r="BK214" s="118">
        <f t="shared" si="44"/>
        <v>0</v>
      </c>
      <c r="BL214" s="19" t="s">
        <v>268</v>
      </c>
      <c r="BM214" s="19" t="s">
        <v>3242</v>
      </c>
    </row>
    <row r="215" spans="2:65" s="1" customFormat="1" ht="25.5" customHeight="1">
      <c r="B215" s="35"/>
      <c r="C215" s="173" t="s">
        <v>592</v>
      </c>
      <c r="D215" s="173" t="s">
        <v>220</v>
      </c>
      <c r="E215" s="174" t="s">
        <v>3243</v>
      </c>
      <c r="F215" s="251" t="s">
        <v>3244</v>
      </c>
      <c r="G215" s="251"/>
      <c r="H215" s="251"/>
      <c r="I215" s="251"/>
      <c r="J215" s="175" t="s">
        <v>372</v>
      </c>
      <c r="K215" s="176">
        <v>4</v>
      </c>
      <c r="L215" s="252">
        <v>0</v>
      </c>
      <c r="M215" s="253"/>
      <c r="N215" s="254">
        <f t="shared" si="35"/>
        <v>0</v>
      </c>
      <c r="O215" s="254"/>
      <c r="P215" s="254"/>
      <c r="Q215" s="254"/>
      <c r="R215" s="37"/>
      <c r="T215" s="177" t="s">
        <v>22</v>
      </c>
      <c r="U215" s="44" t="s">
        <v>49</v>
      </c>
      <c r="V215" s="36"/>
      <c r="W215" s="178">
        <f t="shared" si="36"/>
        <v>0</v>
      </c>
      <c r="X215" s="178">
        <v>2.9999999999999997E-4</v>
      </c>
      <c r="Y215" s="178">
        <f t="shared" si="37"/>
        <v>1.1999999999999999E-3</v>
      </c>
      <c r="Z215" s="178">
        <v>0</v>
      </c>
      <c r="AA215" s="179">
        <f t="shared" si="38"/>
        <v>0</v>
      </c>
      <c r="AR215" s="19" t="s">
        <v>268</v>
      </c>
      <c r="AT215" s="19" t="s">
        <v>220</v>
      </c>
      <c r="AU215" s="19" t="s">
        <v>93</v>
      </c>
      <c r="AY215" s="19" t="s">
        <v>219</v>
      </c>
      <c r="BE215" s="118">
        <f t="shared" si="39"/>
        <v>0</v>
      </c>
      <c r="BF215" s="118">
        <f t="shared" si="40"/>
        <v>0</v>
      </c>
      <c r="BG215" s="118">
        <f t="shared" si="41"/>
        <v>0</v>
      </c>
      <c r="BH215" s="118">
        <f t="shared" si="42"/>
        <v>0</v>
      </c>
      <c r="BI215" s="118">
        <f t="shared" si="43"/>
        <v>0</v>
      </c>
      <c r="BJ215" s="19" t="s">
        <v>40</v>
      </c>
      <c r="BK215" s="118">
        <f t="shared" si="44"/>
        <v>0</v>
      </c>
      <c r="BL215" s="19" t="s">
        <v>268</v>
      </c>
      <c r="BM215" s="19" t="s">
        <v>3245</v>
      </c>
    </row>
    <row r="216" spans="2:65" s="1" customFormat="1" ht="25.5" customHeight="1">
      <c r="B216" s="35"/>
      <c r="C216" s="173" t="s">
        <v>596</v>
      </c>
      <c r="D216" s="173" t="s">
        <v>220</v>
      </c>
      <c r="E216" s="174" t="s">
        <v>3246</v>
      </c>
      <c r="F216" s="251" t="s">
        <v>3247</v>
      </c>
      <c r="G216" s="251"/>
      <c r="H216" s="251"/>
      <c r="I216" s="251"/>
      <c r="J216" s="175" t="s">
        <v>372</v>
      </c>
      <c r="K216" s="176">
        <v>2</v>
      </c>
      <c r="L216" s="252">
        <v>0</v>
      </c>
      <c r="M216" s="253"/>
      <c r="N216" s="254">
        <f t="shared" si="35"/>
        <v>0</v>
      </c>
      <c r="O216" s="254"/>
      <c r="P216" s="254"/>
      <c r="Q216" s="254"/>
      <c r="R216" s="37"/>
      <c r="T216" s="177" t="s">
        <v>22</v>
      </c>
      <c r="U216" s="44" t="s">
        <v>49</v>
      </c>
      <c r="V216" s="36"/>
      <c r="W216" s="178">
        <f t="shared" si="36"/>
        <v>0</v>
      </c>
      <c r="X216" s="178">
        <v>3.6000000000000002E-4</v>
      </c>
      <c r="Y216" s="178">
        <f t="shared" si="37"/>
        <v>7.2000000000000005E-4</v>
      </c>
      <c r="Z216" s="178">
        <v>0</v>
      </c>
      <c r="AA216" s="179">
        <f t="shared" si="38"/>
        <v>0</v>
      </c>
      <c r="AR216" s="19" t="s">
        <v>268</v>
      </c>
      <c r="AT216" s="19" t="s">
        <v>220</v>
      </c>
      <c r="AU216" s="19" t="s">
        <v>93</v>
      </c>
      <c r="AY216" s="19" t="s">
        <v>219</v>
      </c>
      <c r="BE216" s="118">
        <f t="shared" si="39"/>
        <v>0</v>
      </c>
      <c r="BF216" s="118">
        <f t="shared" si="40"/>
        <v>0</v>
      </c>
      <c r="BG216" s="118">
        <f t="shared" si="41"/>
        <v>0</v>
      </c>
      <c r="BH216" s="118">
        <f t="shared" si="42"/>
        <v>0</v>
      </c>
      <c r="BI216" s="118">
        <f t="shared" si="43"/>
        <v>0</v>
      </c>
      <c r="BJ216" s="19" t="s">
        <v>40</v>
      </c>
      <c r="BK216" s="118">
        <f t="shared" si="44"/>
        <v>0</v>
      </c>
      <c r="BL216" s="19" t="s">
        <v>268</v>
      </c>
      <c r="BM216" s="19" t="s">
        <v>3248</v>
      </c>
    </row>
    <row r="217" spans="2:65" s="1" customFormat="1" ht="25.5" customHeight="1">
      <c r="B217" s="35"/>
      <c r="C217" s="173" t="s">
        <v>600</v>
      </c>
      <c r="D217" s="173" t="s">
        <v>220</v>
      </c>
      <c r="E217" s="174" t="s">
        <v>3249</v>
      </c>
      <c r="F217" s="251" t="s">
        <v>3250</v>
      </c>
      <c r="G217" s="251"/>
      <c r="H217" s="251"/>
      <c r="I217" s="251"/>
      <c r="J217" s="175" t="s">
        <v>372</v>
      </c>
      <c r="K217" s="176">
        <v>2</v>
      </c>
      <c r="L217" s="252">
        <v>0</v>
      </c>
      <c r="M217" s="253"/>
      <c r="N217" s="254">
        <f t="shared" si="35"/>
        <v>0</v>
      </c>
      <c r="O217" s="254"/>
      <c r="P217" s="254"/>
      <c r="Q217" s="254"/>
      <c r="R217" s="37"/>
      <c r="T217" s="177" t="s">
        <v>22</v>
      </c>
      <c r="U217" s="44" t="s">
        <v>49</v>
      </c>
      <c r="V217" s="36"/>
      <c r="W217" s="178">
        <f t="shared" si="36"/>
        <v>0</v>
      </c>
      <c r="X217" s="178">
        <v>7.9000000000000001E-4</v>
      </c>
      <c r="Y217" s="178">
        <f t="shared" si="37"/>
        <v>1.58E-3</v>
      </c>
      <c r="Z217" s="178">
        <v>0</v>
      </c>
      <c r="AA217" s="179">
        <f t="shared" si="38"/>
        <v>0</v>
      </c>
      <c r="AR217" s="19" t="s">
        <v>268</v>
      </c>
      <c r="AT217" s="19" t="s">
        <v>220</v>
      </c>
      <c r="AU217" s="19" t="s">
        <v>93</v>
      </c>
      <c r="AY217" s="19" t="s">
        <v>219</v>
      </c>
      <c r="BE217" s="118">
        <f t="shared" si="39"/>
        <v>0</v>
      </c>
      <c r="BF217" s="118">
        <f t="shared" si="40"/>
        <v>0</v>
      </c>
      <c r="BG217" s="118">
        <f t="shared" si="41"/>
        <v>0</v>
      </c>
      <c r="BH217" s="118">
        <f t="shared" si="42"/>
        <v>0</v>
      </c>
      <c r="BI217" s="118">
        <f t="shared" si="43"/>
        <v>0</v>
      </c>
      <c r="BJ217" s="19" t="s">
        <v>40</v>
      </c>
      <c r="BK217" s="118">
        <f t="shared" si="44"/>
        <v>0</v>
      </c>
      <c r="BL217" s="19" t="s">
        <v>268</v>
      </c>
      <c r="BM217" s="19" t="s">
        <v>3251</v>
      </c>
    </row>
    <row r="218" spans="2:65" s="1" customFormat="1" ht="25.5" customHeight="1">
      <c r="B218" s="35"/>
      <c r="C218" s="181" t="s">
        <v>604</v>
      </c>
      <c r="D218" s="181" t="s">
        <v>536</v>
      </c>
      <c r="E218" s="182" t="s">
        <v>3252</v>
      </c>
      <c r="F218" s="285" t="s">
        <v>3253</v>
      </c>
      <c r="G218" s="285"/>
      <c r="H218" s="285"/>
      <c r="I218" s="285"/>
      <c r="J218" s="183" t="s">
        <v>372</v>
      </c>
      <c r="K218" s="184">
        <v>1</v>
      </c>
      <c r="L218" s="282">
        <v>0</v>
      </c>
      <c r="M218" s="283"/>
      <c r="N218" s="284">
        <f t="shared" si="35"/>
        <v>0</v>
      </c>
      <c r="O218" s="254"/>
      <c r="P218" s="254"/>
      <c r="Q218" s="254"/>
      <c r="R218" s="37"/>
      <c r="T218" s="177" t="s">
        <v>22</v>
      </c>
      <c r="U218" s="44" t="s">
        <v>49</v>
      </c>
      <c r="V218" s="36"/>
      <c r="W218" s="178">
        <f t="shared" si="36"/>
        <v>0</v>
      </c>
      <c r="X218" s="178">
        <v>1.7000000000000001E-4</v>
      </c>
      <c r="Y218" s="178">
        <f t="shared" si="37"/>
        <v>1.7000000000000001E-4</v>
      </c>
      <c r="Z218" s="178">
        <v>0</v>
      </c>
      <c r="AA218" s="179">
        <f t="shared" si="38"/>
        <v>0</v>
      </c>
      <c r="AR218" s="19" t="s">
        <v>414</v>
      </c>
      <c r="AT218" s="19" t="s">
        <v>536</v>
      </c>
      <c r="AU218" s="19" t="s">
        <v>93</v>
      </c>
      <c r="AY218" s="19" t="s">
        <v>219</v>
      </c>
      <c r="BE218" s="118">
        <f t="shared" si="39"/>
        <v>0</v>
      </c>
      <c r="BF218" s="118">
        <f t="shared" si="40"/>
        <v>0</v>
      </c>
      <c r="BG218" s="118">
        <f t="shared" si="41"/>
        <v>0</v>
      </c>
      <c r="BH218" s="118">
        <f t="shared" si="42"/>
        <v>0</v>
      </c>
      <c r="BI218" s="118">
        <f t="shared" si="43"/>
        <v>0</v>
      </c>
      <c r="BJ218" s="19" t="s">
        <v>40</v>
      </c>
      <c r="BK218" s="118">
        <f t="shared" si="44"/>
        <v>0</v>
      </c>
      <c r="BL218" s="19" t="s">
        <v>268</v>
      </c>
      <c r="BM218" s="19" t="s">
        <v>3254</v>
      </c>
    </row>
    <row r="219" spans="2:65" s="1" customFormat="1" ht="25.5" customHeight="1">
      <c r="B219" s="35"/>
      <c r="C219" s="181" t="s">
        <v>608</v>
      </c>
      <c r="D219" s="181" t="s">
        <v>536</v>
      </c>
      <c r="E219" s="182" t="s">
        <v>3255</v>
      </c>
      <c r="F219" s="285" t="s">
        <v>3256</v>
      </c>
      <c r="G219" s="285"/>
      <c r="H219" s="285"/>
      <c r="I219" s="285"/>
      <c r="J219" s="183" t="s">
        <v>372</v>
      </c>
      <c r="K219" s="184">
        <v>2</v>
      </c>
      <c r="L219" s="282">
        <v>0</v>
      </c>
      <c r="M219" s="283"/>
      <c r="N219" s="284">
        <f t="shared" si="35"/>
        <v>0</v>
      </c>
      <c r="O219" s="254"/>
      <c r="P219" s="254"/>
      <c r="Q219" s="254"/>
      <c r="R219" s="37"/>
      <c r="T219" s="177" t="s">
        <v>22</v>
      </c>
      <c r="U219" s="44" t="s">
        <v>49</v>
      </c>
      <c r="V219" s="36"/>
      <c r="W219" s="178">
        <f t="shared" si="36"/>
        <v>0</v>
      </c>
      <c r="X219" s="178">
        <v>4.4000000000000002E-4</v>
      </c>
      <c r="Y219" s="178">
        <f t="shared" si="37"/>
        <v>8.8000000000000003E-4</v>
      </c>
      <c r="Z219" s="178">
        <v>0</v>
      </c>
      <c r="AA219" s="179">
        <f t="shared" si="38"/>
        <v>0</v>
      </c>
      <c r="AR219" s="19" t="s">
        <v>414</v>
      </c>
      <c r="AT219" s="19" t="s">
        <v>536</v>
      </c>
      <c r="AU219" s="19" t="s">
        <v>93</v>
      </c>
      <c r="AY219" s="19" t="s">
        <v>219</v>
      </c>
      <c r="BE219" s="118">
        <f t="shared" si="39"/>
        <v>0</v>
      </c>
      <c r="BF219" s="118">
        <f t="shared" si="40"/>
        <v>0</v>
      </c>
      <c r="BG219" s="118">
        <f t="shared" si="41"/>
        <v>0</v>
      </c>
      <c r="BH219" s="118">
        <f t="shared" si="42"/>
        <v>0</v>
      </c>
      <c r="BI219" s="118">
        <f t="shared" si="43"/>
        <v>0</v>
      </c>
      <c r="BJ219" s="19" t="s">
        <v>40</v>
      </c>
      <c r="BK219" s="118">
        <f t="shared" si="44"/>
        <v>0</v>
      </c>
      <c r="BL219" s="19" t="s">
        <v>268</v>
      </c>
      <c r="BM219" s="19" t="s">
        <v>3257</v>
      </c>
    </row>
    <row r="220" spans="2:65" s="1" customFormat="1" ht="16.5" customHeight="1">
      <c r="B220" s="35"/>
      <c r="C220" s="173" t="s">
        <v>612</v>
      </c>
      <c r="D220" s="173" t="s">
        <v>220</v>
      </c>
      <c r="E220" s="174" t="s">
        <v>3258</v>
      </c>
      <c r="F220" s="251" t="s">
        <v>3259</v>
      </c>
      <c r="G220" s="251"/>
      <c r="H220" s="251"/>
      <c r="I220" s="251"/>
      <c r="J220" s="175" t="s">
        <v>372</v>
      </c>
      <c r="K220" s="176">
        <v>3</v>
      </c>
      <c r="L220" s="252">
        <v>0</v>
      </c>
      <c r="M220" s="253"/>
      <c r="N220" s="254">
        <f t="shared" si="35"/>
        <v>0</v>
      </c>
      <c r="O220" s="254"/>
      <c r="P220" s="254"/>
      <c r="Q220" s="254"/>
      <c r="R220" s="37"/>
      <c r="T220" s="177" t="s">
        <v>22</v>
      </c>
      <c r="U220" s="44" t="s">
        <v>49</v>
      </c>
      <c r="V220" s="36"/>
      <c r="W220" s="178">
        <f t="shared" si="36"/>
        <v>0</v>
      </c>
      <c r="X220" s="178">
        <v>1.2999999999999999E-4</v>
      </c>
      <c r="Y220" s="178">
        <f t="shared" si="37"/>
        <v>3.8999999999999994E-4</v>
      </c>
      <c r="Z220" s="178">
        <v>0</v>
      </c>
      <c r="AA220" s="179">
        <f t="shared" si="38"/>
        <v>0</v>
      </c>
      <c r="AR220" s="19" t="s">
        <v>268</v>
      </c>
      <c r="AT220" s="19" t="s">
        <v>220</v>
      </c>
      <c r="AU220" s="19" t="s">
        <v>93</v>
      </c>
      <c r="AY220" s="19" t="s">
        <v>219</v>
      </c>
      <c r="BE220" s="118">
        <f t="shared" si="39"/>
        <v>0</v>
      </c>
      <c r="BF220" s="118">
        <f t="shared" si="40"/>
        <v>0</v>
      </c>
      <c r="BG220" s="118">
        <f t="shared" si="41"/>
        <v>0</v>
      </c>
      <c r="BH220" s="118">
        <f t="shared" si="42"/>
        <v>0</v>
      </c>
      <c r="BI220" s="118">
        <f t="shared" si="43"/>
        <v>0</v>
      </c>
      <c r="BJ220" s="19" t="s">
        <v>40</v>
      </c>
      <c r="BK220" s="118">
        <f t="shared" si="44"/>
        <v>0</v>
      </c>
      <c r="BL220" s="19" t="s">
        <v>268</v>
      </c>
      <c r="BM220" s="19" t="s">
        <v>3260</v>
      </c>
    </row>
    <row r="221" spans="2:65" s="1" customFormat="1" ht="16.5" customHeight="1">
      <c r="B221" s="35"/>
      <c r="C221" s="173" t="s">
        <v>616</v>
      </c>
      <c r="D221" s="173" t="s">
        <v>220</v>
      </c>
      <c r="E221" s="174" t="s">
        <v>3261</v>
      </c>
      <c r="F221" s="251" t="s">
        <v>3262</v>
      </c>
      <c r="G221" s="251"/>
      <c r="H221" s="251"/>
      <c r="I221" s="251"/>
      <c r="J221" s="175" t="s">
        <v>372</v>
      </c>
      <c r="K221" s="176">
        <v>2</v>
      </c>
      <c r="L221" s="252">
        <v>0</v>
      </c>
      <c r="M221" s="253"/>
      <c r="N221" s="254">
        <f t="shared" si="35"/>
        <v>0</v>
      </c>
      <c r="O221" s="254"/>
      <c r="P221" s="254"/>
      <c r="Q221" s="254"/>
      <c r="R221" s="37"/>
      <c r="T221" s="177" t="s">
        <v>22</v>
      </c>
      <c r="U221" s="44" t="s">
        <v>49</v>
      </c>
      <c r="V221" s="36"/>
      <c r="W221" s="178">
        <f t="shared" si="36"/>
        <v>0</v>
      </c>
      <c r="X221" s="178">
        <v>2.5000000000000001E-4</v>
      </c>
      <c r="Y221" s="178">
        <f t="shared" si="37"/>
        <v>5.0000000000000001E-4</v>
      </c>
      <c r="Z221" s="178">
        <v>0</v>
      </c>
      <c r="AA221" s="179">
        <f t="shared" si="38"/>
        <v>0</v>
      </c>
      <c r="AR221" s="19" t="s">
        <v>268</v>
      </c>
      <c r="AT221" s="19" t="s">
        <v>220</v>
      </c>
      <c r="AU221" s="19" t="s">
        <v>93</v>
      </c>
      <c r="AY221" s="19" t="s">
        <v>219</v>
      </c>
      <c r="BE221" s="118">
        <f t="shared" si="39"/>
        <v>0</v>
      </c>
      <c r="BF221" s="118">
        <f t="shared" si="40"/>
        <v>0</v>
      </c>
      <c r="BG221" s="118">
        <f t="shared" si="41"/>
        <v>0</v>
      </c>
      <c r="BH221" s="118">
        <f t="shared" si="42"/>
        <v>0</v>
      </c>
      <c r="BI221" s="118">
        <f t="shared" si="43"/>
        <v>0</v>
      </c>
      <c r="BJ221" s="19" t="s">
        <v>40</v>
      </c>
      <c r="BK221" s="118">
        <f t="shared" si="44"/>
        <v>0</v>
      </c>
      <c r="BL221" s="19" t="s">
        <v>268</v>
      </c>
      <c r="BM221" s="19" t="s">
        <v>3263</v>
      </c>
    </row>
    <row r="222" spans="2:65" s="1" customFormat="1" ht="16.5" customHeight="1">
      <c r="B222" s="35"/>
      <c r="C222" s="173" t="s">
        <v>620</v>
      </c>
      <c r="D222" s="173" t="s">
        <v>220</v>
      </c>
      <c r="E222" s="174" t="s">
        <v>3264</v>
      </c>
      <c r="F222" s="251" t="s">
        <v>3265</v>
      </c>
      <c r="G222" s="251"/>
      <c r="H222" s="251"/>
      <c r="I222" s="251"/>
      <c r="J222" s="175" t="s">
        <v>372</v>
      </c>
      <c r="K222" s="176">
        <v>2</v>
      </c>
      <c r="L222" s="252">
        <v>0</v>
      </c>
      <c r="M222" s="253"/>
      <c r="N222" s="254">
        <f t="shared" si="35"/>
        <v>0</v>
      </c>
      <c r="O222" s="254"/>
      <c r="P222" s="254"/>
      <c r="Q222" s="254"/>
      <c r="R222" s="37"/>
      <c r="T222" s="177" t="s">
        <v>22</v>
      </c>
      <c r="U222" s="44" t="s">
        <v>49</v>
      </c>
      <c r="V222" s="36"/>
      <c r="W222" s="178">
        <f t="shared" si="36"/>
        <v>0</v>
      </c>
      <c r="X222" s="178">
        <v>3.5E-4</v>
      </c>
      <c r="Y222" s="178">
        <f t="shared" si="37"/>
        <v>6.9999999999999999E-4</v>
      </c>
      <c r="Z222" s="178">
        <v>0</v>
      </c>
      <c r="AA222" s="179">
        <f t="shared" si="38"/>
        <v>0</v>
      </c>
      <c r="AR222" s="19" t="s">
        <v>268</v>
      </c>
      <c r="AT222" s="19" t="s">
        <v>220</v>
      </c>
      <c r="AU222" s="19" t="s">
        <v>93</v>
      </c>
      <c r="AY222" s="19" t="s">
        <v>219</v>
      </c>
      <c r="BE222" s="118">
        <f t="shared" si="39"/>
        <v>0</v>
      </c>
      <c r="BF222" s="118">
        <f t="shared" si="40"/>
        <v>0</v>
      </c>
      <c r="BG222" s="118">
        <f t="shared" si="41"/>
        <v>0</v>
      </c>
      <c r="BH222" s="118">
        <f t="shared" si="42"/>
        <v>0</v>
      </c>
      <c r="BI222" s="118">
        <f t="shared" si="43"/>
        <v>0</v>
      </c>
      <c r="BJ222" s="19" t="s">
        <v>40</v>
      </c>
      <c r="BK222" s="118">
        <f t="shared" si="44"/>
        <v>0</v>
      </c>
      <c r="BL222" s="19" t="s">
        <v>268</v>
      </c>
      <c r="BM222" s="19" t="s">
        <v>3266</v>
      </c>
    </row>
    <row r="223" spans="2:65" s="1" customFormat="1" ht="25.5" customHeight="1">
      <c r="B223" s="35"/>
      <c r="C223" s="173" t="s">
        <v>624</v>
      </c>
      <c r="D223" s="173" t="s">
        <v>220</v>
      </c>
      <c r="E223" s="174" t="s">
        <v>3267</v>
      </c>
      <c r="F223" s="251" t="s">
        <v>3268</v>
      </c>
      <c r="G223" s="251"/>
      <c r="H223" s="251"/>
      <c r="I223" s="251"/>
      <c r="J223" s="175" t="s">
        <v>372</v>
      </c>
      <c r="K223" s="176">
        <v>6</v>
      </c>
      <c r="L223" s="252">
        <v>0</v>
      </c>
      <c r="M223" s="253"/>
      <c r="N223" s="254">
        <f t="shared" si="35"/>
        <v>0</v>
      </c>
      <c r="O223" s="254"/>
      <c r="P223" s="254"/>
      <c r="Q223" s="254"/>
      <c r="R223" s="37"/>
      <c r="T223" s="177" t="s">
        <v>22</v>
      </c>
      <c r="U223" s="44" t="s">
        <v>49</v>
      </c>
      <c r="V223" s="36"/>
      <c r="W223" s="178">
        <f t="shared" si="36"/>
        <v>0</v>
      </c>
      <c r="X223" s="178">
        <v>2.0000000000000002E-5</v>
      </c>
      <c r="Y223" s="178">
        <f t="shared" si="37"/>
        <v>1.2000000000000002E-4</v>
      </c>
      <c r="Z223" s="178">
        <v>0</v>
      </c>
      <c r="AA223" s="179">
        <f t="shared" si="38"/>
        <v>0</v>
      </c>
      <c r="AR223" s="19" t="s">
        <v>268</v>
      </c>
      <c r="AT223" s="19" t="s">
        <v>220</v>
      </c>
      <c r="AU223" s="19" t="s">
        <v>93</v>
      </c>
      <c r="AY223" s="19" t="s">
        <v>219</v>
      </c>
      <c r="BE223" s="118">
        <f t="shared" si="39"/>
        <v>0</v>
      </c>
      <c r="BF223" s="118">
        <f t="shared" si="40"/>
        <v>0</v>
      </c>
      <c r="BG223" s="118">
        <f t="shared" si="41"/>
        <v>0</v>
      </c>
      <c r="BH223" s="118">
        <f t="shared" si="42"/>
        <v>0</v>
      </c>
      <c r="BI223" s="118">
        <f t="shared" si="43"/>
        <v>0</v>
      </c>
      <c r="BJ223" s="19" t="s">
        <v>40</v>
      </c>
      <c r="BK223" s="118">
        <f t="shared" si="44"/>
        <v>0</v>
      </c>
      <c r="BL223" s="19" t="s">
        <v>268</v>
      </c>
      <c r="BM223" s="19" t="s">
        <v>3269</v>
      </c>
    </row>
    <row r="224" spans="2:65" s="1" customFormat="1" ht="25.5" customHeight="1">
      <c r="B224" s="35"/>
      <c r="C224" s="181" t="s">
        <v>628</v>
      </c>
      <c r="D224" s="181" t="s">
        <v>536</v>
      </c>
      <c r="E224" s="182" t="s">
        <v>3270</v>
      </c>
      <c r="F224" s="285" t="s">
        <v>3271</v>
      </c>
      <c r="G224" s="285"/>
      <c r="H224" s="285"/>
      <c r="I224" s="285"/>
      <c r="J224" s="183" t="s">
        <v>372</v>
      </c>
      <c r="K224" s="184">
        <v>3</v>
      </c>
      <c r="L224" s="282">
        <v>0</v>
      </c>
      <c r="M224" s="283"/>
      <c r="N224" s="284">
        <f t="shared" si="35"/>
        <v>0</v>
      </c>
      <c r="O224" s="254"/>
      <c r="P224" s="254"/>
      <c r="Q224" s="254"/>
      <c r="R224" s="37"/>
      <c r="T224" s="177" t="s">
        <v>22</v>
      </c>
      <c r="U224" s="44" t="s">
        <v>49</v>
      </c>
      <c r="V224" s="36"/>
      <c r="W224" s="178">
        <f t="shared" si="36"/>
        <v>0</v>
      </c>
      <c r="X224" s="178">
        <v>1.94E-4</v>
      </c>
      <c r="Y224" s="178">
        <f t="shared" si="37"/>
        <v>5.8200000000000005E-4</v>
      </c>
      <c r="Z224" s="178">
        <v>0</v>
      </c>
      <c r="AA224" s="179">
        <f t="shared" si="38"/>
        <v>0</v>
      </c>
      <c r="AR224" s="19" t="s">
        <v>414</v>
      </c>
      <c r="AT224" s="19" t="s">
        <v>536</v>
      </c>
      <c r="AU224" s="19" t="s">
        <v>93</v>
      </c>
      <c r="AY224" s="19" t="s">
        <v>219</v>
      </c>
      <c r="BE224" s="118">
        <f t="shared" si="39"/>
        <v>0</v>
      </c>
      <c r="BF224" s="118">
        <f t="shared" si="40"/>
        <v>0</v>
      </c>
      <c r="BG224" s="118">
        <f t="shared" si="41"/>
        <v>0</v>
      </c>
      <c r="BH224" s="118">
        <f t="shared" si="42"/>
        <v>0</v>
      </c>
      <c r="BI224" s="118">
        <f t="shared" si="43"/>
        <v>0</v>
      </c>
      <c r="BJ224" s="19" t="s">
        <v>40</v>
      </c>
      <c r="BK224" s="118">
        <f t="shared" si="44"/>
        <v>0</v>
      </c>
      <c r="BL224" s="19" t="s">
        <v>268</v>
      </c>
      <c r="BM224" s="19" t="s">
        <v>3272</v>
      </c>
    </row>
    <row r="225" spans="2:65" s="1" customFormat="1" ht="25.5" customHeight="1">
      <c r="B225" s="35"/>
      <c r="C225" s="181" t="s">
        <v>632</v>
      </c>
      <c r="D225" s="181" t="s">
        <v>536</v>
      </c>
      <c r="E225" s="182" t="s">
        <v>3273</v>
      </c>
      <c r="F225" s="285" t="s">
        <v>3274</v>
      </c>
      <c r="G225" s="285"/>
      <c r="H225" s="285"/>
      <c r="I225" s="285"/>
      <c r="J225" s="183" t="s">
        <v>372</v>
      </c>
      <c r="K225" s="184">
        <v>2</v>
      </c>
      <c r="L225" s="282">
        <v>0</v>
      </c>
      <c r="M225" s="283"/>
      <c r="N225" s="284">
        <f t="shared" si="35"/>
        <v>0</v>
      </c>
      <c r="O225" s="254"/>
      <c r="P225" s="254"/>
      <c r="Q225" s="254"/>
      <c r="R225" s="37"/>
      <c r="T225" s="177" t="s">
        <v>22</v>
      </c>
      <c r="U225" s="44" t="s">
        <v>49</v>
      </c>
      <c r="V225" s="36"/>
      <c r="W225" s="178">
        <f t="shared" si="36"/>
        <v>0</v>
      </c>
      <c r="X225" s="178">
        <v>2.0000000000000001E-4</v>
      </c>
      <c r="Y225" s="178">
        <f t="shared" si="37"/>
        <v>4.0000000000000002E-4</v>
      </c>
      <c r="Z225" s="178">
        <v>0</v>
      </c>
      <c r="AA225" s="179">
        <f t="shared" si="38"/>
        <v>0</v>
      </c>
      <c r="AR225" s="19" t="s">
        <v>414</v>
      </c>
      <c r="AT225" s="19" t="s">
        <v>536</v>
      </c>
      <c r="AU225" s="19" t="s">
        <v>93</v>
      </c>
      <c r="AY225" s="19" t="s">
        <v>219</v>
      </c>
      <c r="BE225" s="118">
        <f t="shared" si="39"/>
        <v>0</v>
      </c>
      <c r="BF225" s="118">
        <f t="shared" si="40"/>
        <v>0</v>
      </c>
      <c r="BG225" s="118">
        <f t="shared" si="41"/>
        <v>0</v>
      </c>
      <c r="BH225" s="118">
        <f t="shared" si="42"/>
        <v>0</v>
      </c>
      <c r="BI225" s="118">
        <f t="shared" si="43"/>
        <v>0</v>
      </c>
      <c r="BJ225" s="19" t="s">
        <v>40</v>
      </c>
      <c r="BK225" s="118">
        <f t="shared" si="44"/>
        <v>0</v>
      </c>
      <c r="BL225" s="19" t="s">
        <v>268</v>
      </c>
      <c r="BM225" s="19" t="s">
        <v>3275</v>
      </c>
    </row>
    <row r="226" spans="2:65" s="1" customFormat="1" ht="25.5" customHeight="1">
      <c r="B226" s="35"/>
      <c r="C226" s="181" t="s">
        <v>636</v>
      </c>
      <c r="D226" s="181" t="s">
        <v>536</v>
      </c>
      <c r="E226" s="182" t="s">
        <v>3276</v>
      </c>
      <c r="F226" s="285" t="s">
        <v>3277</v>
      </c>
      <c r="G226" s="285"/>
      <c r="H226" s="285"/>
      <c r="I226" s="285"/>
      <c r="J226" s="183" t="s">
        <v>372</v>
      </c>
      <c r="K226" s="184">
        <v>1</v>
      </c>
      <c r="L226" s="282">
        <v>0</v>
      </c>
      <c r="M226" s="283"/>
      <c r="N226" s="284">
        <f t="shared" si="35"/>
        <v>0</v>
      </c>
      <c r="O226" s="254"/>
      <c r="P226" s="254"/>
      <c r="Q226" s="254"/>
      <c r="R226" s="37"/>
      <c r="T226" s="177" t="s">
        <v>22</v>
      </c>
      <c r="U226" s="44" t="s">
        <v>49</v>
      </c>
      <c r="V226" s="36"/>
      <c r="W226" s="178">
        <f t="shared" si="36"/>
        <v>0</v>
      </c>
      <c r="X226" s="178">
        <v>6.6E-4</v>
      </c>
      <c r="Y226" s="178">
        <f t="shared" si="37"/>
        <v>6.6E-4</v>
      </c>
      <c r="Z226" s="178">
        <v>0</v>
      </c>
      <c r="AA226" s="179">
        <f t="shared" si="38"/>
        <v>0</v>
      </c>
      <c r="AR226" s="19" t="s">
        <v>414</v>
      </c>
      <c r="AT226" s="19" t="s">
        <v>536</v>
      </c>
      <c r="AU226" s="19" t="s">
        <v>93</v>
      </c>
      <c r="AY226" s="19" t="s">
        <v>219</v>
      </c>
      <c r="BE226" s="118">
        <f t="shared" si="39"/>
        <v>0</v>
      </c>
      <c r="BF226" s="118">
        <f t="shared" si="40"/>
        <v>0</v>
      </c>
      <c r="BG226" s="118">
        <f t="shared" si="41"/>
        <v>0</v>
      </c>
      <c r="BH226" s="118">
        <f t="shared" si="42"/>
        <v>0</v>
      </c>
      <c r="BI226" s="118">
        <f t="shared" si="43"/>
        <v>0</v>
      </c>
      <c r="BJ226" s="19" t="s">
        <v>40</v>
      </c>
      <c r="BK226" s="118">
        <f t="shared" si="44"/>
        <v>0</v>
      </c>
      <c r="BL226" s="19" t="s">
        <v>268</v>
      </c>
      <c r="BM226" s="19" t="s">
        <v>3278</v>
      </c>
    </row>
    <row r="227" spans="2:65" s="1" customFormat="1" ht="25.5" customHeight="1">
      <c r="B227" s="35"/>
      <c r="C227" s="173" t="s">
        <v>640</v>
      </c>
      <c r="D227" s="173" t="s">
        <v>220</v>
      </c>
      <c r="E227" s="174" t="s">
        <v>3279</v>
      </c>
      <c r="F227" s="251" t="s">
        <v>3280</v>
      </c>
      <c r="G227" s="251"/>
      <c r="H227" s="251"/>
      <c r="I227" s="251"/>
      <c r="J227" s="175" t="s">
        <v>372</v>
      </c>
      <c r="K227" s="176">
        <v>5</v>
      </c>
      <c r="L227" s="252">
        <v>0</v>
      </c>
      <c r="M227" s="253"/>
      <c r="N227" s="254">
        <f t="shared" si="35"/>
        <v>0</v>
      </c>
      <c r="O227" s="254"/>
      <c r="P227" s="254"/>
      <c r="Q227" s="254"/>
      <c r="R227" s="37"/>
      <c r="T227" s="177" t="s">
        <v>22</v>
      </c>
      <c r="U227" s="44" t="s">
        <v>49</v>
      </c>
      <c r="V227" s="36"/>
      <c r="W227" s="178">
        <f t="shared" si="36"/>
        <v>0</v>
      </c>
      <c r="X227" s="178">
        <v>2.0000000000000002E-5</v>
      </c>
      <c r="Y227" s="178">
        <f t="shared" si="37"/>
        <v>1E-4</v>
      </c>
      <c r="Z227" s="178">
        <v>0</v>
      </c>
      <c r="AA227" s="179">
        <f t="shared" si="38"/>
        <v>0</v>
      </c>
      <c r="AR227" s="19" t="s">
        <v>268</v>
      </c>
      <c r="AT227" s="19" t="s">
        <v>220</v>
      </c>
      <c r="AU227" s="19" t="s">
        <v>93</v>
      </c>
      <c r="AY227" s="19" t="s">
        <v>219</v>
      </c>
      <c r="BE227" s="118">
        <f t="shared" si="39"/>
        <v>0</v>
      </c>
      <c r="BF227" s="118">
        <f t="shared" si="40"/>
        <v>0</v>
      </c>
      <c r="BG227" s="118">
        <f t="shared" si="41"/>
        <v>0</v>
      </c>
      <c r="BH227" s="118">
        <f t="shared" si="42"/>
        <v>0</v>
      </c>
      <c r="BI227" s="118">
        <f t="shared" si="43"/>
        <v>0</v>
      </c>
      <c r="BJ227" s="19" t="s">
        <v>40</v>
      </c>
      <c r="BK227" s="118">
        <f t="shared" si="44"/>
        <v>0</v>
      </c>
      <c r="BL227" s="19" t="s">
        <v>268</v>
      </c>
      <c r="BM227" s="19" t="s">
        <v>3281</v>
      </c>
    </row>
    <row r="228" spans="2:65" s="1" customFormat="1" ht="25.5" customHeight="1">
      <c r="B228" s="35"/>
      <c r="C228" s="181" t="s">
        <v>644</v>
      </c>
      <c r="D228" s="181" t="s">
        <v>536</v>
      </c>
      <c r="E228" s="182" t="s">
        <v>3282</v>
      </c>
      <c r="F228" s="285" t="s">
        <v>3283</v>
      </c>
      <c r="G228" s="285"/>
      <c r="H228" s="285"/>
      <c r="I228" s="285"/>
      <c r="J228" s="183" t="s">
        <v>372</v>
      </c>
      <c r="K228" s="184">
        <v>5</v>
      </c>
      <c r="L228" s="282">
        <v>0</v>
      </c>
      <c r="M228" s="283"/>
      <c r="N228" s="284">
        <f t="shared" si="35"/>
        <v>0</v>
      </c>
      <c r="O228" s="254"/>
      <c r="P228" s="254"/>
      <c r="Q228" s="254"/>
      <c r="R228" s="37"/>
      <c r="T228" s="177" t="s">
        <v>22</v>
      </c>
      <c r="U228" s="44" t="s">
        <v>49</v>
      </c>
      <c r="V228" s="36"/>
      <c r="W228" s="178">
        <f t="shared" si="36"/>
        <v>0</v>
      </c>
      <c r="X228" s="178">
        <v>1.9000000000000001E-4</v>
      </c>
      <c r="Y228" s="178">
        <f t="shared" si="37"/>
        <v>9.5000000000000011E-4</v>
      </c>
      <c r="Z228" s="178">
        <v>0</v>
      </c>
      <c r="AA228" s="179">
        <f t="shared" si="38"/>
        <v>0</v>
      </c>
      <c r="AR228" s="19" t="s">
        <v>414</v>
      </c>
      <c r="AT228" s="19" t="s">
        <v>536</v>
      </c>
      <c r="AU228" s="19" t="s">
        <v>93</v>
      </c>
      <c r="AY228" s="19" t="s">
        <v>219</v>
      </c>
      <c r="BE228" s="118">
        <f t="shared" si="39"/>
        <v>0</v>
      </c>
      <c r="BF228" s="118">
        <f t="shared" si="40"/>
        <v>0</v>
      </c>
      <c r="BG228" s="118">
        <f t="shared" si="41"/>
        <v>0</v>
      </c>
      <c r="BH228" s="118">
        <f t="shared" si="42"/>
        <v>0</v>
      </c>
      <c r="BI228" s="118">
        <f t="shared" si="43"/>
        <v>0</v>
      </c>
      <c r="BJ228" s="19" t="s">
        <v>40</v>
      </c>
      <c r="BK228" s="118">
        <f t="shared" si="44"/>
        <v>0</v>
      </c>
      <c r="BL228" s="19" t="s">
        <v>268</v>
      </c>
      <c r="BM228" s="19" t="s">
        <v>3284</v>
      </c>
    </row>
    <row r="229" spans="2:65" s="1" customFormat="1" ht="25.5" customHeight="1">
      <c r="B229" s="35"/>
      <c r="C229" s="173" t="s">
        <v>648</v>
      </c>
      <c r="D229" s="173" t="s">
        <v>220</v>
      </c>
      <c r="E229" s="174" t="s">
        <v>3285</v>
      </c>
      <c r="F229" s="251" t="s">
        <v>3286</v>
      </c>
      <c r="G229" s="251"/>
      <c r="H229" s="251"/>
      <c r="I229" s="251"/>
      <c r="J229" s="175" t="s">
        <v>372</v>
      </c>
      <c r="K229" s="176">
        <v>6</v>
      </c>
      <c r="L229" s="252">
        <v>0</v>
      </c>
      <c r="M229" s="253"/>
      <c r="N229" s="254">
        <f t="shared" si="35"/>
        <v>0</v>
      </c>
      <c r="O229" s="254"/>
      <c r="P229" s="254"/>
      <c r="Q229" s="254"/>
      <c r="R229" s="37"/>
      <c r="T229" s="177" t="s">
        <v>22</v>
      </c>
      <c r="U229" s="44" t="s">
        <v>49</v>
      </c>
      <c r="V229" s="36"/>
      <c r="W229" s="178">
        <f t="shared" si="36"/>
        <v>0</v>
      </c>
      <c r="X229" s="178">
        <v>2.0000000000000002E-5</v>
      </c>
      <c r="Y229" s="178">
        <f t="shared" si="37"/>
        <v>1.2000000000000002E-4</v>
      </c>
      <c r="Z229" s="178">
        <v>0</v>
      </c>
      <c r="AA229" s="179">
        <f t="shared" si="38"/>
        <v>0</v>
      </c>
      <c r="AR229" s="19" t="s">
        <v>268</v>
      </c>
      <c r="AT229" s="19" t="s">
        <v>220</v>
      </c>
      <c r="AU229" s="19" t="s">
        <v>93</v>
      </c>
      <c r="AY229" s="19" t="s">
        <v>219</v>
      </c>
      <c r="BE229" s="118">
        <f t="shared" si="39"/>
        <v>0</v>
      </c>
      <c r="BF229" s="118">
        <f t="shared" si="40"/>
        <v>0</v>
      </c>
      <c r="BG229" s="118">
        <f t="shared" si="41"/>
        <v>0</v>
      </c>
      <c r="BH229" s="118">
        <f t="shared" si="42"/>
        <v>0</v>
      </c>
      <c r="BI229" s="118">
        <f t="shared" si="43"/>
        <v>0</v>
      </c>
      <c r="BJ229" s="19" t="s">
        <v>40</v>
      </c>
      <c r="BK229" s="118">
        <f t="shared" si="44"/>
        <v>0</v>
      </c>
      <c r="BL229" s="19" t="s">
        <v>268</v>
      </c>
      <c r="BM229" s="19" t="s">
        <v>3287</v>
      </c>
    </row>
    <row r="230" spans="2:65" s="1" customFormat="1" ht="25.5" customHeight="1">
      <c r="B230" s="35"/>
      <c r="C230" s="181" t="s">
        <v>652</v>
      </c>
      <c r="D230" s="181" t="s">
        <v>536</v>
      </c>
      <c r="E230" s="182" t="s">
        <v>3288</v>
      </c>
      <c r="F230" s="285" t="s">
        <v>3289</v>
      </c>
      <c r="G230" s="285"/>
      <c r="H230" s="285"/>
      <c r="I230" s="285"/>
      <c r="J230" s="183" t="s">
        <v>372</v>
      </c>
      <c r="K230" s="184">
        <v>4</v>
      </c>
      <c r="L230" s="282">
        <v>0</v>
      </c>
      <c r="M230" s="283"/>
      <c r="N230" s="284">
        <f t="shared" si="35"/>
        <v>0</v>
      </c>
      <c r="O230" s="254"/>
      <c r="P230" s="254"/>
      <c r="Q230" s="254"/>
      <c r="R230" s="37"/>
      <c r="T230" s="177" t="s">
        <v>22</v>
      </c>
      <c r="U230" s="44" t="s">
        <v>49</v>
      </c>
      <c r="V230" s="36"/>
      <c r="W230" s="178">
        <f t="shared" si="36"/>
        <v>0</v>
      </c>
      <c r="X230" s="178">
        <v>3.1799999999999998E-4</v>
      </c>
      <c r="Y230" s="178">
        <f t="shared" si="37"/>
        <v>1.2719999999999999E-3</v>
      </c>
      <c r="Z230" s="178">
        <v>0</v>
      </c>
      <c r="AA230" s="179">
        <f t="shared" si="38"/>
        <v>0</v>
      </c>
      <c r="AR230" s="19" t="s">
        <v>414</v>
      </c>
      <c r="AT230" s="19" t="s">
        <v>536</v>
      </c>
      <c r="AU230" s="19" t="s">
        <v>93</v>
      </c>
      <c r="AY230" s="19" t="s">
        <v>219</v>
      </c>
      <c r="BE230" s="118">
        <f t="shared" si="39"/>
        <v>0</v>
      </c>
      <c r="BF230" s="118">
        <f t="shared" si="40"/>
        <v>0</v>
      </c>
      <c r="BG230" s="118">
        <f t="shared" si="41"/>
        <v>0</v>
      </c>
      <c r="BH230" s="118">
        <f t="shared" si="42"/>
        <v>0</v>
      </c>
      <c r="BI230" s="118">
        <f t="shared" si="43"/>
        <v>0</v>
      </c>
      <c r="BJ230" s="19" t="s">
        <v>40</v>
      </c>
      <c r="BK230" s="118">
        <f t="shared" si="44"/>
        <v>0</v>
      </c>
      <c r="BL230" s="19" t="s">
        <v>268</v>
      </c>
      <c r="BM230" s="19" t="s">
        <v>3290</v>
      </c>
    </row>
    <row r="231" spans="2:65" s="1" customFormat="1" ht="25.5" customHeight="1">
      <c r="B231" s="35"/>
      <c r="C231" s="181" t="s">
        <v>656</v>
      </c>
      <c r="D231" s="181" t="s">
        <v>536</v>
      </c>
      <c r="E231" s="182" t="s">
        <v>3291</v>
      </c>
      <c r="F231" s="285" t="s">
        <v>3292</v>
      </c>
      <c r="G231" s="285"/>
      <c r="H231" s="285"/>
      <c r="I231" s="285"/>
      <c r="J231" s="183" t="s">
        <v>372</v>
      </c>
      <c r="K231" s="184">
        <v>1</v>
      </c>
      <c r="L231" s="282">
        <v>0</v>
      </c>
      <c r="M231" s="283"/>
      <c r="N231" s="284">
        <f t="shared" ref="N231:N248" si="45">ROUND(L231*K231,2)</f>
        <v>0</v>
      </c>
      <c r="O231" s="254"/>
      <c r="P231" s="254"/>
      <c r="Q231" s="254"/>
      <c r="R231" s="37"/>
      <c r="T231" s="177" t="s">
        <v>22</v>
      </c>
      <c r="U231" s="44" t="s">
        <v>49</v>
      </c>
      <c r="V231" s="36"/>
      <c r="W231" s="178">
        <f t="shared" ref="W231:W248" si="46">V231*K231</f>
        <v>0</v>
      </c>
      <c r="X231" s="178">
        <v>1.3999999999999999E-4</v>
      </c>
      <c r="Y231" s="178">
        <f t="shared" ref="Y231:Y248" si="47">X231*K231</f>
        <v>1.3999999999999999E-4</v>
      </c>
      <c r="Z231" s="178">
        <v>0</v>
      </c>
      <c r="AA231" s="179">
        <f t="shared" ref="AA231:AA248" si="48">Z231*K231</f>
        <v>0</v>
      </c>
      <c r="AR231" s="19" t="s">
        <v>414</v>
      </c>
      <c r="AT231" s="19" t="s">
        <v>536</v>
      </c>
      <c r="AU231" s="19" t="s">
        <v>93</v>
      </c>
      <c r="AY231" s="19" t="s">
        <v>219</v>
      </c>
      <c r="BE231" s="118">
        <f t="shared" ref="BE231:BE248" si="49">IF(U231="základní",N231,0)</f>
        <v>0</v>
      </c>
      <c r="BF231" s="118">
        <f t="shared" ref="BF231:BF248" si="50">IF(U231="snížená",N231,0)</f>
        <v>0</v>
      </c>
      <c r="BG231" s="118">
        <f t="shared" ref="BG231:BG248" si="51">IF(U231="zákl. přenesená",N231,0)</f>
        <v>0</v>
      </c>
      <c r="BH231" s="118">
        <f t="shared" ref="BH231:BH248" si="52">IF(U231="sníž. přenesená",N231,0)</f>
        <v>0</v>
      </c>
      <c r="BI231" s="118">
        <f t="shared" ref="BI231:BI248" si="53">IF(U231="nulová",N231,0)</f>
        <v>0</v>
      </c>
      <c r="BJ231" s="19" t="s">
        <v>40</v>
      </c>
      <c r="BK231" s="118">
        <f t="shared" ref="BK231:BK248" si="54">ROUND(L231*K231,2)</f>
        <v>0</v>
      </c>
      <c r="BL231" s="19" t="s">
        <v>268</v>
      </c>
      <c r="BM231" s="19" t="s">
        <v>3293</v>
      </c>
    </row>
    <row r="232" spans="2:65" s="1" customFormat="1" ht="16.5" customHeight="1">
      <c r="B232" s="35"/>
      <c r="C232" s="181" t="s">
        <v>660</v>
      </c>
      <c r="D232" s="181" t="s">
        <v>536</v>
      </c>
      <c r="E232" s="182" t="s">
        <v>3294</v>
      </c>
      <c r="F232" s="285" t="s">
        <v>3295</v>
      </c>
      <c r="G232" s="285"/>
      <c r="H232" s="285"/>
      <c r="I232" s="285"/>
      <c r="J232" s="183" t="s">
        <v>372</v>
      </c>
      <c r="K232" s="184">
        <v>1</v>
      </c>
      <c r="L232" s="282">
        <v>0</v>
      </c>
      <c r="M232" s="283"/>
      <c r="N232" s="284">
        <f t="shared" si="45"/>
        <v>0</v>
      </c>
      <c r="O232" s="254"/>
      <c r="P232" s="254"/>
      <c r="Q232" s="254"/>
      <c r="R232" s="37"/>
      <c r="T232" s="177" t="s">
        <v>22</v>
      </c>
      <c r="U232" s="44" t="s">
        <v>49</v>
      </c>
      <c r="V232" s="36"/>
      <c r="W232" s="178">
        <f t="shared" si="46"/>
        <v>0</v>
      </c>
      <c r="X232" s="178">
        <v>1.4999999999999999E-4</v>
      </c>
      <c r="Y232" s="178">
        <f t="shared" si="47"/>
        <v>1.4999999999999999E-4</v>
      </c>
      <c r="Z232" s="178">
        <v>0</v>
      </c>
      <c r="AA232" s="179">
        <f t="shared" si="48"/>
        <v>0</v>
      </c>
      <c r="AR232" s="19" t="s">
        <v>414</v>
      </c>
      <c r="AT232" s="19" t="s">
        <v>536</v>
      </c>
      <c r="AU232" s="19" t="s">
        <v>93</v>
      </c>
      <c r="AY232" s="19" t="s">
        <v>219</v>
      </c>
      <c r="BE232" s="118">
        <f t="shared" si="49"/>
        <v>0</v>
      </c>
      <c r="BF232" s="118">
        <f t="shared" si="50"/>
        <v>0</v>
      </c>
      <c r="BG232" s="118">
        <f t="shared" si="51"/>
        <v>0</v>
      </c>
      <c r="BH232" s="118">
        <f t="shared" si="52"/>
        <v>0</v>
      </c>
      <c r="BI232" s="118">
        <f t="shared" si="53"/>
        <v>0</v>
      </c>
      <c r="BJ232" s="19" t="s">
        <v>40</v>
      </c>
      <c r="BK232" s="118">
        <f t="shared" si="54"/>
        <v>0</v>
      </c>
      <c r="BL232" s="19" t="s">
        <v>268</v>
      </c>
      <c r="BM232" s="19" t="s">
        <v>3296</v>
      </c>
    </row>
    <row r="233" spans="2:65" s="1" customFormat="1" ht="25.5" customHeight="1">
      <c r="B233" s="35"/>
      <c r="C233" s="173" t="s">
        <v>664</v>
      </c>
      <c r="D233" s="173" t="s">
        <v>220</v>
      </c>
      <c r="E233" s="174" t="s">
        <v>3297</v>
      </c>
      <c r="F233" s="251" t="s">
        <v>3298</v>
      </c>
      <c r="G233" s="251"/>
      <c r="H233" s="251"/>
      <c r="I233" s="251"/>
      <c r="J233" s="175" t="s">
        <v>372</v>
      </c>
      <c r="K233" s="176">
        <v>8</v>
      </c>
      <c r="L233" s="252">
        <v>0</v>
      </c>
      <c r="M233" s="253"/>
      <c r="N233" s="254">
        <f t="shared" si="45"/>
        <v>0</v>
      </c>
      <c r="O233" s="254"/>
      <c r="P233" s="254"/>
      <c r="Q233" s="254"/>
      <c r="R233" s="37"/>
      <c r="T233" s="177" t="s">
        <v>22</v>
      </c>
      <c r="U233" s="44" t="s">
        <v>49</v>
      </c>
      <c r="V233" s="36"/>
      <c r="W233" s="178">
        <f t="shared" si="46"/>
        <v>0</v>
      </c>
      <c r="X233" s="178">
        <v>2.0000000000000002E-5</v>
      </c>
      <c r="Y233" s="178">
        <f t="shared" si="47"/>
        <v>1.6000000000000001E-4</v>
      </c>
      <c r="Z233" s="178">
        <v>0</v>
      </c>
      <c r="AA233" s="179">
        <f t="shared" si="48"/>
        <v>0</v>
      </c>
      <c r="AR233" s="19" t="s">
        <v>268</v>
      </c>
      <c r="AT233" s="19" t="s">
        <v>220</v>
      </c>
      <c r="AU233" s="19" t="s">
        <v>93</v>
      </c>
      <c r="AY233" s="19" t="s">
        <v>219</v>
      </c>
      <c r="BE233" s="118">
        <f t="shared" si="49"/>
        <v>0</v>
      </c>
      <c r="BF233" s="118">
        <f t="shared" si="50"/>
        <v>0</v>
      </c>
      <c r="BG233" s="118">
        <f t="shared" si="51"/>
        <v>0</v>
      </c>
      <c r="BH233" s="118">
        <f t="shared" si="52"/>
        <v>0</v>
      </c>
      <c r="BI233" s="118">
        <f t="shared" si="53"/>
        <v>0</v>
      </c>
      <c r="BJ233" s="19" t="s">
        <v>40</v>
      </c>
      <c r="BK233" s="118">
        <f t="shared" si="54"/>
        <v>0</v>
      </c>
      <c r="BL233" s="19" t="s">
        <v>268</v>
      </c>
      <c r="BM233" s="19" t="s">
        <v>3299</v>
      </c>
    </row>
    <row r="234" spans="2:65" s="1" customFormat="1" ht="25.5" customHeight="1">
      <c r="B234" s="35"/>
      <c r="C234" s="181" t="s">
        <v>668</v>
      </c>
      <c r="D234" s="181" t="s">
        <v>536</v>
      </c>
      <c r="E234" s="182" t="s">
        <v>3300</v>
      </c>
      <c r="F234" s="285" t="s">
        <v>3301</v>
      </c>
      <c r="G234" s="285"/>
      <c r="H234" s="285"/>
      <c r="I234" s="285"/>
      <c r="J234" s="183" t="s">
        <v>372</v>
      </c>
      <c r="K234" s="184">
        <v>8</v>
      </c>
      <c r="L234" s="282">
        <v>0</v>
      </c>
      <c r="M234" s="283"/>
      <c r="N234" s="284">
        <f t="shared" si="45"/>
        <v>0</v>
      </c>
      <c r="O234" s="254"/>
      <c r="P234" s="254"/>
      <c r="Q234" s="254"/>
      <c r="R234" s="37"/>
      <c r="T234" s="177" t="s">
        <v>22</v>
      </c>
      <c r="U234" s="44" t="s">
        <v>49</v>
      </c>
      <c r="V234" s="36"/>
      <c r="W234" s="178">
        <f t="shared" si="46"/>
        <v>0</v>
      </c>
      <c r="X234" s="178">
        <v>4.8299999999999998E-4</v>
      </c>
      <c r="Y234" s="178">
        <f t="shared" si="47"/>
        <v>3.8639999999999998E-3</v>
      </c>
      <c r="Z234" s="178">
        <v>0</v>
      </c>
      <c r="AA234" s="179">
        <f t="shared" si="48"/>
        <v>0</v>
      </c>
      <c r="AR234" s="19" t="s">
        <v>414</v>
      </c>
      <c r="AT234" s="19" t="s">
        <v>536</v>
      </c>
      <c r="AU234" s="19" t="s">
        <v>93</v>
      </c>
      <c r="AY234" s="19" t="s">
        <v>219</v>
      </c>
      <c r="BE234" s="118">
        <f t="shared" si="49"/>
        <v>0</v>
      </c>
      <c r="BF234" s="118">
        <f t="shared" si="50"/>
        <v>0</v>
      </c>
      <c r="BG234" s="118">
        <f t="shared" si="51"/>
        <v>0</v>
      </c>
      <c r="BH234" s="118">
        <f t="shared" si="52"/>
        <v>0</v>
      </c>
      <c r="BI234" s="118">
        <f t="shared" si="53"/>
        <v>0</v>
      </c>
      <c r="BJ234" s="19" t="s">
        <v>40</v>
      </c>
      <c r="BK234" s="118">
        <f t="shared" si="54"/>
        <v>0</v>
      </c>
      <c r="BL234" s="19" t="s">
        <v>268</v>
      </c>
      <c r="BM234" s="19" t="s">
        <v>3302</v>
      </c>
    </row>
    <row r="235" spans="2:65" s="1" customFormat="1" ht="25.5" customHeight="1">
      <c r="B235" s="35"/>
      <c r="C235" s="173" t="s">
        <v>672</v>
      </c>
      <c r="D235" s="173" t="s">
        <v>220</v>
      </c>
      <c r="E235" s="174" t="s">
        <v>3303</v>
      </c>
      <c r="F235" s="251" t="s">
        <v>3304</v>
      </c>
      <c r="G235" s="251"/>
      <c r="H235" s="251"/>
      <c r="I235" s="251"/>
      <c r="J235" s="175" t="s">
        <v>372</v>
      </c>
      <c r="K235" s="176">
        <v>2</v>
      </c>
      <c r="L235" s="252">
        <v>0</v>
      </c>
      <c r="M235" s="253"/>
      <c r="N235" s="254">
        <f t="shared" si="45"/>
        <v>0</v>
      </c>
      <c r="O235" s="254"/>
      <c r="P235" s="254"/>
      <c r="Q235" s="254"/>
      <c r="R235" s="37"/>
      <c r="T235" s="177" t="s">
        <v>22</v>
      </c>
      <c r="U235" s="44" t="s">
        <v>49</v>
      </c>
      <c r="V235" s="36"/>
      <c r="W235" s="178">
        <f t="shared" si="46"/>
        <v>0</v>
      </c>
      <c r="X235" s="178">
        <v>2.0000000000000002E-5</v>
      </c>
      <c r="Y235" s="178">
        <f t="shared" si="47"/>
        <v>4.0000000000000003E-5</v>
      </c>
      <c r="Z235" s="178">
        <v>0</v>
      </c>
      <c r="AA235" s="179">
        <f t="shared" si="48"/>
        <v>0</v>
      </c>
      <c r="AR235" s="19" t="s">
        <v>268</v>
      </c>
      <c r="AT235" s="19" t="s">
        <v>220</v>
      </c>
      <c r="AU235" s="19" t="s">
        <v>93</v>
      </c>
      <c r="AY235" s="19" t="s">
        <v>219</v>
      </c>
      <c r="BE235" s="118">
        <f t="shared" si="49"/>
        <v>0</v>
      </c>
      <c r="BF235" s="118">
        <f t="shared" si="50"/>
        <v>0</v>
      </c>
      <c r="BG235" s="118">
        <f t="shared" si="51"/>
        <v>0</v>
      </c>
      <c r="BH235" s="118">
        <f t="shared" si="52"/>
        <v>0</v>
      </c>
      <c r="BI235" s="118">
        <f t="shared" si="53"/>
        <v>0</v>
      </c>
      <c r="BJ235" s="19" t="s">
        <v>40</v>
      </c>
      <c r="BK235" s="118">
        <f t="shared" si="54"/>
        <v>0</v>
      </c>
      <c r="BL235" s="19" t="s">
        <v>268</v>
      </c>
      <c r="BM235" s="19" t="s">
        <v>3305</v>
      </c>
    </row>
    <row r="236" spans="2:65" s="1" customFormat="1" ht="25.5" customHeight="1">
      <c r="B236" s="35"/>
      <c r="C236" s="181" t="s">
        <v>676</v>
      </c>
      <c r="D236" s="181" t="s">
        <v>536</v>
      </c>
      <c r="E236" s="182" t="s">
        <v>3306</v>
      </c>
      <c r="F236" s="285" t="s">
        <v>3307</v>
      </c>
      <c r="G236" s="285"/>
      <c r="H236" s="285"/>
      <c r="I236" s="285"/>
      <c r="J236" s="183" t="s">
        <v>372</v>
      </c>
      <c r="K236" s="184">
        <v>2</v>
      </c>
      <c r="L236" s="282">
        <v>0</v>
      </c>
      <c r="M236" s="283"/>
      <c r="N236" s="284">
        <f t="shared" si="45"/>
        <v>0</v>
      </c>
      <c r="O236" s="254"/>
      <c r="P236" s="254"/>
      <c r="Q236" s="254"/>
      <c r="R236" s="37"/>
      <c r="T236" s="177" t="s">
        <v>22</v>
      </c>
      <c r="U236" s="44" t="s">
        <v>49</v>
      </c>
      <c r="V236" s="36"/>
      <c r="W236" s="178">
        <f t="shared" si="46"/>
        <v>0</v>
      </c>
      <c r="X236" s="178">
        <v>6.8499999999999995E-4</v>
      </c>
      <c r="Y236" s="178">
        <f t="shared" si="47"/>
        <v>1.3699999999999999E-3</v>
      </c>
      <c r="Z236" s="178">
        <v>0</v>
      </c>
      <c r="AA236" s="179">
        <f t="shared" si="48"/>
        <v>0</v>
      </c>
      <c r="AR236" s="19" t="s">
        <v>414</v>
      </c>
      <c r="AT236" s="19" t="s">
        <v>536</v>
      </c>
      <c r="AU236" s="19" t="s">
        <v>93</v>
      </c>
      <c r="AY236" s="19" t="s">
        <v>219</v>
      </c>
      <c r="BE236" s="118">
        <f t="shared" si="49"/>
        <v>0</v>
      </c>
      <c r="BF236" s="118">
        <f t="shared" si="50"/>
        <v>0</v>
      </c>
      <c r="BG236" s="118">
        <f t="shared" si="51"/>
        <v>0</v>
      </c>
      <c r="BH236" s="118">
        <f t="shared" si="52"/>
        <v>0</v>
      </c>
      <c r="BI236" s="118">
        <f t="shared" si="53"/>
        <v>0</v>
      </c>
      <c r="BJ236" s="19" t="s">
        <v>40</v>
      </c>
      <c r="BK236" s="118">
        <f t="shared" si="54"/>
        <v>0</v>
      </c>
      <c r="BL236" s="19" t="s">
        <v>268</v>
      </c>
      <c r="BM236" s="19" t="s">
        <v>3308</v>
      </c>
    </row>
    <row r="237" spans="2:65" s="1" customFormat="1" ht="25.5" customHeight="1">
      <c r="B237" s="35"/>
      <c r="C237" s="173" t="s">
        <v>680</v>
      </c>
      <c r="D237" s="173" t="s">
        <v>220</v>
      </c>
      <c r="E237" s="174" t="s">
        <v>3309</v>
      </c>
      <c r="F237" s="251" t="s">
        <v>3310</v>
      </c>
      <c r="G237" s="251"/>
      <c r="H237" s="251"/>
      <c r="I237" s="251"/>
      <c r="J237" s="175" t="s">
        <v>372</v>
      </c>
      <c r="K237" s="176">
        <v>3</v>
      </c>
      <c r="L237" s="252">
        <v>0</v>
      </c>
      <c r="M237" s="253"/>
      <c r="N237" s="254">
        <f t="shared" si="45"/>
        <v>0</v>
      </c>
      <c r="O237" s="254"/>
      <c r="P237" s="254"/>
      <c r="Q237" s="254"/>
      <c r="R237" s="37"/>
      <c r="T237" s="177" t="s">
        <v>22</v>
      </c>
      <c r="U237" s="44" t="s">
        <v>49</v>
      </c>
      <c r="V237" s="36"/>
      <c r="W237" s="178">
        <f t="shared" si="46"/>
        <v>0</v>
      </c>
      <c r="X237" s="178">
        <v>2.0000000000000002E-5</v>
      </c>
      <c r="Y237" s="178">
        <f t="shared" si="47"/>
        <v>6.0000000000000008E-5</v>
      </c>
      <c r="Z237" s="178">
        <v>0</v>
      </c>
      <c r="AA237" s="179">
        <f t="shared" si="48"/>
        <v>0</v>
      </c>
      <c r="AR237" s="19" t="s">
        <v>268</v>
      </c>
      <c r="AT237" s="19" t="s">
        <v>220</v>
      </c>
      <c r="AU237" s="19" t="s">
        <v>93</v>
      </c>
      <c r="AY237" s="19" t="s">
        <v>219</v>
      </c>
      <c r="BE237" s="118">
        <f t="shared" si="49"/>
        <v>0</v>
      </c>
      <c r="BF237" s="118">
        <f t="shared" si="50"/>
        <v>0</v>
      </c>
      <c r="BG237" s="118">
        <f t="shared" si="51"/>
        <v>0</v>
      </c>
      <c r="BH237" s="118">
        <f t="shared" si="52"/>
        <v>0</v>
      </c>
      <c r="BI237" s="118">
        <f t="shared" si="53"/>
        <v>0</v>
      </c>
      <c r="BJ237" s="19" t="s">
        <v>40</v>
      </c>
      <c r="BK237" s="118">
        <f t="shared" si="54"/>
        <v>0</v>
      </c>
      <c r="BL237" s="19" t="s">
        <v>268</v>
      </c>
      <c r="BM237" s="19" t="s">
        <v>3311</v>
      </c>
    </row>
    <row r="238" spans="2:65" s="1" customFormat="1" ht="25.5" customHeight="1">
      <c r="B238" s="35"/>
      <c r="C238" s="181" t="s">
        <v>684</v>
      </c>
      <c r="D238" s="181" t="s">
        <v>536</v>
      </c>
      <c r="E238" s="182" t="s">
        <v>3312</v>
      </c>
      <c r="F238" s="285" t="s">
        <v>3313</v>
      </c>
      <c r="G238" s="285"/>
      <c r="H238" s="285"/>
      <c r="I238" s="285"/>
      <c r="J238" s="183" t="s">
        <v>372</v>
      </c>
      <c r="K238" s="184">
        <v>2</v>
      </c>
      <c r="L238" s="282">
        <v>0</v>
      </c>
      <c r="M238" s="283"/>
      <c r="N238" s="284">
        <f t="shared" si="45"/>
        <v>0</v>
      </c>
      <c r="O238" s="254"/>
      <c r="P238" s="254"/>
      <c r="Q238" s="254"/>
      <c r="R238" s="37"/>
      <c r="T238" s="177" t="s">
        <v>22</v>
      </c>
      <c r="U238" s="44" t="s">
        <v>49</v>
      </c>
      <c r="V238" s="36"/>
      <c r="W238" s="178">
        <f t="shared" si="46"/>
        <v>0</v>
      </c>
      <c r="X238" s="178">
        <v>1.047E-3</v>
      </c>
      <c r="Y238" s="178">
        <f t="shared" si="47"/>
        <v>2.0939999999999999E-3</v>
      </c>
      <c r="Z238" s="178">
        <v>0</v>
      </c>
      <c r="AA238" s="179">
        <f t="shared" si="48"/>
        <v>0</v>
      </c>
      <c r="AR238" s="19" t="s">
        <v>414</v>
      </c>
      <c r="AT238" s="19" t="s">
        <v>536</v>
      </c>
      <c r="AU238" s="19" t="s">
        <v>93</v>
      </c>
      <c r="AY238" s="19" t="s">
        <v>219</v>
      </c>
      <c r="BE238" s="118">
        <f t="shared" si="49"/>
        <v>0</v>
      </c>
      <c r="BF238" s="118">
        <f t="shared" si="50"/>
        <v>0</v>
      </c>
      <c r="BG238" s="118">
        <f t="shared" si="51"/>
        <v>0</v>
      </c>
      <c r="BH238" s="118">
        <f t="shared" si="52"/>
        <v>0</v>
      </c>
      <c r="BI238" s="118">
        <f t="shared" si="53"/>
        <v>0</v>
      </c>
      <c r="BJ238" s="19" t="s">
        <v>40</v>
      </c>
      <c r="BK238" s="118">
        <f t="shared" si="54"/>
        <v>0</v>
      </c>
      <c r="BL238" s="19" t="s">
        <v>268</v>
      </c>
      <c r="BM238" s="19" t="s">
        <v>3314</v>
      </c>
    </row>
    <row r="239" spans="2:65" s="1" customFormat="1" ht="16.5" customHeight="1">
      <c r="B239" s="35"/>
      <c r="C239" s="181" t="s">
        <v>688</v>
      </c>
      <c r="D239" s="181" t="s">
        <v>536</v>
      </c>
      <c r="E239" s="182" t="s">
        <v>3315</v>
      </c>
      <c r="F239" s="285" t="s">
        <v>3316</v>
      </c>
      <c r="G239" s="285"/>
      <c r="H239" s="285"/>
      <c r="I239" s="285"/>
      <c r="J239" s="183" t="s">
        <v>372</v>
      </c>
      <c r="K239" s="184">
        <v>1</v>
      </c>
      <c r="L239" s="282">
        <v>0</v>
      </c>
      <c r="M239" s="283"/>
      <c r="N239" s="284">
        <f t="shared" si="45"/>
        <v>0</v>
      </c>
      <c r="O239" s="254"/>
      <c r="P239" s="254"/>
      <c r="Q239" s="254"/>
      <c r="R239" s="37"/>
      <c r="T239" s="177" t="s">
        <v>22</v>
      </c>
      <c r="U239" s="44" t="s">
        <v>49</v>
      </c>
      <c r="V239" s="36"/>
      <c r="W239" s="178">
        <f t="shared" si="46"/>
        <v>0</v>
      </c>
      <c r="X239" s="178">
        <v>4.8000000000000001E-4</v>
      </c>
      <c r="Y239" s="178">
        <f t="shared" si="47"/>
        <v>4.8000000000000001E-4</v>
      </c>
      <c r="Z239" s="178">
        <v>0</v>
      </c>
      <c r="AA239" s="179">
        <f t="shared" si="48"/>
        <v>0</v>
      </c>
      <c r="AR239" s="19" t="s">
        <v>414</v>
      </c>
      <c r="AT239" s="19" t="s">
        <v>536</v>
      </c>
      <c r="AU239" s="19" t="s">
        <v>93</v>
      </c>
      <c r="AY239" s="19" t="s">
        <v>219</v>
      </c>
      <c r="BE239" s="118">
        <f t="shared" si="49"/>
        <v>0</v>
      </c>
      <c r="BF239" s="118">
        <f t="shared" si="50"/>
        <v>0</v>
      </c>
      <c r="BG239" s="118">
        <f t="shared" si="51"/>
        <v>0</v>
      </c>
      <c r="BH239" s="118">
        <f t="shared" si="52"/>
        <v>0</v>
      </c>
      <c r="BI239" s="118">
        <f t="shared" si="53"/>
        <v>0</v>
      </c>
      <c r="BJ239" s="19" t="s">
        <v>40</v>
      </c>
      <c r="BK239" s="118">
        <f t="shared" si="54"/>
        <v>0</v>
      </c>
      <c r="BL239" s="19" t="s">
        <v>268</v>
      </c>
      <c r="BM239" s="19" t="s">
        <v>3317</v>
      </c>
    </row>
    <row r="240" spans="2:65" s="1" customFormat="1" ht="25.5" customHeight="1">
      <c r="B240" s="35"/>
      <c r="C240" s="173" t="s">
        <v>692</v>
      </c>
      <c r="D240" s="173" t="s">
        <v>220</v>
      </c>
      <c r="E240" s="174" t="s">
        <v>3318</v>
      </c>
      <c r="F240" s="251" t="s">
        <v>3319</v>
      </c>
      <c r="G240" s="251"/>
      <c r="H240" s="251"/>
      <c r="I240" s="251"/>
      <c r="J240" s="175" t="s">
        <v>372</v>
      </c>
      <c r="K240" s="176">
        <v>3</v>
      </c>
      <c r="L240" s="252">
        <v>0</v>
      </c>
      <c r="M240" s="253"/>
      <c r="N240" s="254">
        <f t="shared" si="45"/>
        <v>0</v>
      </c>
      <c r="O240" s="254"/>
      <c r="P240" s="254"/>
      <c r="Q240" s="254"/>
      <c r="R240" s="37"/>
      <c r="T240" s="177" t="s">
        <v>22</v>
      </c>
      <c r="U240" s="44" t="s">
        <v>49</v>
      </c>
      <c r="V240" s="36"/>
      <c r="W240" s="178">
        <f t="shared" si="46"/>
        <v>0</v>
      </c>
      <c r="X240" s="178">
        <v>2.0000000000000002E-5</v>
      </c>
      <c r="Y240" s="178">
        <f t="shared" si="47"/>
        <v>6.0000000000000008E-5</v>
      </c>
      <c r="Z240" s="178">
        <v>0</v>
      </c>
      <c r="AA240" s="179">
        <f t="shared" si="48"/>
        <v>0</v>
      </c>
      <c r="AR240" s="19" t="s">
        <v>268</v>
      </c>
      <c r="AT240" s="19" t="s">
        <v>220</v>
      </c>
      <c r="AU240" s="19" t="s">
        <v>93</v>
      </c>
      <c r="AY240" s="19" t="s">
        <v>219</v>
      </c>
      <c r="BE240" s="118">
        <f t="shared" si="49"/>
        <v>0</v>
      </c>
      <c r="BF240" s="118">
        <f t="shared" si="50"/>
        <v>0</v>
      </c>
      <c r="BG240" s="118">
        <f t="shared" si="51"/>
        <v>0</v>
      </c>
      <c r="BH240" s="118">
        <f t="shared" si="52"/>
        <v>0</v>
      </c>
      <c r="BI240" s="118">
        <f t="shared" si="53"/>
        <v>0</v>
      </c>
      <c r="BJ240" s="19" t="s">
        <v>40</v>
      </c>
      <c r="BK240" s="118">
        <f t="shared" si="54"/>
        <v>0</v>
      </c>
      <c r="BL240" s="19" t="s">
        <v>268</v>
      </c>
      <c r="BM240" s="19" t="s">
        <v>3320</v>
      </c>
    </row>
    <row r="241" spans="2:65" s="1" customFormat="1" ht="25.5" customHeight="1">
      <c r="B241" s="35"/>
      <c r="C241" s="181" t="s">
        <v>696</v>
      </c>
      <c r="D241" s="181" t="s">
        <v>536</v>
      </c>
      <c r="E241" s="182" t="s">
        <v>3321</v>
      </c>
      <c r="F241" s="285" t="s">
        <v>3322</v>
      </c>
      <c r="G241" s="285"/>
      <c r="H241" s="285"/>
      <c r="I241" s="285"/>
      <c r="J241" s="183" t="s">
        <v>372</v>
      </c>
      <c r="K241" s="184">
        <v>2</v>
      </c>
      <c r="L241" s="282">
        <v>0</v>
      </c>
      <c r="M241" s="283"/>
      <c r="N241" s="284">
        <f t="shared" si="45"/>
        <v>0</v>
      </c>
      <c r="O241" s="254"/>
      <c r="P241" s="254"/>
      <c r="Q241" s="254"/>
      <c r="R241" s="37"/>
      <c r="T241" s="177" t="s">
        <v>22</v>
      </c>
      <c r="U241" s="44" t="s">
        <v>49</v>
      </c>
      <c r="V241" s="36"/>
      <c r="W241" s="178">
        <f t="shared" si="46"/>
        <v>0</v>
      </c>
      <c r="X241" s="178">
        <v>1.6570000000000001E-3</v>
      </c>
      <c r="Y241" s="178">
        <f t="shared" si="47"/>
        <v>3.3140000000000001E-3</v>
      </c>
      <c r="Z241" s="178">
        <v>0</v>
      </c>
      <c r="AA241" s="179">
        <f t="shared" si="48"/>
        <v>0</v>
      </c>
      <c r="AR241" s="19" t="s">
        <v>414</v>
      </c>
      <c r="AT241" s="19" t="s">
        <v>536</v>
      </c>
      <c r="AU241" s="19" t="s">
        <v>93</v>
      </c>
      <c r="AY241" s="19" t="s">
        <v>219</v>
      </c>
      <c r="BE241" s="118">
        <f t="shared" si="49"/>
        <v>0</v>
      </c>
      <c r="BF241" s="118">
        <f t="shared" si="50"/>
        <v>0</v>
      </c>
      <c r="BG241" s="118">
        <f t="shared" si="51"/>
        <v>0</v>
      </c>
      <c r="BH241" s="118">
        <f t="shared" si="52"/>
        <v>0</v>
      </c>
      <c r="BI241" s="118">
        <f t="shared" si="53"/>
        <v>0</v>
      </c>
      <c r="BJ241" s="19" t="s">
        <v>40</v>
      </c>
      <c r="BK241" s="118">
        <f t="shared" si="54"/>
        <v>0</v>
      </c>
      <c r="BL241" s="19" t="s">
        <v>268</v>
      </c>
      <c r="BM241" s="19" t="s">
        <v>3323</v>
      </c>
    </row>
    <row r="242" spans="2:65" s="1" customFormat="1" ht="16.5" customHeight="1">
      <c r="B242" s="35"/>
      <c r="C242" s="181" t="s">
        <v>700</v>
      </c>
      <c r="D242" s="181" t="s">
        <v>536</v>
      </c>
      <c r="E242" s="182" t="s">
        <v>3324</v>
      </c>
      <c r="F242" s="285" t="s">
        <v>3325</v>
      </c>
      <c r="G242" s="285"/>
      <c r="H242" s="285"/>
      <c r="I242" s="285"/>
      <c r="J242" s="183" t="s">
        <v>372</v>
      </c>
      <c r="K242" s="184">
        <v>1</v>
      </c>
      <c r="L242" s="282">
        <v>0</v>
      </c>
      <c r="M242" s="283"/>
      <c r="N242" s="284">
        <f t="shared" si="45"/>
        <v>0</v>
      </c>
      <c r="O242" s="254"/>
      <c r="P242" s="254"/>
      <c r="Q242" s="254"/>
      <c r="R242" s="37"/>
      <c r="T242" s="177" t="s">
        <v>22</v>
      </c>
      <c r="U242" s="44" t="s">
        <v>49</v>
      </c>
      <c r="V242" s="36"/>
      <c r="W242" s="178">
        <f t="shared" si="46"/>
        <v>0</v>
      </c>
      <c r="X242" s="178">
        <v>7.3999999999999999E-4</v>
      </c>
      <c r="Y242" s="178">
        <f t="shared" si="47"/>
        <v>7.3999999999999999E-4</v>
      </c>
      <c r="Z242" s="178">
        <v>0</v>
      </c>
      <c r="AA242" s="179">
        <f t="shared" si="48"/>
        <v>0</v>
      </c>
      <c r="AR242" s="19" t="s">
        <v>414</v>
      </c>
      <c r="AT242" s="19" t="s">
        <v>536</v>
      </c>
      <c r="AU242" s="19" t="s">
        <v>93</v>
      </c>
      <c r="AY242" s="19" t="s">
        <v>219</v>
      </c>
      <c r="BE242" s="118">
        <f t="shared" si="49"/>
        <v>0</v>
      </c>
      <c r="BF242" s="118">
        <f t="shared" si="50"/>
        <v>0</v>
      </c>
      <c r="BG242" s="118">
        <f t="shared" si="51"/>
        <v>0</v>
      </c>
      <c r="BH242" s="118">
        <f t="shared" si="52"/>
        <v>0</v>
      </c>
      <c r="BI242" s="118">
        <f t="shared" si="53"/>
        <v>0</v>
      </c>
      <c r="BJ242" s="19" t="s">
        <v>40</v>
      </c>
      <c r="BK242" s="118">
        <f t="shared" si="54"/>
        <v>0</v>
      </c>
      <c r="BL242" s="19" t="s">
        <v>268</v>
      </c>
      <c r="BM242" s="19" t="s">
        <v>3326</v>
      </c>
    </row>
    <row r="243" spans="2:65" s="1" customFormat="1" ht="38.25" customHeight="1">
      <c r="B243" s="35"/>
      <c r="C243" s="173" t="s">
        <v>704</v>
      </c>
      <c r="D243" s="173" t="s">
        <v>220</v>
      </c>
      <c r="E243" s="174" t="s">
        <v>3327</v>
      </c>
      <c r="F243" s="251" t="s">
        <v>3328</v>
      </c>
      <c r="G243" s="251"/>
      <c r="H243" s="251"/>
      <c r="I243" s="251"/>
      <c r="J243" s="175" t="s">
        <v>372</v>
      </c>
      <c r="K243" s="176">
        <v>2</v>
      </c>
      <c r="L243" s="252">
        <v>0</v>
      </c>
      <c r="M243" s="253"/>
      <c r="N243" s="254">
        <f t="shared" si="45"/>
        <v>0</v>
      </c>
      <c r="O243" s="254"/>
      <c r="P243" s="254"/>
      <c r="Q243" s="254"/>
      <c r="R243" s="37"/>
      <c r="T243" s="177" t="s">
        <v>22</v>
      </c>
      <c r="U243" s="44" t="s">
        <v>49</v>
      </c>
      <c r="V243" s="36"/>
      <c r="W243" s="178">
        <f t="shared" si="46"/>
        <v>0</v>
      </c>
      <c r="X243" s="178">
        <v>2.9139999999999999E-2</v>
      </c>
      <c r="Y243" s="178">
        <f t="shared" si="47"/>
        <v>5.8279999999999998E-2</v>
      </c>
      <c r="Z243" s="178">
        <v>0</v>
      </c>
      <c r="AA243" s="179">
        <f t="shared" si="48"/>
        <v>0</v>
      </c>
      <c r="AR243" s="19" t="s">
        <v>268</v>
      </c>
      <c r="AT243" s="19" t="s">
        <v>220</v>
      </c>
      <c r="AU243" s="19" t="s">
        <v>93</v>
      </c>
      <c r="AY243" s="19" t="s">
        <v>219</v>
      </c>
      <c r="BE243" s="118">
        <f t="shared" si="49"/>
        <v>0</v>
      </c>
      <c r="BF243" s="118">
        <f t="shared" si="50"/>
        <v>0</v>
      </c>
      <c r="BG243" s="118">
        <f t="shared" si="51"/>
        <v>0</v>
      </c>
      <c r="BH243" s="118">
        <f t="shared" si="52"/>
        <v>0</v>
      </c>
      <c r="BI243" s="118">
        <f t="shared" si="53"/>
        <v>0</v>
      </c>
      <c r="BJ243" s="19" t="s">
        <v>40</v>
      </c>
      <c r="BK243" s="118">
        <f t="shared" si="54"/>
        <v>0</v>
      </c>
      <c r="BL243" s="19" t="s">
        <v>268</v>
      </c>
      <c r="BM243" s="19" t="s">
        <v>3329</v>
      </c>
    </row>
    <row r="244" spans="2:65" s="1" customFormat="1" ht="38.25" customHeight="1">
      <c r="B244" s="35"/>
      <c r="C244" s="173" t="s">
        <v>708</v>
      </c>
      <c r="D244" s="173" t="s">
        <v>220</v>
      </c>
      <c r="E244" s="174" t="s">
        <v>3330</v>
      </c>
      <c r="F244" s="251" t="s">
        <v>3331</v>
      </c>
      <c r="G244" s="251"/>
      <c r="H244" s="251"/>
      <c r="I244" s="251"/>
      <c r="J244" s="175" t="s">
        <v>372</v>
      </c>
      <c r="K244" s="176">
        <v>1</v>
      </c>
      <c r="L244" s="252">
        <v>0</v>
      </c>
      <c r="M244" s="253"/>
      <c r="N244" s="254">
        <f t="shared" si="45"/>
        <v>0</v>
      </c>
      <c r="O244" s="254"/>
      <c r="P244" s="254"/>
      <c r="Q244" s="254"/>
      <c r="R244" s="37"/>
      <c r="T244" s="177" t="s">
        <v>22</v>
      </c>
      <c r="U244" s="44" t="s">
        <v>49</v>
      </c>
      <c r="V244" s="36"/>
      <c r="W244" s="178">
        <f t="shared" si="46"/>
        <v>0</v>
      </c>
      <c r="X244" s="178">
        <v>1.4400000000000001E-3</v>
      </c>
      <c r="Y244" s="178">
        <f t="shared" si="47"/>
        <v>1.4400000000000001E-3</v>
      </c>
      <c r="Z244" s="178">
        <v>0</v>
      </c>
      <c r="AA244" s="179">
        <f t="shared" si="48"/>
        <v>0</v>
      </c>
      <c r="AR244" s="19" t="s">
        <v>268</v>
      </c>
      <c r="AT244" s="19" t="s">
        <v>220</v>
      </c>
      <c r="AU244" s="19" t="s">
        <v>93</v>
      </c>
      <c r="AY244" s="19" t="s">
        <v>219</v>
      </c>
      <c r="BE244" s="118">
        <f t="shared" si="49"/>
        <v>0</v>
      </c>
      <c r="BF244" s="118">
        <f t="shared" si="50"/>
        <v>0</v>
      </c>
      <c r="BG244" s="118">
        <f t="shared" si="51"/>
        <v>0</v>
      </c>
      <c r="BH244" s="118">
        <f t="shared" si="52"/>
        <v>0</v>
      </c>
      <c r="BI244" s="118">
        <f t="shared" si="53"/>
        <v>0</v>
      </c>
      <c r="BJ244" s="19" t="s">
        <v>40</v>
      </c>
      <c r="BK244" s="118">
        <f t="shared" si="54"/>
        <v>0</v>
      </c>
      <c r="BL244" s="19" t="s">
        <v>268</v>
      </c>
      <c r="BM244" s="19" t="s">
        <v>3332</v>
      </c>
    </row>
    <row r="245" spans="2:65" s="1" customFormat="1" ht="38.25" customHeight="1">
      <c r="B245" s="35"/>
      <c r="C245" s="173" t="s">
        <v>712</v>
      </c>
      <c r="D245" s="173" t="s">
        <v>220</v>
      </c>
      <c r="E245" s="174" t="s">
        <v>3333</v>
      </c>
      <c r="F245" s="251" t="s">
        <v>3334</v>
      </c>
      <c r="G245" s="251"/>
      <c r="H245" s="251"/>
      <c r="I245" s="251"/>
      <c r="J245" s="175" t="s">
        <v>372</v>
      </c>
      <c r="K245" s="176">
        <v>135</v>
      </c>
      <c r="L245" s="252">
        <v>0</v>
      </c>
      <c r="M245" s="253"/>
      <c r="N245" s="254">
        <f t="shared" si="45"/>
        <v>0</v>
      </c>
      <c r="O245" s="254"/>
      <c r="P245" s="254"/>
      <c r="Q245" s="254"/>
      <c r="R245" s="37"/>
      <c r="T245" s="177" t="s">
        <v>22</v>
      </c>
      <c r="U245" s="44" t="s">
        <v>49</v>
      </c>
      <c r="V245" s="36"/>
      <c r="W245" s="178">
        <f t="shared" si="46"/>
        <v>0</v>
      </c>
      <c r="X245" s="178">
        <v>2E-3</v>
      </c>
      <c r="Y245" s="178">
        <f t="shared" si="47"/>
        <v>0.27</v>
      </c>
      <c r="Z245" s="178">
        <v>0</v>
      </c>
      <c r="AA245" s="179">
        <f t="shared" si="48"/>
        <v>0</v>
      </c>
      <c r="AR245" s="19" t="s">
        <v>268</v>
      </c>
      <c r="AT245" s="19" t="s">
        <v>220</v>
      </c>
      <c r="AU245" s="19" t="s">
        <v>93</v>
      </c>
      <c r="AY245" s="19" t="s">
        <v>219</v>
      </c>
      <c r="BE245" s="118">
        <f t="shared" si="49"/>
        <v>0</v>
      </c>
      <c r="BF245" s="118">
        <f t="shared" si="50"/>
        <v>0</v>
      </c>
      <c r="BG245" s="118">
        <f t="shared" si="51"/>
        <v>0</v>
      </c>
      <c r="BH245" s="118">
        <f t="shared" si="52"/>
        <v>0</v>
      </c>
      <c r="BI245" s="118">
        <f t="shared" si="53"/>
        <v>0</v>
      </c>
      <c r="BJ245" s="19" t="s">
        <v>40</v>
      </c>
      <c r="BK245" s="118">
        <f t="shared" si="54"/>
        <v>0</v>
      </c>
      <c r="BL245" s="19" t="s">
        <v>268</v>
      </c>
      <c r="BM245" s="19" t="s">
        <v>3335</v>
      </c>
    </row>
    <row r="246" spans="2:65" s="1" customFormat="1" ht="25.5" customHeight="1">
      <c r="B246" s="35"/>
      <c r="C246" s="173" t="s">
        <v>715</v>
      </c>
      <c r="D246" s="173" t="s">
        <v>220</v>
      </c>
      <c r="E246" s="174" t="s">
        <v>3336</v>
      </c>
      <c r="F246" s="251" t="s">
        <v>3337</v>
      </c>
      <c r="G246" s="251"/>
      <c r="H246" s="251"/>
      <c r="I246" s="251"/>
      <c r="J246" s="175" t="s">
        <v>429</v>
      </c>
      <c r="K246" s="176">
        <v>693</v>
      </c>
      <c r="L246" s="252">
        <v>0</v>
      </c>
      <c r="M246" s="253"/>
      <c r="N246" s="254">
        <f t="shared" si="45"/>
        <v>0</v>
      </c>
      <c r="O246" s="254"/>
      <c r="P246" s="254"/>
      <c r="Q246" s="254"/>
      <c r="R246" s="37"/>
      <c r="T246" s="177" t="s">
        <v>22</v>
      </c>
      <c r="U246" s="44" t="s">
        <v>49</v>
      </c>
      <c r="V246" s="36"/>
      <c r="W246" s="178">
        <f t="shared" si="46"/>
        <v>0</v>
      </c>
      <c r="X246" s="178">
        <v>1.9000000000000001E-4</v>
      </c>
      <c r="Y246" s="178">
        <f t="shared" si="47"/>
        <v>0.13167000000000001</v>
      </c>
      <c r="Z246" s="178">
        <v>0</v>
      </c>
      <c r="AA246" s="179">
        <f t="shared" si="48"/>
        <v>0</v>
      </c>
      <c r="AR246" s="19" t="s">
        <v>268</v>
      </c>
      <c r="AT246" s="19" t="s">
        <v>220</v>
      </c>
      <c r="AU246" s="19" t="s">
        <v>93</v>
      </c>
      <c r="AY246" s="19" t="s">
        <v>219</v>
      </c>
      <c r="BE246" s="118">
        <f t="shared" si="49"/>
        <v>0</v>
      </c>
      <c r="BF246" s="118">
        <f t="shared" si="50"/>
        <v>0</v>
      </c>
      <c r="BG246" s="118">
        <f t="shared" si="51"/>
        <v>0</v>
      </c>
      <c r="BH246" s="118">
        <f t="shared" si="52"/>
        <v>0</v>
      </c>
      <c r="BI246" s="118">
        <f t="shared" si="53"/>
        <v>0</v>
      </c>
      <c r="BJ246" s="19" t="s">
        <v>40</v>
      </c>
      <c r="BK246" s="118">
        <f t="shared" si="54"/>
        <v>0</v>
      </c>
      <c r="BL246" s="19" t="s">
        <v>268</v>
      </c>
      <c r="BM246" s="19" t="s">
        <v>3338</v>
      </c>
    </row>
    <row r="247" spans="2:65" s="1" customFormat="1" ht="25.5" customHeight="1">
      <c r="B247" s="35"/>
      <c r="C247" s="173" t="s">
        <v>719</v>
      </c>
      <c r="D247" s="173" t="s">
        <v>220</v>
      </c>
      <c r="E247" s="174" t="s">
        <v>3339</v>
      </c>
      <c r="F247" s="251" t="s">
        <v>3340</v>
      </c>
      <c r="G247" s="251"/>
      <c r="H247" s="251"/>
      <c r="I247" s="251"/>
      <c r="J247" s="175" t="s">
        <v>429</v>
      </c>
      <c r="K247" s="176">
        <v>693</v>
      </c>
      <c r="L247" s="252">
        <v>0</v>
      </c>
      <c r="M247" s="253"/>
      <c r="N247" s="254">
        <f t="shared" si="45"/>
        <v>0</v>
      </c>
      <c r="O247" s="254"/>
      <c r="P247" s="254"/>
      <c r="Q247" s="254"/>
      <c r="R247" s="37"/>
      <c r="T247" s="177" t="s">
        <v>22</v>
      </c>
      <c r="U247" s="44" t="s">
        <v>49</v>
      </c>
      <c r="V247" s="36"/>
      <c r="W247" s="178">
        <f t="shared" si="46"/>
        <v>0</v>
      </c>
      <c r="X247" s="178">
        <v>1.0000000000000001E-5</v>
      </c>
      <c r="Y247" s="178">
        <f t="shared" si="47"/>
        <v>6.9300000000000004E-3</v>
      </c>
      <c r="Z247" s="178">
        <v>0</v>
      </c>
      <c r="AA247" s="179">
        <f t="shared" si="48"/>
        <v>0</v>
      </c>
      <c r="AR247" s="19" t="s">
        <v>268</v>
      </c>
      <c r="AT247" s="19" t="s">
        <v>220</v>
      </c>
      <c r="AU247" s="19" t="s">
        <v>93</v>
      </c>
      <c r="AY247" s="19" t="s">
        <v>219</v>
      </c>
      <c r="BE247" s="118">
        <f t="shared" si="49"/>
        <v>0</v>
      </c>
      <c r="BF247" s="118">
        <f t="shared" si="50"/>
        <v>0</v>
      </c>
      <c r="BG247" s="118">
        <f t="shared" si="51"/>
        <v>0</v>
      </c>
      <c r="BH247" s="118">
        <f t="shared" si="52"/>
        <v>0</v>
      </c>
      <c r="BI247" s="118">
        <f t="shared" si="53"/>
        <v>0</v>
      </c>
      <c r="BJ247" s="19" t="s">
        <v>40</v>
      </c>
      <c r="BK247" s="118">
        <f t="shared" si="54"/>
        <v>0</v>
      </c>
      <c r="BL247" s="19" t="s">
        <v>268</v>
      </c>
      <c r="BM247" s="19" t="s">
        <v>3341</v>
      </c>
    </row>
    <row r="248" spans="2:65" s="1" customFormat="1" ht="25.5" customHeight="1">
      <c r="B248" s="35"/>
      <c r="C248" s="173" t="s">
        <v>723</v>
      </c>
      <c r="D248" s="173" t="s">
        <v>220</v>
      </c>
      <c r="E248" s="174" t="s">
        <v>3342</v>
      </c>
      <c r="F248" s="251" t="s">
        <v>3343</v>
      </c>
      <c r="G248" s="251"/>
      <c r="H248" s="251"/>
      <c r="I248" s="251"/>
      <c r="J248" s="175" t="s">
        <v>273</v>
      </c>
      <c r="K248" s="180">
        <v>0</v>
      </c>
      <c r="L248" s="252">
        <v>0</v>
      </c>
      <c r="M248" s="253"/>
      <c r="N248" s="254">
        <f t="shared" si="45"/>
        <v>0</v>
      </c>
      <c r="O248" s="254"/>
      <c r="P248" s="254"/>
      <c r="Q248" s="254"/>
      <c r="R248" s="37"/>
      <c r="T248" s="177" t="s">
        <v>22</v>
      </c>
      <c r="U248" s="44" t="s">
        <v>49</v>
      </c>
      <c r="V248" s="36"/>
      <c r="W248" s="178">
        <f t="shared" si="46"/>
        <v>0</v>
      </c>
      <c r="X248" s="178">
        <v>0</v>
      </c>
      <c r="Y248" s="178">
        <f t="shared" si="47"/>
        <v>0</v>
      </c>
      <c r="Z248" s="178">
        <v>0</v>
      </c>
      <c r="AA248" s="179">
        <f t="shared" si="48"/>
        <v>0</v>
      </c>
      <c r="AR248" s="19" t="s">
        <v>268</v>
      </c>
      <c r="AT248" s="19" t="s">
        <v>220</v>
      </c>
      <c r="AU248" s="19" t="s">
        <v>93</v>
      </c>
      <c r="AY248" s="19" t="s">
        <v>219</v>
      </c>
      <c r="BE248" s="118">
        <f t="shared" si="49"/>
        <v>0</v>
      </c>
      <c r="BF248" s="118">
        <f t="shared" si="50"/>
        <v>0</v>
      </c>
      <c r="BG248" s="118">
        <f t="shared" si="51"/>
        <v>0</v>
      </c>
      <c r="BH248" s="118">
        <f t="shared" si="52"/>
        <v>0</v>
      </c>
      <c r="BI248" s="118">
        <f t="shared" si="53"/>
        <v>0</v>
      </c>
      <c r="BJ248" s="19" t="s">
        <v>40</v>
      </c>
      <c r="BK248" s="118">
        <f t="shared" si="54"/>
        <v>0</v>
      </c>
      <c r="BL248" s="19" t="s">
        <v>268</v>
      </c>
      <c r="BM248" s="19" t="s">
        <v>3344</v>
      </c>
    </row>
    <row r="249" spans="2:65" s="10" customFormat="1" ht="29.85" customHeight="1">
      <c r="B249" s="162"/>
      <c r="C249" s="163"/>
      <c r="D249" s="172" t="s">
        <v>3030</v>
      </c>
      <c r="E249" s="172"/>
      <c r="F249" s="172"/>
      <c r="G249" s="172"/>
      <c r="H249" s="172"/>
      <c r="I249" s="172"/>
      <c r="J249" s="172"/>
      <c r="K249" s="172"/>
      <c r="L249" s="172"/>
      <c r="M249" s="172"/>
      <c r="N249" s="255">
        <f>BK249</f>
        <v>0</v>
      </c>
      <c r="O249" s="256"/>
      <c r="P249" s="256"/>
      <c r="Q249" s="256"/>
      <c r="R249" s="165"/>
      <c r="T249" s="166"/>
      <c r="U249" s="163"/>
      <c r="V249" s="163"/>
      <c r="W249" s="167">
        <f>W250</f>
        <v>0</v>
      </c>
      <c r="X249" s="163"/>
      <c r="Y249" s="167">
        <f>Y250</f>
        <v>1.25E-3</v>
      </c>
      <c r="Z249" s="163"/>
      <c r="AA249" s="168">
        <f>AA250</f>
        <v>0</v>
      </c>
      <c r="AR249" s="169" t="s">
        <v>93</v>
      </c>
      <c r="AT249" s="170" t="s">
        <v>83</v>
      </c>
      <c r="AU249" s="170" t="s">
        <v>40</v>
      </c>
      <c r="AY249" s="169" t="s">
        <v>219</v>
      </c>
      <c r="BK249" s="171">
        <f>BK250</f>
        <v>0</v>
      </c>
    </row>
    <row r="250" spans="2:65" s="1" customFormat="1" ht="25.5" customHeight="1">
      <c r="B250" s="35"/>
      <c r="C250" s="173" t="s">
        <v>727</v>
      </c>
      <c r="D250" s="173" t="s">
        <v>220</v>
      </c>
      <c r="E250" s="174" t="s">
        <v>3345</v>
      </c>
      <c r="F250" s="251" t="s">
        <v>3346</v>
      </c>
      <c r="G250" s="251"/>
      <c r="H250" s="251"/>
      <c r="I250" s="251"/>
      <c r="J250" s="175" t="s">
        <v>372</v>
      </c>
      <c r="K250" s="176">
        <v>1</v>
      </c>
      <c r="L250" s="252">
        <v>0</v>
      </c>
      <c r="M250" s="253"/>
      <c r="N250" s="254">
        <f>ROUND(L250*K250,2)</f>
        <v>0</v>
      </c>
      <c r="O250" s="254"/>
      <c r="P250" s="254"/>
      <c r="Q250" s="254"/>
      <c r="R250" s="37"/>
      <c r="T250" s="177" t="s">
        <v>22</v>
      </c>
      <c r="U250" s="44" t="s">
        <v>49</v>
      </c>
      <c r="V250" s="36"/>
      <c r="W250" s="178">
        <f>V250*K250</f>
        <v>0</v>
      </c>
      <c r="X250" s="178">
        <v>1.25E-3</v>
      </c>
      <c r="Y250" s="178">
        <f>X250*K250</f>
        <v>1.25E-3</v>
      </c>
      <c r="Z250" s="178">
        <v>0</v>
      </c>
      <c r="AA250" s="179">
        <f>Z250*K250</f>
        <v>0</v>
      </c>
      <c r="AR250" s="19" t="s">
        <v>268</v>
      </c>
      <c r="AT250" s="19" t="s">
        <v>220</v>
      </c>
      <c r="AU250" s="19" t="s">
        <v>93</v>
      </c>
      <c r="AY250" s="19" t="s">
        <v>219</v>
      </c>
      <c r="BE250" s="118">
        <f>IF(U250="základní",N250,0)</f>
        <v>0</v>
      </c>
      <c r="BF250" s="118">
        <f>IF(U250="snížená",N250,0)</f>
        <v>0</v>
      </c>
      <c r="BG250" s="118">
        <f>IF(U250="zákl. přenesená",N250,0)</f>
        <v>0</v>
      </c>
      <c r="BH250" s="118">
        <f>IF(U250="sníž. přenesená",N250,0)</f>
        <v>0</v>
      </c>
      <c r="BI250" s="118">
        <f>IF(U250="nulová",N250,0)</f>
        <v>0</v>
      </c>
      <c r="BJ250" s="19" t="s">
        <v>40</v>
      </c>
      <c r="BK250" s="118">
        <f>ROUND(L250*K250,2)</f>
        <v>0</v>
      </c>
      <c r="BL250" s="19" t="s">
        <v>268</v>
      </c>
      <c r="BM250" s="19" t="s">
        <v>3347</v>
      </c>
    </row>
    <row r="251" spans="2:65" s="10" customFormat="1" ht="29.85" customHeight="1">
      <c r="B251" s="162"/>
      <c r="C251" s="163"/>
      <c r="D251" s="172" t="s">
        <v>3031</v>
      </c>
      <c r="E251" s="172"/>
      <c r="F251" s="172"/>
      <c r="G251" s="172"/>
      <c r="H251" s="172"/>
      <c r="I251" s="172"/>
      <c r="J251" s="172"/>
      <c r="K251" s="172"/>
      <c r="L251" s="172"/>
      <c r="M251" s="172"/>
      <c r="N251" s="255">
        <f>BK251</f>
        <v>0</v>
      </c>
      <c r="O251" s="256"/>
      <c r="P251" s="256"/>
      <c r="Q251" s="256"/>
      <c r="R251" s="165"/>
      <c r="T251" s="166"/>
      <c r="U251" s="163"/>
      <c r="V251" s="163"/>
      <c r="W251" s="167">
        <f>SUM(W252:W297)</f>
        <v>0</v>
      </c>
      <c r="X251" s="163"/>
      <c r="Y251" s="167">
        <f>SUM(Y252:Y297)</f>
        <v>1.5130800000000004</v>
      </c>
      <c r="Z251" s="163"/>
      <c r="AA251" s="168">
        <f>SUM(AA252:AA297)</f>
        <v>0</v>
      </c>
      <c r="AR251" s="169" t="s">
        <v>93</v>
      </c>
      <c r="AT251" s="170" t="s">
        <v>83</v>
      </c>
      <c r="AU251" s="170" t="s">
        <v>40</v>
      </c>
      <c r="AY251" s="169" t="s">
        <v>219</v>
      </c>
      <c r="BK251" s="171">
        <f>SUM(BK252:BK297)</f>
        <v>0</v>
      </c>
    </row>
    <row r="252" spans="2:65" s="1" customFormat="1" ht="25.5" customHeight="1">
      <c r="B252" s="35"/>
      <c r="C252" s="173" t="s">
        <v>731</v>
      </c>
      <c r="D252" s="173" t="s">
        <v>220</v>
      </c>
      <c r="E252" s="174" t="s">
        <v>3348</v>
      </c>
      <c r="F252" s="251" t="s">
        <v>3349</v>
      </c>
      <c r="G252" s="251"/>
      <c r="H252" s="251"/>
      <c r="I252" s="251"/>
      <c r="J252" s="175" t="s">
        <v>372</v>
      </c>
      <c r="K252" s="176">
        <v>2</v>
      </c>
      <c r="L252" s="252">
        <v>0</v>
      </c>
      <c r="M252" s="253"/>
      <c r="N252" s="254">
        <f t="shared" ref="N252:N297" si="55">ROUND(L252*K252,2)</f>
        <v>0</v>
      </c>
      <c r="O252" s="254"/>
      <c r="P252" s="254"/>
      <c r="Q252" s="254"/>
      <c r="R252" s="37"/>
      <c r="T252" s="177" t="s">
        <v>22</v>
      </c>
      <c r="U252" s="44" t="s">
        <v>49</v>
      </c>
      <c r="V252" s="36"/>
      <c r="W252" s="178">
        <f t="shared" ref="W252:W297" si="56">V252*K252</f>
        <v>0</v>
      </c>
      <c r="X252" s="178">
        <v>9.3999999999999997E-4</v>
      </c>
      <c r="Y252" s="178">
        <f t="shared" ref="Y252:Y297" si="57">X252*K252</f>
        <v>1.8799999999999999E-3</v>
      </c>
      <c r="Z252" s="178">
        <v>0</v>
      </c>
      <c r="AA252" s="179">
        <f t="shared" ref="AA252:AA297" si="58">Z252*K252</f>
        <v>0</v>
      </c>
      <c r="AR252" s="19" t="s">
        <v>268</v>
      </c>
      <c r="AT252" s="19" t="s">
        <v>220</v>
      </c>
      <c r="AU252" s="19" t="s">
        <v>93</v>
      </c>
      <c r="AY252" s="19" t="s">
        <v>219</v>
      </c>
      <c r="BE252" s="118">
        <f t="shared" ref="BE252:BE297" si="59">IF(U252="základní",N252,0)</f>
        <v>0</v>
      </c>
      <c r="BF252" s="118">
        <f t="shared" ref="BF252:BF297" si="60">IF(U252="snížená",N252,0)</f>
        <v>0</v>
      </c>
      <c r="BG252" s="118">
        <f t="shared" ref="BG252:BG297" si="61">IF(U252="zákl. přenesená",N252,0)</f>
        <v>0</v>
      </c>
      <c r="BH252" s="118">
        <f t="shared" ref="BH252:BH297" si="62">IF(U252="sníž. přenesená",N252,0)</f>
        <v>0</v>
      </c>
      <c r="BI252" s="118">
        <f t="shared" ref="BI252:BI297" si="63">IF(U252="nulová",N252,0)</f>
        <v>0</v>
      </c>
      <c r="BJ252" s="19" t="s">
        <v>40</v>
      </c>
      <c r="BK252" s="118">
        <f t="shared" ref="BK252:BK297" si="64">ROUND(L252*K252,2)</f>
        <v>0</v>
      </c>
      <c r="BL252" s="19" t="s">
        <v>268</v>
      </c>
      <c r="BM252" s="19" t="s">
        <v>3350</v>
      </c>
    </row>
    <row r="253" spans="2:65" s="1" customFormat="1" ht="25.5" customHeight="1">
      <c r="B253" s="35"/>
      <c r="C253" s="181" t="s">
        <v>735</v>
      </c>
      <c r="D253" s="181" t="s">
        <v>536</v>
      </c>
      <c r="E253" s="182" t="s">
        <v>3351</v>
      </c>
      <c r="F253" s="285" t="s">
        <v>3352</v>
      </c>
      <c r="G253" s="285"/>
      <c r="H253" s="285"/>
      <c r="I253" s="285"/>
      <c r="J253" s="183" t="s">
        <v>372</v>
      </c>
      <c r="K253" s="184">
        <v>2</v>
      </c>
      <c r="L253" s="282">
        <v>0</v>
      </c>
      <c r="M253" s="283"/>
      <c r="N253" s="284">
        <f t="shared" si="55"/>
        <v>0</v>
      </c>
      <c r="O253" s="254"/>
      <c r="P253" s="254"/>
      <c r="Q253" s="254"/>
      <c r="R253" s="37"/>
      <c r="T253" s="177" t="s">
        <v>22</v>
      </c>
      <c r="U253" s="44" t="s">
        <v>49</v>
      </c>
      <c r="V253" s="36"/>
      <c r="W253" s="178">
        <f t="shared" si="56"/>
        <v>0</v>
      </c>
      <c r="X253" s="178">
        <v>1.1000000000000001E-3</v>
      </c>
      <c r="Y253" s="178">
        <f t="shared" si="57"/>
        <v>2.2000000000000001E-3</v>
      </c>
      <c r="Z253" s="178">
        <v>0</v>
      </c>
      <c r="AA253" s="179">
        <f t="shared" si="58"/>
        <v>0</v>
      </c>
      <c r="AR253" s="19" t="s">
        <v>414</v>
      </c>
      <c r="AT253" s="19" t="s">
        <v>536</v>
      </c>
      <c r="AU253" s="19" t="s">
        <v>93</v>
      </c>
      <c r="AY253" s="19" t="s">
        <v>219</v>
      </c>
      <c r="BE253" s="118">
        <f t="shared" si="59"/>
        <v>0</v>
      </c>
      <c r="BF253" s="118">
        <f t="shared" si="60"/>
        <v>0</v>
      </c>
      <c r="BG253" s="118">
        <f t="shared" si="61"/>
        <v>0</v>
      </c>
      <c r="BH253" s="118">
        <f t="shared" si="62"/>
        <v>0</v>
      </c>
      <c r="BI253" s="118">
        <f t="shared" si="63"/>
        <v>0</v>
      </c>
      <c r="BJ253" s="19" t="s">
        <v>40</v>
      </c>
      <c r="BK253" s="118">
        <f t="shared" si="64"/>
        <v>0</v>
      </c>
      <c r="BL253" s="19" t="s">
        <v>268</v>
      </c>
      <c r="BM253" s="19" t="s">
        <v>3353</v>
      </c>
    </row>
    <row r="254" spans="2:65" s="1" customFormat="1" ht="16.5" customHeight="1">
      <c r="B254" s="35"/>
      <c r="C254" s="173" t="s">
        <v>739</v>
      </c>
      <c r="D254" s="173" t="s">
        <v>220</v>
      </c>
      <c r="E254" s="174" t="s">
        <v>3354</v>
      </c>
      <c r="F254" s="251" t="s">
        <v>3355</v>
      </c>
      <c r="G254" s="251"/>
      <c r="H254" s="251"/>
      <c r="I254" s="251"/>
      <c r="J254" s="175" t="s">
        <v>372</v>
      </c>
      <c r="K254" s="176">
        <v>2</v>
      </c>
      <c r="L254" s="252">
        <v>0</v>
      </c>
      <c r="M254" s="253"/>
      <c r="N254" s="254">
        <f t="shared" si="55"/>
        <v>0</v>
      </c>
      <c r="O254" s="254"/>
      <c r="P254" s="254"/>
      <c r="Q254" s="254"/>
      <c r="R254" s="37"/>
      <c r="T254" s="177" t="s">
        <v>22</v>
      </c>
      <c r="U254" s="44" t="s">
        <v>49</v>
      </c>
      <c r="V254" s="36"/>
      <c r="W254" s="178">
        <f t="shared" si="56"/>
        <v>0</v>
      </c>
      <c r="X254" s="178">
        <v>1.7799999999999999E-3</v>
      </c>
      <c r="Y254" s="178">
        <f t="shared" si="57"/>
        <v>3.5599999999999998E-3</v>
      </c>
      <c r="Z254" s="178">
        <v>0</v>
      </c>
      <c r="AA254" s="179">
        <f t="shared" si="58"/>
        <v>0</v>
      </c>
      <c r="AR254" s="19" t="s">
        <v>268</v>
      </c>
      <c r="AT254" s="19" t="s">
        <v>220</v>
      </c>
      <c r="AU254" s="19" t="s">
        <v>93</v>
      </c>
      <c r="AY254" s="19" t="s">
        <v>219</v>
      </c>
      <c r="BE254" s="118">
        <f t="shared" si="59"/>
        <v>0</v>
      </c>
      <c r="BF254" s="118">
        <f t="shared" si="60"/>
        <v>0</v>
      </c>
      <c r="BG254" s="118">
        <f t="shared" si="61"/>
        <v>0</v>
      </c>
      <c r="BH254" s="118">
        <f t="shared" si="62"/>
        <v>0</v>
      </c>
      <c r="BI254" s="118">
        <f t="shared" si="63"/>
        <v>0</v>
      </c>
      <c r="BJ254" s="19" t="s">
        <v>40</v>
      </c>
      <c r="BK254" s="118">
        <f t="shared" si="64"/>
        <v>0</v>
      </c>
      <c r="BL254" s="19" t="s">
        <v>268</v>
      </c>
      <c r="BM254" s="19" t="s">
        <v>3356</v>
      </c>
    </row>
    <row r="255" spans="2:65" s="1" customFormat="1" ht="38.25" customHeight="1">
      <c r="B255" s="35"/>
      <c r="C255" s="181" t="s">
        <v>743</v>
      </c>
      <c r="D255" s="181" t="s">
        <v>536</v>
      </c>
      <c r="E255" s="182" t="s">
        <v>3357</v>
      </c>
      <c r="F255" s="285" t="s">
        <v>3358</v>
      </c>
      <c r="G255" s="285"/>
      <c r="H255" s="285"/>
      <c r="I255" s="285"/>
      <c r="J255" s="183" t="s">
        <v>372</v>
      </c>
      <c r="K255" s="184">
        <v>2</v>
      </c>
      <c r="L255" s="282">
        <v>0</v>
      </c>
      <c r="M255" s="283"/>
      <c r="N255" s="284">
        <f t="shared" si="55"/>
        <v>0</v>
      </c>
      <c r="O255" s="254"/>
      <c r="P255" s="254"/>
      <c r="Q255" s="254"/>
      <c r="R255" s="37"/>
      <c r="T255" s="177" t="s">
        <v>22</v>
      </c>
      <c r="U255" s="44" t="s">
        <v>49</v>
      </c>
      <c r="V255" s="36"/>
      <c r="W255" s="178">
        <f t="shared" si="56"/>
        <v>0</v>
      </c>
      <c r="X255" s="178">
        <v>1.6E-2</v>
      </c>
      <c r="Y255" s="178">
        <f t="shared" si="57"/>
        <v>3.2000000000000001E-2</v>
      </c>
      <c r="Z255" s="178">
        <v>0</v>
      </c>
      <c r="AA255" s="179">
        <f t="shared" si="58"/>
        <v>0</v>
      </c>
      <c r="AR255" s="19" t="s">
        <v>414</v>
      </c>
      <c r="AT255" s="19" t="s">
        <v>536</v>
      </c>
      <c r="AU255" s="19" t="s">
        <v>93</v>
      </c>
      <c r="AY255" s="19" t="s">
        <v>219</v>
      </c>
      <c r="BE255" s="118">
        <f t="shared" si="59"/>
        <v>0</v>
      </c>
      <c r="BF255" s="118">
        <f t="shared" si="60"/>
        <v>0</v>
      </c>
      <c r="BG255" s="118">
        <f t="shared" si="61"/>
        <v>0</v>
      </c>
      <c r="BH255" s="118">
        <f t="shared" si="62"/>
        <v>0</v>
      </c>
      <c r="BI255" s="118">
        <f t="shared" si="63"/>
        <v>0</v>
      </c>
      <c r="BJ255" s="19" t="s">
        <v>40</v>
      </c>
      <c r="BK255" s="118">
        <f t="shared" si="64"/>
        <v>0</v>
      </c>
      <c r="BL255" s="19" t="s">
        <v>268</v>
      </c>
      <c r="BM255" s="19" t="s">
        <v>3359</v>
      </c>
    </row>
    <row r="256" spans="2:65" s="1" customFormat="1" ht="25.5" customHeight="1">
      <c r="B256" s="35"/>
      <c r="C256" s="181" t="s">
        <v>747</v>
      </c>
      <c r="D256" s="181" t="s">
        <v>536</v>
      </c>
      <c r="E256" s="182" t="s">
        <v>3360</v>
      </c>
      <c r="F256" s="285" t="s">
        <v>3361</v>
      </c>
      <c r="G256" s="285"/>
      <c r="H256" s="285"/>
      <c r="I256" s="285"/>
      <c r="J256" s="183" t="s">
        <v>372</v>
      </c>
      <c r="K256" s="184">
        <v>2</v>
      </c>
      <c r="L256" s="282">
        <v>0</v>
      </c>
      <c r="M256" s="283"/>
      <c r="N256" s="284">
        <f t="shared" si="55"/>
        <v>0</v>
      </c>
      <c r="O256" s="254"/>
      <c r="P256" s="254"/>
      <c r="Q256" s="254"/>
      <c r="R256" s="37"/>
      <c r="T256" s="177" t="s">
        <v>22</v>
      </c>
      <c r="U256" s="44" t="s">
        <v>49</v>
      </c>
      <c r="V256" s="36"/>
      <c r="W256" s="178">
        <f t="shared" si="56"/>
        <v>0</v>
      </c>
      <c r="X256" s="178">
        <v>6.0000000000000001E-3</v>
      </c>
      <c r="Y256" s="178">
        <f t="shared" si="57"/>
        <v>1.2E-2</v>
      </c>
      <c r="Z256" s="178">
        <v>0</v>
      </c>
      <c r="AA256" s="179">
        <f t="shared" si="58"/>
        <v>0</v>
      </c>
      <c r="AR256" s="19" t="s">
        <v>414</v>
      </c>
      <c r="AT256" s="19" t="s">
        <v>536</v>
      </c>
      <c r="AU256" s="19" t="s">
        <v>93</v>
      </c>
      <c r="AY256" s="19" t="s">
        <v>219</v>
      </c>
      <c r="BE256" s="118">
        <f t="shared" si="59"/>
        <v>0</v>
      </c>
      <c r="BF256" s="118">
        <f t="shared" si="60"/>
        <v>0</v>
      </c>
      <c r="BG256" s="118">
        <f t="shared" si="61"/>
        <v>0</v>
      </c>
      <c r="BH256" s="118">
        <f t="shared" si="62"/>
        <v>0</v>
      </c>
      <c r="BI256" s="118">
        <f t="shared" si="63"/>
        <v>0</v>
      </c>
      <c r="BJ256" s="19" t="s">
        <v>40</v>
      </c>
      <c r="BK256" s="118">
        <f t="shared" si="64"/>
        <v>0</v>
      </c>
      <c r="BL256" s="19" t="s">
        <v>268</v>
      </c>
      <c r="BM256" s="19" t="s">
        <v>3362</v>
      </c>
    </row>
    <row r="257" spans="2:65" s="1" customFormat="1" ht="25.5" customHeight="1">
      <c r="B257" s="35"/>
      <c r="C257" s="181" t="s">
        <v>751</v>
      </c>
      <c r="D257" s="181" t="s">
        <v>536</v>
      </c>
      <c r="E257" s="182" t="s">
        <v>3363</v>
      </c>
      <c r="F257" s="285" t="s">
        <v>3364</v>
      </c>
      <c r="G257" s="285"/>
      <c r="H257" s="285"/>
      <c r="I257" s="285"/>
      <c r="J257" s="183" t="s">
        <v>372</v>
      </c>
      <c r="K257" s="184">
        <v>16</v>
      </c>
      <c r="L257" s="282">
        <v>0</v>
      </c>
      <c r="M257" s="283"/>
      <c r="N257" s="284">
        <f t="shared" si="55"/>
        <v>0</v>
      </c>
      <c r="O257" s="254"/>
      <c r="P257" s="254"/>
      <c r="Q257" s="254"/>
      <c r="R257" s="37"/>
      <c r="T257" s="177" t="s">
        <v>22</v>
      </c>
      <c r="U257" s="44" t="s">
        <v>49</v>
      </c>
      <c r="V257" s="36"/>
      <c r="W257" s="178">
        <f t="shared" si="56"/>
        <v>0</v>
      </c>
      <c r="X257" s="178">
        <v>1.2800000000000001E-3</v>
      </c>
      <c r="Y257" s="178">
        <f t="shared" si="57"/>
        <v>2.0480000000000002E-2</v>
      </c>
      <c r="Z257" s="178">
        <v>0</v>
      </c>
      <c r="AA257" s="179">
        <f t="shared" si="58"/>
        <v>0</v>
      </c>
      <c r="AR257" s="19" t="s">
        <v>414</v>
      </c>
      <c r="AT257" s="19" t="s">
        <v>536</v>
      </c>
      <c r="AU257" s="19" t="s">
        <v>93</v>
      </c>
      <c r="AY257" s="19" t="s">
        <v>219</v>
      </c>
      <c r="BE257" s="118">
        <f t="shared" si="59"/>
        <v>0</v>
      </c>
      <c r="BF257" s="118">
        <f t="shared" si="60"/>
        <v>0</v>
      </c>
      <c r="BG257" s="118">
        <f t="shared" si="61"/>
        <v>0</v>
      </c>
      <c r="BH257" s="118">
        <f t="shared" si="62"/>
        <v>0</v>
      </c>
      <c r="BI257" s="118">
        <f t="shared" si="63"/>
        <v>0</v>
      </c>
      <c r="BJ257" s="19" t="s">
        <v>40</v>
      </c>
      <c r="BK257" s="118">
        <f t="shared" si="64"/>
        <v>0</v>
      </c>
      <c r="BL257" s="19" t="s">
        <v>268</v>
      </c>
      <c r="BM257" s="19" t="s">
        <v>3365</v>
      </c>
    </row>
    <row r="258" spans="2:65" s="1" customFormat="1" ht="25.5" customHeight="1">
      <c r="B258" s="35"/>
      <c r="C258" s="173" t="s">
        <v>755</v>
      </c>
      <c r="D258" s="173" t="s">
        <v>220</v>
      </c>
      <c r="E258" s="174" t="s">
        <v>3366</v>
      </c>
      <c r="F258" s="251" t="s">
        <v>3367</v>
      </c>
      <c r="G258" s="251"/>
      <c r="H258" s="251"/>
      <c r="I258" s="251"/>
      <c r="J258" s="175" t="s">
        <v>372</v>
      </c>
      <c r="K258" s="176">
        <v>14</v>
      </c>
      <c r="L258" s="252">
        <v>0</v>
      </c>
      <c r="M258" s="253"/>
      <c r="N258" s="254">
        <f t="shared" si="55"/>
        <v>0</v>
      </c>
      <c r="O258" s="254"/>
      <c r="P258" s="254"/>
      <c r="Q258" s="254"/>
      <c r="R258" s="37"/>
      <c r="T258" s="177" t="s">
        <v>22</v>
      </c>
      <c r="U258" s="44" t="s">
        <v>49</v>
      </c>
      <c r="V258" s="36"/>
      <c r="W258" s="178">
        <f t="shared" si="56"/>
        <v>0</v>
      </c>
      <c r="X258" s="178">
        <v>2.4199999999999998E-3</v>
      </c>
      <c r="Y258" s="178">
        <f t="shared" si="57"/>
        <v>3.388E-2</v>
      </c>
      <c r="Z258" s="178">
        <v>0</v>
      </c>
      <c r="AA258" s="179">
        <f t="shared" si="58"/>
        <v>0</v>
      </c>
      <c r="AR258" s="19" t="s">
        <v>268</v>
      </c>
      <c r="AT258" s="19" t="s">
        <v>220</v>
      </c>
      <c r="AU258" s="19" t="s">
        <v>93</v>
      </c>
      <c r="AY258" s="19" t="s">
        <v>219</v>
      </c>
      <c r="BE258" s="118">
        <f t="shared" si="59"/>
        <v>0</v>
      </c>
      <c r="BF258" s="118">
        <f t="shared" si="60"/>
        <v>0</v>
      </c>
      <c r="BG258" s="118">
        <f t="shared" si="61"/>
        <v>0</v>
      </c>
      <c r="BH258" s="118">
        <f t="shared" si="62"/>
        <v>0</v>
      </c>
      <c r="BI258" s="118">
        <f t="shared" si="63"/>
        <v>0</v>
      </c>
      <c r="BJ258" s="19" t="s">
        <v>40</v>
      </c>
      <c r="BK258" s="118">
        <f t="shared" si="64"/>
        <v>0</v>
      </c>
      <c r="BL258" s="19" t="s">
        <v>268</v>
      </c>
      <c r="BM258" s="19" t="s">
        <v>3368</v>
      </c>
    </row>
    <row r="259" spans="2:65" s="1" customFormat="1" ht="25.5" customHeight="1">
      <c r="B259" s="35"/>
      <c r="C259" s="181" t="s">
        <v>759</v>
      </c>
      <c r="D259" s="181" t="s">
        <v>536</v>
      </c>
      <c r="E259" s="182" t="s">
        <v>3369</v>
      </c>
      <c r="F259" s="285" t="s">
        <v>3370</v>
      </c>
      <c r="G259" s="285"/>
      <c r="H259" s="285"/>
      <c r="I259" s="285"/>
      <c r="J259" s="183" t="s">
        <v>372</v>
      </c>
      <c r="K259" s="184">
        <v>14</v>
      </c>
      <c r="L259" s="282">
        <v>0</v>
      </c>
      <c r="M259" s="283"/>
      <c r="N259" s="284">
        <f t="shared" si="55"/>
        <v>0</v>
      </c>
      <c r="O259" s="254"/>
      <c r="P259" s="254"/>
      <c r="Q259" s="254"/>
      <c r="R259" s="37"/>
      <c r="T259" s="177" t="s">
        <v>22</v>
      </c>
      <c r="U259" s="44" t="s">
        <v>49</v>
      </c>
      <c r="V259" s="36"/>
      <c r="W259" s="178">
        <f t="shared" si="56"/>
        <v>0</v>
      </c>
      <c r="X259" s="178">
        <v>1.4999999999999999E-2</v>
      </c>
      <c r="Y259" s="178">
        <f t="shared" si="57"/>
        <v>0.21</v>
      </c>
      <c r="Z259" s="178">
        <v>0</v>
      </c>
      <c r="AA259" s="179">
        <f t="shared" si="58"/>
        <v>0</v>
      </c>
      <c r="AR259" s="19" t="s">
        <v>414</v>
      </c>
      <c r="AT259" s="19" t="s">
        <v>536</v>
      </c>
      <c r="AU259" s="19" t="s">
        <v>93</v>
      </c>
      <c r="AY259" s="19" t="s">
        <v>219</v>
      </c>
      <c r="BE259" s="118">
        <f t="shared" si="59"/>
        <v>0</v>
      </c>
      <c r="BF259" s="118">
        <f t="shared" si="60"/>
        <v>0</v>
      </c>
      <c r="BG259" s="118">
        <f t="shared" si="61"/>
        <v>0</v>
      </c>
      <c r="BH259" s="118">
        <f t="shared" si="62"/>
        <v>0</v>
      </c>
      <c r="BI259" s="118">
        <f t="shared" si="63"/>
        <v>0</v>
      </c>
      <c r="BJ259" s="19" t="s">
        <v>40</v>
      </c>
      <c r="BK259" s="118">
        <f t="shared" si="64"/>
        <v>0</v>
      </c>
      <c r="BL259" s="19" t="s">
        <v>268</v>
      </c>
      <c r="BM259" s="19" t="s">
        <v>3371</v>
      </c>
    </row>
    <row r="260" spans="2:65" s="1" customFormat="1" ht="25.5" customHeight="1">
      <c r="B260" s="35"/>
      <c r="C260" s="173" t="s">
        <v>763</v>
      </c>
      <c r="D260" s="173" t="s">
        <v>220</v>
      </c>
      <c r="E260" s="174" t="s">
        <v>3372</v>
      </c>
      <c r="F260" s="251" t="s">
        <v>3373</v>
      </c>
      <c r="G260" s="251"/>
      <c r="H260" s="251"/>
      <c r="I260" s="251"/>
      <c r="J260" s="175" t="s">
        <v>372</v>
      </c>
      <c r="K260" s="176">
        <v>15</v>
      </c>
      <c r="L260" s="252">
        <v>0</v>
      </c>
      <c r="M260" s="253"/>
      <c r="N260" s="254">
        <f t="shared" si="55"/>
        <v>0</v>
      </c>
      <c r="O260" s="254"/>
      <c r="P260" s="254"/>
      <c r="Q260" s="254"/>
      <c r="R260" s="37"/>
      <c r="T260" s="177" t="s">
        <v>22</v>
      </c>
      <c r="U260" s="44" t="s">
        <v>49</v>
      </c>
      <c r="V260" s="36"/>
      <c r="W260" s="178">
        <f t="shared" si="56"/>
        <v>0</v>
      </c>
      <c r="X260" s="178">
        <v>8.0000000000000007E-5</v>
      </c>
      <c r="Y260" s="178">
        <f t="shared" si="57"/>
        <v>1.2000000000000001E-3</v>
      </c>
      <c r="Z260" s="178">
        <v>0</v>
      </c>
      <c r="AA260" s="179">
        <f t="shared" si="58"/>
        <v>0</v>
      </c>
      <c r="AR260" s="19" t="s">
        <v>268</v>
      </c>
      <c r="AT260" s="19" t="s">
        <v>220</v>
      </c>
      <c r="AU260" s="19" t="s">
        <v>93</v>
      </c>
      <c r="AY260" s="19" t="s">
        <v>219</v>
      </c>
      <c r="BE260" s="118">
        <f t="shared" si="59"/>
        <v>0</v>
      </c>
      <c r="BF260" s="118">
        <f t="shared" si="60"/>
        <v>0</v>
      </c>
      <c r="BG260" s="118">
        <f t="shared" si="61"/>
        <v>0</v>
      </c>
      <c r="BH260" s="118">
        <f t="shared" si="62"/>
        <v>0</v>
      </c>
      <c r="BI260" s="118">
        <f t="shared" si="63"/>
        <v>0</v>
      </c>
      <c r="BJ260" s="19" t="s">
        <v>40</v>
      </c>
      <c r="BK260" s="118">
        <f t="shared" si="64"/>
        <v>0</v>
      </c>
      <c r="BL260" s="19" t="s">
        <v>268</v>
      </c>
      <c r="BM260" s="19" t="s">
        <v>3374</v>
      </c>
    </row>
    <row r="261" spans="2:65" s="1" customFormat="1" ht="38.25" customHeight="1">
      <c r="B261" s="35"/>
      <c r="C261" s="181" t="s">
        <v>767</v>
      </c>
      <c r="D261" s="181" t="s">
        <v>536</v>
      </c>
      <c r="E261" s="182" t="s">
        <v>3375</v>
      </c>
      <c r="F261" s="285" t="s">
        <v>3376</v>
      </c>
      <c r="G261" s="285"/>
      <c r="H261" s="285"/>
      <c r="I261" s="285"/>
      <c r="J261" s="183" t="s">
        <v>372</v>
      </c>
      <c r="K261" s="184">
        <v>15</v>
      </c>
      <c r="L261" s="282">
        <v>0</v>
      </c>
      <c r="M261" s="283"/>
      <c r="N261" s="284">
        <f t="shared" si="55"/>
        <v>0</v>
      </c>
      <c r="O261" s="254"/>
      <c r="P261" s="254"/>
      <c r="Q261" s="254"/>
      <c r="R261" s="37"/>
      <c r="T261" s="177" t="s">
        <v>22</v>
      </c>
      <c r="U261" s="44" t="s">
        <v>49</v>
      </c>
      <c r="V261" s="36"/>
      <c r="W261" s="178">
        <f t="shared" si="56"/>
        <v>0</v>
      </c>
      <c r="X261" s="178">
        <v>1.0500000000000001E-2</v>
      </c>
      <c r="Y261" s="178">
        <f t="shared" si="57"/>
        <v>0.1575</v>
      </c>
      <c r="Z261" s="178">
        <v>0</v>
      </c>
      <c r="AA261" s="179">
        <f t="shared" si="58"/>
        <v>0</v>
      </c>
      <c r="AR261" s="19" t="s">
        <v>414</v>
      </c>
      <c r="AT261" s="19" t="s">
        <v>536</v>
      </c>
      <c r="AU261" s="19" t="s">
        <v>93</v>
      </c>
      <c r="AY261" s="19" t="s">
        <v>219</v>
      </c>
      <c r="BE261" s="118">
        <f t="shared" si="59"/>
        <v>0</v>
      </c>
      <c r="BF261" s="118">
        <f t="shared" si="60"/>
        <v>0</v>
      </c>
      <c r="BG261" s="118">
        <f t="shared" si="61"/>
        <v>0</v>
      </c>
      <c r="BH261" s="118">
        <f t="shared" si="62"/>
        <v>0</v>
      </c>
      <c r="BI261" s="118">
        <f t="shared" si="63"/>
        <v>0</v>
      </c>
      <c r="BJ261" s="19" t="s">
        <v>40</v>
      </c>
      <c r="BK261" s="118">
        <f t="shared" si="64"/>
        <v>0</v>
      </c>
      <c r="BL261" s="19" t="s">
        <v>268</v>
      </c>
      <c r="BM261" s="19" t="s">
        <v>3377</v>
      </c>
    </row>
    <row r="262" spans="2:65" s="1" customFormat="1" ht="25.5" customHeight="1">
      <c r="B262" s="35"/>
      <c r="C262" s="173" t="s">
        <v>771</v>
      </c>
      <c r="D262" s="173" t="s">
        <v>220</v>
      </c>
      <c r="E262" s="174" t="s">
        <v>3378</v>
      </c>
      <c r="F262" s="251" t="s">
        <v>3379</v>
      </c>
      <c r="G262" s="251"/>
      <c r="H262" s="251"/>
      <c r="I262" s="251"/>
      <c r="J262" s="175" t="s">
        <v>372</v>
      </c>
      <c r="K262" s="176">
        <v>46</v>
      </c>
      <c r="L262" s="252">
        <v>0</v>
      </c>
      <c r="M262" s="253"/>
      <c r="N262" s="254">
        <f t="shared" si="55"/>
        <v>0</v>
      </c>
      <c r="O262" s="254"/>
      <c r="P262" s="254"/>
      <c r="Q262" s="254"/>
      <c r="R262" s="37"/>
      <c r="T262" s="177" t="s">
        <v>22</v>
      </c>
      <c r="U262" s="44" t="s">
        <v>49</v>
      </c>
      <c r="V262" s="36"/>
      <c r="W262" s="178">
        <f t="shared" si="56"/>
        <v>0</v>
      </c>
      <c r="X262" s="178">
        <v>1.8600000000000001E-3</v>
      </c>
      <c r="Y262" s="178">
        <f t="shared" si="57"/>
        <v>8.5560000000000011E-2</v>
      </c>
      <c r="Z262" s="178">
        <v>0</v>
      </c>
      <c r="AA262" s="179">
        <f t="shared" si="58"/>
        <v>0</v>
      </c>
      <c r="AR262" s="19" t="s">
        <v>268</v>
      </c>
      <c r="AT262" s="19" t="s">
        <v>220</v>
      </c>
      <c r="AU262" s="19" t="s">
        <v>93</v>
      </c>
      <c r="AY262" s="19" t="s">
        <v>219</v>
      </c>
      <c r="BE262" s="118">
        <f t="shared" si="59"/>
        <v>0</v>
      </c>
      <c r="BF262" s="118">
        <f t="shared" si="60"/>
        <v>0</v>
      </c>
      <c r="BG262" s="118">
        <f t="shared" si="61"/>
        <v>0</v>
      </c>
      <c r="BH262" s="118">
        <f t="shared" si="62"/>
        <v>0</v>
      </c>
      <c r="BI262" s="118">
        <f t="shared" si="63"/>
        <v>0</v>
      </c>
      <c r="BJ262" s="19" t="s">
        <v>40</v>
      </c>
      <c r="BK262" s="118">
        <f t="shared" si="64"/>
        <v>0</v>
      </c>
      <c r="BL262" s="19" t="s">
        <v>268</v>
      </c>
      <c r="BM262" s="19" t="s">
        <v>3380</v>
      </c>
    </row>
    <row r="263" spans="2:65" s="1" customFormat="1" ht="25.5" customHeight="1">
      <c r="B263" s="35"/>
      <c r="C263" s="181" t="s">
        <v>775</v>
      </c>
      <c r="D263" s="181" t="s">
        <v>536</v>
      </c>
      <c r="E263" s="182" t="s">
        <v>3381</v>
      </c>
      <c r="F263" s="285" t="s">
        <v>3382</v>
      </c>
      <c r="G263" s="285"/>
      <c r="H263" s="285"/>
      <c r="I263" s="285"/>
      <c r="J263" s="183" t="s">
        <v>372</v>
      </c>
      <c r="K263" s="184">
        <v>44</v>
      </c>
      <c r="L263" s="282">
        <v>0</v>
      </c>
      <c r="M263" s="283"/>
      <c r="N263" s="284">
        <f t="shared" si="55"/>
        <v>0</v>
      </c>
      <c r="O263" s="254"/>
      <c r="P263" s="254"/>
      <c r="Q263" s="254"/>
      <c r="R263" s="37"/>
      <c r="T263" s="177" t="s">
        <v>22</v>
      </c>
      <c r="U263" s="44" t="s">
        <v>49</v>
      </c>
      <c r="V263" s="36"/>
      <c r="W263" s="178">
        <f t="shared" si="56"/>
        <v>0</v>
      </c>
      <c r="X263" s="178">
        <v>1.2E-2</v>
      </c>
      <c r="Y263" s="178">
        <f t="shared" si="57"/>
        <v>0.52800000000000002</v>
      </c>
      <c r="Z263" s="178">
        <v>0</v>
      </c>
      <c r="AA263" s="179">
        <f t="shared" si="58"/>
        <v>0</v>
      </c>
      <c r="AR263" s="19" t="s">
        <v>414</v>
      </c>
      <c r="AT263" s="19" t="s">
        <v>536</v>
      </c>
      <c r="AU263" s="19" t="s">
        <v>93</v>
      </c>
      <c r="AY263" s="19" t="s">
        <v>219</v>
      </c>
      <c r="BE263" s="118">
        <f t="shared" si="59"/>
        <v>0</v>
      </c>
      <c r="BF263" s="118">
        <f t="shared" si="60"/>
        <v>0</v>
      </c>
      <c r="BG263" s="118">
        <f t="shared" si="61"/>
        <v>0</v>
      </c>
      <c r="BH263" s="118">
        <f t="shared" si="62"/>
        <v>0</v>
      </c>
      <c r="BI263" s="118">
        <f t="shared" si="63"/>
        <v>0</v>
      </c>
      <c r="BJ263" s="19" t="s">
        <v>40</v>
      </c>
      <c r="BK263" s="118">
        <f t="shared" si="64"/>
        <v>0</v>
      </c>
      <c r="BL263" s="19" t="s">
        <v>268</v>
      </c>
      <c r="BM263" s="19" t="s">
        <v>3383</v>
      </c>
    </row>
    <row r="264" spans="2:65" s="1" customFormat="1" ht="25.5" customHeight="1">
      <c r="B264" s="35"/>
      <c r="C264" s="181" t="s">
        <v>779</v>
      </c>
      <c r="D264" s="181" t="s">
        <v>536</v>
      </c>
      <c r="E264" s="182" t="s">
        <v>3384</v>
      </c>
      <c r="F264" s="285" t="s">
        <v>3385</v>
      </c>
      <c r="G264" s="285"/>
      <c r="H264" s="285"/>
      <c r="I264" s="285"/>
      <c r="J264" s="183" t="s">
        <v>372</v>
      </c>
      <c r="K264" s="184">
        <v>2</v>
      </c>
      <c r="L264" s="282">
        <v>0</v>
      </c>
      <c r="M264" s="283"/>
      <c r="N264" s="284">
        <f t="shared" si="55"/>
        <v>0</v>
      </c>
      <c r="O264" s="254"/>
      <c r="P264" s="254"/>
      <c r="Q264" s="254"/>
      <c r="R264" s="37"/>
      <c r="T264" s="177" t="s">
        <v>22</v>
      </c>
      <c r="U264" s="44" t="s">
        <v>49</v>
      </c>
      <c r="V264" s="36"/>
      <c r="W264" s="178">
        <f t="shared" si="56"/>
        <v>0</v>
      </c>
      <c r="X264" s="178">
        <v>1.2999999999999999E-2</v>
      </c>
      <c r="Y264" s="178">
        <f t="shared" si="57"/>
        <v>2.5999999999999999E-2</v>
      </c>
      <c r="Z264" s="178">
        <v>0</v>
      </c>
      <c r="AA264" s="179">
        <f t="shared" si="58"/>
        <v>0</v>
      </c>
      <c r="AR264" s="19" t="s">
        <v>414</v>
      </c>
      <c r="AT264" s="19" t="s">
        <v>536</v>
      </c>
      <c r="AU264" s="19" t="s">
        <v>93</v>
      </c>
      <c r="AY264" s="19" t="s">
        <v>219</v>
      </c>
      <c r="BE264" s="118">
        <f t="shared" si="59"/>
        <v>0</v>
      </c>
      <c r="BF264" s="118">
        <f t="shared" si="60"/>
        <v>0</v>
      </c>
      <c r="BG264" s="118">
        <f t="shared" si="61"/>
        <v>0</v>
      </c>
      <c r="BH264" s="118">
        <f t="shared" si="62"/>
        <v>0</v>
      </c>
      <c r="BI264" s="118">
        <f t="shared" si="63"/>
        <v>0</v>
      </c>
      <c r="BJ264" s="19" t="s">
        <v>40</v>
      </c>
      <c r="BK264" s="118">
        <f t="shared" si="64"/>
        <v>0</v>
      </c>
      <c r="BL264" s="19" t="s">
        <v>268</v>
      </c>
      <c r="BM264" s="19" t="s">
        <v>3386</v>
      </c>
    </row>
    <row r="265" spans="2:65" s="1" customFormat="1" ht="25.5" customHeight="1">
      <c r="B265" s="35"/>
      <c r="C265" s="173" t="s">
        <v>783</v>
      </c>
      <c r="D265" s="173" t="s">
        <v>220</v>
      </c>
      <c r="E265" s="174" t="s">
        <v>3387</v>
      </c>
      <c r="F265" s="251" t="s">
        <v>3388</v>
      </c>
      <c r="G265" s="251"/>
      <c r="H265" s="251"/>
      <c r="I265" s="251"/>
      <c r="J265" s="175" t="s">
        <v>372</v>
      </c>
      <c r="K265" s="176">
        <v>2</v>
      </c>
      <c r="L265" s="252">
        <v>0</v>
      </c>
      <c r="M265" s="253"/>
      <c r="N265" s="254">
        <f t="shared" si="55"/>
        <v>0</v>
      </c>
      <c r="O265" s="254"/>
      <c r="P265" s="254"/>
      <c r="Q265" s="254"/>
      <c r="R265" s="37"/>
      <c r="T265" s="177" t="s">
        <v>22</v>
      </c>
      <c r="U265" s="44" t="s">
        <v>49</v>
      </c>
      <c r="V265" s="36"/>
      <c r="W265" s="178">
        <f t="shared" si="56"/>
        <v>0</v>
      </c>
      <c r="X265" s="178">
        <v>1.4499999999999999E-3</v>
      </c>
      <c r="Y265" s="178">
        <f t="shared" si="57"/>
        <v>2.8999999999999998E-3</v>
      </c>
      <c r="Z265" s="178">
        <v>0</v>
      </c>
      <c r="AA265" s="179">
        <f t="shared" si="58"/>
        <v>0</v>
      </c>
      <c r="AR265" s="19" t="s">
        <v>268</v>
      </c>
      <c r="AT265" s="19" t="s">
        <v>220</v>
      </c>
      <c r="AU265" s="19" t="s">
        <v>93</v>
      </c>
      <c r="AY265" s="19" t="s">
        <v>219</v>
      </c>
      <c r="BE265" s="118">
        <f t="shared" si="59"/>
        <v>0</v>
      </c>
      <c r="BF265" s="118">
        <f t="shared" si="60"/>
        <v>0</v>
      </c>
      <c r="BG265" s="118">
        <f t="shared" si="61"/>
        <v>0</v>
      </c>
      <c r="BH265" s="118">
        <f t="shared" si="62"/>
        <v>0</v>
      </c>
      <c r="BI265" s="118">
        <f t="shared" si="63"/>
        <v>0</v>
      </c>
      <c r="BJ265" s="19" t="s">
        <v>40</v>
      </c>
      <c r="BK265" s="118">
        <f t="shared" si="64"/>
        <v>0</v>
      </c>
      <c r="BL265" s="19" t="s">
        <v>268</v>
      </c>
      <c r="BM265" s="19" t="s">
        <v>3389</v>
      </c>
    </row>
    <row r="266" spans="2:65" s="1" customFormat="1" ht="16.5" customHeight="1">
      <c r="B266" s="35"/>
      <c r="C266" s="181" t="s">
        <v>787</v>
      </c>
      <c r="D266" s="181" t="s">
        <v>536</v>
      </c>
      <c r="E266" s="182" t="s">
        <v>3390</v>
      </c>
      <c r="F266" s="285" t="s">
        <v>3391</v>
      </c>
      <c r="G266" s="285"/>
      <c r="H266" s="285"/>
      <c r="I266" s="285"/>
      <c r="J266" s="183" t="s">
        <v>372</v>
      </c>
      <c r="K266" s="184">
        <v>2</v>
      </c>
      <c r="L266" s="282">
        <v>0</v>
      </c>
      <c r="M266" s="283"/>
      <c r="N266" s="284">
        <f t="shared" si="55"/>
        <v>0</v>
      </c>
      <c r="O266" s="254"/>
      <c r="P266" s="254"/>
      <c r="Q266" s="254"/>
      <c r="R266" s="37"/>
      <c r="T266" s="177" t="s">
        <v>22</v>
      </c>
      <c r="U266" s="44" t="s">
        <v>49</v>
      </c>
      <c r="V266" s="36"/>
      <c r="W266" s="178">
        <f t="shared" si="56"/>
        <v>0</v>
      </c>
      <c r="X266" s="178">
        <v>1.6E-2</v>
      </c>
      <c r="Y266" s="178">
        <f t="shared" si="57"/>
        <v>3.2000000000000001E-2</v>
      </c>
      <c r="Z266" s="178">
        <v>0</v>
      </c>
      <c r="AA266" s="179">
        <f t="shared" si="58"/>
        <v>0</v>
      </c>
      <c r="AR266" s="19" t="s">
        <v>414</v>
      </c>
      <c r="AT266" s="19" t="s">
        <v>536</v>
      </c>
      <c r="AU266" s="19" t="s">
        <v>93</v>
      </c>
      <c r="AY266" s="19" t="s">
        <v>219</v>
      </c>
      <c r="BE266" s="118">
        <f t="shared" si="59"/>
        <v>0</v>
      </c>
      <c r="BF266" s="118">
        <f t="shared" si="60"/>
        <v>0</v>
      </c>
      <c r="BG266" s="118">
        <f t="shared" si="61"/>
        <v>0</v>
      </c>
      <c r="BH266" s="118">
        <f t="shared" si="62"/>
        <v>0</v>
      </c>
      <c r="BI266" s="118">
        <f t="shared" si="63"/>
        <v>0</v>
      </c>
      <c r="BJ266" s="19" t="s">
        <v>40</v>
      </c>
      <c r="BK266" s="118">
        <f t="shared" si="64"/>
        <v>0</v>
      </c>
      <c r="BL266" s="19" t="s">
        <v>268</v>
      </c>
      <c r="BM266" s="19" t="s">
        <v>3392</v>
      </c>
    </row>
    <row r="267" spans="2:65" s="1" customFormat="1" ht="16.5" customHeight="1">
      <c r="B267" s="35"/>
      <c r="C267" s="173" t="s">
        <v>791</v>
      </c>
      <c r="D267" s="173" t="s">
        <v>220</v>
      </c>
      <c r="E267" s="174" t="s">
        <v>3393</v>
      </c>
      <c r="F267" s="251" t="s">
        <v>3394</v>
      </c>
      <c r="G267" s="251"/>
      <c r="H267" s="251"/>
      <c r="I267" s="251"/>
      <c r="J267" s="175" t="s">
        <v>372</v>
      </c>
      <c r="K267" s="176">
        <v>7</v>
      </c>
      <c r="L267" s="252">
        <v>0</v>
      </c>
      <c r="M267" s="253"/>
      <c r="N267" s="254">
        <f t="shared" si="55"/>
        <v>0</v>
      </c>
      <c r="O267" s="254"/>
      <c r="P267" s="254"/>
      <c r="Q267" s="254"/>
      <c r="R267" s="37"/>
      <c r="T267" s="177" t="s">
        <v>22</v>
      </c>
      <c r="U267" s="44" t="s">
        <v>49</v>
      </c>
      <c r="V267" s="36"/>
      <c r="W267" s="178">
        <f t="shared" si="56"/>
        <v>0</v>
      </c>
      <c r="X267" s="178">
        <v>1.7000000000000001E-4</v>
      </c>
      <c r="Y267" s="178">
        <f t="shared" si="57"/>
        <v>1.1900000000000001E-3</v>
      </c>
      <c r="Z267" s="178">
        <v>0</v>
      </c>
      <c r="AA267" s="179">
        <f t="shared" si="58"/>
        <v>0</v>
      </c>
      <c r="AR267" s="19" t="s">
        <v>268</v>
      </c>
      <c r="AT267" s="19" t="s">
        <v>220</v>
      </c>
      <c r="AU267" s="19" t="s">
        <v>93</v>
      </c>
      <c r="AY267" s="19" t="s">
        <v>219</v>
      </c>
      <c r="BE267" s="118">
        <f t="shared" si="59"/>
        <v>0</v>
      </c>
      <c r="BF267" s="118">
        <f t="shared" si="60"/>
        <v>0</v>
      </c>
      <c r="BG267" s="118">
        <f t="shared" si="61"/>
        <v>0</v>
      </c>
      <c r="BH267" s="118">
        <f t="shared" si="62"/>
        <v>0</v>
      </c>
      <c r="BI267" s="118">
        <f t="shared" si="63"/>
        <v>0</v>
      </c>
      <c r="BJ267" s="19" t="s">
        <v>40</v>
      </c>
      <c r="BK267" s="118">
        <f t="shared" si="64"/>
        <v>0</v>
      </c>
      <c r="BL267" s="19" t="s">
        <v>268</v>
      </c>
      <c r="BM267" s="19" t="s">
        <v>3395</v>
      </c>
    </row>
    <row r="268" spans="2:65" s="1" customFormat="1" ht="25.5" customHeight="1">
      <c r="B268" s="35"/>
      <c r="C268" s="181" t="s">
        <v>795</v>
      </c>
      <c r="D268" s="181" t="s">
        <v>536</v>
      </c>
      <c r="E268" s="182" t="s">
        <v>3396</v>
      </c>
      <c r="F268" s="285" t="s">
        <v>3397</v>
      </c>
      <c r="G268" s="285"/>
      <c r="H268" s="285"/>
      <c r="I268" s="285"/>
      <c r="J268" s="183" t="s">
        <v>372</v>
      </c>
      <c r="K268" s="184">
        <v>7</v>
      </c>
      <c r="L268" s="282">
        <v>0</v>
      </c>
      <c r="M268" s="283"/>
      <c r="N268" s="284">
        <f t="shared" si="55"/>
        <v>0</v>
      </c>
      <c r="O268" s="254"/>
      <c r="P268" s="254"/>
      <c r="Q268" s="254"/>
      <c r="R268" s="37"/>
      <c r="T268" s="177" t="s">
        <v>22</v>
      </c>
      <c r="U268" s="44" t="s">
        <v>49</v>
      </c>
      <c r="V268" s="36"/>
      <c r="W268" s="178">
        <f t="shared" si="56"/>
        <v>0</v>
      </c>
      <c r="X268" s="178">
        <v>1.4999999999999999E-2</v>
      </c>
      <c r="Y268" s="178">
        <f t="shared" si="57"/>
        <v>0.105</v>
      </c>
      <c r="Z268" s="178">
        <v>0</v>
      </c>
      <c r="AA268" s="179">
        <f t="shared" si="58"/>
        <v>0</v>
      </c>
      <c r="AR268" s="19" t="s">
        <v>414</v>
      </c>
      <c r="AT268" s="19" t="s">
        <v>536</v>
      </c>
      <c r="AU268" s="19" t="s">
        <v>93</v>
      </c>
      <c r="AY268" s="19" t="s">
        <v>219</v>
      </c>
      <c r="BE268" s="118">
        <f t="shared" si="59"/>
        <v>0</v>
      </c>
      <c r="BF268" s="118">
        <f t="shared" si="60"/>
        <v>0</v>
      </c>
      <c r="BG268" s="118">
        <f t="shared" si="61"/>
        <v>0</v>
      </c>
      <c r="BH268" s="118">
        <f t="shared" si="62"/>
        <v>0</v>
      </c>
      <c r="BI268" s="118">
        <f t="shared" si="63"/>
        <v>0</v>
      </c>
      <c r="BJ268" s="19" t="s">
        <v>40</v>
      </c>
      <c r="BK268" s="118">
        <f t="shared" si="64"/>
        <v>0</v>
      </c>
      <c r="BL268" s="19" t="s">
        <v>268</v>
      </c>
      <c r="BM268" s="19" t="s">
        <v>3398</v>
      </c>
    </row>
    <row r="269" spans="2:65" s="1" customFormat="1" ht="38.25" customHeight="1">
      <c r="B269" s="35"/>
      <c r="C269" s="173" t="s">
        <v>799</v>
      </c>
      <c r="D269" s="173" t="s">
        <v>220</v>
      </c>
      <c r="E269" s="174" t="s">
        <v>3399</v>
      </c>
      <c r="F269" s="251" t="s">
        <v>3400</v>
      </c>
      <c r="G269" s="251"/>
      <c r="H269" s="251"/>
      <c r="I269" s="251"/>
      <c r="J269" s="175" t="s">
        <v>372</v>
      </c>
      <c r="K269" s="176">
        <v>24</v>
      </c>
      <c r="L269" s="252">
        <v>0</v>
      </c>
      <c r="M269" s="253"/>
      <c r="N269" s="254">
        <f t="shared" si="55"/>
        <v>0</v>
      </c>
      <c r="O269" s="254"/>
      <c r="P269" s="254"/>
      <c r="Q269" s="254"/>
      <c r="R269" s="37"/>
      <c r="T269" s="177" t="s">
        <v>22</v>
      </c>
      <c r="U269" s="44" t="s">
        <v>49</v>
      </c>
      <c r="V269" s="36"/>
      <c r="W269" s="178">
        <f t="shared" si="56"/>
        <v>0</v>
      </c>
      <c r="X269" s="178">
        <v>5.1999999999999995E-4</v>
      </c>
      <c r="Y269" s="178">
        <f t="shared" si="57"/>
        <v>1.2479999999999998E-2</v>
      </c>
      <c r="Z269" s="178">
        <v>0</v>
      </c>
      <c r="AA269" s="179">
        <f t="shared" si="58"/>
        <v>0</v>
      </c>
      <c r="AR269" s="19" t="s">
        <v>268</v>
      </c>
      <c r="AT269" s="19" t="s">
        <v>220</v>
      </c>
      <c r="AU269" s="19" t="s">
        <v>93</v>
      </c>
      <c r="AY269" s="19" t="s">
        <v>219</v>
      </c>
      <c r="BE269" s="118">
        <f t="shared" si="59"/>
        <v>0</v>
      </c>
      <c r="BF269" s="118">
        <f t="shared" si="60"/>
        <v>0</v>
      </c>
      <c r="BG269" s="118">
        <f t="shared" si="61"/>
        <v>0</v>
      </c>
      <c r="BH269" s="118">
        <f t="shared" si="62"/>
        <v>0</v>
      </c>
      <c r="BI269" s="118">
        <f t="shared" si="63"/>
        <v>0</v>
      </c>
      <c r="BJ269" s="19" t="s">
        <v>40</v>
      </c>
      <c r="BK269" s="118">
        <f t="shared" si="64"/>
        <v>0</v>
      </c>
      <c r="BL269" s="19" t="s">
        <v>268</v>
      </c>
      <c r="BM269" s="19" t="s">
        <v>3401</v>
      </c>
    </row>
    <row r="270" spans="2:65" s="1" customFormat="1" ht="25.5" customHeight="1">
      <c r="B270" s="35"/>
      <c r="C270" s="173" t="s">
        <v>803</v>
      </c>
      <c r="D270" s="173" t="s">
        <v>220</v>
      </c>
      <c r="E270" s="174" t="s">
        <v>3402</v>
      </c>
      <c r="F270" s="251" t="s">
        <v>3403</v>
      </c>
      <c r="G270" s="251"/>
      <c r="H270" s="251"/>
      <c r="I270" s="251"/>
      <c r="J270" s="175" t="s">
        <v>372</v>
      </c>
      <c r="K270" s="176">
        <v>16</v>
      </c>
      <c r="L270" s="252">
        <v>0</v>
      </c>
      <c r="M270" s="253"/>
      <c r="N270" s="254">
        <f t="shared" si="55"/>
        <v>0</v>
      </c>
      <c r="O270" s="254"/>
      <c r="P270" s="254"/>
      <c r="Q270" s="254"/>
      <c r="R270" s="37"/>
      <c r="T270" s="177" t="s">
        <v>22</v>
      </c>
      <c r="U270" s="44" t="s">
        <v>49</v>
      </c>
      <c r="V270" s="36"/>
      <c r="W270" s="178">
        <f t="shared" si="56"/>
        <v>0</v>
      </c>
      <c r="X270" s="178">
        <v>5.1999999999999995E-4</v>
      </c>
      <c r="Y270" s="178">
        <f t="shared" si="57"/>
        <v>8.3199999999999993E-3</v>
      </c>
      <c r="Z270" s="178">
        <v>0</v>
      </c>
      <c r="AA270" s="179">
        <f t="shared" si="58"/>
        <v>0</v>
      </c>
      <c r="AR270" s="19" t="s">
        <v>268</v>
      </c>
      <c r="AT270" s="19" t="s">
        <v>220</v>
      </c>
      <c r="AU270" s="19" t="s">
        <v>93</v>
      </c>
      <c r="AY270" s="19" t="s">
        <v>219</v>
      </c>
      <c r="BE270" s="118">
        <f t="shared" si="59"/>
        <v>0</v>
      </c>
      <c r="BF270" s="118">
        <f t="shared" si="60"/>
        <v>0</v>
      </c>
      <c r="BG270" s="118">
        <f t="shared" si="61"/>
        <v>0</v>
      </c>
      <c r="BH270" s="118">
        <f t="shared" si="62"/>
        <v>0</v>
      </c>
      <c r="BI270" s="118">
        <f t="shared" si="63"/>
        <v>0</v>
      </c>
      <c r="BJ270" s="19" t="s">
        <v>40</v>
      </c>
      <c r="BK270" s="118">
        <f t="shared" si="64"/>
        <v>0</v>
      </c>
      <c r="BL270" s="19" t="s">
        <v>268</v>
      </c>
      <c r="BM270" s="19" t="s">
        <v>3404</v>
      </c>
    </row>
    <row r="271" spans="2:65" s="1" customFormat="1" ht="25.5" customHeight="1">
      <c r="B271" s="35"/>
      <c r="C271" s="173" t="s">
        <v>807</v>
      </c>
      <c r="D271" s="173" t="s">
        <v>220</v>
      </c>
      <c r="E271" s="174" t="s">
        <v>3405</v>
      </c>
      <c r="F271" s="251" t="s">
        <v>3406</v>
      </c>
      <c r="G271" s="251"/>
      <c r="H271" s="251"/>
      <c r="I271" s="251"/>
      <c r="J271" s="175" t="s">
        <v>372</v>
      </c>
      <c r="K271" s="176">
        <v>20</v>
      </c>
      <c r="L271" s="252">
        <v>0</v>
      </c>
      <c r="M271" s="253"/>
      <c r="N271" s="254">
        <f t="shared" si="55"/>
        <v>0</v>
      </c>
      <c r="O271" s="254"/>
      <c r="P271" s="254"/>
      <c r="Q271" s="254"/>
      <c r="R271" s="37"/>
      <c r="T271" s="177" t="s">
        <v>22</v>
      </c>
      <c r="U271" s="44" t="s">
        <v>49</v>
      </c>
      <c r="V271" s="36"/>
      <c r="W271" s="178">
        <f t="shared" si="56"/>
        <v>0</v>
      </c>
      <c r="X271" s="178">
        <v>5.1999999999999995E-4</v>
      </c>
      <c r="Y271" s="178">
        <f t="shared" si="57"/>
        <v>1.04E-2</v>
      </c>
      <c r="Z271" s="178">
        <v>0</v>
      </c>
      <c r="AA271" s="179">
        <f t="shared" si="58"/>
        <v>0</v>
      </c>
      <c r="AR271" s="19" t="s">
        <v>268</v>
      </c>
      <c r="AT271" s="19" t="s">
        <v>220</v>
      </c>
      <c r="AU271" s="19" t="s">
        <v>93</v>
      </c>
      <c r="AY271" s="19" t="s">
        <v>219</v>
      </c>
      <c r="BE271" s="118">
        <f t="shared" si="59"/>
        <v>0</v>
      </c>
      <c r="BF271" s="118">
        <f t="shared" si="60"/>
        <v>0</v>
      </c>
      <c r="BG271" s="118">
        <f t="shared" si="61"/>
        <v>0</v>
      </c>
      <c r="BH271" s="118">
        <f t="shared" si="62"/>
        <v>0</v>
      </c>
      <c r="BI271" s="118">
        <f t="shared" si="63"/>
        <v>0</v>
      </c>
      <c r="BJ271" s="19" t="s">
        <v>40</v>
      </c>
      <c r="BK271" s="118">
        <f t="shared" si="64"/>
        <v>0</v>
      </c>
      <c r="BL271" s="19" t="s">
        <v>268</v>
      </c>
      <c r="BM271" s="19" t="s">
        <v>3407</v>
      </c>
    </row>
    <row r="272" spans="2:65" s="1" customFormat="1" ht="25.5" customHeight="1">
      <c r="B272" s="35"/>
      <c r="C272" s="173" t="s">
        <v>811</v>
      </c>
      <c r="D272" s="173" t="s">
        <v>220</v>
      </c>
      <c r="E272" s="174" t="s">
        <v>3408</v>
      </c>
      <c r="F272" s="251" t="s">
        <v>3409</v>
      </c>
      <c r="G272" s="251"/>
      <c r="H272" s="251"/>
      <c r="I272" s="251"/>
      <c r="J272" s="175" t="s">
        <v>372</v>
      </c>
      <c r="K272" s="176">
        <v>2</v>
      </c>
      <c r="L272" s="252">
        <v>0</v>
      </c>
      <c r="M272" s="253"/>
      <c r="N272" s="254">
        <f t="shared" si="55"/>
        <v>0</v>
      </c>
      <c r="O272" s="254"/>
      <c r="P272" s="254"/>
      <c r="Q272" s="254"/>
      <c r="R272" s="37"/>
      <c r="T272" s="177" t="s">
        <v>22</v>
      </c>
      <c r="U272" s="44" t="s">
        <v>49</v>
      </c>
      <c r="V272" s="36"/>
      <c r="W272" s="178">
        <f t="shared" si="56"/>
        <v>0</v>
      </c>
      <c r="X272" s="178">
        <v>1.2999999999999999E-3</v>
      </c>
      <c r="Y272" s="178">
        <f t="shared" si="57"/>
        <v>2.5999999999999999E-3</v>
      </c>
      <c r="Z272" s="178">
        <v>0</v>
      </c>
      <c r="AA272" s="179">
        <f t="shared" si="58"/>
        <v>0</v>
      </c>
      <c r="AR272" s="19" t="s">
        <v>268</v>
      </c>
      <c r="AT272" s="19" t="s">
        <v>220</v>
      </c>
      <c r="AU272" s="19" t="s">
        <v>93</v>
      </c>
      <c r="AY272" s="19" t="s">
        <v>219</v>
      </c>
      <c r="BE272" s="118">
        <f t="shared" si="59"/>
        <v>0</v>
      </c>
      <c r="BF272" s="118">
        <f t="shared" si="60"/>
        <v>0</v>
      </c>
      <c r="BG272" s="118">
        <f t="shared" si="61"/>
        <v>0</v>
      </c>
      <c r="BH272" s="118">
        <f t="shared" si="62"/>
        <v>0</v>
      </c>
      <c r="BI272" s="118">
        <f t="shared" si="63"/>
        <v>0</v>
      </c>
      <c r="BJ272" s="19" t="s">
        <v>40</v>
      </c>
      <c r="BK272" s="118">
        <f t="shared" si="64"/>
        <v>0</v>
      </c>
      <c r="BL272" s="19" t="s">
        <v>268</v>
      </c>
      <c r="BM272" s="19" t="s">
        <v>3410</v>
      </c>
    </row>
    <row r="273" spans="2:65" s="1" customFormat="1" ht="25.5" customHeight="1">
      <c r="B273" s="35"/>
      <c r="C273" s="173" t="s">
        <v>815</v>
      </c>
      <c r="D273" s="173" t="s">
        <v>220</v>
      </c>
      <c r="E273" s="174" t="s">
        <v>3411</v>
      </c>
      <c r="F273" s="251" t="s">
        <v>3412</v>
      </c>
      <c r="G273" s="251"/>
      <c r="H273" s="251"/>
      <c r="I273" s="251"/>
      <c r="J273" s="175" t="s">
        <v>372</v>
      </c>
      <c r="K273" s="176">
        <v>2</v>
      </c>
      <c r="L273" s="252">
        <v>0</v>
      </c>
      <c r="M273" s="253"/>
      <c r="N273" s="254">
        <f t="shared" si="55"/>
        <v>0</v>
      </c>
      <c r="O273" s="254"/>
      <c r="P273" s="254"/>
      <c r="Q273" s="254"/>
      <c r="R273" s="37"/>
      <c r="T273" s="177" t="s">
        <v>22</v>
      </c>
      <c r="U273" s="44" t="s">
        <v>49</v>
      </c>
      <c r="V273" s="36"/>
      <c r="W273" s="178">
        <f t="shared" si="56"/>
        <v>0</v>
      </c>
      <c r="X273" s="178">
        <v>8.4999999999999995E-4</v>
      </c>
      <c r="Y273" s="178">
        <f t="shared" si="57"/>
        <v>1.6999999999999999E-3</v>
      </c>
      <c r="Z273" s="178">
        <v>0</v>
      </c>
      <c r="AA273" s="179">
        <f t="shared" si="58"/>
        <v>0</v>
      </c>
      <c r="AR273" s="19" t="s">
        <v>268</v>
      </c>
      <c r="AT273" s="19" t="s">
        <v>220</v>
      </c>
      <c r="AU273" s="19" t="s">
        <v>93</v>
      </c>
      <c r="AY273" s="19" t="s">
        <v>219</v>
      </c>
      <c r="BE273" s="118">
        <f t="shared" si="59"/>
        <v>0</v>
      </c>
      <c r="BF273" s="118">
        <f t="shared" si="60"/>
        <v>0</v>
      </c>
      <c r="BG273" s="118">
        <f t="shared" si="61"/>
        <v>0</v>
      </c>
      <c r="BH273" s="118">
        <f t="shared" si="62"/>
        <v>0</v>
      </c>
      <c r="BI273" s="118">
        <f t="shared" si="63"/>
        <v>0</v>
      </c>
      <c r="BJ273" s="19" t="s">
        <v>40</v>
      </c>
      <c r="BK273" s="118">
        <f t="shared" si="64"/>
        <v>0</v>
      </c>
      <c r="BL273" s="19" t="s">
        <v>268</v>
      </c>
      <c r="BM273" s="19" t="s">
        <v>3413</v>
      </c>
    </row>
    <row r="274" spans="2:65" s="1" customFormat="1" ht="38.25" customHeight="1">
      <c r="B274" s="35"/>
      <c r="C274" s="173" t="s">
        <v>819</v>
      </c>
      <c r="D274" s="173" t="s">
        <v>220</v>
      </c>
      <c r="E274" s="174" t="s">
        <v>3414</v>
      </c>
      <c r="F274" s="251" t="s">
        <v>3415</v>
      </c>
      <c r="G274" s="251"/>
      <c r="H274" s="251"/>
      <c r="I274" s="251"/>
      <c r="J274" s="175" t="s">
        <v>372</v>
      </c>
      <c r="K274" s="176">
        <v>2</v>
      </c>
      <c r="L274" s="252">
        <v>0</v>
      </c>
      <c r="M274" s="253"/>
      <c r="N274" s="254">
        <f t="shared" si="55"/>
        <v>0</v>
      </c>
      <c r="O274" s="254"/>
      <c r="P274" s="254"/>
      <c r="Q274" s="254"/>
      <c r="R274" s="37"/>
      <c r="T274" s="177" t="s">
        <v>22</v>
      </c>
      <c r="U274" s="44" t="s">
        <v>49</v>
      </c>
      <c r="V274" s="36"/>
      <c r="W274" s="178">
        <f t="shared" si="56"/>
        <v>0</v>
      </c>
      <c r="X274" s="178">
        <v>8.4999999999999995E-4</v>
      </c>
      <c r="Y274" s="178">
        <f t="shared" si="57"/>
        <v>1.6999999999999999E-3</v>
      </c>
      <c r="Z274" s="178">
        <v>0</v>
      </c>
      <c r="AA274" s="179">
        <f t="shared" si="58"/>
        <v>0</v>
      </c>
      <c r="AR274" s="19" t="s">
        <v>268</v>
      </c>
      <c r="AT274" s="19" t="s">
        <v>220</v>
      </c>
      <c r="AU274" s="19" t="s">
        <v>93</v>
      </c>
      <c r="AY274" s="19" t="s">
        <v>219</v>
      </c>
      <c r="BE274" s="118">
        <f t="shared" si="59"/>
        <v>0</v>
      </c>
      <c r="BF274" s="118">
        <f t="shared" si="60"/>
        <v>0</v>
      </c>
      <c r="BG274" s="118">
        <f t="shared" si="61"/>
        <v>0</v>
      </c>
      <c r="BH274" s="118">
        <f t="shared" si="62"/>
        <v>0</v>
      </c>
      <c r="BI274" s="118">
        <f t="shared" si="63"/>
        <v>0</v>
      </c>
      <c r="BJ274" s="19" t="s">
        <v>40</v>
      </c>
      <c r="BK274" s="118">
        <f t="shared" si="64"/>
        <v>0</v>
      </c>
      <c r="BL274" s="19" t="s">
        <v>268</v>
      </c>
      <c r="BM274" s="19" t="s">
        <v>3416</v>
      </c>
    </row>
    <row r="275" spans="2:65" s="1" customFormat="1" ht="16.5" customHeight="1">
      <c r="B275" s="35"/>
      <c r="C275" s="173" t="s">
        <v>823</v>
      </c>
      <c r="D275" s="173" t="s">
        <v>220</v>
      </c>
      <c r="E275" s="174" t="s">
        <v>3417</v>
      </c>
      <c r="F275" s="251" t="s">
        <v>3418</v>
      </c>
      <c r="G275" s="251"/>
      <c r="H275" s="251"/>
      <c r="I275" s="251"/>
      <c r="J275" s="175" t="s">
        <v>3419</v>
      </c>
      <c r="K275" s="176">
        <v>2</v>
      </c>
      <c r="L275" s="252">
        <v>0</v>
      </c>
      <c r="M275" s="253"/>
      <c r="N275" s="254">
        <f t="shared" si="55"/>
        <v>0</v>
      </c>
      <c r="O275" s="254"/>
      <c r="P275" s="254"/>
      <c r="Q275" s="254"/>
      <c r="R275" s="37"/>
      <c r="T275" s="177" t="s">
        <v>22</v>
      </c>
      <c r="U275" s="44" t="s">
        <v>49</v>
      </c>
      <c r="V275" s="36"/>
      <c r="W275" s="178">
        <f t="shared" si="56"/>
        <v>0</v>
      </c>
      <c r="X275" s="178">
        <v>5.9000000000000003E-4</v>
      </c>
      <c r="Y275" s="178">
        <f t="shared" si="57"/>
        <v>1.1800000000000001E-3</v>
      </c>
      <c r="Z275" s="178">
        <v>0</v>
      </c>
      <c r="AA275" s="179">
        <f t="shared" si="58"/>
        <v>0</v>
      </c>
      <c r="AR275" s="19" t="s">
        <v>268</v>
      </c>
      <c r="AT275" s="19" t="s">
        <v>220</v>
      </c>
      <c r="AU275" s="19" t="s">
        <v>93</v>
      </c>
      <c r="AY275" s="19" t="s">
        <v>219</v>
      </c>
      <c r="BE275" s="118">
        <f t="shared" si="59"/>
        <v>0</v>
      </c>
      <c r="BF275" s="118">
        <f t="shared" si="60"/>
        <v>0</v>
      </c>
      <c r="BG275" s="118">
        <f t="shared" si="61"/>
        <v>0</v>
      </c>
      <c r="BH275" s="118">
        <f t="shared" si="62"/>
        <v>0</v>
      </c>
      <c r="BI275" s="118">
        <f t="shared" si="63"/>
        <v>0</v>
      </c>
      <c r="BJ275" s="19" t="s">
        <v>40</v>
      </c>
      <c r="BK275" s="118">
        <f t="shared" si="64"/>
        <v>0</v>
      </c>
      <c r="BL275" s="19" t="s">
        <v>268</v>
      </c>
      <c r="BM275" s="19" t="s">
        <v>3420</v>
      </c>
    </row>
    <row r="276" spans="2:65" s="1" customFormat="1" ht="16.5" customHeight="1">
      <c r="B276" s="35"/>
      <c r="C276" s="181" t="s">
        <v>827</v>
      </c>
      <c r="D276" s="181" t="s">
        <v>536</v>
      </c>
      <c r="E276" s="182" t="s">
        <v>3421</v>
      </c>
      <c r="F276" s="285" t="s">
        <v>3422</v>
      </c>
      <c r="G276" s="285"/>
      <c r="H276" s="285"/>
      <c r="I276" s="285"/>
      <c r="J276" s="183" t="s">
        <v>372</v>
      </c>
      <c r="K276" s="184">
        <v>2</v>
      </c>
      <c r="L276" s="282">
        <v>0</v>
      </c>
      <c r="M276" s="283"/>
      <c r="N276" s="284">
        <f t="shared" si="55"/>
        <v>0</v>
      </c>
      <c r="O276" s="254"/>
      <c r="P276" s="254"/>
      <c r="Q276" s="254"/>
      <c r="R276" s="37"/>
      <c r="T276" s="177" t="s">
        <v>22</v>
      </c>
      <c r="U276" s="44" t="s">
        <v>49</v>
      </c>
      <c r="V276" s="36"/>
      <c r="W276" s="178">
        <f t="shared" si="56"/>
        <v>0</v>
      </c>
      <c r="X276" s="178">
        <v>1.4E-2</v>
      </c>
      <c r="Y276" s="178">
        <f t="shared" si="57"/>
        <v>2.8000000000000001E-2</v>
      </c>
      <c r="Z276" s="178">
        <v>0</v>
      </c>
      <c r="AA276" s="179">
        <f t="shared" si="58"/>
        <v>0</v>
      </c>
      <c r="AR276" s="19" t="s">
        <v>414</v>
      </c>
      <c r="AT276" s="19" t="s">
        <v>536</v>
      </c>
      <c r="AU276" s="19" t="s">
        <v>93</v>
      </c>
      <c r="AY276" s="19" t="s">
        <v>219</v>
      </c>
      <c r="BE276" s="118">
        <f t="shared" si="59"/>
        <v>0</v>
      </c>
      <c r="BF276" s="118">
        <f t="shared" si="60"/>
        <v>0</v>
      </c>
      <c r="BG276" s="118">
        <f t="shared" si="61"/>
        <v>0</v>
      </c>
      <c r="BH276" s="118">
        <f t="shared" si="62"/>
        <v>0</v>
      </c>
      <c r="BI276" s="118">
        <f t="shared" si="63"/>
        <v>0</v>
      </c>
      <c r="BJ276" s="19" t="s">
        <v>40</v>
      </c>
      <c r="BK276" s="118">
        <f t="shared" si="64"/>
        <v>0</v>
      </c>
      <c r="BL276" s="19" t="s">
        <v>268</v>
      </c>
      <c r="BM276" s="19" t="s">
        <v>3423</v>
      </c>
    </row>
    <row r="277" spans="2:65" s="1" customFormat="1" ht="16.5" customHeight="1">
      <c r="B277" s="35"/>
      <c r="C277" s="173" t="s">
        <v>831</v>
      </c>
      <c r="D277" s="173" t="s">
        <v>220</v>
      </c>
      <c r="E277" s="174" t="s">
        <v>3424</v>
      </c>
      <c r="F277" s="251" t="s">
        <v>3425</v>
      </c>
      <c r="G277" s="251"/>
      <c r="H277" s="251"/>
      <c r="I277" s="251"/>
      <c r="J277" s="175" t="s">
        <v>372</v>
      </c>
      <c r="K277" s="176">
        <v>1</v>
      </c>
      <c r="L277" s="252">
        <v>0</v>
      </c>
      <c r="M277" s="253"/>
      <c r="N277" s="254">
        <f t="shared" si="55"/>
        <v>0</v>
      </c>
      <c r="O277" s="254"/>
      <c r="P277" s="254"/>
      <c r="Q277" s="254"/>
      <c r="R277" s="37"/>
      <c r="T277" s="177" t="s">
        <v>22</v>
      </c>
      <c r="U277" s="44" t="s">
        <v>49</v>
      </c>
      <c r="V277" s="36"/>
      <c r="W277" s="178">
        <f t="shared" si="56"/>
        <v>0</v>
      </c>
      <c r="X277" s="178">
        <v>9.5E-4</v>
      </c>
      <c r="Y277" s="178">
        <f t="shared" si="57"/>
        <v>9.5E-4</v>
      </c>
      <c r="Z277" s="178">
        <v>0</v>
      </c>
      <c r="AA277" s="179">
        <f t="shared" si="58"/>
        <v>0</v>
      </c>
      <c r="AR277" s="19" t="s">
        <v>268</v>
      </c>
      <c r="AT277" s="19" t="s">
        <v>220</v>
      </c>
      <c r="AU277" s="19" t="s">
        <v>93</v>
      </c>
      <c r="AY277" s="19" t="s">
        <v>219</v>
      </c>
      <c r="BE277" s="118">
        <f t="shared" si="59"/>
        <v>0</v>
      </c>
      <c r="BF277" s="118">
        <f t="shared" si="60"/>
        <v>0</v>
      </c>
      <c r="BG277" s="118">
        <f t="shared" si="61"/>
        <v>0</v>
      </c>
      <c r="BH277" s="118">
        <f t="shared" si="62"/>
        <v>0</v>
      </c>
      <c r="BI277" s="118">
        <f t="shared" si="63"/>
        <v>0</v>
      </c>
      <c r="BJ277" s="19" t="s">
        <v>40</v>
      </c>
      <c r="BK277" s="118">
        <f t="shared" si="64"/>
        <v>0</v>
      </c>
      <c r="BL277" s="19" t="s">
        <v>268</v>
      </c>
      <c r="BM277" s="19" t="s">
        <v>3426</v>
      </c>
    </row>
    <row r="278" spans="2:65" s="1" customFormat="1" ht="25.5" customHeight="1">
      <c r="B278" s="35"/>
      <c r="C278" s="181" t="s">
        <v>835</v>
      </c>
      <c r="D278" s="181" t="s">
        <v>536</v>
      </c>
      <c r="E278" s="182" t="s">
        <v>3427</v>
      </c>
      <c r="F278" s="285" t="s">
        <v>3428</v>
      </c>
      <c r="G278" s="285"/>
      <c r="H278" s="285"/>
      <c r="I278" s="285"/>
      <c r="J278" s="183" t="s">
        <v>372</v>
      </c>
      <c r="K278" s="184">
        <v>1</v>
      </c>
      <c r="L278" s="282">
        <v>0</v>
      </c>
      <c r="M278" s="283"/>
      <c r="N278" s="284">
        <f t="shared" si="55"/>
        <v>0</v>
      </c>
      <c r="O278" s="254"/>
      <c r="P278" s="254"/>
      <c r="Q278" s="254"/>
      <c r="R278" s="37"/>
      <c r="T278" s="177" t="s">
        <v>22</v>
      </c>
      <c r="U278" s="44" t="s">
        <v>49</v>
      </c>
      <c r="V278" s="36"/>
      <c r="W278" s="178">
        <f t="shared" si="56"/>
        <v>0</v>
      </c>
      <c r="X278" s="178">
        <v>3.4000000000000002E-4</v>
      </c>
      <c r="Y278" s="178">
        <f t="shared" si="57"/>
        <v>3.4000000000000002E-4</v>
      </c>
      <c r="Z278" s="178">
        <v>0</v>
      </c>
      <c r="AA278" s="179">
        <f t="shared" si="58"/>
        <v>0</v>
      </c>
      <c r="AR278" s="19" t="s">
        <v>414</v>
      </c>
      <c r="AT278" s="19" t="s">
        <v>536</v>
      </c>
      <c r="AU278" s="19" t="s">
        <v>93</v>
      </c>
      <c r="AY278" s="19" t="s">
        <v>219</v>
      </c>
      <c r="BE278" s="118">
        <f t="shared" si="59"/>
        <v>0</v>
      </c>
      <c r="BF278" s="118">
        <f t="shared" si="60"/>
        <v>0</v>
      </c>
      <c r="BG278" s="118">
        <f t="shared" si="61"/>
        <v>0</v>
      </c>
      <c r="BH278" s="118">
        <f t="shared" si="62"/>
        <v>0</v>
      </c>
      <c r="BI278" s="118">
        <f t="shared" si="63"/>
        <v>0</v>
      </c>
      <c r="BJ278" s="19" t="s">
        <v>40</v>
      </c>
      <c r="BK278" s="118">
        <f t="shared" si="64"/>
        <v>0</v>
      </c>
      <c r="BL278" s="19" t="s">
        <v>268</v>
      </c>
      <c r="BM278" s="19" t="s">
        <v>3429</v>
      </c>
    </row>
    <row r="279" spans="2:65" s="1" customFormat="1" ht="25.5" customHeight="1">
      <c r="B279" s="35"/>
      <c r="C279" s="173" t="s">
        <v>839</v>
      </c>
      <c r="D279" s="173" t="s">
        <v>220</v>
      </c>
      <c r="E279" s="174" t="s">
        <v>3430</v>
      </c>
      <c r="F279" s="251" t="s">
        <v>3431</v>
      </c>
      <c r="G279" s="251"/>
      <c r="H279" s="251"/>
      <c r="I279" s="251"/>
      <c r="J279" s="175" t="s">
        <v>3419</v>
      </c>
      <c r="K279" s="176">
        <v>96</v>
      </c>
      <c r="L279" s="252">
        <v>0</v>
      </c>
      <c r="M279" s="253"/>
      <c r="N279" s="254">
        <f t="shared" si="55"/>
        <v>0</v>
      </c>
      <c r="O279" s="254"/>
      <c r="P279" s="254"/>
      <c r="Q279" s="254"/>
      <c r="R279" s="37"/>
      <c r="T279" s="177" t="s">
        <v>22</v>
      </c>
      <c r="U279" s="44" t="s">
        <v>49</v>
      </c>
      <c r="V279" s="36"/>
      <c r="W279" s="178">
        <f t="shared" si="56"/>
        <v>0</v>
      </c>
      <c r="X279" s="178">
        <v>9.0000000000000006E-5</v>
      </c>
      <c r="Y279" s="178">
        <f t="shared" si="57"/>
        <v>8.6400000000000001E-3</v>
      </c>
      <c r="Z279" s="178">
        <v>0</v>
      </c>
      <c r="AA279" s="179">
        <f t="shared" si="58"/>
        <v>0</v>
      </c>
      <c r="AR279" s="19" t="s">
        <v>268</v>
      </c>
      <c r="AT279" s="19" t="s">
        <v>220</v>
      </c>
      <c r="AU279" s="19" t="s">
        <v>93</v>
      </c>
      <c r="AY279" s="19" t="s">
        <v>219</v>
      </c>
      <c r="BE279" s="118">
        <f t="shared" si="59"/>
        <v>0</v>
      </c>
      <c r="BF279" s="118">
        <f t="shared" si="60"/>
        <v>0</v>
      </c>
      <c r="BG279" s="118">
        <f t="shared" si="61"/>
        <v>0</v>
      </c>
      <c r="BH279" s="118">
        <f t="shared" si="62"/>
        <v>0</v>
      </c>
      <c r="BI279" s="118">
        <f t="shared" si="63"/>
        <v>0</v>
      </c>
      <c r="BJ279" s="19" t="s">
        <v>40</v>
      </c>
      <c r="BK279" s="118">
        <f t="shared" si="64"/>
        <v>0</v>
      </c>
      <c r="BL279" s="19" t="s">
        <v>268</v>
      </c>
      <c r="BM279" s="19" t="s">
        <v>3432</v>
      </c>
    </row>
    <row r="280" spans="2:65" s="1" customFormat="1" ht="16.5" customHeight="1">
      <c r="B280" s="35"/>
      <c r="C280" s="181" t="s">
        <v>843</v>
      </c>
      <c r="D280" s="181" t="s">
        <v>536</v>
      </c>
      <c r="E280" s="182" t="s">
        <v>3433</v>
      </c>
      <c r="F280" s="285" t="s">
        <v>3434</v>
      </c>
      <c r="G280" s="285"/>
      <c r="H280" s="285"/>
      <c r="I280" s="285"/>
      <c r="J280" s="183" t="s">
        <v>372</v>
      </c>
      <c r="K280" s="184">
        <v>96</v>
      </c>
      <c r="L280" s="282">
        <v>0</v>
      </c>
      <c r="M280" s="283"/>
      <c r="N280" s="284">
        <f t="shared" si="55"/>
        <v>0</v>
      </c>
      <c r="O280" s="254"/>
      <c r="P280" s="254"/>
      <c r="Q280" s="254"/>
      <c r="R280" s="37"/>
      <c r="T280" s="177" t="s">
        <v>22</v>
      </c>
      <c r="U280" s="44" t="s">
        <v>49</v>
      </c>
      <c r="V280" s="36"/>
      <c r="W280" s="178">
        <f t="shared" si="56"/>
        <v>0</v>
      </c>
      <c r="X280" s="178">
        <v>1.3999999999999999E-4</v>
      </c>
      <c r="Y280" s="178">
        <f t="shared" si="57"/>
        <v>1.3439999999999999E-2</v>
      </c>
      <c r="Z280" s="178">
        <v>0</v>
      </c>
      <c r="AA280" s="179">
        <f t="shared" si="58"/>
        <v>0</v>
      </c>
      <c r="AR280" s="19" t="s">
        <v>414</v>
      </c>
      <c r="AT280" s="19" t="s">
        <v>536</v>
      </c>
      <c r="AU280" s="19" t="s">
        <v>93</v>
      </c>
      <c r="AY280" s="19" t="s">
        <v>219</v>
      </c>
      <c r="BE280" s="118">
        <f t="shared" si="59"/>
        <v>0</v>
      </c>
      <c r="BF280" s="118">
        <f t="shared" si="60"/>
        <v>0</v>
      </c>
      <c r="BG280" s="118">
        <f t="shared" si="61"/>
        <v>0</v>
      </c>
      <c r="BH280" s="118">
        <f t="shared" si="62"/>
        <v>0</v>
      </c>
      <c r="BI280" s="118">
        <f t="shared" si="63"/>
        <v>0</v>
      </c>
      <c r="BJ280" s="19" t="s">
        <v>40</v>
      </c>
      <c r="BK280" s="118">
        <f t="shared" si="64"/>
        <v>0</v>
      </c>
      <c r="BL280" s="19" t="s">
        <v>268</v>
      </c>
      <c r="BM280" s="19" t="s">
        <v>3435</v>
      </c>
    </row>
    <row r="281" spans="2:65" s="1" customFormat="1" ht="25.5" customHeight="1">
      <c r="B281" s="35"/>
      <c r="C281" s="181" t="s">
        <v>848</v>
      </c>
      <c r="D281" s="181" t="s">
        <v>536</v>
      </c>
      <c r="E281" s="182" t="s">
        <v>3436</v>
      </c>
      <c r="F281" s="285" t="s">
        <v>3437</v>
      </c>
      <c r="G281" s="285"/>
      <c r="H281" s="285"/>
      <c r="I281" s="285"/>
      <c r="J281" s="183" t="s">
        <v>372</v>
      </c>
      <c r="K281" s="184">
        <v>191</v>
      </c>
      <c r="L281" s="282">
        <v>0</v>
      </c>
      <c r="M281" s="283"/>
      <c r="N281" s="284">
        <f t="shared" si="55"/>
        <v>0</v>
      </c>
      <c r="O281" s="254"/>
      <c r="P281" s="254"/>
      <c r="Q281" s="254"/>
      <c r="R281" s="37"/>
      <c r="T281" s="177" t="s">
        <v>22</v>
      </c>
      <c r="U281" s="44" t="s">
        <v>49</v>
      </c>
      <c r="V281" s="36"/>
      <c r="W281" s="178">
        <f t="shared" si="56"/>
        <v>0</v>
      </c>
      <c r="X281" s="178">
        <v>1.2E-4</v>
      </c>
      <c r="Y281" s="178">
        <f t="shared" si="57"/>
        <v>2.2919999999999999E-2</v>
      </c>
      <c r="Z281" s="178">
        <v>0</v>
      </c>
      <c r="AA281" s="179">
        <f t="shared" si="58"/>
        <v>0</v>
      </c>
      <c r="AR281" s="19" t="s">
        <v>414</v>
      </c>
      <c r="AT281" s="19" t="s">
        <v>536</v>
      </c>
      <c r="AU281" s="19" t="s">
        <v>93</v>
      </c>
      <c r="AY281" s="19" t="s">
        <v>219</v>
      </c>
      <c r="BE281" s="118">
        <f t="shared" si="59"/>
        <v>0</v>
      </c>
      <c r="BF281" s="118">
        <f t="shared" si="60"/>
        <v>0</v>
      </c>
      <c r="BG281" s="118">
        <f t="shared" si="61"/>
        <v>0</v>
      </c>
      <c r="BH281" s="118">
        <f t="shared" si="62"/>
        <v>0</v>
      </c>
      <c r="BI281" s="118">
        <f t="shared" si="63"/>
        <v>0</v>
      </c>
      <c r="BJ281" s="19" t="s">
        <v>40</v>
      </c>
      <c r="BK281" s="118">
        <f t="shared" si="64"/>
        <v>0</v>
      </c>
      <c r="BL281" s="19" t="s">
        <v>268</v>
      </c>
      <c r="BM281" s="19" t="s">
        <v>3438</v>
      </c>
    </row>
    <row r="282" spans="2:65" s="1" customFormat="1" ht="25.5" customHeight="1">
      <c r="B282" s="35"/>
      <c r="C282" s="173" t="s">
        <v>852</v>
      </c>
      <c r="D282" s="173" t="s">
        <v>220</v>
      </c>
      <c r="E282" s="174" t="s">
        <v>3439</v>
      </c>
      <c r="F282" s="251" t="s">
        <v>3440</v>
      </c>
      <c r="G282" s="251"/>
      <c r="H282" s="251"/>
      <c r="I282" s="251"/>
      <c r="J282" s="175" t="s">
        <v>372</v>
      </c>
      <c r="K282" s="176">
        <v>2</v>
      </c>
      <c r="L282" s="252">
        <v>0</v>
      </c>
      <c r="M282" s="253"/>
      <c r="N282" s="254">
        <f t="shared" si="55"/>
        <v>0</v>
      </c>
      <c r="O282" s="254"/>
      <c r="P282" s="254"/>
      <c r="Q282" s="254"/>
      <c r="R282" s="37"/>
      <c r="T282" s="177" t="s">
        <v>22</v>
      </c>
      <c r="U282" s="44" t="s">
        <v>49</v>
      </c>
      <c r="V282" s="36"/>
      <c r="W282" s="178">
        <f t="shared" si="56"/>
        <v>0</v>
      </c>
      <c r="X282" s="178">
        <v>1.6000000000000001E-4</v>
      </c>
      <c r="Y282" s="178">
        <f t="shared" si="57"/>
        <v>3.2000000000000003E-4</v>
      </c>
      <c r="Z282" s="178">
        <v>0</v>
      </c>
      <c r="AA282" s="179">
        <f t="shared" si="58"/>
        <v>0</v>
      </c>
      <c r="AR282" s="19" t="s">
        <v>268</v>
      </c>
      <c r="AT282" s="19" t="s">
        <v>220</v>
      </c>
      <c r="AU282" s="19" t="s">
        <v>93</v>
      </c>
      <c r="AY282" s="19" t="s">
        <v>219</v>
      </c>
      <c r="BE282" s="118">
        <f t="shared" si="59"/>
        <v>0</v>
      </c>
      <c r="BF282" s="118">
        <f t="shared" si="60"/>
        <v>0</v>
      </c>
      <c r="BG282" s="118">
        <f t="shared" si="61"/>
        <v>0</v>
      </c>
      <c r="BH282" s="118">
        <f t="shared" si="62"/>
        <v>0</v>
      </c>
      <c r="BI282" s="118">
        <f t="shared" si="63"/>
        <v>0</v>
      </c>
      <c r="BJ282" s="19" t="s">
        <v>40</v>
      </c>
      <c r="BK282" s="118">
        <f t="shared" si="64"/>
        <v>0</v>
      </c>
      <c r="BL282" s="19" t="s">
        <v>268</v>
      </c>
      <c r="BM282" s="19" t="s">
        <v>3441</v>
      </c>
    </row>
    <row r="283" spans="2:65" s="1" customFormat="1" ht="25.5" customHeight="1">
      <c r="B283" s="35"/>
      <c r="C283" s="181" t="s">
        <v>856</v>
      </c>
      <c r="D283" s="181" t="s">
        <v>536</v>
      </c>
      <c r="E283" s="182" t="s">
        <v>3442</v>
      </c>
      <c r="F283" s="285" t="s">
        <v>3443</v>
      </c>
      <c r="G283" s="285"/>
      <c r="H283" s="285"/>
      <c r="I283" s="285"/>
      <c r="J283" s="183" t="s">
        <v>372</v>
      </c>
      <c r="K283" s="184">
        <v>2</v>
      </c>
      <c r="L283" s="282">
        <v>0</v>
      </c>
      <c r="M283" s="283"/>
      <c r="N283" s="284">
        <f t="shared" si="55"/>
        <v>0</v>
      </c>
      <c r="O283" s="254"/>
      <c r="P283" s="254"/>
      <c r="Q283" s="254"/>
      <c r="R283" s="37"/>
      <c r="T283" s="177" t="s">
        <v>22</v>
      </c>
      <c r="U283" s="44" t="s">
        <v>49</v>
      </c>
      <c r="V283" s="36"/>
      <c r="W283" s="178">
        <f t="shared" si="56"/>
        <v>0</v>
      </c>
      <c r="X283" s="178">
        <v>1.8E-3</v>
      </c>
      <c r="Y283" s="178">
        <f t="shared" si="57"/>
        <v>3.5999999999999999E-3</v>
      </c>
      <c r="Z283" s="178">
        <v>0</v>
      </c>
      <c r="AA283" s="179">
        <f t="shared" si="58"/>
        <v>0</v>
      </c>
      <c r="AR283" s="19" t="s">
        <v>414</v>
      </c>
      <c r="AT283" s="19" t="s">
        <v>536</v>
      </c>
      <c r="AU283" s="19" t="s">
        <v>93</v>
      </c>
      <c r="AY283" s="19" t="s">
        <v>219</v>
      </c>
      <c r="BE283" s="118">
        <f t="shared" si="59"/>
        <v>0</v>
      </c>
      <c r="BF283" s="118">
        <f t="shared" si="60"/>
        <v>0</v>
      </c>
      <c r="BG283" s="118">
        <f t="shared" si="61"/>
        <v>0</v>
      </c>
      <c r="BH283" s="118">
        <f t="shared" si="62"/>
        <v>0</v>
      </c>
      <c r="BI283" s="118">
        <f t="shared" si="63"/>
        <v>0</v>
      </c>
      <c r="BJ283" s="19" t="s">
        <v>40</v>
      </c>
      <c r="BK283" s="118">
        <f t="shared" si="64"/>
        <v>0</v>
      </c>
      <c r="BL283" s="19" t="s">
        <v>268</v>
      </c>
      <c r="BM283" s="19" t="s">
        <v>3444</v>
      </c>
    </row>
    <row r="284" spans="2:65" s="1" customFormat="1" ht="25.5" customHeight="1">
      <c r="B284" s="35"/>
      <c r="C284" s="173" t="s">
        <v>860</v>
      </c>
      <c r="D284" s="173" t="s">
        <v>220</v>
      </c>
      <c r="E284" s="174" t="s">
        <v>3445</v>
      </c>
      <c r="F284" s="251" t="s">
        <v>3446</v>
      </c>
      <c r="G284" s="251"/>
      <c r="H284" s="251"/>
      <c r="I284" s="251"/>
      <c r="J284" s="175" t="s">
        <v>372</v>
      </c>
      <c r="K284" s="176">
        <v>46</v>
      </c>
      <c r="L284" s="252">
        <v>0</v>
      </c>
      <c r="M284" s="253"/>
      <c r="N284" s="254">
        <f t="shared" si="55"/>
        <v>0</v>
      </c>
      <c r="O284" s="254"/>
      <c r="P284" s="254"/>
      <c r="Q284" s="254"/>
      <c r="R284" s="37"/>
      <c r="T284" s="177" t="s">
        <v>22</v>
      </c>
      <c r="U284" s="44" t="s">
        <v>49</v>
      </c>
      <c r="V284" s="36"/>
      <c r="W284" s="178">
        <f t="shared" si="56"/>
        <v>0</v>
      </c>
      <c r="X284" s="178">
        <v>4.0000000000000003E-5</v>
      </c>
      <c r="Y284" s="178">
        <f t="shared" si="57"/>
        <v>1.8400000000000001E-3</v>
      </c>
      <c r="Z284" s="178">
        <v>0</v>
      </c>
      <c r="AA284" s="179">
        <f t="shared" si="58"/>
        <v>0</v>
      </c>
      <c r="AR284" s="19" t="s">
        <v>268</v>
      </c>
      <c r="AT284" s="19" t="s">
        <v>220</v>
      </c>
      <c r="AU284" s="19" t="s">
        <v>93</v>
      </c>
      <c r="AY284" s="19" t="s">
        <v>219</v>
      </c>
      <c r="BE284" s="118">
        <f t="shared" si="59"/>
        <v>0</v>
      </c>
      <c r="BF284" s="118">
        <f t="shared" si="60"/>
        <v>0</v>
      </c>
      <c r="BG284" s="118">
        <f t="shared" si="61"/>
        <v>0</v>
      </c>
      <c r="BH284" s="118">
        <f t="shared" si="62"/>
        <v>0</v>
      </c>
      <c r="BI284" s="118">
        <f t="shared" si="63"/>
        <v>0</v>
      </c>
      <c r="BJ284" s="19" t="s">
        <v>40</v>
      </c>
      <c r="BK284" s="118">
        <f t="shared" si="64"/>
        <v>0</v>
      </c>
      <c r="BL284" s="19" t="s">
        <v>268</v>
      </c>
      <c r="BM284" s="19" t="s">
        <v>3447</v>
      </c>
    </row>
    <row r="285" spans="2:65" s="1" customFormat="1" ht="16.5" customHeight="1">
      <c r="B285" s="35"/>
      <c r="C285" s="181" t="s">
        <v>864</v>
      </c>
      <c r="D285" s="181" t="s">
        <v>536</v>
      </c>
      <c r="E285" s="182" t="s">
        <v>3448</v>
      </c>
      <c r="F285" s="285" t="s">
        <v>3449</v>
      </c>
      <c r="G285" s="285"/>
      <c r="H285" s="285"/>
      <c r="I285" s="285"/>
      <c r="J285" s="183" t="s">
        <v>372</v>
      </c>
      <c r="K285" s="184">
        <v>46</v>
      </c>
      <c r="L285" s="282">
        <v>0</v>
      </c>
      <c r="M285" s="283"/>
      <c r="N285" s="284">
        <f t="shared" si="55"/>
        <v>0</v>
      </c>
      <c r="O285" s="254"/>
      <c r="P285" s="254"/>
      <c r="Q285" s="254"/>
      <c r="R285" s="37"/>
      <c r="T285" s="177" t="s">
        <v>22</v>
      </c>
      <c r="U285" s="44" t="s">
        <v>49</v>
      </c>
      <c r="V285" s="36"/>
      <c r="W285" s="178">
        <f t="shared" si="56"/>
        <v>0</v>
      </c>
      <c r="X285" s="178">
        <v>1.8E-3</v>
      </c>
      <c r="Y285" s="178">
        <f t="shared" si="57"/>
        <v>8.2799999999999999E-2</v>
      </c>
      <c r="Z285" s="178">
        <v>0</v>
      </c>
      <c r="AA285" s="179">
        <f t="shared" si="58"/>
        <v>0</v>
      </c>
      <c r="AR285" s="19" t="s">
        <v>414</v>
      </c>
      <c r="AT285" s="19" t="s">
        <v>536</v>
      </c>
      <c r="AU285" s="19" t="s">
        <v>93</v>
      </c>
      <c r="AY285" s="19" t="s">
        <v>219</v>
      </c>
      <c r="BE285" s="118">
        <f t="shared" si="59"/>
        <v>0</v>
      </c>
      <c r="BF285" s="118">
        <f t="shared" si="60"/>
        <v>0</v>
      </c>
      <c r="BG285" s="118">
        <f t="shared" si="61"/>
        <v>0</v>
      </c>
      <c r="BH285" s="118">
        <f t="shared" si="62"/>
        <v>0</v>
      </c>
      <c r="BI285" s="118">
        <f t="shared" si="63"/>
        <v>0</v>
      </c>
      <c r="BJ285" s="19" t="s">
        <v>40</v>
      </c>
      <c r="BK285" s="118">
        <f t="shared" si="64"/>
        <v>0</v>
      </c>
      <c r="BL285" s="19" t="s">
        <v>268</v>
      </c>
      <c r="BM285" s="19" t="s">
        <v>3450</v>
      </c>
    </row>
    <row r="286" spans="2:65" s="1" customFormat="1" ht="25.5" customHeight="1">
      <c r="B286" s="35"/>
      <c r="C286" s="173" t="s">
        <v>868</v>
      </c>
      <c r="D286" s="173" t="s">
        <v>220</v>
      </c>
      <c r="E286" s="174" t="s">
        <v>3451</v>
      </c>
      <c r="F286" s="251" t="s">
        <v>3452</v>
      </c>
      <c r="G286" s="251"/>
      <c r="H286" s="251"/>
      <c r="I286" s="251"/>
      <c r="J286" s="175" t="s">
        <v>372</v>
      </c>
      <c r="K286" s="176">
        <v>2</v>
      </c>
      <c r="L286" s="252">
        <v>0</v>
      </c>
      <c r="M286" s="253"/>
      <c r="N286" s="254">
        <f t="shared" si="55"/>
        <v>0</v>
      </c>
      <c r="O286" s="254"/>
      <c r="P286" s="254"/>
      <c r="Q286" s="254"/>
      <c r="R286" s="37"/>
      <c r="T286" s="177" t="s">
        <v>22</v>
      </c>
      <c r="U286" s="44" t="s">
        <v>49</v>
      </c>
      <c r="V286" s="36"/>
      <c r="W286" s="178">
        <f t="shared" si="56"/>
        <v>0</v>
      </c>
      <c r="X286" s="178">
        <v>4.0000000000000003E-5</v>
      </c>
      <c r="Y286" s="178">
        <f t="shared" si="57"/>
        <v>8.0000000000000007E-5</v>
      </c>
      <c r="Z286" s="178">
        <v>0</v>
      </c>
      <c r="AA286" s="179">
        <f t="shared" si="58"/>
        <v>0</v>
      </c>
      <c r="AR286" s="19" t="s">
        <v>268</v>
      </c>
      <c r="AT286" s="19" t="s">
        <v>220</v>
      </c>
      <c r="AU286" s="19" t="s">
        <v>93</v>
      </c>
      <c r="AY286" s="19" t="s">
        <v>219</v>
      </c>
      <c r="BE286" s="118">
        <f t="shared" si="59"/>
        <v>0</v>
      </c>
      <c r="BF286" s="118">
        <f t="shared" si="60"/>
        <v>0</v>
      </c>
      <c r="BG286" s="118">
        <f t="shared" si="61"/>
        <v>0</v>
      </c>
      <c r="BH286" s="118">
        <f t="shared" si="62"/>
        <v>0</v>
      </c>
      <c r="BI286" s="118">
        <f t="shared" si="63"/>
        <v>0</v>
      </c>
      <c r="BJ286" s="19" t="s">
        <v>40</v>
      </c>
      <c r="BK286" s="118">
        <f t="shared" si="64"/>
        <v>0</v>
      </c>
      <c r="BL286" s="19" t="s">
        <v>268</v>
      </c>
      <c r="BM286" s="19" t="s">
        <v>3453</v>
      </c>
    </row>
    <row r="287" spans="2:65" s="1" customFormat="1" ht="25.5" customHeight="1">
      <c r="B287" s="35"/>
      <c r="C287" s="181" t="s">
        <v>872</v>
      </c>
      <c r="D287" s="181" t="s">
        <v>536</v>
      </c>
      <c r="E287" s="182" t="s">
        <v>3454</v>
      </c>
      <c r="F287" s="285" t="s">
        <v>3455</v>
      </c>
      <c r="G287" s="285"/>
      <c r="H287" s="285"/>
      <c r="I287" s="285"/>
      <c r="J287" s="183" t="s">
        <v>372</v>
      </c>
      <c r="K287" s="184">
        <v>2</v>
      </c>
      <c r="L287" s="282">
        <v>0</v>
      </c>
      <c r="M287" s="283"/>
      <c r="N287" s="284">
        <f t="shared" si="55"/>
        <v>0</v>
      </c>
      <c r="O287" s="254"/>
      <c r="P287" s="254"/>
      <c r="Q287" s="254"/>
      <c r="R287" s="37"/>
      <c r="T287" s="177" t="s">
        <v>22</v>
      </c>
      <c r="U287" s="44" t="s">
        <v>49</v>
      </c>
      <c r="V287" s="36"/>
      <c r="W287" s="178">
        <f t="shared" si="56"/>
        <v>0</v>
      </c>
      <c r="X287" s="178">
        <v>1.8E-3</v>
      </c>
      <c r="Y287" s="178">
        <f t="shared" si="57"/>
        <v>3.5999999999999999E-3</v>
      </c>
      <c r="Z287" s="178">
        <v>0</v>
      </c>
      <c r="AA287" s="179">
        <f t="shared" si="58"/>
        <v>0</v>
      </c>
      <c r="AR287" s="19" t="s">
        <v>414</v>
      </c>
      <c r="AT287" s="19" t="s">
        <v>536</v>
      </c>
      <c r="AU287" s="19" t="s">
        <v>93</v>
      </c>
      <c r="AY287" s="19" t="s">
        <v>219</v>
      </c>
      <c r="BE287" s="118">
        <f t="shared" si="59"/>
        <v>0</v>
      </c>
      <c r="BF287" s="118">
        <f t="shared" si="60"/>
        <v>0</v>
      </c>
      <c r="BG287" s="118">
        <f t="shared" si="61"/>
        <v>0</v>
      </c>
      <c r="BH287" s="118">
        <f t="shared" si="62"/>
        <v>0</v>
      </c>
      <c r="BI287" s="118">
        <f t="shared" si="63"/>
        <v>0</v>
      </c>
      <c r="BJ287" s="19" t="s">
        <v>40</v>
      </c>
      <c r="BK287" s="118">
        <f t="shared" si="64"/>
        <v>0</v>
      </c>
      <c r="BL287" s="19" t="s">
        <v>268</v>
      </c>
      <c r="BM287" s="19" t="s">
        <v>3456</v>
      </c>
    </row>
    <row r="288" spans="2:65" s="1" customFormat="1" ht="25.5" customHeight="1">
      <c r="B288" s="35"/>
      <c r="C288" s="173" t="s">
        <v>876</v>
      </c>
      <c r="D288" s="173" t="s">
        <v>220</v>
      </c>
      <c r="E288" s="174" t="s">
        <v>3457</v>
      </c>
      <c r="F288" s="251" t="s">
        <v>3458</v>
      </c>
      <c r="G288" s="251"/>
      <c r="H288" s="251"/>
      <c r="I288" s="251"/>
      <c r="J288" s="175" t="s">
        <v>372</v>
      </c>
      <c r="K288" s="176">
        <v>7</v>
      </c>
      <c r="L288" s="252">
        <v>0</v>
      </c>
      <c r="M288" s="253"/>
      <c r="N288" s="254">
        <f t="shared" si="55"/>
        <v>0</v>
      </c>
      <c r="O288" s="254"/>
      <c r="P288" s="254"/>
      <c r="Q288" s="254"/>
      <c r="R288" s="37"/>
      <c r="T288" s="177" t="s">
        <v>22</v>
      </c>
      <c r="U288" s="44" t="s">
        <v>49</v>
      </c>
      <c r="V288" s="36"/>
      <c r="W288" s="178">
        <f t="shared" si="56"/>
        <v>0</v>
      </c>
      <c r="X288" s="178">
        <v>1.2999999999999999E-4</v>
      </c>
      <c r="Y288" s="178">
        <f t="shared" si="57"/>
        <v>9.0999999999999989E-4</v>
      </c>
      <c r="Z288" s="178">
        <v>0</v>
      </c>
      <c r="AA288" s="179">
        <f t="shared" si="58"/>
        <v>0</v>
      </c>
      <c r="AR288" s="19" t="s">
        <v>268</v>
      </c>
      <c r="AT288" s="19" t="s">
        <v>220</v>
      </c>
      <c r="AU288" s="19" t="s">
        <v>93</v>
      </c>
      <c r="AY288" s="19" t="s">
        <v>219</v>
      </c>
      <c r="BE288" s="118">
        <f t="shared" si="59"/>
        <v>0</v>
      </c>
      <c r="BF288" s="118">
        <f t="shared" si="60"/>
        <v>0</v>
      </c>
      <c r="BG288" s="118">
        <f t="shared" si="61"/>
        <v>0</v>
      </c>
      <c r="BH288" s="118">
        <f t="shared" si="62"/>
        <v>0</v>
      </c>
      <c r="BI288" s="118">
        <f t="shared" si="63"/>
        <v>0</v>
      </c>
      <c r="BJ288" s="19" t="s">
        <v>40</v>
      </c>
      <c r="BK288" s="118">
        <f t="shared" si="64"/>
        <v>0</v>
      </c>
      <c r="BL288" s="19" t="s">
        <v>268</v>
      </c>
      <c r="BM288" s="19" t="s">
        <v>3459</v>
      </c>
    </row>
    <row r="289" spans="2:65" s="1" customFormat="1" ht="16.5" customHeight="1">
      <c r="B289" s="35"/>
      <c r="C289" s="181" t="s">
        <v>880</v>
      </c>
      <c r="D289" s="181" t="s">
        <v>536</v>
      </c>
      <c r="E289" s="182" t="s">
        <v>3460</v>
      </c>
      <c r="F289" s="285" t="s">
        <v>3461</v>
      </c>
      <c r="G289" s="285"/>
      <c r="H289" s="285"/>
      <c r="I289" s="285"/>
      <c r="J289" s="183" t="s">
        <v>372</v>
      </c>
      <c r="K289" s="184">
        <v>7</v>
      </c>
      <c r="L289" s="282">
        <v>0</v>
      </c>
      <c r="M289" s="283"/>
      <c r="N289" s="284">
        <f t="shared" si="55"/>
        <v>0</v>
      </c>
      <c r="O289" s="254"/>
      <c r="P289" s="254"/>
      <c r="Q289" s="254"/>
      <c r="R289" s="37"/>
      <c r="T289" s="177" t="s">
        <v>22</v>
      </c>
      <c r="U289" s="44" t="s">
        <v>49</v>
      </c>
      <c r="V289" s="36"/>
      <c r="W289" s="178">
        <f t="shared" si="56"/>
        <v>0</v>
      </c>
      <c r="X289" s="178">
        <v>1.8E-3</v>
      </c>
      <c r="Y289" s="178">
        <f t="shared" si="57"/>
        <v>1.26E-2</v>
      </c>
      <c r="Z289" s="178">
        <v>0</v>
      </c>
      <c r="AA289" s="179">
        <f t="shared" si="58"/>
        <v>0</v>
      </c>
      <c r="AR289" s="19" t="s">
        <v>414</v>
      </c>
      <c r="AT289" s="19" t="s">
        <v>536</v>
      </c>
      <c r="AU289" s="19" t="s">
        <v>93</v>
      </c>
      <c r="AY289" s="19" t="s">
        <v>219</v>
      </c>
      <c r="BE289" s="118">
        <f t="shared" si="59"/>
        <v>0</v>
      </c>
      <c r="BF289" s="118">
        <f t="shared" si="60"/>
        <v>0</v>
      </c>
      <c r="BG289" s="118">
        <f t="shared" si="61"/>
        <v>0</v>
      </c>
      <c r="BH289" s="118">
        <f t="shared" si="62"/>
        <v>0</v>
      </c>
      <c r="BI289" s="118">
        <f t="shared" si="63"/>
        <v>0</v>
      </c>
      <c r="BJ289" s="19" t="s">
        <v>40</v>
      </c>
      <c r="BK289" s="118">
        <f t="shared" si="64"/>
        <v>0</v>
      </c>
      <c r="BL289" s="19" t="s">
        <v>268</v>
      </c>
      <c r="BM289" s="19" t="s">
        <v>3462</v>
      </c>
    </row>
    <row r="290" spans="2:65" s="1" customFormat="1" ht="38.25" customHeight="1">
      <c r="B290" s="35"/>
      <c r="C290" s="181" t="s">
        <v>884</v>
      </c>
      <c r="D290" s="181" t="s">
        <v>536</v>
      </c>
      <c r="E290" s="182" t="s">
        <v>3463</v>
      </c>
      <c r="F290" s="285" t="s">
        <v>3464</v>
      </c>
      <c r="G290" s="285"/>
      <c r="H290" s="285"/>
      <c r="I290" s="285"/>
      <c r="J290" s="183" t="s">
        <v>372</v>
      </c>
      <c r="K290" s="184">
        <v>7</v>
      </c>
      <c r="L290" s="282">
        <v>0</v>
      </c>
      <c r="M290" s="283"/>
      <c r="N290" s="284">
        <f t="shared" si="55"/>
        <v>0</v>
      </c>
      <c r="O290" s="254"/>
      <c r="P290" s="254"/>
      <c r="Q290" s="254"/>
      <c r="R290" s="37"/>
      <c r="T290" s="177" t="s">
        <v>22</v>
      </c>
      <c r="U290" s="44" t="s">
        <v>49</v>
      </c>
      <c r="V290" s="36"/>
      <c r="W290" s="178">
        <f t="shared" si="56"/>
        <v>0</v>
      </c>
      <c r="X290" s="178">
        <v>2.0999999999999999E-3</v>
      </c>
      <c r="Y290" s="178">
        <f t="shared" si="57"/>
        <v>1.47E-2</v>
      </c>
      <c r="Z290" s="178">
        <v>0</v>
      </c>
      <c r="AA290" s="179">
        <f t="shared" si="58"/>
        <v>0</v>
      </c>
      <c r="AR290" s="19" t="s">
        <v>414</v>
      </c>
      <c r="AT290" s="19" t="s">
        <v>536</v>
      </c>
      <c r="AU290" s="19" t="s">
        <v>93</v>
      </c>
      <c r="AY290" s="19" t="s">
        <v>219</v>
      </c>
      <c r="BE290" s="118">
        <f t="shared" si="59"/>
        <v>0</v>
      </c>
      <c r="BF290" s="118">
        <f t="shared" si="60"/>
        <v>0</v>
      </c>
      <c r="BG290" s="118">
        <f t="shared" si="61"/>
        <v>0</v>
      </c>
      <c r="BH290" s="118">
        <f t="shared" si="62"/>
        <v>0</v>
      </c>
      <c r="BI290" s="118">
        <f t="shared" si="63"/>
        <v>0</v>
      </c>
      <c r="BJ290" s="19" t="s">
        <v>40</v>
      </c>
      <c r="BK290" s="118">
        <f t="shared" si="64"/>
        <v>0</v>
      </c>
      <c r="BL290" s="19" t="s">
        <v>268</v>
      </c>
      <c r="BM290" s="19" t="s">
        <v>3465</v>
      </c>
    </row>
    <row r="291" spans="2:65" s="1" customFormat="1" ht="25.5" customHeight="1">
      <c r="B291" s="35"/>
      <c r="C291" s="173" t="s">
        <v>888</v>
      </c>
      <c r="D291" s="173" t="s">
        <v>220</v>
      </c>
      <c r="E291" s="174" t="s">
        <v>3466</v>
      </c>
      <c r="F291" s="251" t="s">
        <v>3467</v>
      </c>
      <c r="G291" s="251"/>
      <c r="H291" s="251"/>
      <c r="I291" s="251"/>
      <c r="J291" s="175" t="s">
        <v>372</v>
      </c>
      <c r="K291" s="176">
        <v>2</v>
      </c>
      <c r="L291" s="252">
        <v>0</v>
      </c>
      <c r="M291" s="253"/>
      <c r="N291" s="254">
        <f t="shared" si="55"/>
        <v>0</v>
      </c>
      <c r="O291" s="254"/>
      <c r="P291" s="254"/>
      <c r="Q291" s="254"/>
      <c r="R291" s="37"/>
      <c r="T291" s="177" t="s">
        <v>22</v>
      </c>
      <c r="U291" s="44" t="s">
        <v>49</v>
      </c>
      <c r="V291" s="36"/>
      <c r="W291" s="178">
        <f t="shared" si="56"/>
        <v>0</v>
      </c>
      <c r="X291" s="178">
        <v>3.6000000000000002E-4</v>
      </c>
      <c r="Y291" s="178">
        <f t="shared" si="57"/>
        <v>7.2000000000000005E-4</v>
      </c>
      <c r="Z291" s="178">
        <v>0</v>
      </c>
      <c r="AA291" s="179">
        <f t="shared" si="58"/>
        <v>0</v>
      </c>
      <c r="AR291" s="19" t="s">
        <v>268</v>
      </c>
      <c r="AT291" s="19" t="s">
        <v>220</v>
      </c>
      <c r="AU291" s="19" t="s">
        <v>93</v>
      </c>
      <c r="AY291" s="19" t="s">
        <v>219</v>
      </c>
      <c r="BE291" s="118">
        <f t="shared" si="59"/>
        <v>0</v>
      </c>
      <c r="BF291" s="118">
        <f t="shared" si="60"/>
        <v>0</v>
      </c>
      <c r="BG291" s="118">
        <f t="shared" si="61"/>
        <v>0</v>
      </c>
      <c r="BH291" s="118">
        <f t="shared" si="62"/>
        <v>0</v>
      </c>
      <c r="BI291" s="118">
        <f t="shared" si="63"/>
        <v>0</v>
      </c>
      <c r="BJ291" s="19" t="s">
        <v>40</v>
      </c>
      <c r="BK291" s="118">
        <f t="shared" si="64"/>
        <v>0</v>
      </c>
      <c r="BL291" s="19" t="s">
        <v>268</v>
      </c>
      <c r="BM291" s="19" t="s">
        <v>3468</v>
      </c>
    </row>
    <row r="292" spans="2:65" s="1" customFormat="1" ht="25.5" customHeight="1">
      <c r="B292" s="35"/>
      <c r="C292" s="181" t="s">
        <v>892</v>
      </c>
      <c r="D292" s="181" t="s">
        <v>536</v>
      </c>
      <c r="E292" s="182" t="s">
        <v>3469</v>
      </c>
      <c r="F292" s="285" t="s">
        <v>3470</v>
      </c>
      <c r="G292" s="285"/>
      <c r="H292" s="285"/>
      <c r="I292" s="285"/>
      <c r="J292" s="183" t="s">
        <v>372</v>
      </c>
      <c r="K292" s="184">
        <v>2</v>
      </c>
      <c r="L292" s="282">
        <v>0</v>
      </c>
      <c r="M292" s="283"/>
      <c r="N292" s="284">
        <f t="shared" si="55"/>
        <v>0</v>
      </c>
      <c r="O292" s="254"/>
      <c r="P292" s="254"/>
      <c r="Q292" s="254"/>
      <c r="R292" s="37"/>
      <c r="T292" s="177" t="s">
        <v>22</v>
      </c>
      <c r="U292" s="44" t="s">
        <v>49</v>
      </c>
      <c r="V292" s="36"/>
      <c r="W292" s="178">
        <f t="shared" si="56"/>
        <v>0</v>
      </c>
      <c r="X292" s="178">
        <v>2.2000000000000001E-4</v>
      </c>
      <c r="Y292" s="178">
        <f t="shared" si="57"/>
        <v>4.4000000000000002E-4</v>
      </c>
      <c r="Z292" s="178">
        <v>0</v>
      </c>
      <c r="AA292" s="179">
        <f t="shared" si="58"/>
        <v>0</v>
      </c>
      <c r="AR292" s="19" t="s">
        <v>414</v>
      </c>
      <c r="AT292" s="19" t="s">
        <v>536</v>
      </c>
      <c r="AU292" s="19" t="s">
        <v>93</v>
      </c>
      <c r="AY292" s="19" t="s">
        <v>219</v>
      </c>
      <c r="BE292" s="118">
        <f t="shared" si="59"/>
        <v>0</v>
      </c>
      <c r="BF292" s="118">
        <f t="shared" si="60"/>
        <v>0</v>
      </c>
      <c r="BG292" s="118">
        <f t="shared" si="61"/>
        <v>0</v>
      </c>
      <c r="BH292" s="118">
        <f t="shared" si="62"/>
        <v>0</v>
      </c>
      <c r="BI292" s="118">
        <f t="shared" si="63"/>
        <v>0</v>
      </c>
      <c r="BJ292" s="19" t="s">
        <v>40</v>
      </c>
      <c r="BK292" s="118">
        <f t="shared" si="64"/>
        <v>0</v>
      </c>
      <c r="BL292" s="19" t="s">
        <v>268</v>
      </c>
      <c r="BM292" s="19" t="s">
        <v>3471</v>
      </c>
    </row>
    <row r="293" spans="2:65" s="1" customFormat="1" ht="25.5" customHeight="1">
      <c r="B293" s="35"/>
      <c r="C293" s="173" t="s">
        <v>896</v>
      </c>
      <c r="D293" s="173" t="s">
        <v>220</v>
      </c>
      <c r="E293" s="174" t="s">
        <v>3472</v>
      </c>
      <c r="F293" s="251" t="s">
        <v>3473</v>
      </c>
      <c r="G293" s="251"/>
      <c r="H293" s="251"/>
      <c r="I293" s="251"/>
      <c r="J293" s="175" t="s">
        <v>372</v>
      </c>
      <c r="K293" s="176">
        <v>46</v>
      </c>
      <c r="L293" s="252">
        <v>0</v>
      </c>
      <c r="M293" s="253"/>
      <c r="N293" s="254">
        <f t="shared" si="55"/>
        <v>0</v>
      </c>
      <c r="O293" s="254"/>
      <c r="P293" s="254"/>
      <c r="Q293" s="254"/>
      <c r="R293" s="37"/>
      <c r="T293" s="177" t="s">
        <v>22</v>
      </c>
      <c r="U293" s="44" t="s">
        <v>49</v>
      </c>
      <c r="V293" s="36"/>
      <c r="W293" s="178">
        <f t="shared" si="56"/>
        <v>0</v>
      </c>
      <c r="X293" s="178">
        <v>1.3999999999999999E-4</v>
      </c>
      <c r="Y293" s="178">
        <f t="shared" si="57"/>
        <v>6.4399999999999995E-3</v>
      </c>
      <c r="Z293" s="178">
        <v>0</v>
      </c>
      <c r="AA293" s="179">
        <f t="shared" si="58"/>
        <v>0</v>
      </c>
      <c r="AR293" s="19" t="s">
        <v>268</v>
      </c>
      <c r="AT293" s="19" t="s">
        <v>220</v>
      </c>
      <c r="AU293" s="19" t="s">
        <v>93</v>
      </c>
      <c r="AY293" s="19" t="s">
        <v>219</v>
      </c>
      <c r="BE293" s="118">
        <f t="shared" si="59"/>
        <v>0</v>
      </c>
      <c r="BF293" s="118">
        <f t="shared" si="60"/>
        <v>0</v>
      </c>
      <c r="BG293" s="118">
        <f t="shared" si="61"/>
        <v>0</v>
      </c>
      <c r="BH293" s="118">
        <f t="shared" si="62"/>
        <v>0</v>
      </c>
      <c r="BI293" s="118">
        <f t="shared" si="63"/>
        <v>0</v>
      </c>
      <c r="BJ293" s="19" t="s">
        <v>40</v>
      </c>
      <c r="BK293" s="118">
        <f t="shared" si="64"/>
        <v>0</v>
      </c>
      <c r="BL293" s="19" t="s">
        <v>268</v>
      </c>
      <c r="BM293" s="19" t="s">
        <v>3474</v>
      </c>
    </row>
    <row r="294" spans="2:65" s="1" customFormat="1" ht="16.5" customHeight="1">
      <c r="B294" s="35"/>
      <c r="C294" s="181" t="s">
        <v>900</v>
      </c>
      <c r="D294" s="181" t="s">
        <v>536</v>
      </c>
      <c r="E294" s="182" t="s">
        <v>3475</v>
      </c>
      <c r="F294" s="285" t="s">
        <v>3476</v>
      </c>
      <c r="G294" s="285"/>
      <c r="H294" s="285"/>
      <c r="I294" s="285"/>
      <c r="J294" s="183" t="s">
        <v>372</v>
      </c>
      <c r="K294" s="184">
        <v>44</v>
      </c>
      <c r="L294" s="282">
        <v>0</v>
      </c>
      <c r="M294" s="283"/>
      <c r="N294" s="284">
        <f t="shared" si="55"/>
        <v>0</v>
      </c>
      <c r="O294" s="254"/>
      <c r="P294" s="254"/>
      <c r="Q294" s="254"/>
      <c r="R294" s="37"/>
      <c r="T294" s="177" t="s">
        <v>22</v>
      </c>
      <c r="U294" s="44" t="s">
        <v>49</v>
      </c>
      <c r="V294" s="36"/>
      <c r="W294" s="178">
        <f t="shared" si="56"/>
        <v>0</v>
      </c>
      <c r="X294" s="178">
        <v>3.2000000000000003E-4</v>
      </c>
      <c r="Y294" s="178">
        <f t="shared" si="57"/>
        <v>1.4080000000000001E-2</v>
      </c>
      <c r="Z294" s="178">
        <v>0</v>
      </c>
      <c r="AA294" s="179">
        <f t="shared" si="58"/>
        <v>0</v>
      </c>
      <c r="AR294" s="19" t="s">
        <v>414</v>
      </c>
      <c r="AT294" s="19" t="s">
        <v>536</v>
      </c>
      <c r="AU294" s="19" t="s">
        <v>93</v>
      </c>
      <c r="AY294" s="19" t="s">
        <v>219</v>
      </c>
      <c r="BE294" s="118">
        <f t="shared" si="59"/>
        <v>0</v>
      </c>
      <c r="BF294" s="118">
        <f t="shared" si="60"/>
        <v>0</v>
      </c>
      <c r="BG294" s="118">
        <f t="shared" si="61"/>
        <v>0</v>
      </c>
      <c r="BH294" s="118">
        <f t="shared" si="62"/>
        <v>0</v>
      </c>
      <c r="BI294" s="118">
        <f t="shared" si="63"/>
        <v>0</v>
      </c>
      <c r="BJ294" s="19" t="s">
        <v>40</v>
      </c>
      <c r="BK294" s="118">
        <f t="shared" si="64"/>
        <v>0</v>
      </c>
      <c r="BL294" s="19" t="s">
        <v>268</v>
      </c>
      <c r="BM294" s="19" t="s">
        <v>3477</v>
      </c>
    </row>
    <row r="295" spans="2:65" s="1" customFormat="1" ht="38.25" customHeight="1">
      <c r="B295" s="35"/>
      <c r="C295" s="181" t="s">
        <v>904</v>
      </c>
      <c r="D295" s="181" t="s">
        <v>536</v>
      </c>
      <c r="E295" s="182" t="s">
        <v>3478</v>
      </c>
      <c r="F295" s="285" t="s">
        <v>3479</v>
      </c>
      <c r="G295" s="285"/>
      <c r="H295" s="285"/>
      <c r="I295" s="285"/>
      <c r="J295" s="183" t="s">
        <v>372</v>
      </c>
      <c r="K295" s="184">
        <v>2</v>
      </c>
      <c r="L295" s="282">
        <v>0</v>
      </c>
      <c r="M295" s="283"/>
      <c r="N295" s="284">
        <f t="shared" si="55"/>
        <v>0</v>
      </c>
      <c r="O295" s="254"/>
      <c r="P295" s="254"/>
      <c r="Q295" s="254"/>
      <c r="R295" s="37"/>
      <c r="T295" s="177" t="s">
        <v>22</v>
      </c>
      <c r="U295" s="44" t="s">
        <v>49</v>
      </c>
      <c r="V295" s="36"/>
      <c r="W295" s="178">
        <f t="shared" si="56"/>
        <v>0</v>
      </c>
      <c r="X295" s="178">
        <v>3.8000000000000002E-4</v>
      </c>
      <c r="Y295" s="178">
        <f t="shared" si="57"/>
        <v>7.6000000000000004E-4</v>
      </c>
      <c r="Z295" s="178">
        <v>0</v>
      </c>
      <c r="AA295" s="179">
        <f t="shared" si="58"/>
        <v>0</v>
      </c>
      <c r="AR295" s="19" t="s">
        <v>414</v>
      </c>
      <c r="AT295" s="19" t="s">
        <v>536</v>
      </c>
      <c r="AU295" s="19" t="s">
        <v>93</v>
      </c>
      <c r="AY295" s="19" t="s">
        <v>219</v>
      </c>
      <c r="BE295" s="118">
        <f t="shared" si="59"/>
        <v>0</v>
      </c>
      <c r="BF295" s="118">
        <f t="shared" si="60"/>
        <v>0</v>
      </c>
      <c r="BG295" s="118">
        <f t="shared" si="61"/>
        <v>0</v>
      </c>
      <c r="BH295" s="118">
        <f t="shared" si="62"/>
        <v>0</v>
      </c>
      <c r="BI295" s="118">
        <f t="shared" si="63"/>
        <v>0</v>
      </c>
      <c r="BJ295" s="19" t="s">
        <v>40</v>
      </c>
      <c r="BK295" s="118">
        <f t="shared" si="64"/>
        <v>0</v>
      </c>
      <c r="BL295" s="19" t="s">
        <v>268</v>
      </c>
      <c r="BM295" s="19" t="s">
        <v>3480</v>
      </c>
    </row>
    <row r="296" spans="2:65" s="1" customFormat="1" ht="25.5" customHeight="1">
      <c r="B296" s="35"/>
      <c r="C296" s="173" t="s">
        <v>908</v>
      </c>
      <c r="D296" s="173" t="s">
        <v>220</v>
      </c>
      <c r="E296" s="174" t="s">
        <v>3481</v>
      </c>
      <c r="F296" s="251" t="s">
        <v>3482</v>
      </c>
      <c r="G296" s="251"/>
      <c r="H296" s="251"/>
      <c r="I296" s="251"/>
      <c r="J296" s="175" t="s">
        <v>372</v>
      </c>
      <c r="K296" s="176">
        <v>7</v>
      </c>
      <c r="L296" s="252">
        <v>0</v>
      </c>
      <c r="M296" s="253"/>
      <c r="N296" s="254">
        <f t="shared" si="55"/>
        <v>0</v>
      </c>
      <c r="O296" s="254"/>
      <c r="P296" s="254"/>
      <c r="Q296" s="254"/>
      <c r="R296" s="37"/>
      <c r="T296" s="177" t="s">
        <v>22</v>
      </c>
      <c r="U296" s="44" t="s">
        <v>49</v>
      </c>
      <c r="V296" s="36"/>
      <c r="W296" s="178">
        <f t="shared" si="56"/>
        <v>0</v>
      </c>
      <c r="X296" s="178">
        <v>3.1E-4</v>
      </c>
      <c r="Y296" s="178">
        <f t="shared" si="57"/>
        <v>2.1700000000000001E-3</v>
      </c>
      <c r="Z296" s="178">
        <v>0</v>
      </c>
      <c r="AA296" s="179">
        <f t="shared" si="58"/>
        <v>0</v>
      </c>
      <c r="AR296" s="19" t="s">
        <v>268</v>
      </c>
      <c r="AT296" s="19" t="s">
        <v>220</v>
      </c>
      <c r="AU296" s="19" t="s">
        <v>93</v>
      </c>
      <c r="AY296" s="19" t="s">
        <v>219</v>
      </c>
      <c r="BE296" s="118">
        <f t="shared" si="59"/>
        <v>0</v>
      </c>
      <c r="BF296" s="118">
        <f t="shared" si="60"/>
        <v>0</v>
      </c>
      <c r="BG296" s="118">
        <f t="shared" si="61"/>
        <v>0</v>
      </c>
      <c r="BH296" s="118">
        <f t="shared" si="62"/>
        <v>0</v>
      </c>
      <c r="BI296" s="118">
        <f t="shared" si="63"/>
        <v>0</v>
      </c>
      <c r="BJ296" s="19" t="s">
        <v>40</v>
      </c>
      <c r="BK296" s="118">
        <f t="shared" si="64"/>
        <v>0</v>
      </c>
      <c r="BL296" s="19" t="s">
        <v>268</v>
      </c>
      <c r="BM296" s="19" t="s">
        <v>3483</v>
      </c>
    </row>
    <row r="297" spans="2:65" s="1" customFormat="1" ht="25.5" customHeight="1">
      <c r="B297" s="35"/>
      <c r="C297" s="173" t="s">
        <v>912</v>
      </c>
      <c r="D297" s="173" t="s">
        <v>220</v>
      </c>
      <c r="E297" s="174" t="s">
        <v>3484</v>
      </c>
      <c r="F297" s="251" t="s">
        <v>3485</v>
      </c>
      <c r="G297" s="251"/>
      <c r="H297" s="251"/>
      <c r="I297" s="251"/>
      <c r="J297" s="175" t="s">
        <v>273</v>
      </c>
      <c r="K297" s="180">
        <v>0</v>
      </c>
      <c r="L297" s="252">
        <v>0</v>
      </c>
      <c r="M297" s="253"/>
      <c r="N297" s="254">
        <f t="shared" si="55"/>
        <v>0</v>
      </c>
      <c r="O297" s="254"/>
      <c r="P297" s="254"/>
      <c r="Q297" s="254"/>
      <c r="R297" s="37"/>
      <c r="T297" s="177" t="s">
        <v>22</v>
      </c>
      <c r="U297" s="44" t="s">
        <v>49</v>
      </c>
      <c r="V297" s="36"/>
      <c r="W297" s="178">
        <f t="shared" si="56"/>
        <v>0</v>
      </c>
      <c r="X297" s="178">
        <v>0</v>
      </c>
      <c r="Y297" s="178">
        <f t="shared" si="57"/>
        <v>0</v>
      </c>
      <c r="Z297" s="178">
        <v>0</v>
      </c>
      <c r="AA297" s="179">
        <f t="shared" si="58"/>
        <v>0</v>
      </c>
      <c r="AR297" s="19" t="s">
        <v>268</v>
      </c>
      <c r="AT297" s="19" t="s">
        <v>220</v>
      </c>
      <c r="AU297" s="19" t="s">
        <v>93</v>
      </c>
      <c r="AY297" s="19" t="s">
        <v>219</v>
      </c>
      <c r="BE297" s="118">
        <f t="shared" si="59"/>
        <v>0</v>
      </c>
      <c r="BF297" s="118">
        <f t="shared" si="60"/>
        <v>0</v>
      </c>
      <c r="BG297" s="118">
        <f t="shared" si="61"/>
        <v>0</v>
      </c>
      <c r="BH297" s="118">
        <f t="shared" si="62"/>
        <v>0</v>
      </c>
      <c r="BI297" s="118">
        <f t="shared" si="63"/>
        <v>0</v>
      </c>
      <c r="BJ297" s="19" t="s">
        <v>40</v>
      </c>
      <c r="BK297" s="118">
        <f t="shared" si="64"/>
        <v>0</v>
      </c>
      <c r="BL297" s="19" t="s">
        <v>268</v>
      </c>
      <c r="BM297" s="19" t="s">
        <v>3486</v>
      </c>
    </row>
    <row r="298" spans="2:65" s="10" customFormat="1" ht="29.85" customHeight="1">
      <c r="B298" s="162"/>
      <c r="C298" s="163"/>
      <c r="D298" s="172" t="s">
        <v>3032</v>
      </c>
      <c r="E298" s="172"/>
      <c r="F298" s="172"/>
      <c r="G298" s="172"/>
      <c r="H298" s="172"/>
      <c r="I298" s="172"/>
      <c r="J298" s="172"/>
      <c r="K298" s="172"/>
      <c r="L298" s="172"/>
      <c r="M298" s="172"/>
      <c r="N298" s="255">
        <f>BK298</f>
        <v>0</v>
      </c>
      <c r="O298" s="256"/>
      <c r="P298" s="256"/>
      <c r="Q298" s="256"/>
      <c r="R298" s="165"/>
      <c r="T298" s="166"/>
      <c r="U298" s="163"/>
      <c r="V298" s="163"/>
      <c r="W298" s="167">
        <f>SUM(W299:W304)</f>
        <v>0</v>
      </c>
      <c r="X298" s="163"/>
      <c r="Y298" s="167">
        <f>SUM(Y299:Y304)</f>
        <v>0.1366</v>
      </c>
      <c r="Z298" s="163"/>
      <c r="AA298" s="168">
        <f>SUM(AA299:AA304)</f>
        <v>0</v>
      </c>
      <c r="AR298" s="169" t="s">
        <v>93</v>
      </c>
      <c r="AT298" s="170" t="s">
        <v>83</v>
      </c>
      <c r="AU298" s="170" t="s">
        <v>40</v>
      </c>
      <c r="AY298" s="169" t="s">
        <v>219</v>
      </c>
      <c r="BK298" s="171">
        <f>SUM(BK299:BK304)</f>
        <v>0</v>
      </c>
    </row>
    <row r="299" spans="2:65" s="1" customFormat="1" ht="25.5" customHeight="1">
      <c r="B299" s="35"/>
      <c r="C299" s="173" t="s">
        <v>916</v>
      </c>
      <c r="D299" s="173" t="s">
        <v>220</v>
      </c>
      <c r="E299" s="174" t="s">
        <v>3487</v>
      </c>
      <c r="F299" s="251" t="s">
        <v>3488</v>
      </c>
      <c r="G299" s="251"/>
      <c r="H299" s="251"/>
      <c r="I299" s="251"/>
      <c r="J299" s="175" t="s">
        <v>372</v>
      </c>
      <c r="K299" s="176">
        <v>2</v>
      </c>
      <c r="L299" s="252">
        <v>0</v>
      </c>
      <c r="M299" s="253"/>
      <c r="N299" s="254">
        <f t="shared" ref="N299:N304" si="65">ROUND(L299*K299,2)</f>
        <v>0</v>
      </c>
      <c r="O299" s="254"/>
      <c r="P299" s="254"/>
      <c r="Q299" s="254"/>
      <c r="R299" s="37"/>
      <c r="T299" s="177" t="s">
        <v>22</v>
      </c>
      <c r="U299" s="44" t="s">
        <v>49</v>
      </c>
      <c r="V299" s="36"/>
      <c r="W299" s="178">
        <f t="shared" ref="W299:W304" si="66">V299*K299</f>
        <v>0</v>
      </c>
      <c r="X299" s="178">
        <v>0</v>
      </c>
      <c r="Y299" s="178">
        <f t="shared" ref="Y299:Y304" si="67">X299*K299</f>
        <v>0</v>
      </c>
      <c r="Z299" s="178">
        <v>0</v>
      </c>
      <c r="AA299" s="179">
        <f t="shared" ref="AA299:AA304" si="68">Z299*K299</f>
        <v>0</v>
      </c>
      <c r="AR299" s="19" t="s">
        <v>268</v>
      </c>
      <c r="AT299" s="19" t="s">
        <v>220</v>
      </c>
      <c r="AU299" s="19" t="s">
        <v>93</v>
      </c>
      <c r="AY299" s="19" t="s">
        <v>219</v>
      </c>
      <c r="BE299" s="118">
        <f t="shared" ref="BE299:BE304" si="69">IF(U299="základní",N299,0)</f>
        <v>0</v>
      </c>
      <c r="BF299" s="118">
        <f t="shared" ref="BF299:BF304" si="70">IF(U299="snížená",N299,0)</f>
        <v>0</v>
      </c>
      <c r="BG299" s="118">
        <f t="shared" ref="BG299:BG304" si="71">IF(U299="zákl. přenesená",N299,0)</f>
        <v>0</v>
      </c>
      <c r="BH299" s="118">
        <f t="shared" ref="BH299:BH304" si="72">IF(U299="sníž. přenesená",N299,0)</f>
        <v>0</v>
      </c>
      <c r="BI299" s="118">
        <f t="shared" ref="BI299:BI304" si="73">IF(U299="nulová",N299,0)</f>
        <v>0</v>
      </c>
      <c r="BJ299" s="19" t="s">
        <v>40</v>
      </c>
      <c r="BK299" s="118">
        <f t="shared" ref="BK299:BK304" si="74">ROUND(L299*K299,2)</f>
        <v>0</v>
      </c>
      <c r="BL299" s="19" t="s">
        <v>268</v>
      </c>
      <c r="BM299" s="19" t="s">
        <v>3489</v>
      </c>
    </row>
    <row r="300" spans="2:65" s="1" customFormat="1" ht="16.5" customHeight="1">
      <c r="B300" s="35"/>
      <c r="C300" s="181" t="s">
        <v>920</v>
      </c>
      <c r="D300" s="181" t="s">
        <v>536</v>
      </c>
      <c r="E300" s="182" t="s">
        <v>3490</v>
      </c>
      <c r="F300" s="285" t="s">
        <v>3491</v>
      </c>
      <c r="G300" s="285"/>
      <c r="H300" s="285"/>
      <c r="I300" s="285"/>
      <c r="J300" s="183" t="s">
        <v>372</v>
      </c>
      <c r="K300" s="184">
        <v>2</v>
      </c>
      <c r="L300" s="282">
        <v>0</v>
      </c>
      <c r="M300" s="283"/>
      <c r="N300" s="284">
        <f t="shared" si="65"/>
        <v>0</v>
      </c>
      <c r="O300" s="254"/>
      <c r="P300" s="254"/>
      <c r="Q300" s="254"/>
      <c r="R300" s="37"/>
      <c r="T300" s="177" t="s">
        <v>22</v>
      </c>
      <c r="U300" s="44" t="s">
        <v>49</v>
      </c>
      <c r="V300" s="36"/>
      <c r="W300" s="178">
        <f t="shared" si="66"/>
        <v>0</v>
      </c>
      <c r="X300" s="178">
        <v>3.8999999999999998E-3</v>
      </c>
      <c r="Y300" s="178">
        <f t="shared" si="67"/>
        <v>7.7999999999999996E-3</v>
      </c>
      <c r="Z300" s="178">
        <v>0</v>
      </c>
      <c r="AA300" s="179">
        <f t="shared" si="68"/>
        <v>0</v>
      </c>
      <c r="AR300" s="19" t="s">
        <v>414</v>
      </c>
      <c r="AT300" s="19" t="s">
        <v>536</v>
      </c>
      <c r="AU300" s="19" t="s">
        <v>93</v>
      </c>
      <c r="AY300" s="19" t="s">
        <v>219</v>
      </c>
      <c r="BE300" s="118">
        <f t="shared" si="69"/>
        <v>0</v>
      </c>
      <c r="BF300" s="118">
        <f t="shared" si="70"/>
        <v>0</v>
      </c>
      <c r="BG300" s="118">
        <f t="shared" si="71"/>
        <v>0</v>
      </c>
      <c r="BH300" s="118">
        <f t="shared" si="72"/>
        <v>0</v>
      </c>
      <c r="BI300" s="118">
        <f t="shared" si="73"/>
        <v>0</v>
      </c>
      <c r="BJ300" s="19" t="s">
        <v>40</v>
      </c>
      <c r="BK300" s="118">
        <f t="shared" si="74"/>
        <v>0</v>
      </c>
      <c r="BL300" s="19" t="s">
        <v>268</v>
      </c>
      <c r="BM300" s="19" t="s">
        <v>3492</v>
      </c>
    </row>
    <row r="301" spans="2:65" s="1" customFormat="1" ht="25.5" customHeight="1">
      <c r="B301" s="35"/>
      <c r="C301" s="173" t="s">
        <v>924</v>
      </c>
      <c r="D301" s="173" t="s">
        <v>220</v>
      </c>
      <c r="E301" s="174" t="s">
        <v>3493</v>
      </c>
      <c r="F301" s="251" t="s">
        <v>3494</v>
      </c>
      <c r="G301" s="251"/>
      <c r="H301" s="251"/>
      <c r="I301" s="251"/>
      <c r="J301" s="175" t="s">
        <v>372</v>
      </c>
      <c r="K301" s="176">
        <v>14</v>
      </c>
      <c r="L301" s="252">
        <v>0</v>
      </c>
      <c r="M301" s="253"/>
      <c r="N301" s="254">
        <f t="shared" si="65"/>
        <v>0</v>
      </c>
      <c r="O301" s="254"/>
      <c r="P301" s="254"/>
      <c r="Q301" s="254"/>
      <c r="R301" s="37"/>
      <c r="T301" s="177" t="s">
        <v>22</v>
      </c>
      <c r="U301" s="44" t="s">
        <v>49</v>
      </c>
      <c r="V301" s="36"/>
      <c r="W301" s="178">
        <f t="shared" si="66"/>
        <v>0</v>
      </c>
      <c r="X301" s="178">
        <v>0</v>
      </c>
      <c r="Y301" s="178">
        <f t="shared" si="67"/>
        <v>0</v>
      </c>
      <c r="Z301" s="178">
        <v>0</v>
      </c>
      <c r="AA301" s="179">
        <f t="shared" si="68"/>
        <v>0</v>
      </c>
      <c r="AR301" s="19" t="s">
        <v>268</v>
      </c>
      <c r="AT301" s="19" t="s">
        <v>220</v>
      </c>
      <c r="AU301" s="19" t="s">
        <v>93</v>
      </c>
      <c r="AY301" s="19" t="s">
        <v>219</v>
      </c>
      <c r="BE301" s="118">
        <f t="shared" si="69"/>
        <v>0</v>
      </c>
      <c r="BF301" s="118">
        <f t="shared" si="70"/>
        <v>0</v>
      </c>
      <c r="BG301" s="118">
        <f t="shared" si="71"/>
        <v>0</v>
      </c>
      <c r="BH301" s="118">
        <f t="shared" si="72"/>
        <v>0</v>
      </c>
      <c r="BI301" s="118">
        <f t="shared" si="73"/>
        <v>0</v>
      </c>
      <c r="BJ301" s="19" t="s">
        <v>40</v>
      </c>
      <c r="BK301" s="118">
        <f t="shared" si="74"/>
        <v>0</v>
      </c>
      <c r="BL301" s="19" t="s">
        <v>268</v>
      </c>
      <c r="BM301" s="19" t="s">
        <v>3495</v>
      </c>
    </row>
    <row r="302" spans="2:65" s="1" customFormat="1" ht="25.5" customHeight="1">
      <c r="B302" s="35"/>
      <c r="C302" s="181" t="s">
        <v>928</v>
      </c>
      <c r="D302" s="181" t="s">
        <v>536</v>
      </c>
      <c r="E302" s="182" t="s">
        <v>3496</v>
      </c>
      <c r="F302" s="285" t="s">
        <v>3497</v>
      </c>
      <c r="G302" s="285"/>
      <c r="H302" s="285"/>
      <c r="I302" s="285"/>
      <c r="J302" s="183" t="s">
        <v>372</v>
      </c>
      <c r="K302" s="184">
        <v>14</v>
      </c>
      <c r="L302" s="282">
        <v>0</v>
      </c>
      <c r="M302" s="283"/>
      <c r="N302" s="284">
        <f t="shared" si="65"/>
        <v>0</v>
      </c>
      <c r="O302" s="254"/>
      <c r="P302" s="254"/>
      <c r="Q302" s="254"/>
      <c r="R302" s="37"/>
      <c r="T302" s="177" t="s">
        <v>22</v>
      </c>
      <c r="U302" s="44" t="s">
        <v>49</v>
      </c>
      <c r="V302" s="36"/>
      <c r="W302" s="178">
        <f t="shared" si="66"/>
        <v>0</v>
      </c>
      <c r="X302" s="178">
        <v>8.6999999999999994E-3</v>
      </c>
      <c r="Y302" s="178">
        <f t="shared" si="67"/>
        <v>0.12179999999999999</v>
      </c>
      <c r="Z302" s="178">
        <v>0</v>
      </c>
      <c r="AA302" s="179">
        <f t="shared" si="68"/>
        <v>0</v>
      </c>
      <c r="AR302" s="19" t="s">
        <v>414</v>
      </c>
      <c r="AT302" s="19" t="s">
        <v>536</v>
      </c>
      <c r="AU302" s="19" t="s">
        <v>93</v>
      </c>
      <c r="AY302" s="19" t="s">
        <v>219</v>
      </c>
      <c r="BE302" s="118">
        <f t="shared" si="69"/>
        <v>0</v>
      </c>
      <c r="BF302" s="118">
        <f t="shared" si="70"/>
        <v>0</v>
      </c>
      <c r="BG302" s="118">
        <f t="shared" si="71"/>
        <v>0</v>
      </c>
      <c r="BH302" s="118">
        <f t="shared" si="72"/>
        <v>0</v>
      </c>
      <c r="BI302" s="118">
        <f t="shared" si="73"/>
        <v>0</v>
      </c>
      <c r="BJ302" s="19" t="s">
        <v>40</v>
      </c>
      <c r="BK302" s="118">
        <f t="shared" si="74"/>
        <v>0</v>
      </c>
      <c r="BL302" s="19" t="s">
        <v>268</v>
      </c>
      <c r="BM302" s="19" t="s">
        <v>3498</v>
      </c>
    </row>
    <row r="303" spans="2:65" s="1" customFormat="1" ht="25.5" customHeight="1">
      <c r="B303" s="35"/>
      <c r="C303" s="181" t="s">
        <v>932</v>
      </c>
      <c r="D303" s="181" t="s">
        <v>536</v>
      </c>
      <c r="E303" s="182" t="s">
        <v>3499</v>
      </c>
      <c r="F303" s="285" t="s">
        <v>3500</v>
      </c>
      <c r="G303" s="285"/>
      <c r="H303" s="285"/>
      <c r="I303" s="285"/>
      <c r="J303" s="183" t="s">
        <v>372</v>
      </c>
      <c r="K303" s="184">
        <v>14</v>
      </c>
      <c r="L303" s="282">
        <v>0</v>
      </c>
      <c r="M303" s="283"/>
      <c r="N303" s="284">
        <f t="shared" si="65"/>
        <v>0</v>
      </c>
      <c r="O303" s="254"/>
      <c r="P303" s="254"/>
      <c r="Q303" s="254"/>
      <c r="R303" s="37"/>
      <c r="T303" s="177" t="s">
        <v>22</v>
      </c>
      <c r="U303" s="44" t="s">
        <v>49</v>
      </c>
      <c r="V303" s="36"/>
      <c r="W303" s="178">
        <f t="shared" si="66"/>
        <v>0</v>
      </c>
      <c r="X303" s="178">
        <v>5.0000000000000001E-4</v>
      </c>
      <c r="Y303" s="178">
        <f t="shared" si="67"/>
        <v>7.0000000000000001E-3</v>
      </c>
      <c r="Z303" s="178">
        <v>0</v>
      </c>
      <c r="AA303" s="179">
        <f t="shared" si="68"/>
        <v>0</v>
      </c>
      <c r="AR303" s="19" t="s">
        <v>414</v>
      </c>
      <c r="AT303" s="19" t="s">
        <v>536</v>
      </c>
      <c r="AU303" s="19" t="s">
        <v>93</v>
      </c>
      <c r="AY303" s="19" t="s">
        <v>219</v>
      </c>
      <c r="BE303" s="118">
        <f t="shared" si="69"/>
        <v>0</v>
      </c>
      <c r="BF303" s="118">
        <f t="shared" si="70"/>
        <v>0</v>
      </c>
      <c r="BG303" s="118">
        <f t="shared" si="71"/>
        <v>0</v>
      </c>
      <c r="BH303" s="118">
        <f t="shared" si="72"/>
        <v>0</v>
      </c>
      <c r="BI303" s="118">
        <f t="shared" si="73"/>
        <v>0</v>
      </c>
      <c r="BJ303" s="19" t="s">
        <v>40</v>
      </c>
      <c r="BK303" s="118">
        <f t="shared" si="74"/>
        <v>0</v>
      </c>
      <c r="BL303" s="19" t="s">
        <v>268</v>
      </c>
      <c r="BM303" s="19" t="s">
        <v>3501</v>
      </c>
    </row>
    <row r="304" spans="2:65" s="1" customFormat="1" ht="25.5" customHeight="1">
      <c r="B304" s="35"/>
      <c r="C304" s="173" t="s">
        <v>936</v>
      </c>
      <c r="D304" s="173" t="s">
        <v>220</v>
      </c>
      <c r="E304" s="174" t="s">
        <v>3502</v>
      </c>
      <c r="F304" s="251" t="s">
        <v>3503</v>
      </c>
      <c r="G304" s="251"/>
      <c r="H304" s="251"/>
      <c r="I304" s="251"/>
      <c r="J304" s="175" t="s">
        <v>239</v>
      </c>
      <c r="K304" s="176">
        <v>0.3</v>
      </c>
      <c r="L304" s="252">
        <v>0</v>
      </c>
      <c r="M304" s="253"/>
      <c r="N304" s="254">
        <f t="shared" si="65"/>
        <v>0</v>
      </c>
      <c r="O304" s="254"/>
      <c r="P304" s="254"/>
      <c r="Q304" s="254"/>
      <c r="R304" s="37"/>
      <c r="T304" s="177" t="s">
        <v>22</v>
      </c>
      <c r="U304" s="44" t="s">
        <v>49</v>
      </c>
      <c r="V304" s="36"/>
      <c r="W304" s="178">
        <f t="shared" si="66"/>
        <v>0</v>
      </c>
      <c r="X304" s="178">
        <v>0</v>
      </c>
      <c r="Y304" s="178">
        <f t="shared" si="67"/>
        <v>0</v>
      </c>
      <c r="Z304" s="178">
        <v>0</v>
      </c>
      <c r="AA304" s="179">
        <f t="shared" si="68"/>
        <v>0</v>
      </c>
      <c r="AR304" s="19" t="s">
        <v>268</v>
      </c>
      <c r="AT304" s="19" t="s">
        <v>220</v>
      </c>
      <c r="AU304" s="19" t="s">
        <v>93</v>
      </c>
      <c r="AY304" s="19" t="s">
        <v>219</v>
      </c>
      <c r="BE304" s="118">
        <f t="shared" si="69"/>
        <v>0</v>
      </c>
      <c r="BF304" s="118">
        <f t="shared" si="70"/>
        <v>0</v>
      </c>
      <c r="BG304" s="118">
        <f t="shared" si="71"/>
        <v>0</v>
      </c>
      <c r="BH304" s="118">
        <f t="shared" si="72"/>
        <v>0</v>
      </c>
      <c r="BI304" s="118">
        <f t="shared" si="73"/>
        <v>0</v>
      </c>
      <c r="BJ304" s="19" t="s">
        <v>40</v>
      </c>
      <c r="BK304" s="118">
        <f t="shared" si="74"/>
        <v>0</v>
      </c>
      <c r="BL304" s="19" t="s">
        <v>268</v>
      </c>
      <c r="BM304" s="19" t="s">
        <v>3504</v>
      </c>
    </row>
    <row r="305" spans="2:65" s="10" customFormat="1" ht="29.85" customHeight="1">
      <c r="B305" s="162"/>
      <c r="C305" s="163"/>
      <c r="D305" s="172" t="s">
        <v>1704</v>
      </c>
      <c r="E305" s="172"/>
      <c r="F305" s="172"/>
      <c r="G305" s="172"/>
      <c r="H305" s="172"/>
      <c r="I305" s="172"/>
      <c r="J305" s="172"/>
      <c r="K305" s="172"/>
      <c r="L305" s="172"/>
      <c r="M305" s="172"/>
      <c r="N305" s="255">
        <f>BK305</f>
        <v>0</v>
      </c>
      <c r="O305" s="256"/>
      <c r="P305" s="256"/>
      <c r="Q305" s="256"/>
      <c r="R305" s="165"/>
      <c r="T305" s="166"/>
      <c r="U305" s="163"/>
      <c r="V305" s="163"/>
      <c r="W305" s="167">
        <f>SUM(W306:W312)</f>
        <v>0</v>
      </c>
      <c r="X305" s="163"/>
      <c r="Y305" s="167">
        <f>SUM(Y306:Y312)</f>
        <v>1.286E-2</v>
      </c>
      <c r="Z305" s="163"/>
      <c r="AA305" s="168">
        <f>SUM(AA306:AA312)</f>
        <v>0</v>
      </c>
      <c r="AR305" s="169" t="s">
        <v>93</v>
      </c>
      <c r="AT305" s="170" t="s">
        <v>83</v>
      </c>
      <c r="AU305" s="170" t="s">
        <v>40</v>
      </c>
      <c r="AY305" s="169" t="s">
        <v>219</v>
      </c>
      <c r="BK305" s="171">
        <f>SUM(BK306:BK312)</f>
        <v>0</v>
      </c>
    </row>
    <row r="306" spans="2:65" s="1" customFormat="1" ht="38.25" customHeight="1">
      <c r="B306" s="35"/>
      <c r="C306" s="173" t="s">
        <v>940</v>
      </c>
      <c r="D306" s="173" t="s">
        <v>220</v>
      </c>
      <c r="E306" s="174" t="s">
        <v>3505</v>
      </c>
      <c r="F306" s="251" t="s">
        <v>3506</v>
      </c>
      <c r="G306" s="251"/>
      <c r="H306" s="251"/>
      <c r="I306" s="251"/>
      <c r="J306" s="175" t="s">
        <v>372</v>
      </c>
      <c r="K306" s="176">
        <v>3</v>
      </c>
      <c r="L306" s="252">
        <v>0</v>
      </c>
      <c r="M306" s="253"/>
      <c r="N306" s="254">
        <f t="shared" ref="N306:N312" si="75">ROUND(L306*K306,2)</f>
        <v>0</v>
      </c>
      <c r="O306" s="254"/>
      <c r="P306" s="254"/>
      <c r="Q306" s="254"/>
      <c r="R306" s="37"/>
      <c r="T306" s="177" t="s">
        <v>22</v>
      </c>
      <c r="U306" s="44" t="s">
        <v>49</v>
      </c>
      <c r="V306" s="36"/>
      <c r="W306" s="178">
        <f t="shared" ref="W306:W312" si="76">V306*K306</f>
        <v>0</v>
      </c>
      <c r="X306" s="178">
        <v>4.0000000000000002E-4</v>
      </c>
      <c r="Y306" s="178">
        <f t="shared" ref="Y306:Y312" si="77">X306*K306</f>
        <v>1.2000000000000001E-3</v>
      </c>
      <c r="Z306" s="178">
        <v>0</v>
      </c>
      <c r="AA306" s="179">
        <f t="shared" ref="AA306:AA312" si="78">Z306*K306</f>
        <v>0</v>
      </c>
      <c r="AR306" s="19" t="s">
        <v>268</v>
      </c>
      <c r="AT306" s="19" t="s">
        <v>220</v>
      </c>
      <c r="AU306" s="19" t="s">
        <v>93</v>
      </c>
      <c r="AY306" s="19" t="s">
        <v>219</v>
      </c>
      <c r="BE306" s="118">
        <f t="shared" ref="BE306:BE312" si="79">IF(U306="základní",N306,0)</f>
        <v>0</v>
      </c>
      <c r="BF306" s="118">
        <f t="shared" ref="BF306:BF312" si="80">IF(U306="snížená",N306,0)</f>
        <v>0</v>
      </c>
      <c r="BG306" s="118">
        <f t="shared" ref="BG306:BG312" si="81">IF(U306="zákl. přenesená",N306,0)</f>
        <v>0</v>
      </c>
      <c r="BH306" s="118">
        <f t="shared" ref="BH306:BH312" si="82">IF(U306="sníž. přenesená",N306,0)</f>
        <v>0</v>
      </c>
      <c r="BI306" s="118">
        <f t="shared" ref="BI306:BI312" si="83">IF(U306="nulová",N306,0)</f>
        <v>0</v>
      </c>
      <c r="BJ306" s="19" t="s">
        <v>40</v>
      </c>
      <c r="BK306" s="118">
        <f t="shared" ref="BK306:BK312" si="84">ROUND(L306*K306,2)</f>
        <v>0</v>
      </c>
      <c r="BL306" s="19" t="s">
        <v>268</v>
      </c>
      <c r="BM306" s="19" t="s">
        <v>3507</v>
      </c>
    </row>
    <row r="307" spans="2:65" s="1" customFormat="1" ht="38.25" customHeight="1">
      <c r="B307" s="35"/>
      <c r="C307" s="173" t="s">
        <v>944</v>
      </c>
      <c r="D307" s="173" t="s">
        <v>220</v>
      </c>
      <c r="E307" s="174" t="s">
        <v>3508</v>
      </c>
      <c r="F307" s="251" t="s">
        <v>3509</v>
      </c>
      <c r="G307" s="251"/>
      <c r="H307" s="251"/>
      <c r="I307" s="251"/>
      <c r="J307" s="175" t="s">
        <v>372</v>
      </c>
      <c r="K307" s="176">
        <v>4</v>
      </c>
      <c r="L307" s="252">
        <v>0</v>
      </c>
      <c r="M307" s="253"/>
      <c r="N307" s="254">
        <f t="shared" si="75"/>
        <v>0</v>
      </c>
      <c r="O307" s="254"/>
      <c r="P307" s="254"/>
      <c r="Q307" s="254"/>
      <c r="R307" s="37"/>
      <c r="T307" s="177" t="s">
        <v>22</v>
      </c>
      <c r="U307" s="44" t="s">
        <v>49</v>
      </c>
      <c r="V307" s="36"/>
      <c r="W307" s="178">
        <f t="shared" si="76"/>
        <v>0</v>
      </c>
      <c r="X307" s="178">
        <v>4.2000000000000002E-4</v>
      </c>
      <c r="Y307" s="178">
        <f t="shared" si="77"/>
        <v>1.6800000000000001E-3</v>
      </c>
      <c r="Z307" s="178">
        <v>0</v>
      </c>
      <c r="AA307" s="179">
        <f t="shared" si="78"/>
        <v>0</v>
      </c>
      <c r="AR307" s="19" t="s">
        <v>268</v>
      </c>
      <c r="AT307" s="19" t="s">
        <v>220</v>
      </c>
      <c r="AU307" s="19" t="s">
        <v>93</v>
      </c>
      <c r="AY307" s="19" t="s">
        <v>219</v>
      </c>
      <c r="BE307" s="118">
        <f t="shared" si="79"/>
        <v>0</v>
      </c>
      <c r="BF307" s="118">
        <f t="shared" si="80"/>
        <v>0</v>
      </c>
      <c r="BG307" s="118">
        <f t="shared" si="81"/>
        <v>0</v>
      </c>
      <c r="BH307" s="118">
        <f t="shared" si="82"/>
        <v>0</v>
      </c>
      <c r="BI307" s="118">
        <f t="shared" si="83"/>
        <v>0</v>
      </c>
      <c r="BJ307" s="19" t="s">
        <v>40</v>
      </c>
      <c r="BK307" s="118">
        <f t="shared" si="84"/>
        <v>0</v>
      </c>
      <c r="BL307" s="19" t="s">
        <v>268</v>
      </c>
      <c r="BM307" s="19" t="s">
        <v>3510</v>
      </c>
    </row>
    <row r="308" spans="2:65" s="1" customFormat="1" ht="38.25" customHeight="1">
      <c r="B308" s="35"/>
      <c r="C308" s="173" t="s">
        <v>948</v>
      </c>
      <c r="D308" s="173" t="s">
        <v>220</v>
      </c>
      <c r="E308" s="174" t="s">
        <v>3511</v>
      </c>
      <c r="F308" s="251" t="s">
        <v>3512</v>
      </c>
      <c r="G308" s="251"/>
      <c r="H308" s="251"/>
      <c r="I308" s="251"/>
      <c r="J308" s="175" t="s">
        <v>372</v>
      </c>
      <c r="K308" s="176">
        <v>4</v>
      </c>
      <c r="L308" s="252">
        <v>0</v>
      </c>
      <c r="M308" s="253"/>
      <c r="N308" s="254">
        <f t="shared" si="75"/>
        <v>0</v>
      </c>
      <c r="O308" s="254"/>
      <c r="P308" s="254"/>
      <c r="Q308" s="254"/>
      <c r="R308" s="37"/>
      <c r="T308" s="177" t="s">
        <v>22</v>
      </c>
      <c r="U308" s="44" t="s">
        <v>49</v>
      </c>
      <c r="V308" s="36"/>
      <c r="W308" s="178">
        <f t="shared" si="76"/>
        <v>0</v>
      </c>
      <c r="X308" s="178">
        <v>4.2999999999999999E-4</v>
      </c>
      <c r="Y308" s="178">
        <f t="shared" si="77"/>
        <v>1.72E-3</v>
      </c>
      <c r="Z308" s="178">
        <v>0</v>
      </c>
      <c r="AA308" s="179">
        <f t="shared" si="78"/>
        <v>0</v>
      </c>
      <c r="AR308" s="19" t="s">
        <v>268</v>
      </c>
      <c r="AT308" s="19" t="s">
        <v>220</v>
      </c>
      <c r="AU308" s="19" t="s">
        <v>93</v>
      </c>
      <c r="AY308" s="19" t="s">
        <v>219</v>
      </c>
      <c r="BE308" s="118">
        <f t="shared" si="79"/>
        <v>0</v>
      </c>
      <c r="BF308" s="118">
        <f t="shared" si="80"/>
        <v>0</v>
      </c>
      <c r="BG308" s="118">
        <f t="shared" si="81"/>
        <v>0</v>
      </c>
      <c r="BH308" s="118">
        <f t="shared" si="82"/>
        <v>0</v>
      </c>
      <c r="BI308" s="118">
        <f t="shared" si="83"/>
        <v>0</v>
      </c>
      <c r="BJ308" s="19" t="s">
        <v>40</v>
      </c>
      <c r="BK308" s="118">
        <f t="shared" si="84"/>
        <v>0</v>
      </c>
      <c r="BL308" s="19" t="s">
        <v>268</v>
      </c>
      <c r="BM308" s="19" t="s">
        <v>3513</v>
      </c>
    </row>
    <row r="309" spans="2:65" s="1" customFormat="1" ht="38.25" customHeight="1">
      <c r="B309" s="35"/>
      <c r="C309" s="173" t="s">
        <v>952</v>
      </c>
      <c r="D309" s="173" t="s">
        <v>220</v>
      </c>
      <c r="E309" s="174" t="s">
        <v>3514</v>
      </c>
      <c r="F309" s="251" t="s">
        <v>3515</v>
      </c>
      <c r="G309" s="251"/>
      <c r="H309" s="251"/>
      <c r="I309" s="251"/>
      <c r="J309" s="175" t="s">
        <v>372</v>
      </c>
      <c r="K309" s="176">
        <v>3</v>
      </c>
      <c r="L309" s="252">
        <v>0</v>
      </c>
      <c r="M309" s="253"/>
      <c r="N309" s="254">
        <f t="shared" si="75"/>
        <v>0</v>
      </c>
      <c r="O309" s="254"/>
      <c r="P309" s="254"/>
      <c r="Q309" s="254"/>
      <c r="R309" s="37"/>
      <c r="T309" s="177" t="s">
        <v>22</v>
      </c>
      <c r="U309" s="44" t="s">
        <v>49</v>
      </c>
      <c r="V309" s="36"/>
      <c r="W309" s="178">
        <f t="shared" si="76"/>
        <v>0</v>
      </c>
      <c r="X309" s="178">
        <v>5.2999999999999998E-4</v>
      </c>
      <c r="Y309" s="178">
        <f t="shared" si="77"/>
        <v>1.5899999999999998E-3</v>
      </c>
      <c r="Z309" s="178">
        <v>0</v>
      </c>
      <c r="AA309" s="179">
        <f t="shared" si="78"/>
        <v>0</v>
      </c>
      <c r="AR309" s="19" t="s">
        <v>268</v>
      </c>
      <c r="AT309" s="19" t="s">
        <v>220</v>
      </c>
      <c r="AU309" s="19" t="s">
        <v>93</v>
      </c>
      <c r="AY309" s="19" t="s">
        <v>219</v>
      </c>
      <c r="BE309" s="118">
        <f t="shared" si="79"/>
        <v>0</v>
      </c>
      <c r="BF309" s="118">
        <f t="shared" si="80"/>
        <v>0</v>
      </c>
      <c r="BG309" s="118">
        <f t="shared" si="81"/>
        <v>0</v>
      </c>
      <c r="BH309" s="118">
        <f t="shared" si="82"/>
        <v>0</v>
      </c>
      <c r="BI309" s="118">
        <f t="shared" si="83"/>
        <v>0</v>
      </c>
      <c r="BJ309" s="19" t="s">
        <v>40</v>
      </c>
      <c r="BK309" s="118">
        <f t="shared" si="84"/>
        <v>0</v>
      </c>
      <c r="BL309" s="19" t="s">
        <v>268</v>
      </c>
      <c r="BM309" s="19" t="s">
        <v>3516</v>
      </c>
    </row>
    <row r="310" spans="2:65" s="1" customFormat="1" ht="38.25" customHeight="1">
      <c r="B310" s="35"/>
      <c r="C310" s="173" t="s">
        <v>956</v>
      </c>
      <c r="D310" s="173" t="s">
        <v>220</v>
      </c>
      <c r="E310" s="174" t="s">
        <v>3517</v>
      </c>
      <c r="F310" s="251" t="s">
        <v>3518</v>
      </c>
      <c r="G310" s="251"/>
      <c r="H310" s="251"/>
      <c r="I310" s="251"/>
      <c r="J310" s="175" t="s">
        <v>372</v>
      </c>
      <c r="K310" s="176">
        <v>1</v>
      </c>
      <c r="L310" s="252">
        <v>0</v>
      </c>
      <c r="M310" s="253"/>
      <c r="N310" s="254">
        <f t="shared" si="75"/>
        <v>0</v>
      </c>
      <c r="O310" s="254"/>
      <c r="P310" s="254"/>
      <c r="Q310" s="254"/>
      <c r="R310" s="37"/>
      <c r="T310" s="177" t="s">
        <v>22</v>
      </c>
      <c r="U310" s="44" t="s">
        <v>49</v>
      </c>
      <c r="V310" s="36"/>
      <c r="W310" s="178">
        <f t="shared" si="76"/>
        <v>0</v>
      </c>
      <c r="X310" s="178">
        <v>6.7000000000000002E-4</v>
      </c>
      <c r="Y310" s="178">
        <f t="shared" si="77"/>
        <v>6.7000000000000002E-4</v>
      </c>
      <c r="Z310" s="178">
        <v>0</v>
      </c>
      <c r="AA310" s="179">
        <f t="shared" si="78"/>
        <v>0</v>
      </c>
      <c r="AR310" s="19" t="s">
        <v>268</v>
      </c>
      <c r="AT310" s="19" t="s">
        <v>220</v>
      </c>
      <c r="AU310" s="19" t="s">
        <v>93</v>
      </c>
      <c r="AY310" s="19" t="s">
        <v>219</v>
      </c>
      <c r="BE310" s="118">
        <f t="shared" si="79"/>
        <v>0</v>
      </c>
      <c r="BF310" s="118">
        <f t="shared" si="80"/>
        <v>0</v>
      </c>
      <c r="BG310" s="118">
        <f t="shared" si="81"/>
        <v>0</v>
      </c>
      <c r="BH310" s="118">
        <f t="shared" si="82"/>
        <v>0</v>
      </c>
      <c r="BI310" s="118">
        <f t="shared" si="83"/>
        <v>0</v>
      </c>
      <c r="BJ310" s="19" t="s">
        <v>40</v>
      </c>
      <c r="BK310" s="118">
        <f t="shared" si="84"/>
        <v>0</v>
      </c>
      <c r="BL310" s="19" t="s">
        <v>268</v>
      </c>
      <c r="BM310" s="19" t="s">
        <v>3519</v>
      </c>
    </row>
    <row r="311" spans="2:65" s="1" customFormat="1" ht="38.25" customHeight="1">
      <c r="B311" s="35"/>
      <c r="C311" s="173" t="s">
        <v>960</v>
      </c>
      <c r="D311" s="173" t="s">
        <v>220</v>
      </c>
      <c r="E311" s="174" t="s">
        <v>3520</v>
      </c>
      <c r="F311" s="251" t="s">
        <v>3521</v>
      </c>
      <c r="G311" s="251"/>
      <c r="H311" s="251"/>
      <c r="I311" s="251"/>
      <c r="J311" s="175" t="s">
        <v>372</v>
      </c>
      <c r="K311" s="176">
        <v>9</v>
      </c>
      <c r="L311" s="252">
        <v>0</v>
      </c>
      <c r="M311" s="253"/>
      <c r="N311" s="254">
        <f t="shared" si="75"/>
        <v>0</v>
      </c>
      <c r="O311" s="254"/>
      <c r="P311" s="254"/>
      <c r="Q311" s="254"/>
      <c r="R311" s="37"/>
      <c r="T311" s="177" t="s">
        <v>22</v>
      </c>
      <c r="U311" s="44" t="s">
        <v>49</v>
      </c>
      <c r="V311" s="36"/>
      <c r="W311" s="178">
        <f t="shared" si="76"/>
        <v>0</v>
      </c>
      <c r="X311" s="178">
        <v>2.0000000000000001E-4</v>
      </c>
      <c r="Y311" s="178">
        <f t="shared" si="77"/>
        <v>1.8000000000000002E-3</v>
      </c>
      <c r="Z311" s="178">
        <v>0</v>
      </c>
      <c r="AA311" s="179">
        <f t="shared" si="78"/>
        <v>0</v>
      </c>
      <c r="AR311" s="19" t="s">
        <v>268</v>
      </c>
      <c r="AT311" s="19" t="s">
        <v>220</v>
      </c>
      <c r="AU311" s="19" t="s">
        <v>93</v>
      </c>
      <c r="AY311" s="19" t="s">
        <v>219</v>
      </c>
      <c r="BE311" s="118">
        <f t="shared" si="79"/>
        <v>0</v>
      </c>
      <c r="BF311" s="118">
        <f t="shared" si="80"/>
        <v>0</v>
      </c>
      <c r="BG311" s="118">
        <f t="shared" si="81"/>
        <v>0</v>
      </c>
      <c r="BH311" s="118">
        <f t="shared" si="82"/>
        <v>0</v>
      </c>
      <c r="BI311" s="118">
        <f t="shared" si="83"/>
        <v>0</v>
      </c>
      <c r="BJ311" s="19" t="s">
        <v>40</v>
      </c>
      <c r="BK311" s="118">
        <f t="shared" si="84"/>
        <v>0</v>
      </c>
      <c r="BL311" s="19" t="s">
        <v>268</v>
      </c>
      <c r="BM311" s="19" t="s">
        <v>3522</v>
      </c>
    </row>
    <row r="312" spans="2:65" s="1" customFormat="1" ht="38.25" customHeight="1">
      <c r="B312" s="35"/>
      <c r="C312" s="173" t="s">
        <v>964</v>
      </c>
      <c r="D312" s="173" t="s">
        <v>220</v>
      </c>
      <c r="E312" s="174" t="s">
        <v>3523</v>
      </c>
      <c r="F312" s="251" t="s">
        <v>3524</v>
      </c>
      <c r="G312" s="251"/>
      <c r="H312" s="251"/>
      <c r="I312" s="251"/>
      <c r="J312" s="175" t="s">
        <v>372</v>
      </c>
      <c r="K312" s="176">
        <v>7</v>
      </c>
      <c r="L312" s="252">
        <v>0</v>
      </c>
      <c r="M312" s="253"/>
      <c r="N312" s="254">
        <f t="shared" si="75"/>
        <v>0</v>
      </c>
      <c r="O312" s="254"/>
      <c r="P312" s="254"/>
      <c r="Q312" s="254"/>
      <c r="R312" s="37"/>
      <c r="T312" s="177" t="s">
        <v>22</v>
      </c>
      <c r="U312" s="44" t="s">
        <v>49</v>
      </c>
      <c r="V312" s="36"/>
      <c r="W312" s="178">
        <f t="shared" si="76"/>
        <v>0</v>
      </c>
      <c r="X312" s="178">
        <v>5.9999999999999995E-4</v>
      </c>
      <c r="Y312" s="178">
        <f t="shared" si="77"/>
        <v>4.1999999999999997E-3</v>
      </c>
      <c r="Z312" s="178">
        <v>0</v>
      </c>
      <c r="AA312" s="179">
        <f t="shared" si="78"/>
        <v>0</v>
      </c>
      <c r="AR312" s="19" t="s">
        <v>268</v>
      </c>
      <c r="AT312" s="19" t="s">
        <v>220</v>
      </c>
      <c r="AU312" s="19" t="s">
        <v>93</v>
      </c>
      <c r="AY312" s="19" t="s">
        <v>219</v>
      </c>
      <c r="BE312" s="118">
        <f t="shared" si="79"/>
        <v>0</v>
      </c>
      <c r="BF312" s="118">
        <f t="shared" si="80"/>
        <v>0</v>
      </c>
      <c r="BG312" s="118">
        <f t="shared" si="81"/>
        <v>0</v>
      </c>
      <c r="BH312" s="118">
        <f t="shared" si="82"/>
        <v>0</v>
      </c>
      <c r="BI312" s="118">
        <f t="shared" si="83"/>
        <v>0</v>
      </c>
      <c r="BJ312" s="19" t="s">
        <v>40</v>
      </c>
      <c r="BK312" s="118">
        <f t="shared" si="84"/>
        <v>0</v>
      </c>
      <c r="BL312" s="19" t="s">
        <v>268</v>
      </c>
      <c r="BM312" s="19" t="s">
        <v>3525</v>
      </c>
    </row>
    <row r="313" spans="2:65" s="10" customFormat="1" ht="29.85" customHeight="1">
      <c r="B313" s="162"/>
      <c r="C313" s="163"/>
      <c r="D313" s="172" t="s">
        <v>1706</v>
      </c>
      <c r="E313" s="172"/>
      <c r="F313" s="172"/>
      <c r="G313" s="172"/>
      <c r="H313" s="172"/>
      <c r="I313" s="172"/>
      <c r="J313" s="172"/>
      <c r="K313" s="172"/>
      <c r="L313" s="172"/>
      <c r="M313" s="172"/>
      <c r="N313" s="255">
        <f>BK313</f>
        <v>0</v>
      </c>
      <c r="O313" s="256"/>
      <c r="P313" s="256"/>
      <c r="Q313" s="256"/>
      <c r="R313" s="165"/>
      <c r="T313" s="166"/>
      <c r="U313" s="163"/>
      <c r="V313" s="163"/>
      <c r="W313" s="167">
        <f>SUM(W314:W318)</f>
        <v>0</v>
      </c>
      <c r="X313" s="163"/>
      <c r="Y313" s="167">
        <f>SUM(Y314:Y318)</f>
        <v>1.3029999999999998E-2</v>
      </c>
      <c r="Z313" s="163"/>
      <c r="AA313" s="168">
        <f>SUM(AA314:AA318)</f>
        <v>0</v>
      </c>
      <c r="AR313" s="169" t="s">
        <v>93</v>
      </c>
      <c r="AT313" s="170" t="s">
        <v>83</v>
      </c>
      <c r="AU313" s="170" t="s">
        <v>40</v>
      </c>
      <c r="AY313" s="169" t="s">
        <v>219</v>
      </c>
      <c r="BK313" s="171">
        <f>SUM(BK314:BK318)</f>
        <v>0</v>
      </c>
    </row>
    <row r="314" spans="2:65" s="1" customFormat="1" ht="38.25" customHeight="1">
      <c r="B314" s="35"/>
      <c r="C314" s="173" t="s">
        <v>968</v>
      </c>
      <c r="D314" s="173" t="s">
        <v>220</v>
      </c>
      <c r="E314" s="174" t="s">
        <v>3526</v>
      </c>
      <c r="F314" s="251" t="s">
        <v>3527</v>
      </c>
      <c r="G314" s="251"/>
      <c r="H314" s="251"/>
      <c r="I314" s="251"/>
      <c r="J314" s="175" t="s">
        <v>3419</v>
      </c>
      <c r="K314" s="176">
        <v>1</v>
      </c>
      <c r="L314" s="252">
        <v>0</v>
      </c>
      <c r="M314" s="253"/>
      <c r="N314" s="254">
        <f>ROUND(L314*K314,2)</f>
        <v>0</v>
      </c>
      <c r="O314" s="254"/>
      <c r="P314" s="254"/>
      <c r="Q314" s="254"/>
      <c r="R314" s="37"/>
      <c r="T314" s="177" t="s">
        <v>22</v>
      </c>
      <c r="U314" s="44" t="s">
        <v>49</v>
      </c>
      <c r="V314" s="36"/>
      <c r="W314" s="178">
        <f>V314*K314</f>
        <v>0</v>
      </c>
      <c r="X314" s="178">
        <v>6.2899999999999996E-3</v>
      </c>
      <c r="Y314" s="178">
        <f>X314*K314</f>
        <v>6.2899999999999996E-3</v>
      </c>
      <c r="Z314" s="178">
        <v>0</v>
      </c>
      <c r="AA314" s="179">
        <f>Z314*K314</f>
        <v>0</v>
      </c>
      <c r="AR314" s="19" t="s">
        <v>268</v>
      </c>
      <c r="AT314" s="19" t="s">
        <v>220</v>
      </c>
      <c r="AU314" s="19" t="s">
        <v>93</v>
      </c>
      <c r="AY314" s="19" t="s">
        <v>219</v>
      </c>
      <c r="BE314" s="118">
        <f>IF(U314="základní",N314,0)</f>
        <v>0</v>
      </c>
      <c r="BF314" s="118">
        <f>IF(U314="snížená",N314,0)</f>
        <v>0</v>
      </c>
      <c r="BG314" s="118">
        <f>IF(U314="zákl. přenesená",N314,0)</f>
        <v>0</v>
      </c>
      <c r="BH314" s="118">
        <f>IF(U314="sníž. přenesená",N314,0)</f>
        <v>0</v>
      </c>
      <c r="BI314" s="118">
        <f>IF(U314="nulová",N314,0)</f>
        <v>0</v>
      </c>
      <c r="BJ314" s="19" t="s">
        <v>40</v>
      </c>
      <c r="BK314" s="118">
        <f>ROUND(L314*K314,2)</f>
        <v>0</v>
      </c>
      <c r="BL314" s="19" t="s">
        <v>268</v>
      </c>
      <c r="BM314" s="19" t="s">
        <v>3528</v>
      </c>
    </row>
    <row r="315" spans="2:65" s="1" customFormat="1" ht="25.5" customHeight="1">
      <c r="B315" s="35"/>
      <c r="C315" s="173" t="s">
        <v>972</v>
      </c>
      <c r="D315" s="173" t="s">
        <v>220</v>
      </c>
      <c r="E315" s="174" t="s">
        <v>3529</v>
      </c>
      <c r="F315" s="251" t="s">
        <v>3530</v>
      </c>
      <c r="G315" s="251"/>
      <c r="H315" s="251"/>
      <c r="I315" s="251"/>
      <c r="J315" s="175" t="s">
        <v>3419</v>
      </c>
      <c r="K315" s="176">
        <v>1</v>
      </c>
      <c r="L315" s="252">
        <v>0</v>
      </c>
      <c r="M315" s="253"/>
      <c r="N315" s="254">
        <f>ROUND(L315*K315,2)</f>
        <v>0</v>
      </c>
      <c r="O315" s="254"/>
      <c r="P315" s="254"/>
      <c r="Q315" s="254"/>
      <c r="R315" s="37"/>
      <c r="T315" s="177" t="s">
        <v>22</v>
      </c>
      <c r="U315" s="44" t="s">
        <v>49</v>
      </c>
      <c r="V315" s="36"/>
      <c r="W315" s="178">
        <f>V315*K315</f>
        <v>0</v>
      </c>
      <c r="X315" s="178">
        <v>4.5500000000000002E-3</v>
      </c>
      <c r="Y315" s="178">
        <f>X315*K315</f>
        <v>4.5500000000000002E-3</v>
      </c>
      <c r="Z315" s="178">
        <v>0</v>
      </c>
      <c r="AA315" s="179">
        <f>Z315*K315</f>
        <v>0</v>
      </c>
      <c r="AR315" s="19" t="s">
        <v>268</v>
      </c>
      <c r="AT315" s="19" t="s">
        <v>220</v>
      </c>
      <c r="AU315" s="19" t="s">
        <v>93</v>
      </c>
      <c r="AY315" s="19" t="s">
        <v>219</v>
      </c>
      <c r="BE315" s="118">
        <f>IF(U315="základní",N315,0)</f>
        <v>0</v>
      </c>
      <c r="BF315" s="118">
        <f>IF(U315="snížená",N315,0)</f>
        <v>0</v>
      </c>
      <c r="BG315" s="118">
        <f>IF(U315="zákl. přenesená",N315,0)</f>
        <v>0</v>
      </c>
      <c r="BH315" s="118">
        <f>IF(U315="sníž. přenesená",N315,0)</f>
        <v>0</v>
      </c>
      <c r="BI315" s="118">
        <f>IF(U315="nulová",N315,0)</f>
        <v>0</v>
      </c>
      <c r="BJ315" s="19" t="s">
        <v>40</v>
      </c>
      <c r="BK315" s="118">
        <f>ROUND(L315*K315,2)</f>
        <v>0</v>
      </c>
      <c r="BL315" s="19" t="s">
        <v>268</v>
      </c>
      <c r="BM315" s="19" t="s">
        <v>3531</v>
      </c>
    </row>
    <row r="316" spans="2:65" s="1" customFormat="1" ht="25.5" customHeight="1">
      <c r="B316" s="35"/>
      <c r="C316" s="173" t="s">
        <v>976</v>
      </c>
      <c r="D316" s="173" t="s">
        <v>220</v>
      </c>
      <c r="E316" s="174" t="s">
        <v>3532</v>
      </c>
      <c r="F316" s="251" t="s">
        <v>3533</v>
      </c>
      <c r="G316" s="251"/>
      <c r="H316" s="251"/>
      <c r="I316" s="251"/>
      <c r="J316" s="175" t="s">
        <v>372</v>
      </c>
      <c r="K316" s="176">
        <v>1</v>
      </c>
      <c r="L316" s="252">
        <v>0</v>
      </c>
      <c r="M316" s="253"/>
      <c r="N316" s="254">
        <f>ROUND(L316*K316,2)</f>
        <v>0</v>
      </c>
      <c r="O316" s="254"/>
      <c r="P316" s="254"/>
      <c r="Q316" s="254"/>
      <c r="R316" s="37"/>
      <c r="T316" s="177" t="s">
        <v>22</v>
      </c>
      <c r="U316" s="44" t="s">
        <v>49</v>
      </c>
      <c r="V316" s="36"/>
      <c r="W316" s="178">
        <f>V316*K316</f>
        <v>0</v>
      </c>
      <c r="X316" s="178">
        <v>6.8999999999999997E-4</v>
      </c>
      <c r="Y316" s="178">
        <f>X316*K316</f>
        <v>6.8999999999999997E-4</v>
      </c>
      <c r="Z316" s="178">
        <v>0</v>
      </c>
      <c r="AA316" s="179">
        <f>Z316*K316</f>
        <v>0</v>
      </c>
      <c r="AR316" s="19" t="s">
        <v>268</v>
      </c>
      <c r="AT316" s="19" t="s">
        <v>220</v>
      </c>
      <c r="AU316" s="19" t="s">
        <v>93</v>
      </c>
      <c r="AY316" s="19" t="s">
        <v>219</v>
      </c>
      <c r="BE316" s="118">
        <f>IF(U316="základní",N316,0)</f>
        <v>0</v>
      </c>
      <c r="BF316" s="118">
        <f>IF(U316="snížená",N316,0)</f>
        <v>0</v>
      </c>
      <c r="BG316" s="118">
        <f>IF(U316="zákl. přenesená",N316,0)</f>
        <v>0</v>
      </c>
      <c r="BH316" s="118">
        <f>IF(U316="sníž. přenesená",N316,0)</f>
        <v>0</v>
      </c>
      <c r="BI316" s="118">
        <f>IF(U316="nulová",N316,0)</f>
        <v>0</v>
      </c>
      <c r="BJ316" s="19" t="s">
        <v>40</v>
      </c>
      <c r="BK316" s="118">
        <f>ROUND(L316*K316,2)</f>
        <v>0</v>
      </c>
      <c r="BL316" s="19" t="s">
        <v>268</v>
      </c>
      <c r="BM316" s="19" t="s">
        <v>3534</v>
      </c>
    </row>
    <row r="317" spans="2:65" s="1" customFormat="1" ht="38.25" customHeight="1">
      <c r="B317" s="35"/>
      <c r="C317" s="181" t="s">
        <v>980</v>
      </c>
      <c r="D317" s="181" t="s">
        <v>536</v>
      </c>
      <c r="E317" s="182" t="s">
        <v>3535</v>
      </c>
      <c r="F317" s="285" t="s">
        <v>3536</v>
      </c>
      <c r="G317" s="285"/>
      <c r="H317" s="285"/>
      <c r="I317" s="285"/>
      <c r="J317" s="183" t="s">
        <v>372</v>
      </c>
      <c r="K317" s="184">
        <v>1</v>
      </c>
      <c r="L317" s="282">
        <v>0</v>
      </c>
      <c r="M317" s="283"/>
      <c r="N317" s="284">
        <f>ROUND(L317*K317,2)</f>
        <v>0</v>
      </c>
      <c r="O317" s="254"/>
      <c r="P317" s="254"/>
      <c r="Q317" s="254"/>
      <c r="R317" s="37"/>
      <c r="T317" s="177" t="s">
        <v>22</v>
      </c>
      <c r="U317" s="44" t="s">
        <v>49</v>
      </c>
      <c r="V317" s="36"/>
      <c r="W317" s="178">
        <f>V317*K317</f>
        <v>0</v>
      </c>
      <c r="X317" s="178">
        <v>1.5E-3</v>
      </c>
      <c r="Y317" s="178">
        <f>X317*K317</f>
        <v>1.5E-3</v>
      </c>
      <c r="Z317" s="178">
        <v>0</v>
      </c>
      <c r="AA317" s="179">
        <f>Z317*K317</f>
        <v>0</v>
      </c>
      <c r="AR317" s="19" t="s">
        <v>414</v>
      </c>
      <c r="AT317" s="19" t="s">
        <v>536</v>
      </c>
      <c r="AU317" s="19" t="s">
        <v>93</v>
      </c>
      <c r="AY317" s="19" t="s">
        <v>219</v>
      </c>
      <c r="BE317" s="118">
        <f>IF(U317="základní",N317,0)</f>
        <v>0</v>
      </c>
      <c r="BF317" s="118">
        <f>IF(U317="snížená",N317,0)</f>
        <v>0</v>
      </c>
      <c r="BG317" s="118">
        <f>IF(U317="zákl. přenesená",N317,0)</f>
        <v>0</v>
      </c>
      <c r="BH317" s="118">
        <f>IF(U317="sníž. přenesená",N317,0)</f>
        <v>0</v>
      </c>
      <c r="BI317" s="118">
        <f>IF(U317="nulová",N317,0)</f>
        <v>0</v>
      </c>
      <c r="BJ317" s="19" t="s">
        <v>40</v>
      </c>
      <c r="BK317" s="118">
        <f>ROUND(L317*K317,2)</f>
        <v>0</v>
      </c>
      <c r="BL317" s="19" t="s">
        <v>268</v>
      </c>
      <c r="BM317" s="19" t="s">
        <v>3537</v>
      </c>
    </row>
    <row r="318" spans="2:65" s="1" customFormat="1" ht="25.5" customHeight="1">
      <c r="B318" s="35"/>
      <c r="C318" s="173" t="s">
        <v>984</v>
      </c>
      <c r="D318" s="173" t="s">
        <v>220</v>
      </c>
      <c r="E318" s="174" t="s">
        <v>3538</v>
      </c>
      <c r="F318" s="251" t="s">
        <v>3539</v>
      </c>
      <c r="G318" s="251"/>
      <c r="H318" s="251"/>
      <c r="I318" s="251"/>
      <c r="J318" s="175" t="s">
        <v>273</v>
      </c>
      <c r="K318" s="180">
        <v>0</v>
      </c>
      <c r="L318" s="252">
        <v>0</v>
      </c>
      <c r="M318" s="253"/>
      <c r="N318" s="254">
        <f>ROUND(L318*K318,2)</f>
        <v>0</v>
      </c>
      <c r="O318" s="254"/>
      <c r="P318" s="254"/>
      <c r="Q318" s="254"/>
      <c r="R318" s="37"/>
      <c r="T318" s="177" t="s">
        <v>22</v>
      </c>
      <c r="U318" s="44" t="s">
        <v>49</v>
      </c>
      <c r="V318" s="36"/>
      <c r="W318" s="178">
        <f>V318*K318</f>
        <v>0</v>
      </c>
      <c r="X318" s="178">
        <v>0</v>
      </c>
      <c r="Y318" s="178">
        <f>X318*K318</f>
        <v>0</v>
      </c>
      <c r="Z318" s="178">
        <v>0</v>
      </c>
      <c r="AA318" s="179">
        <f>Z318*K318</f>
        <v>0</v>
      </c>
      <c r="AR318" s="19" t="s">
        <v>268</v>
      </c>
      <c r="AT318" s="19" t="s">
        <v>220</v>
      </c>
      <c r="AU318" s="19" t="s">
        <v>93</v>
      </c>
      <c r="AY318" s="19" t="s">
        <v>219</v>
      </c>
      <c r="BE318" s="118">
        <f>IF(U318="základní",N318,0)</f>
        <v>0</v>
      </c>
      <c r="BF318" s="118">
        <f>IF(U318="snížená",N318,0)</f>
        <v>0</v>
      </c>
      <c r="BG318" s="118">
        <f>IF(U318="zákl. přenesená",N318,0)</f>
        <v>0</v>
      </c>
      <c r="BH318" s="118">
        <f>IF(U318="sníž. přenesená",N318,0)</f>
        <v>0</v>
      </c>
      <c r="BI318" s="118">
        <f>IF(U318="nulová",N318,0)</f>
        <v>0</v>
      </c>
      <c r="BJ318" s="19" t="s">
        <v>40</v>
      </c>
      <c r="BK318" s="118">
        <f>ROUND(L318*K318,2)</f>
        <v>0</v>
      </c>
      <c r="BL318" s="19" t="s">
        <v>268</v>
      </c>
      <c r="BM318" s="19" t="s">
        <v>3540</v>
      </c>
    </row>
    <row r="319" spans="2:65" s="10" customFormat="1" ht="29.85" customHeight="1">
      <c r="B319" s="162"/>
      <c r="C319" s="163"/>
      <c r="D319" s="172" t="s">
        <v>3033</v>
      </c>
      <c r="E319" s="172"/>
      <c r="F319" s="172"/>
      <c r="G319" s="172"/>
      <c r="H319" s="172"/>
      <c r="I319" s="172"/>
      <c r="J319" s="172"/>
      <c r="K319" s="172"/>
      <c r="L319" s="172"/>
      <c r="M319" s="172"/>
      <c r="N319" s="255">
        <f>BK319</f>
        <v>0</v>
      </c>
      <c r="O319" s="256"/>
      <c r="P319" s="256"/>
      <c r="Q319" s="256"/>
      <c r="R319" s="165"/>
      <c r="T319" s="166"/>
      <c r="U319" s="163"/>
      <c r="V319" s="163"/>
      <c r="W319" s="167">
        <f>W320</f>
        <v>0</v>
      </c>
      <c r="X319" s="163"/>
      <c r="Y319" s="167">
        <f>Y320</f>
        <v>0.10034999999999999</v>
      </c>
      <c r="Z319" s="163"/>
      <c r="AA319" s="168">
        <f>AA320</f>
        <v>0</v>
      </c>
      <c r="AR319" s="169" t="s">
        <v>93</v>
      </c>
      <c r="AT319" s="170" t="s">
        <v>83</v>
      </c>
      <c r="AU319" s="170" t="s">
        <v>40</v>
      </c>
      <c r="AY319" s="169" t="s">
        <v>219</v>
      </c>
      <c r="BK319" s="171">
        <f>BK320</f>
        <v>0</v>
      </c>
    </row>
    <row r="320" spans="2:65" s="1" customFormat="1" ht="38.25" customHeight="1">
      <c r="B320" s="35"/>
      <c r="C320" s="173" t="s">
        <v>988</v>
      </c>
      <c r="D320" s="173" t="s">
        <v>220</v>
      </c>
      <c r="E320" s="174" t="s">
        <v>3541</v>
      </c>
      <c r="F320" s="251" t="s">
        <v>3542</v>
      </c>
      <c r="G320" s="251"/>
      <c r="H320" s="251"/>
      <c r="I320" s="251"/>
      <c r="J320" s="175" t="s">
        <v>372</v>
      </c>
      <c r="K320" s="176">
        <v>1</v>
      </c>
      <c r="L320" s="252">
        <v>0</v>
      </c>
      <c r="M320" s="253"/>
      <c r="N320" s="254">
        <f>ROUND(L320*K320,2)</f>
        <v>0</v>
      </c>
      <c r="O320" s="254"/>
      <c r="P320" s="254"/>
      <c r="Q320" s="254"/>
      <c r="R320" s="37"/>
      <c r="T320" s="177" t="s">
        <v>22</v>
      </c>
      <c r="U320" s="44" t="s">
        <v>49</v>
      </c>
      <c r="V320" s="36"/>
      <c r="W320" s="178">
        <f>V320*K320</f>
        <v>0</v>
      </c>
      <c r="X320" s="178">
        <v>0.10034999999999999</v>
      </c>
      <c r="Y320" s="178">
        <f>X320*K320</f>
        <v>0.10034999999999999</v>
      </c>
      <c r="Z320" s="178">
        <v>0</v>
      </c>
      <c r="AA320" s="179">
        <f>Z320*K320</f>
        <v>0</v>
      </c>
      <c r="AR320" s="19" t="s">
        <v>268</v>
      </c>
      <c r="AT320" s="19" t="s">
        <v>220</v>
      </c>
      <c r="AU320" s="19" t="s">
        <v>93</v>
      </c>
      <c r="AY320" s="19" t="s">
        <v>219</v>
      </c>
      <c r="BE320" s="118">
        <f>IF(U320="základní",N320,0)</f>
        <v>0</v>
      </c>
      <c r="BF320" s="118">
        <f>IF(U320="snížená",N320,0)</f>
        <v>0</v>
      </c>
      <c r="BG320" s="118">
        <f>IF(U320="zákl. přenesená",N320,0)</f>
        <v>0</v>
      </c>
      <c r="BH320" s="118">
        <f>IF(U320="sníž. přenesená",N320,0)</f>
        <v>0</v>
      </c>
      <c r="BI320" s="118">
        <f>IF(U320="nulová",N320,0)</f>
        <v>0</v>
      </c>
      <c r="BJ320" s="19" t="s">
        <v>40</v>
      </c>
      <c r="BK320" s="118">
        <f>ROUND(L320*K320,2)</f>
        <v>0</v>
      </c>
      <c r="BL320" s="19" t="s">
        <v>268</v>
      </c>
      <c r="BM320" s="19" t="s">
        <v>3543</v>
      </c>
    </row>
    <row r="321" spans="2:65" s="10" customFormat="1" ht="29.85" customHeight="1">
      <c r="B321" s="162"/>
      <c r="C321" s="163"/>
      <c r="D321" s="172" t="s">
        <v>296</v>
      </c>
      <c r="E321" s="172"/>
      <c r="F321" s="172"/>
      <c r="G321" s="172"/>
      <c r="H321" s="172"/>
      <c r="I321" s="172"/>
      <c r="J321" s="172"/>
      <c r="K321" s="172"/>
      <c r="L321" s="172"/>
      <c r="M321" s="172"/>
      <c r="N321" s="255">
        <f>BK321</f>
        <v>0</v>
      </c>
      <c r="O321" s="256"/>
      <c r="P321" s="256"/>
      <c r="Q321" s="256"/>
      <c r="R321" s="165"/>
      <c r="T321" s="166"/>
      <c r="U321" s="163"/>
      <c r="V321" s="163"/>
      <c r="W321" s="167">
        <f>SUM(W322:W323)</f>
        <v>0</v>
      </c>
      <c r="X321" s="163"/>
      <c r="Y321" s="167">
        <f>SUM(Y322:Y323)</f>
        <v>9.6000000000000009E-3</v>
      </c>
      <c r="Z321" s="163"/>
      <c r="AA321" s="168">
        <f>SUM(AA322:AA323)</f>
        <v>0</v>
      </c>
      <c r="AR321" s="169" t="s">
        <v>93</v>
      </c>
      <c r="AT321" s="170" t="s">
        <v>83</v>
      </c>
      <c r="AU321" s="170" t="s">
        <v>40</v>
      </c>
      <c r="AY321" s="169" t="s">
        <v>219</v>
      </c>
      <c r="BK321" s="171">
        <f>SUM(BK322:BK323)</f>
        <v>0</v>
      </c>
    </row>
    <row r="322" spans="2:65" s="1" customFormat="1" ht="25.5" customHeight="1">
      <c r="B322" s="35"/>
      <c r="C322" s="173" t="s">
        <v>992</v>
      </c>
      <c r="D322" s="173" t="s">
        <v>220</v>
      </c>
      <c r="E322" s="174" t="s">
        <v>3544</v>
      </c>
      <c r="F322" s="251" t="s">
        <v>3545</v>
      </c>
      <c r="G322" s="251"/>
      <c r="H322" s="251"/>
      <c r="I322" s="251"/>
      <c r="J322" s="175" t="s">
        <v>1079</v>
      </c>
      <c r="K322" s="176">
        <v>160</v>
      </c>
      <c r="L322" s="252">
        <v>0</v>
      </c>
      <c r="M322" s="253"/>
      <c r="N322" s="254">
        <f>ROUND(L322*K322,2)</f>
        <v>0</v>
      </c>
      <c r="O322" s="254"/>
      <c r="P322" s="254"/>
      <c r="Q322" s="254"/>
      <c r="R322" s="37"/>
      <c r="T322" s="177" t="s">
        <v>22</v>
      </c>
      <c r="U322" s="44" t="s">
        <v>49</v>
      </c>
      <c r="V322" s="36"/>
      <c r="W322" s="178">
        <f>V322*K322</f>
        <v>0</v>
      </c>
      <c r="X322" s="178">
        <v>6.0000000000000002E-5</v>
      </c>
      <c r="Y322" s="178">
        <f>X322*K322</f>
        <v>9.6000000000000009E-3</v>
      </c>
      <c r="Z322" s="178">
        <v>0</v>
      </c>
      <c r="AA322" s="179">
        <f>Z322*K322</f>
        <v>0</v>
      </c>
      <c r="AR322" s="19" t="s">
        <v>268</v>
      </c>
      <c r="AT322" s="19" t="s">
        <v>220</v>
      </c>
      <c r="AU322" s="19" t="s">
        <v>93</v>
      </c>
      <c r="AY322" s="19" t="s">
        <v>219</v>
      </c>
      <c r="BE322" s="118">
        <f>IF(U322="základní",N322,0)</f>
        <v>0</v>
      </c>
      <c r="BF322" s="118">
        <f>IF(U322="snížená",N322,0)</f>
        <v>0</v>
      </c>
      <c r="BG322" s="118">
        <f>IF(U322="zákl. přenesená",N322,0)</f>
        <v>0</v>
      </c>
      <c r="BH322" s="118">
        <f>IF(U322="sníž. přenesená",N322,0)</f>
        <v>0</v>
      </c>
      <c r="BI322" s="118">
        <f>IF(U322="nulová",N322,0)</f>
        <v>0</v>
      </c>
      <c r="BJ322" s="19" t="s">
        <v>40</v>
      </c>
      <c r="BK322" s="118">
        <f>ROUND(L322*K322,2)</f>
        <v>0</v>
      </c>
      <c r="BL322" s="19" t="s">
        <v>268</v>
      </c>
      <c r="BM322" s="19" t="s">
        <v>3546</v>
      </c>
    </row>
    <row r="323" spans="2:65" s="1" customFormat="1" ht="25.5" customHeight="1">
      <c r="B323" s="35"/>
      <c r="C323" s="173" t="s">
        <v>996</v>
      </c>
      <c r="D323" s="173" t="s">
        <v>220</v>
      </c>
      <c r="E323" s="174" t="s">
        <v>3547</v>
      </c>
      <c r="F323" s="251" t="s">
        <v>3548</v>
      </c>
      <c r="G323" s="251"/>
      <c r="H323" s="251"/>
      <c r="I323" s="251"/>
      <c r="J323" s="175" t="s">
        <v>239</v>
      </c>
      <c r="K323" s="176">
        <v>0.01</v>
      </c>
      <c r="L323" s="252">
        <v>0</v>
      </c>
      <c r="M323" s="253"/>
      <c r="N323" s="254">
        <f>ROUND(L323*K323,2)</f>
        <v>0</v>
      </c>
      <c r="O323" s="254"/>
      <c r="P323" s="254"/>
      <c r="Q323" s="254"/>
      <c r="R323" s="37"/>
      <c r="T323" s="177" t="s">
        <v>22</v>
      </c>
      <c r="U323" s="44" t="s">
        <v>49</v>
      </c>
      <c r="V323" s="36"/>
      <c r="W323" s="178">
        <f>V323*K323</f>
        <v>0</v>
      </c>
      <c r="X323" s="178">
        <v>0</v>
      </c>
      <c r="Y323" s="178">
        <f>X323*K323</f>
        <v>0</v>
      </c>
      <c r="Z323" s="178">
        <v>0</v>
      </c>
      <c r="AA323" s="179">
        <f>Z323*K323</f>
        <v>0</v>
      </c>
      <c r="AR323" s="19" t="s">
        <v>268</v>
      </c>
      <c r="AT323" s="19" t="s">
        <v>220</v>
      </c>
      <c r="AU323" s="19" t="s">
        <v>93</v>
      </c>
      <c r="AY323" s="19" t="s">
        <v>219</v>
      </c>
      <c r="BE323" s="118">
        <f>IF(U323="základní",N323,0)</f>
        <v>0</v>
      </c>
      <c r="BF323" s="118">
        <f>IF(U323="snížená",N323,0)</f>
        <v>0</v>
      </c>
      <c r="BG323" s="118">
        <f>IF(U323="zákl. přenesená",N323,0)</f>
        <v>0</v>
      </c>
      <c r="BH323" s="118">
        <f>IF(U323="sníž. přenesená",N323,0)</f>
        <v>0</v>
      </c>
      <c r="BI323" s="118">
        <f>IF(U323="nulová",N323,0)</f>
        <v>0</v>
      </c>
      <c r="BJ323" s="19" t="s">
        <v>40</v>
      </c>
      <c r="BK323" s="118">
        <f>ROUND(L323*K323,2)</f>
        <v>0</v>
      </c>
      <c r="BL323" s="19" t="s">
        <v>268</v>
      </c>
      <c r="BM323" s="19" t="s">
        <v>3549</v>
      </c>
    </row>
    <row r="324" spans="2:65" s="10" customFormat="1" ht="29.85" customHeight="1">
      <c r="B324" s="162"/>
      <c r="C324" s="163"/>
      <c r="D324" s="172" t="s">
        <v>301</v>
      </c>
      <c r="E324" s="172"/>
      <c r="F324" s="172"/>
      <c r="G324" s="172"/>
      <c r="H324" s="172"/>
      <c r="I324" s="172"/>
      <c r="J324" s="172"/>
      <c r="K324" s="172"/>
      <c r="L324" s="172"/>
      <c r="M324" s="172"/>
      <c r="N324" s="255">
        <f>BK324</f>
        <v>0</v>
      </c>
      <c r="O324" s="256"/>
      <c r="P324" s="256"/>
      <c r="Q324" s="256"/>
      <c r="R324" s="165"/>
      <c r="T324" s="166"/>
      <c r="U324" s="163"/>
      <c r="V324" s="163"/>
      <c r="W324" s="167">
        <f>SUM(W325:W326)</f>
        <v>0</v>
      </c>
      <c r="X324" s="163"/>
      <c r="Y324" s="167">
        <f>SUM(Y325:Y326)</f>
        <v>5.2200000000000007E-3</v>
      </c>
      <c r="Z324" s="163"/>
      <c r="AA324" s="168">
        <f>SUM(AA325:AA326)</f>
        <v>0</v>
      </c>
      <c r="AR324" s="169" t="s">
        <v>93</v>
      </c>
      <c r="AT324" s="170" t="s">
        <v>83</v>
      </c>
      <c r="AU324" s="170" t="s">
        <v>40</v>
      </c>
      <c r="AY324" s="169" t="s">
        <v>219</v>
      </c>
      <c r="BK324" s="171">
        <f>SUM(BK325:BK326)</f>
        <v>0</v>
      </c>
    </row>
    <row r="325" spans="2:65" s="1" customFormat="1" ht="38.25" customHeight="1">
      <c r="B325" s="35"/>
      <c r="C325" s="173" t="s">
        <v>1000</v>
      </c>
      <c r="D325" s="173" t="s">
        <v>220</v>
      </c>
      <c r="E325" s="174" t="s">
        <v>3550</v>
      </c>
      <c r="F325" s="251" t="s">
        <v>3551</v>
      </c>
      <c r="G325" s="251"/>
      <c r="H325" s="251"/>
      <c r="I325" s="251"/>
      <c r="J325" s="175" t="s">
        <v>223</v>
      </c>
      <c r="K325" s="176">
        <v>18</v>
      </c>
      <c r="L325" s="252">
        <v>0</v>
      </c>
      <c r="M325" s="253"/>
      <c r="N325" s="254">
        <f>ROUND(L325*K325,2)</f>
        <v>0</v>
      </c>
      <c r="O325" s="254"/>
      <c r="P325" s="254"/>
      <c r="Q325" s="254"/>
      <c r="R325" s="37"/>
      <c r="T325" s="177" t="s">
        <v>22</v>
      </c>
      <c r="U325" s="44" t="s">
        <v>49</v>
      </c>
      <c r="V325" s="36"/>
      <c r="W325" s="178">
        <f>V325*K325</f>
        <v>0</v>
      </c>
      <c r="X325" s="178">
        <v>1.7000000000000001E-4</v>
      </c>
      <c r="Y325" s="178">
        <f>X325*K325</f>
        <v>3.0600000000000002E-3</v>
      </c>
      <c r="Z325" s="178">
        <v>0</v>
      </c>
      <c r="AA325" s="179">
        <f>Z325*K325</f>
        <v>0</v>
      </c>
      <c r="AR325" s="19" t="s">
        <v>268</v>
      </c>
      <c r="AT325" s="19" t="s">
        <v>220</v>
      </c>
      <c r="AU325" s="19" t="s">
        <v>93</v>
      </c>
      <c r="AY325" s="19" t="s">
        <v>219</v>
      </c>
      <c r="BE325" s="118">
        <f>IF(U325="základní",N325,0)</f>
        <v>0</v>
      </c>
      <c r="BF325" s="118">
        <f>IF(U325="snížená",N325,0)</f>
        <v>0</v>
      </c>
      <c r="BG325" s="118">
        <f>IF(U325="zákl. přenesená",N325,0)</f>
        <v>0</v>
      </c>
      <c r="BH325" s="118">
        <f>IF(U325="sníž. přenesená",N325,0)</f>
        <v>0</v>
      </c>
      <c r="BI325" s="118">
        <f>IF(U325="nulová",N325,0)</f>
        <v>0</v>
      </c>
      <c r="BJ325" s="19" t="s">
        <v>40</v>
      </c>
      <c r="BK325" s="118">
        <f>ROUND(L325*K325,2)</f>
        <v>0</v>
      </c>
      <c r="BL325" s="19" t="s">
        <v>268</v>
      </c>
      <c r="BM325" s="19" t="s">
        <v>3552</v>
      </c>
    </row>
    <row r="326" spans="2:65" s="1" customFormat="1" ht="25.5" customHeight="1">
      <c r="B326" s="35"/>
      <c r="C326" s="173" t="s">
        <v>1004</v>
      </c>
      <c r="D326" s="173" t="s">
        <v>220</v>
      </c>
      <c r="E326" s="174" t="s">
        <v>3553</v>
      </c>
      <c r="F326" s="251" t="s">
        <v>1260</v>
      </c>
      <c r="G326" s="251"/>
      <c r="H326" s="251"/>
      <c r="I326" s="251"/>
      <c r="J326" s="175" t="s">
        <v>223</v>
      </c>
      <c r="K326" s="176">
        <v>18</v>
      </c>
      <c r="L326" s="252">
        <v>0</v>
      </c>
      <c r="M326" s="253"/>
      <c r="N326" s="254">
        <f>ROUND(L326*K326,2)</f>
        <v>0</v>
      </c>
      <c r="O326" s="254"/>
      <c r="P326" s="254"/>
      <c r="Q326" s="254"/>
      <c r="R326" s="37"/>
      <c r="T326" s="177" t="s">
        <v>22</v>
      </c>
      <c r="U326" s="44" t="s">
        <v>49</v>
      </c>
      <c r="V326" s="36"/>
      <c r="W326" s="178">
        <f>V326*K326</f>
        <v>0</v>
      </c>
      <c r="X326" s="178">
        <v>1.2E-4</v>
      </c>
      <c r="Y326" s="178">
        <f>X326*K326</f>
        <v>2.16E-3</v>
      </c>
      <c r="Z326" s="178">
        <v>0</v>
      </c>
      <c r="AA326" s="179">
        <f>Z326*K326</f>
        <v>0</v>
      </c>
      <c r="AR326" s="19" t="s">
        <v>268</v>
      </c>
      <c r="AT326" s="19" t="s">
        <v>220</v>
      </c>
      <c r="AU326" s="19" t="s">
        <v>93</v>
      </c>
      <c r="AY326" s="19" t="s">
        <v>219</v>
      </c>
      <c r="BE326" s="118">
        <f>IF(U326="základní",N326,0)</f>
        <v>0</v>
      </c>
      <c r="BF326" s="118">
        <f>IF(U326="snížená",N326,0)</f>
        <v>0</v>
      </c>
      <c r="BG326" s="118">
        <f>IF(U326="zákl. přenesená",N326,0)</f>
        <v>0</v>
      </c>
      <c r="BH326" s="118">
        <f>IF(U326="sníž. přenesená",N326,0)</f>
        <v>0</v>
      </c>
      <c r="BI326" s="118">
        <f>IF(U326="nulová",N326,0)</f>
        <v>0</v>
      </c>
      <c r="BJ326" s="19" t="s">
        <v>40</v>
      </c>
      <c r="BK326" s="118">
        <f>ROUND(L326*K326,2)</f>
        <v>0</v>
      </c>
      <c r="BL326" s="19" t="s">
        <v>268</v>
      </c>
      <c r="BM326" s="19" t="s">
        <v>3554</v>
      </c>
    </row>
    <row r="327" spans="2:65" s="1" customFormat="1" ht="49.9" customHeight="1">
      <c r="B327" s="35"/>
      <c r="C327" s="36"/>
      <c r="D327" s="164" t="s">
        <v>282</v>
      </c>
      <c r="E327" s="36"/>
      <c r="F327" s="36"/>
      <c r="G327" s="36"/>
      <c r="H327" s="36"/>
      <c r="I327" s="36"/>
      <c r="J327" s="36"/>
      <c r="K327" s="36"/>
      <c r="L327" s="36"/>
      <c r="M327" s="36"/>
      <c r="N327" s="249">
        <f>BK327</f>
        <v>0</v>
      </c>
      <c r="O327" s="250"/>
      <c r="P327" s="250"/>
      <c r="Q327" s="250"/>
      <c r="R327" s="37"/>
      <c r="T327" s="153"/>
      <c r="U327" s="56"/>
      <c r="V327" s="56"/>
      <c r="W327" s="56"/>
      <c r="X327" s="56"/>
      <c r="Y327" s="56"/>
      <c r="Z327" s="56"/>
      <c r="AA327" s="58"/>
      <c r="AT327" s="19" t="s">
        <v>83</v>
      </c>
      <c r="AU327" s="19" t="s">
        <v>84</v>
      </c>
      <c r="AY327" s="19" t="s">
        <v>283</v>
      </c>
      <c r="BK327" s="118">
        <v>0</v>
      </c>
    </row>
    <row r="328" spans="2:65" s="1" customFormat="1" ht="6.95" customHeight="1">
      <c r="B328" s="59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1"/>
    </row>
  </sheetData>
  <sheetProtection algorithmName="SHA-512" hashValue="1ZyybOAamLiS/DVMIFwG/9G0lvkhcVjzBLKfXMF/jdI37+OE/GU+GIOaR8AESyZXBtPb0IVF2YiLvvGIGhKKMw==" saltValue="OgYqjOtUpuD7nlkTQyJqfPMXVsLN1xDP2GMiTsoOrEv9MI418KqvqhqdR++JRx+Gj9YiDrS5XkAEwJBkgN0qwg==" spinCount="10" sheet="1" objects="1" scenarios="1" formatColumns="0" formatRows="0"/>
  <mergeCells count="634">
    <mergeCell ref="N322:Q322"/>
    <mergeCell ref="N323:Q323"/>
    <mergeCell ref="N325:Q325"/>
    <mergeCell ref="N326:Q326"/>
    <mergeCell ref="F323:I323"/>
    <mergeCell ref="F322:I322"/>
    <mergeCell ref="F325:I325"/>
    <mergeCell ref="F326:I326"/>
    <mergeCell ref="L323:M323"/>
    <mergeCell ref="L322:M322"/>
    <mergeCell ref="L325:M325"/>
    <mergeCell ref="L326:M326"/>
    <mergeCell ref="N324:Q324"/>
    <mergeCell ref="N327:Q327"/>
    <mergeCell ref="N267:Q267"/>
    <mergeCell ref="N268:Q268"/>
    <mergeCell ref="N269:Q269"/>
    <mergeCell ref="N270:Q270"/>
    <mergeCell ref="N271:Q271"/>
    <mergeCell ref="N272:Q272"/>
    <mergeCell ref="N273:Q273"/>
    <mergeCell ref="N274:Q274"/>
    <mergeCell ref="N275:Q275"/>
    <mergeCell ref="N276:Q276"/>
    <mergeCell ref="N277:Q277"/>
    <mergeCell ref="N278:Q278"/>
    <mergeCell ref="N279:Q279"/>
    <mergeCell ref="N280:Q280"/>
    <mergeCell ref="N281:Q281"/>
    <mergeCell ref="N282:Q282"/>
    <mergeCell ref="N283:Q283"/>
    <mergeCell ref="N284:Q284"/>
    <mergeCell ref="N285:Q285"/>
    <mergeCell ref="N314:Q314"/>
    <mergeCell ref="N315:Q315"/>
    <mergeCell ref="N317:Q317"/>
    <mergeCell ref="F275:I275"/>
    <mergeCell ref="F276:I276"/>
    <mergeCell ref="F277:I277"/>
    <mergeCell ref="F278:I278"/>
    <mergeCell ref="F279:I279"/>
    <mergeCell ref="F280:I280"/>
    <mergeCell ref="N313:Q313"/>
    <mergeCell ref="N319:Q319"/>
    <mergeCell ref="N321:Q321"/>
    <mergeCell ref="N318:Q318"/>
    <mergeCell ref="N320:Q320"/>
    <mergeCell ref="N316:Q316"/>
    <mergeCell ref="F281:I281"/>
    <mergeCell ref="F282:I282"/>
    <mergeCell ref="F283:I283"/>
    <mergeCell ref="F284:I284"/>
    <mergeCell ref="F285:I285"/>
    <mergeCell ref="F286:I286"/>
    <mergeCell ref="L272:M272"/>
    <mergeCell ref="L273:M273"/>
    <mergeCell ref="L274:M274"/>
    <mergeCell ref="L275:M275"/>
    <mergeCell ref="L276:M276"/>
    <mergeCell ref="L277:M277"/>
    <mergeCell ref="L278:M278"/>
    <mergeCell ref="L279:M279"/>
    <mergeCell ref="L280:M280"/>
    <mergeCell ref="L281:M281"/>
    <mergeCell ref="L282:M282"/>
    <mergeCell ref="L283:M283"/>
    <mergeCell ref="L284:M284"/>
    <mergeCell ref="L285:M285"/>
    <mergeCell ref="L286:M286"/>
    <mergeCell ref="F272:I272"/>
    <mergeCell ref="F273:I273"/>
    <mergeCell ref="F274:I274"/>
    <mergeCell ref="N286:Q286"/>
    <mergeCell ref="N287:Q287"/>
    <mergeCell ref="N288:Q288"/>
    <mergeCell ref="N289:Q289"/>
    <mergeCell ref="N290:Q290"/>
    <mergeCell ref="N291:Q291"/>
    <mergeCell ref="N292:Q292"/>
    <mergeCell ref="N293:Q293"/>
    <mergeCell ref="N294:Q294"/>
    <mergeCell ref="N295:Q295"/>
    <mergeCell ref="N296:Q29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9:I299"/>
    <mergeCell ref="F300:I300"/>
    <mergeCell ref="F301:I301"/>
    <mergeCell ref="F302:I302"/>
    <mergeCell ref="L287:M287"/>
    <mergeCell ref="L288:M288"/>
    <mergeCell ref="L289:M289"/>
    <mergeCell ref="L290:M290"/>
    <mergeCell ref="L291:M291"/>
    <mergeCell ref="L292:M292"/>
    <mergeCell ref="L293:M293"/>
    <mergeCell ref="L294:M294"/>
    <mergeCell ref="L295:M295"/>
    <mergeCell ref="L296:M296"/>
    <mergeCell ref="L297:M297"/>
    <mergeCell ref="L299:M299"/>
    <mergeCell ref="L300:M300"/>
    <mergeCell ref="L301:M301"/>
    <mergeCell ref="L302:M302"/>
    <mergeCell ref="N297:Q297"/>
    <mergeCell ref="N299:Q299"/>
    <mergeCell ref="N300:Q300"/>
    <mergeCell ref="N301:Q301"/>
    <mergeCell ref="N302:Q302"/>
    <mergeCell ref="N303:Q303"/>
    <mergeCell ref="N304:Q304"/>
    <mergeCell ref="N306:Q306"/>
    <mergeCell ref="N307:Q307"/>
    <mergeCell ref="N308:Q308"/>
    <mergeCell ref="N309:Q309"/>
    <mergeCell ref="N310:Q310"/>
    <mergeCell ref="N311:Q311"/>
    <mergeCell ref="N312:Q312"/>
    <mergeCell ref="N298:Q298"/>
    <mergeCell ref="N305:Q305"/>
    <mergeCell ref="F303:I303"/>
    <mergeCell ref="F304:I304"/>
    <mergeCell ref="F306:I306"/>
    <mergeCell ref="F307:I307"/>
    <mergeCell ref="F308:I308"/>
    <mergeCell ref="F309:I309"/>
    <mergeCell ref="F310:I310"/>
    <mergeCell ref="F311:I311"/>
    <mergeCell ref="F312:I312"/>
    <mergeCell ref="F314:I314"/>
    <mergeCell ref="F315:I315"/>
    <mergeCell ref="F316:I316"/>
    <mergeCell ref="F317:I317"/>
    <mergeCell ref="F318:I318"/>
    <mergeCell ref="F320:I320"/>
    <mergeCell ref="L303:M303"/>
    <mergeCell ref="L304:M304"/>
    <mergeCell ref="L306:M306"/>
    <mergeCell ref="L307:M307"/>
    <mergeCell ref="L308:M308"/>
    <mergeCell ref="L309:M309"/>
    <mergeCell ref="L310:M310"/>
    <mergeCell ref="L311:M311"/>
    <mergeCell ref="L312:M312"/>
    <mergeCell ref="L314:M314"/>
    <mergeCell ref="L315:M315"/>
    <mergeCell ref="L316:M316"/>
    <mergeCell ref="L317:M317"/>
    <mergeCell ref="L318:M318"/>
    <mergeCell ref="L320:M320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N112:Q112"/>
    <mergeCell ref="L114:Q114"/>
    <mergeCell ref="C120:Q120"/>
    <mergeCell ref="F123:P123"/>
    <mergeCell ref="F122:P122"/>
    <mergeCell ref="F124:P124"/>
    <mergeCell ref="M126:P126"/>
    <mergeCell ref="M128:Q128"/>
    <mergeCell ref="M129:Q129"/>
    <mergeCell ref="F131:I131"/>
    <mergeCell ref="L131:M131"/>
    <mergeCell ref="N131:Q131"/>
    <mergeCell ref="N132:Q132"/>
    <mergeCell ref="N133:Q133"/>
    <mergeCell ref="N134:Q134"/>
    <mergeCell ref="F135:I135"/>
    <mergeCell ref="F137:I137"/>
    <mergeCell ref="L135:M135"/>
    <mergeCell ref="N135:Q135"/>
    <mergeCell ref="F136:I136"/>
    <mergeCell ref="L136:M136"/>
    <mergeCell ref="N136:Q136"/>
    <mergeCell ref="L137:M137"/>
    <mergeCell ref="N137:Q137"/>
    <mergeCell ref="F138:I138"/>
    <mergeCell ref="F140:I140"/>
    <mergeCell ref="F139:I139"/>
    <mergeCell ref="L138:M138"/>
    <mergeCell ref="N138:Q138"/>
    <mergeCell ref="L139:M139"/>
    <mergeCell ref="N139:Q139"/>
    <mergeCell ref="L140:M140"/>
    <mergeCell ref="N140:Q140"/>
    <mergeCell ref="L141:M141"/>
    <mergeCell ref="N141:Q141"/>
    <mergeCell ref="L142:M142"/>
    <mergeCell ref="N142:Q142"/>
    <mergeCell ref="F141:I141"/>
    <mergeCell ref="F144:I144"/>
    <mergeCell ref="F142:I142"/>
    <mergeCell ref="L144:M144"/>
    <mergeCell ref="N144:Q144"/>
    <mergeCell ref="N143:Q143"/>
    <mergeCell ref="N145:Q145"/>
    <mergeCell ref="F147:I147"/>
    <mergeCell ref="L147:M147"/>
    <mergeCell ref="N147:Q147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N157:Q157"/>
    <mergeCell ref="N158:Q158"/>
    <mergeCell ref="N146:Q146"/>
    <mergeCell ref="F148:I148"/>
    <mergeCell ref="F152:I152"/>
    <mergeCell ref="F150:I150"/>
    <mergeCell ref="F149:I149"/>
    <mergeCell ref="F151:I151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2:I162"/>
    <mergeCell ref="F163:I163"/>
    <mergeCell ref="L148:M148"/>
    <mergeCell ref="L154:M154"/>
    <mergeCell ref="L149:M149"/>
    <mergeCell ref="L150:M150"/>
    <mergeCell ref="L151:M151"/>
    <mergeCell ref="L152:M152"/>
    <mergeCell ref="L153:M153"/>
    <mergeCell ref="L155:M155"/>
    <mergeCell ref="L156:M156"/>
    <mergeCell ref="L157:M157"/>
    <mergeCell ref="L158:M158"/>
    <mergeCell ref="L159:M159"/>
    <mergeCell ref="L160:M160"/>
    <mergeCell ref="L162:M162"/>
    <mergeCell ref="L163:M163"/>
    <mergeCell ref="N159:Q159"/>
    <mergeCell ref="N162:Q162"/>
    <mergeCell ref="N160:Q160"/>
    <mergeCell ref="N163:Q163"/>
    <mergeCell ref="N164:Q164"/>
    <mergeCell ref="N165:Q165"/>
    <mergeCell ref="N166:Q166"/>
    <mergeCell ref="N167:Q167"/>
    <mergeCell ref="N168:Q168"/>
    <mergeCell ref="N169:Q169"/>
    <mergeCell ref="N170:Q170"/>
    <mergeCell ref="N171:Q171"/>
    <mergeCell ref="N172:Q172"/>
    <mergeCell ref="N173:Q173"/>
    <mergeCell ref="N174:Q174"/>
    <mergeCell ref="N161:Q161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N183:Q183"/>
    <mergeCell ref="N184:Q184"/>
    <mergeCell ref="N185:Q185"/>
    <mergeCell ref="N186:Q186"/>
    <mergeCell ref="N187:Q187"/>
    <mergeCell ref="N188:Q188"/>
    <mergeCell ref="N189:Q189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L179:M179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N190:Q190"/>
    <mergeCell ref="N191:Q191"/>
    <mergeCell ref="N192:Q192"/>
    <mergeCell ref="N193:Q193"/>
    <mergeCell ref="N194:Q194"/>
    <mergeCell ref="N195:Q195"/>
    <mergeCell ref="N196:Q196"/>
    <mergeCell ref="N197:Q197"/>
    <mergeCell ref="N199:Q199"/>
    <mergeCell ref="N200:Q200"/>
    <mergeCell ref="N201:Q201"/>
    <mergeCell ref="N202:Q202"/>
    <mergeCell ref="N203:Q203"/>
    <mergeCell ref="N204:Q204"/>
    <mergeCell ref="N205:Q205"/>
    <mergeCell ref="N198:Q198"/>
    <mergeCell ref="F194:I194"/>
    <mergeCell ref="F195:I195"/>
    <mergeCell ref="F196:I196"/>
    <mergeCell ref="F197:I197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L194:M194"/>
    <mergeCell ref="L195:M195"/>
    <mergeCell ref="L196:M196"/>
    <mergeCell ref="L197:M197"/>
    <mergeCell ref="L199:M199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N206:Q206"/>
    <mergeCell ref="N207:Q207"/>
    <mergeCell ref="N208:Q208"/>
    <mergeCell ref="N209:Q209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N219:Q219"/>
    <mergeCell ref="N220:Q220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N221:Q221"/>
    <mergeCell ref="N222:Q222"/>
    <mergeCell ref="N223:Q223"/>
    <mergeCell ref="N224:Q224"/>
    <mergeCell ref="N225:Q225"/>
    <mergeCell ref="N226:Q226"/>
    <mergeCell ref="N227:Q227"/>
    <mergeCell ref="N228:Q228"/>
    <mergeCell ref="N229:Q229"/>
    <mergeCell ref="N230:Q230"/>
    <mergeCell ref="N231:Q231"/>
    <mergeCell ref="N232:Q232"/>
    <mergeCell ref="N233:Q233"/>
    <mergeCell ref="N234:Q234"/>
    <mergeCell ref="N235:Q235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L225:M225"/>
    <mergeCell ref="L226:M226"/>
    <mergeCell ref="L227:M227"/>
    <mergeCell ref="L228:M228"/>
    <mergeCell ref="L229:M229"/>
    <mergeCell ref="L230:M230"/>
    <mergeCell ref="L231:M231"/>
    <mergeCell ref="L232:M232"/>
    <mergeCell ref="L233:M233"/>
    <mergeCell ref="L234:M234"/>
    <mergeCell ref="L235:M235"/>
    <mergeCell ref="L236:M236"/>
    <mergeCell ref="L237:M237"/>
    <mergeCell ref="L238:M238"/>
    <mergeCell ref="L239:M239"/>
    <mergeCell ref="N236:Q236"/>
    <mergeCell ref="N237:Q237"/>
    <mergeCell ref="N238:Q238"/>
    <mergeCell ref="N239:Q239"/>
    <mergeCell ref="N240:Q240"/>
    <mergeCell ref="N241:Q241"/>
    <mergeCell ref="N242:Q242"/>
    <mergeCell ref="N243:Q243"/>
    <mergeCell ref="N244:Q244"/>
    <mergeCell ref="N245:Q245"/>
    <mergeCell ref="N246:Q246"/>
    <mergeCell ref="N247:Q247"/>
    <mergeCell ref="N248:Q248"/>
    <mergeCell ref="N250:Q250"/>
    <mergeCell ref="N249:Q249"/>
    <mergeCell ref="N251:Q251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50:I250"/>
    <mergeCell ref="F252:I252"/>
    <mergeCell ref="F253:I253"/>
    <mergeCell ref="F254:I254"/>
    <mergeCell ref="F255:I255"/>
    <mergeCell ref="F256:I256"/>
    <mergeCell ref="L240:M240"/>
    <mergeCell ref="L241:M241"/>
    <mergeCell ref="L242:M242"/>
    <mergeCell ref="L243:M243"/>
    <mergeCell ref="L244:M244"/>
    <mergeCell ref="L245:M245"/>
    <mergeCell ref="L246:M246"/>
    <mergeCell ref="L247:M247"/>
    <mergeCell ref="L248:M248"/>
    <mergeCell ref="L250:M250"/>
    <mergeCell ref="L252:M252"/>
    <mergeCell ref="L253:M253"/>
    <mergeCell ref="L254:M254"/>
    <mergeCell ref="L255:M255"/>
    <mergeCell ref="L256:M256"/>
    <mergeCell ref="N252:Q252"/>
    <mergeCell ref="N254:Q254"/>
    <mergeCell ref="N253:Q253"/>
    <mergeCell ref="N255:Q255"/>
    <mergeCell ref="N256:Q256"/>
    <mergeCell ref="N257:Q257"/>
    <mergeCell ref="N258:Q258"/>
    <mergeCell ref="N259:Q259"/>
    <mergeCell ref="N260:Q260"/>
    <mergeCell ref="N261:Q261"/>
    <mergeCell ref="N262:Q262"/>
    <mergeCell ref="N263:Q263"/>
    <mergeCell ref="N264:Q264"/>
    <mergeCell ref="N265:Q265"/>
    <mergeCell ref="N266:Q26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L257:M257"/>
    <mergeCell ref="L258:M258"/>
    <mergeCell ref="L259:M259"/>
    <mergeCell ref="L260:M260"/>
    <mergeCell ref="L261:M261"/>
    <mergeCell ref="L262:M262"/>
    <mergeCell ref="L263:M263"/>
    <mergeCell ref="L264:M264"/>
    <mergeCell ref="L265:M265"/>
    <mergeCell ref="L266:M266"/>
    <mergeCell ref="L267:M267"/>
    <mergeCell ref="L268:M268"/>
    <mergeCell ref="L269:M269"/>
    <mergeCell ref="L270:M270"/>
    <mergeCell ref="L271:M271"/>
  </mergeCells>
  <hyperlinks>
    <hyperlink ref="F1:G1" location="C2" display="1) Krycí list rozpočtu"/>
    <hyperlink ref="H1:K1" location="C87" display="2) Rekapitulace rozpočtu"/>
    <hyperlink ref="L1" location="C13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0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132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284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s="1" customFormat="1" ht="32.85" customHeight="1">
      <c r="B8" s="35"/>
      <c r="C8" s="36"/>
      <c r="D8" s="29" t="s">
        <v>183</v>
      </c>
      <c r="E8" s="36"/>
      <c r="F8" s="221" t="s">
        <v>3555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79" t="str">
        <f>'Rekapitulace stavby'!AN8</f>
        <v>5. 3. 2018</v>
      </c>
      <c r="P10" s="266"/>
      <c r="Q10" s="36"/>
      <c r="R10" s="37"/>
    </row>
    <row r="11" spans="1:66" s="1" customFormat="1" ht="10.7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220" t="s">
        <v>30</v>
      </c>
      <c r="P12" s="220"/>
      <c r="Q12" s="36"/>
      <c r="R12" s="37"/>
    </row>
    <row r="13" spans="1:66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220" t="s">
        <v>22</v>
      </c>
      <c r="P13" s="220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33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80" t="str">
        <f>IF('Rekapitulace stavby'!AN13="","",'Rekapitulace stavby'!AN13)</f>
        <v>Vyplň údaj</v>
      </c>
      <c r="P15" s="220"/>
      <c r="Q15" s="36"/>
      <c r="R15" s="37"/>
    </row>
    <row r="16" spans="1:66" s="1" customFormat="1" ht="18" customHeight="1">
      <c r="B16" s="35"/>
      <c r="C16" s="36"/>
      <c r="D16" s="36"/>
      <c r="E16" s="280" t="str">
        <f>IF('Rekapitulace stavby'!E14="","",'Rekapitulace stavby'!E14)</f>
        <v>Vyplň údaj</v>
      </c>
      <c r="F16" s="281"/>
      <c r="G16" s="281"/>
      <c r="H16" s="281"/>
      <c r="I16" s="281"/>
      <c r="J16" s="281"/>
      <c r="K16" s="281"/>
      <c r="L16" s="281"/>
      <c r="M16" s="30" t="s">
        <v>32</v>
      </c>
      <c r="N16" s="36"/>
      <c r="O16" s="280" t="str">
        <f>IF('Rekapitulace stavby'!AN14="","",'Rekapitulace stavby'!AN14)</f>
        <v>Vyplň údaj</v>
      </c>
      <c r="P16" s="220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35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220" t="s">
        <v>36</v>
      </c>
      <c r="P18" s="220"/>
      <c r="Q18" s="36"/>
      <c r="R18" s="37"/>
    </row>
    <row r="19" spans="2:18" s="1" customFormat="1" ht="18" customHeight="1">
      <c r="B19" s="35"/>
      <c r="C19" s="36"/>
      <c r="D19" s="36"/>
      <c r="E19" s="28" t="s">
        <v>37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220" t="s">
        <v>38</v>
      </c>
      <c r="P19" s="220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41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220" t="s">
        <v>36</v>
      </c>
      <c r="P21" s="220"/>
      <c r="Q21" s="36"/>
      <c r="R21" s="37"/>
    </row>
    <row r="22" spans="2:18" s="1" customFormat="1" ht="18" customHeight="1">
      <c r="B22" s="35"/>
      <c r="C22" s="36"/>
      <c r="D22" s="36"/>
      <c r="E22" s="28" t="s">
        <v>37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220" t="s">
        <v>38</v>
      </c>
      <c r="P22" s="220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85.5" customHeight="1">
      <c r="B25" s="35"/>
      <c r="C25" s="36"/>
      <c r="D25" s="36"/>
      <c r="E25" s="215" t="s">
        <v>44</v>
      </c>
      <c r="F25" s="215"/>
      <c r="G25" s="215"/>
      <c r="H25" s="215"/>
      <c r="I25" s="215"/>
      <c r="J25" s="215"/>
      <c r="K25" s="215"/>
      <c r="L25" s="215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6" t="s">
        <v>184</v>
      </c>
      <c r="E28" s="36"/>
      <c r="F28" s="36"/>
      <c r="G28" s="36"/>
      <c r="H28" s="36"/>
      <c r="I28" s="36"/>
      <c r="J28" s="36"/>
      <c r="K28" s="36"/>
      <c r="L28" s="36"/>
      <c r="M28" s="216">
        <f>N89</f>
        <v>0</v>
      </c>
      <c r="N28" s="216"/>
      <c r="O28" s="216"/>
      <c r="P28" s="216"/>
      <c r="Q28" s="36"/>
      <c r="R28" s="37"/>
    </row>
    <row r="29" spans="2:18" s="1" customFormat="1" ht="14.45" customHeight="1">
      <c r="B29" s="35"/>
      <c r="C29" s="36"/>
      <c r="D29" s="34" t="s">
        <v>169</v>
      </c>
      <c r="E29" s="36"/>
      <c r="F29" s="36"/>
      <c r="G29" s="36"/>
      <c r="H29" s="36"/>
      <c r="I29" s="36"/>
      <c r="J29" s="36"/>
      <c r="K29" s="36"/>
      <c r="L29" s="36"/>
      <c r="M29" s="216">
        <f>N96</f>
        <v>0</v>
      </c>
      <c r="N29" s="216"/>
      <c r="O29" s="216"/>
      <c r="P29" s="216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7" t="s">
        <v>47</v>
      </c>
      <c r="E31" s="36"/>
      <c r="F31" s="36"/>
      <c r="G31" s="36"/>
      <c r="H31" s="36"/>
      <c r="I31" s="36"/>
      <c r="J31" s="36"/>
      <c r="K31" s="36"/>
      <c r="L31" s="36"/>
      <c r="M31" s="278">
        <f>ROUND(M28+M29,0)</f>
        <v>0</v>
      </c>
      <c r="N31" s="263"/>
      <c r="O31" s="263"/>
      <c r="P31" s="263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48</v>
      </c>
      <c r="E33" s="42" t="s">
        <v>49</v>
      </c>
      <c r="F33" s="43">
        <v>0.21</v>
      </c>
      <c r="G33" s="128" t="s">
        <v>50</v>
      </c>
      <c r="H33" s="274">
        <f>(SUM(BE96:BE103)+SUM(BE122:BE168))</f>
        <v>0</v>
      </c>
      <c r="I33" s="263"/>
      <c r="J33" s="263"/>
      <c r="K33" s="36"/>
      <c r="L33" s="36"/>
      <c r="M33" s="274">
        <f>ROUND((SUM(BE96:BE103)+SUM(BE122:BE168)), 0)*F33</f>
        <v>0</v>
      </c>
      <c r="N33" s="263"/>
      <c r="O33" s="263"/>
      <c r="P33" s="263"/>
      <c r="Q33" s="36"/>
      <c r="R33" s="37"/>
    </row>
    <row r="34" spans="2:18" s="1" customFormat="1" ht="14.45" customHeight="1">
      <c r="B34" s="35"/>
      <c r="C34" s="36"/>
      <c r="D34" s="36"/>
      <c r="E34" s="42" t="s">
        <v>51</v>
      </c>
      <c r="F34" s="43">
        <v>0.15</v>
      </c>
      <c r="G34" s="128" t="s">
        <v>50</v>
      </c>
      <c r="H34" s="274">
        <f>(SUM(BF96:BF103)+SUM(BF122:BF168))</f>
        <v>0</v>
      </c>
      <c r="I34" s="263"/>
      <c r="J34" s="263"/>
      <c r="K34" s="36"/>
      <c r="L34" s="36"/>
      <c r="M34" s="274">
        <f>ROUND((SUM(BF96:BF103)+SUM(BF122:BF168)), 0)*F34</f>
        <v>0</v>
      </c>
      <c r="N34" s="263"/>
      <c r="O34" s="263"/>
      <c r="P34" s="26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52</v>
      </c>
      <c r="F35" s="43">
        <v>0.21</v>
      </c>
      <c r="G35" s="128" t="s">
        <v>50</v>
      </c>
      <c r="H35" s="274">
        <f>(SUM(BG96:BG103)+SUM(BG122:BG168))</f>
        <v>0</v>
      </c>
      <c r="I35" s="263"/>
      <c r="J35" s="263"/>
      <c r="K35" s="36"/>
      <c r="L35" s="36"/>
      <c r="M35" s="274"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53</v>
      </c>
      <c r="F36" s="43">
        <v>0.15</v>
      </c>
      <c r="G36" s="128" t="s">
        <v>50</v>
      </c>
      <c r="H36" s="274">
        <f>(SUM(BH96:BH103)+SUM(BH122:BH168))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54</v>
      </c>
      <c r="F37" s="43">
        <v>0</v>
      </c>
      <c r="G37" s="128" t="s">
        <v>50</v>
      </c>
      <c r="H37" s="274">
        <f>(SUM(BI96:BI103)+SUM(BI122:BI168))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4"/>
      <c r="D39" s="129" t="s">
        <v>55</v>
      </c>
      <c r="E39" s="79"/>
      <c r="F39" s="79"/>
      <c r="G39" s="130" t="s">
        <v>56</v>
      </c>
      <c r="H39" s="131" t="s">
        <v>57</v>
      </c>
      <c r="I39" s="79"/>
      <c r="J39" s="79"/>
      <c r="K39" s="79"/>
      <c r="L39" s="275">
        <f>SUM(M31:M37)</f>
        <v>0</v>
      </c>
      <c r="M39" s="275"/>
      <c r="N39" s="275"/>
      <c r="O39" s="275"/>
      <c r="P39" s="276"/>
      <c r="Q39" s="124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284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s="1" customFormat="1" ht="36.950000000000003" customHeight="1">
      <c r="B80" s="35"/>
      <c r="C80" s="69" t="s">
        <v>183</v>
      </c>
      <c r="D80" s="36"/>
      <c r="E80" s="36"/>
      <c r="F80" s="236" t="str">
        <f>F8</f>
        <v>010 - Splašková kanalizační přípojka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36"/>
      <c r="R80" s="37"/>
      <c r="T80" s="135"/>
      <c r="U80" s="135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5"/>
      <c r="U81" s="135"/>
    </row>
    <row r="82" spans="2:47" s="1" customFormat="1" ht="18" customHeight="1">
      <c r="B82" s="35"/>
      <c r="C82" s="30" t="s">
        <v>24</v>
      </c>
      <c r="D82" s="36"/>
      <c r="E82" s="36"/>
      <c r="F82" s="28" t="str">
        <f>F10</f>
        <v>Dobruška</v>
      </c>
      <c r="G82" s="36"/>
      <c r="H82" s="36"/>
      <c r="I82" s="36"/>
      <c r="J82" s="36"/>
      <c r="K82" s="30" t="s">
        <v>26</v>
      </c>
      <c r="L82" s="36"/>
      <c r="M82" s="266" t="str">
        <f>IF(O10="","",O10)</f>
        <v>5. 3. 2018</v>
      </c>
      <c r="N82" s="266"/>
      <c r="O82" s="266"/>
      <c r="P82" s="266"/>
      <c r="Q82" s="36"/>
      <c r="R82" s="37"/>
      <c r="T82" s="135"/>
      <c r="U82" s="135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5"/>
      <c r="U83" s="135"/>
    </row>
    <row r="84" spans="2:47" s="1" customFormat="1" ht="15">
      <c r="B84" s="35"/>
      <c r="C84" s="30" t="s">
        <v>28</v>
      </c>
      <c r="D84" s="36"/>
      <c r="E84" s="36"/>
      <c r="F84" s="28" t="str">
        <f>E13</f>
        <v>SŠ - Podorlické vzdělávací centrum Dobruška</v>
      </c>
      <c r="G84" s="36"/>
      <c r="H84" s="36"/>
      <c r="I84" s="36"/>
      <c r="J84" s="36"/>
      <c r="K84" s="30" t="s">
        <v>35</v>
      </c>
      <c r="L84" s="36"/>
      <c r="M84" s="220" t="str">
        <f>E19</f>
        <v>ApA Architektonicko-projekt.ateliér Vamberk s.r.o.</v>
      </c>
      <c r="N84" s="220"/>
      <c r="O84" s="220"/>
      <c r="P84" s="220"/>
      <c r="Q84" s="220"/>
      <c r="R84" s="37"/>
      <c r="T84" s="135"/>
      <c r="U84" s="135"/>
    </row>
    <row r="85" spans="2:47" s="1" customFormat="1" ht="14.45" customHeight="1">
      <c r="B85" s="35"/>
      <c r="C85" s="30" t="s">
        <v>33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41</v>
      </c>
      <c r="L85" s="36"/>
      <c r="M85" s="220" t="str">
        <f>E22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5"/>
      <c r="U86" s="135"/>
    </row>
    <row r="87" spans="2:47" s="1" customFormat="1" ht="29.25" customHeight="1">
      <c r="B87" s="35"/>
      <c r="C87" s="271" t="s">
        <v>186</v>
      </c>
      <c r="D87" s="272"/>
      <c r="E87" s="272"/>
      <c r="F87" s="272"/>
      <c r="G87" s="272"/>
      <c r="H87" s="124"/>
      <c r="I87" s="124"/>
      <c r="J87" s="124"/>
      <c r="K87" s="124"/>
      <c r="L87" s="124"/>
      <c r="M87" s="124"/>
      <c r="N87" s="271" t="s">
        <v>187</v>
      </c>
      <c r="O87" s="272"/>
      <c r="P87" s="272"/>
      <c r="Q87" s="272"/>
      <c r="R87" s="37"/>
      <c r="T87" s="135"/>
      <c r="U87" s="135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5"/>
      <c r="U88" s="135"/>
    </row>
    <row r="89" spans="2:47" s="1" customFormat="1" ht="29.25" customHeight="1">
      <c r="B89" s="35"/>
      <c r="C89" s="137" t="s">
        <v>188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9">
        <f>N122</f>
        <v>0</v>
      </c>
      <c r="O89" s="269"/>
      <c r="P89" s="269"/>
      <c r="Q89" s="269"/>
      <c r="R89" s="37"/>
      <c r="T89" s="135"/>
      <c r="U89" s="135"/>
      <c r="AU89" s="19" t="s">
        <v>189</v>
      </c>
    </row>
    <row r="90" spans="2:47" s="7" customFormat="1" ht="24.95" customHeight="1">
      <c r="B90" s="138"/>
      <c r="C90" s="139"/>
      <c r="D90" s="140" t="s">
        <v>190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60">
        <f>N123</f>
        <v>0</v>
      </c>
      <c r="O90" s="273"/>
      <c r="P90" s="273"/>
      <c r="Q90" s="273"/>
      <c r="R90" s="141"/>
      <c r="T90" s="142"/>
      <c r="U90" s="142"/>
    </row>
    <row r="91" spans="2:47" s="8" customFormat="1" ht="19.899999999999999" customHeight="1">
      <c r="B91" s="143"/>
      <c r="C91" s="103"/>
      <c r="D91" s="114" t="s">
        <v>191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6">
        <f>N124</f>
        <v>0</v>
      </c>
      <c r="O91" s="227"/>
      <c r="P91" s="227"/>
      <c r="Q91" s="227"/>
      <c r="R91" s="144"/>
      <c r="T91" s="145"/>
      <c r="U91" s="145"/>
    </row>
    <row r="92" spans="2:47" s="8" customFormat="1" ht="19.899999999999999" customHeight="1">
      <c r="B92" s="143"/>
      <c r="C92" s="103"/>
      <c r="D92" s="114" t="s">
        <v>2175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N141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3028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N164</f>
        <v>0</v>
      </c>
      <c r="O93" s="227"/>
      <c r="P93" s="227"/>
      <c r="Q93" s="227"/>
      <c r="R93" s="144"/>
      <c r="T93" s="145"/>
      <c r="U93" s="145"/>
    </row>
    <row r="94" spans="2:47" s="8" customFormat="1" ht="19.899999999999999" customHeight="1">
      <c r="B94" s="143"/>
      <c r="C94" s="103"/>
      <c r="D94" s="114" t="s">
        <v>290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6">
        <f>N167</f>
        <v>0</v>
      </c>
      <c r="O94" s="227"/>
      <c r="P94" s="227"/>
      <c r="Q94" s="227"/>
      <c r="R94" s="144"/>
      <c r="T94" s="145"/>
      <c r="U94" s="145"/>
    </row>
    <row r="95" spans="2:47" s="1" customFormat="1" ht="21.7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  <c r="T95" s="135"/>
      <c r="U95" s="135"/>
    </row>
    <row r="96" spans="2:47" s="1" customFormat="1" ht="29.25" customHeight="1">
      <c r="B96" s="35"/>
      <c r="C96" s="137" t="s">
        <v>197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69">
        <f>ROUND(N97+N98+N99+N100+N101+N102,0)</f>
        <v>0</v>
      </c>
      <c r="O96" s="270"/>
      <c r="P96" s="270"/>
      <c r="Q96" s="270"/>
      <c r="R96" s="37"/>
      <c r="T96" s="146"/>
      <c r="U96" s="147" t="s">
        <v>48</v>
      </c>
    </row>
    <row r="97" spans="2:65" s="1" customFormat="1" ht="18" customHeight="1">
      <c r="B97" s="35"/>
      <c r="C97" s="36"/>
      <c r="D97" s="247" t="s">
        <v>198</v>
      </c>
      <c r="E97" s="248"/>
      <c r="F97" s="248"/>
      <c r="G97" s="248"/>
      <c r="H97" s="248"/>
      <c r="I97" s="36"/>
      <c r="J97" s="36"/>
      <c r="K97" s="36"/>
      <c r="L97" s="36"/>
      <c r="M97" s="36"/>
      <c r="N97" s="246">
        <f>ROUND(N89*T97,0)</f>
        <v>0</v>
      </c>
      <c r="O97" s="226"/>
      <c r="P97" s="226"/>
      <c r="Q97" s="226"/>
      <c r="R97" s="37"/>
      <c r="S97" s="148"/>
      <c r="T97" s="149"/>
      <c r="U97" s="150" t="s">
        <v>49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51" t="s">
        <v>162</v>
      </c>
      <c r="AZ97" s="148"/>
      <c r="BA97" s="148"/>
      <c r="BB97" s="148"/>
      <c r="BC97" s="148"/>
      <c r="BD97" s="148"/>
      <c r="BE97" s="152">
        <f t="shared" ref="BE97:BE102" si="0">IF(U97="základní",N97,0)</f>
        <v>0</v>
      </c>
      <c r="BF97" s="152">
        <f t="shared" ref="BF97:BF102" si="1">IF(U97="snížená",N97,0)</f>
        <v>0</v>
      </c>
      <c r="BG97" s="152">
        <f t="shared" ref="BG97:BG102" si="2">IF(U97="zákl. přenesená",N97,0)</f>
        <v>0</v>
      </c>
      <c r="BH97" s="152">
        <f t="shared" ref="BH97:BH102" si="3">IF(U97="sníž. přenesená",N97,0)</f>
        <v>0</v>
      </c>
      <c r="BI97" s="152">
        <f t="shared" ref="BI97:BI102" si="4">IF(U97="nulová",N97,0)</f>
        <v>0</v>
      </c>
      <c r="BJ97" s="151" t="s">
        <v>40</v>
      </c>
      <c r="BK97" s="148"/>
      <c r="BL97" s="148"/>
      <c r="BM97" s="148"/>
    </row>
    <row r="98" spans="2:65" s="1" customFormat="1" ht="18" customHeight="1">
      <c r="B98" s="35"/>
      <c r="C98" s="36"/>
      <c r="D98" s="247" t="s">
        <v>199</v>
      </c>
      <c r="E98" s="248"/>
      <c r="F98" s="248"/>
      <c r="G98" s="248"/>
      <c r="H98" s="248"/>
      <c r="I98" s="36"/>
      <c r="J98" s="36"/>
      <c r="K98" s="36"/>
      <c r="L98" s="36"/>
      <c r="M98" s="36"/>
      <c r="N98" s="246">
        <f>ROUND(N89*T98,0)</f>
        <v>0</v>
      </c>
      <c r="O98" s="226"/>
      <c r="P98" s="226"/>
      <c r="Q98" s="226"/>
      <c r="R98" s="37"/>
      <c r="S98" s="148"/>
      <c r="T98" s="149"/>
      <c r="U98" s="150" t="s">
        <v>49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51" t="s">
        <v>162</v>
      </c>
      <c r="AZ98" s="148"/>
      <c r="BA98" s="148"/>
      <c r="BB98" s="148"/>
      <c r="BC98" s="148"/>
      <c r="BD98" s="148"/>
      <c r="BE98" s="152">
        <f t="shared" si="0"/>
        <v>0</v>
      </c>
      <c r="BF98" s="152">
        <f t="shared" si="1"/>
        <v>0</v>
      </c>
      <c r="BG98" s="152">
        <f t="shared" si="2"/>
        <v>0</v>
      </c>
      <c r="BH98" s="152">
        <f t="shared" si="3"/>
        <v>0</v>
      </c>
      <c r="BI98" s="152">
        <f t="shared" si="4"/>
        <v>0</v>
      </c>
      <c r="BJ98" s="151" t="s">
        <v>40</v>
      </c>
      <c r="BK98" s="148"/>
      <c r="BL98" s="148"/>
      <c r="BM98" s="148"/>
    </row>
    <row r="99" spans="2:65" s="1" customFormat="1" ht="18" customHeight="1">
      <c r="B99" s="35"/>
      <c r="C99" s="36"/>
      <c r="D99" s="247" t="s">
        <v>200</v>
      </c>
      <c r="E99" s="248"/>
      <c r="F99" s="248"/>
      <c r="G99" s="248"/>
      <c r="H99" s="248"/>
      <c r="I99" s="36"/>
      <c r="J99" s="36"/>
      <c r="K99" s="36"/>
      <c r="L99" s="36"/>
      <c r="M99" s="36"/>
      <c r="N99" s="246">
        <f>ROUND(N89*T99,0)</f>
        <v>0</v>
      </c>
      <c r="O99" s="226"/>
      <c r="P99" s="226"/>
      <c r="Q99" s="226"/>
      <c r="R99" s="37"/>
      <c r="S99" s="148"/>
      <c r="T99" s="149"/>
      <c r="U99" s="150" t="s">
        <v>49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51" t="s">
        <v>162</v>
      </c>
      <c r="AZ99" s="148"/>
      <c r="BA99" s="148"/>
      <c r="BB99" s="148"/>
      <c r="BC99" s="148"/>
      <c r="BD99" s="148"/>
      <c r="BE99" s="152">
        <f t="shared" si="0"/>
        <v>0</v>
      </c>
      <c r="BF99" s="152">
        <f t="shared" si="1"/>
        <v>0</v>
      </c>
      <c r="BG99" s="152">
        <f t="shared" si="2"/>
        <v>0</v>
      </c>
      <c r="BH99" s="152">
        <f t="shared" si="3"/>
        <v>0</v>
      </c>
      <c r="BI99" s="152">
        <f t="shared" si="4"/>
        <v>0</v>
      </c>
      <c r="BJ99" s="151" t="s">
        <v>40</v>
      </c>
      <c r="BK99" s="148"/>
      <c r="BL99" s="148"/>
      <c r="BM99" s="148"/>
    </row>
    <row r="100" spans="2:65" s="1" customFormat="1" ht="18" customHeight="1">
      <c r="B100" s="35"/>
      <c r="C100" s="36"/>
      <c r="D100" s="247" t="s">
        <v>201</v>
      </c>
      <c r="E100" s="248"/>
      <c r="F100" s="248"/>
      <c r="G100" s="248"/>
      <c r="H100" s="248"/>
      <c r="I100" s="36"/>
      <c r="J100" s="36"/>
      <c r="K100" s="36"/>
      <c r="L100" s="36"/>
      <c r="M100" s="36"/>
      <c r="N100" s="246">
        <f>ROUND(N89*T100,0)</f>
        <v>0</v>
      </c>
      <c r="O100" s="226"/>
      <c r="P100" s="226"/>
      <c r="Q100" s="226"/>
      <c r="R100" s="37"/>
      <c r="S100" s="148"/>
      <c r="T100" s="149"/>
      <c r="U100" s="150" t="s">
        <v>49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51" t="s">
        <v>162</v>
      </c>
      <c r="AZ100" s="148"/>
      <c r="BA100" s="148"/>
      <c r="BB100" s="148"/>
      <c r="BC100" s="148"/>
      <c r="BD100" s="148"/>
      <c r="BE100" s="152">
        <f t="shared" si="0"/>
        <v>0</v>
      </c>
      <c r="BF100" s="152">
        <f t="shared" si="1"/>
        <v>0</v>
      </c>
      <c r="BG100" s="152">
        <f t="shared" si="2"/>
        <v>0</v>
      </c>
      <c r="BH100" s="152">
        <f t="shared" si="3"/>
        <v>0</v>
      </c>
      <c r="BI100" s="152">
        <f t="shared" si="4"/>
        <v>0</v>
      </c>
      <c r="BJ100" s="151" t="s">
        <v>40</v>
      </c>
      <c r="BK100" s="148"/>
      <c r="BL100" s="148"/>
      <c r="BM100" s="148"/>
    </row>
    <row r="101" spans="2:65" s="1" customFormat="1" ht="18" customHeight="1">
      <c r="B101" s="35"/>
      <c r="C101" s="36"/>
      <c r="D101" s="247" t="s">
        <v>202</v>
      </c>
      <c r="E101" s="248"/>
      <c r="F101" s="248"/>
      <c r="G101" s="248"/>
      <c r="H101" s="248"/>
      <c r="I101" s="36"/>
      <c r="J101" s="36"/>
      <c r="K101" s="36"/>
      <c r="L101" s="36"/>
      <c r="M101" s="36"/>
      <c r="N101" s="246">
        <f>ROUND(N89*T101,0)</f>
        <v>0</v>
      </c>
      <c r="O101" s="226"/>
      <c r="P101" s="226"/>
      <c r="Q101" s="226"/>
      <c r="R101" s="37"/>
      <c r="S101" s="148"/>
      <c r="T101" s="149"/>
      <c r="U101" s="150" t="s">
        <v>49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51" t="s">
        <v>162</v>
      </c>
      <c r="AZ101" s="148"/>
      <c r="BA101" s="148"/>
      <c r="BB101" s="148"/>
      <c r="BC101" s="148"/>
      <c r="BD101" s="148"/>
      <c r="BE101" s="152">
        <f t="shared" si="0"/>
        <v>0</v>
      </c>
      <c r="BF101" s="152">
        <f t="shared" si="1"/>
        <v>0</v>
      </c>
      <c r="BG101" s="152">
        <f t="shared" si="2"/>
        <v>0</v>
      </c>
      <c r="BH101" s="152">
        <f t="shared" si="3"/>
        <v>0</v>
      </c>
      <c r="BI101" s="152">
        <f t="shared" si="4"/>
        <v>0</v>
      </c>
      <c r="BJ101" s="151" t="s">
        <v>40</v>
      </c>
      <c r="BK101" s="148"/>
      <c r="BL101" s="148"/>
      <c r="BM101" s="148"/>
    </row>
    <row r="102" spans="2:65" s="1" customFormat="1" ht="18" customHeight="1">
      <c r="B102" s="35"/>
      <c r="C102" s="36"/>
      <c r="D102" s="114" t="s">
        <v>203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246">
        <f>ROUND(N89*T102,0)</f>
        <v>0</v>
      </c>
      <c r="O102" s="226"/>
      <c r="P102" s="226"/>
      <c r="Q102" s="226"/>
      <c r="R102" s="37"/>
      <c r="S102" s="148"/>
      <c r="T102" s="153"/>
      <c r="U102" s="154" t="s">
        <v>49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51" t="s">
        <v>204</v>
      </c>
      <c r="AZ102" s="148"/>
      <c r="BA102" s="148"/>
      <c r="BB102" s="148"/>
      <c r="BC102" s="148"/>
      <c r="BD102" s="148"/>
      <c r="BE102" s="152">
        <f t="shared" si="0"/>
        <v>0</v>
      </c>
      <c r="BF102" s="152">
        <f t="shared" si="1"/>
        <v>0</v>
      </c>
      <c r="BG102" s="152">
        <f t="shared" si="2"/>
        <v>0</v>
      </c>
      <c r="BH102" s="152">
        <f t="shared" si="3"/>
        <v>0</v>
      </c>
      <c r="BI102" s="152">
        <f t="shared" si="4"/>
        <v>0</v>
      </c>
      <c r="BJ102" s="151" t="s">
        <v>40</v>
      </c>
      <c r="BK102" s="148"/>
      <c r="BL102" s="148"/>
      <c r="BM102" s="148"/>
    </row>
    <row r="103" spans="2:65" s="1" customFormat="1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  <c r="T103" s="135"/>
      <c r="U103" s="135"/>
    </row>
    <row r="104" spans="2:65" s="1" customFormat="1" ht="29.25" customHeight="1">
      <c r="B104" s="35"/>
      <c r="C104" s="123" t="s">
        <v>174</v>
      </c>
      <c r="D104" s="124"/>
      <c r="E104" s="124"/>
      <c r="F104" s="124"/>
      <c r="G104" s="124"/>
      <c r="H104" s="124"/>
      <c r="I104" s="124"/>
      <c r="J104" s="124"/>
      <c r="K104" s="124"/>
      <c r="L104" s="233">
        <f>ROUND(SUM(N89+N96),0)</f>
        <v>0</v>
      </c>
      <c r="M104" s="233"/>
      <c r="N104" s="233"/>
      <c r="O104" s="233"/>
      <c r="P104" s="233"/>
      <c r="Q104" s="233"/>
      <c r="R104" s="37"/>
      <c r="T104" s="135"/>
      <c r="U104" s="135"/>
    </row>
    <row r="105" spans="2:65" s="1" customFormat="1" ht="6.95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  <c r="T105" s="135"/>
      <c r="U105" s="135"/>
    </row>
    <row r="109" spans="2:65" s="1" customFormat="1" ht="6.95" customHeight="1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spans="2:65" s="1" customFormat="1" ht="36.950000000000003" customHeight="1">
      <c r="B110" s="35"/>
      <c r="C110" s="207" t="s">
        <v>205</v>
      </c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37"/>
    </row>
    <row r="111" spans="2:65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65" s="1" customFormat="1" ht="30" customHeight="1">
      <c r="B112" s="35"/>
      <c r="C112" s="30" t="s">
        <v>19</v>
      </c>
      <c r="D112" s="36"/>
      <c r="E112" s="36"/>
      <c r="F112" s="264" t="str">
        <f>F6</f>
        <v>Dobruška - objekt výuky</v>
      </c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36"/>
      <c r="R112" s="37"/>
    </row>
    <row r="113" spans="2:65" ht="30" customHeight="1">
      <c r="B113" s="23"/>
      <c r="C113" s="30" t="s">
        <v>181</v>
      </c>
      <c r="D113" s="26"/>
      <c r="E113" s="26"/>
      <c r="F113" s="264" t="s">
        <v>284</v>
      </c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6"/>
      <c r="R113" s="24"/>
    </row>
    <row r="114" spans="2:65" s="1" customFormat="1" ht="36.950000000000003" customHeight="1">
      <c r="B114" s="35"/>
      <c r="C114" s="69" t="s">
        <v>183</v>
      </c>
      <c r="D114" s="36"/>
      <c r="E114" s="36"/>
      <c r="F114" s="236" t="str">
        <f>F8</f>
        <v>010 - Splašková kanalizační přípojka</v>
      </c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36"/>
      <c r="R114" s="37"/>
    </row>
    <row r="115" spans="2:65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1" customFormat="1" ht="18" customHeight="1">
      <c r="B116" s="35"/>
      <c r="C116" s="30" t="s">
        <v>24</v>
      </c>
      <c r="D116" s="36"/>
      <c r="E116" s="36"/>
      <c r="F116" s="28" t="str">
        <f>F10</f>
        <v>Dobruška</v>
      </c>
      <c r="G116" s="36"/>
      <c r="H116" s="36"/>
      <c r="I116" s="36"/>
      <c r="J116" s="36"/>
      <c r="K116" s="30" t="s">
        <v>26</v>
      </c>
      <c r="L116" s="36"/>
      <c r="M116" s="266" t="str">
        <f>IF(O10="","",O10)</f>
        <v>5. 3. 2018</v>
      </c>
      <c r="N116" s="266"/>
      <c r="O116" s="266"/>
      <c r="P116" s="266"/>
      <c r="Q116" s="36"/>
      <c r="R116" s="37"/>
    </row>
    <row r="117" spans="2:65" s="1" customFormat="1" ht="6.9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1" customFormat="1" ht="15">
      <c r="B118" s="35"/>
      <c r="C118" s="30" t="s">
        <v>28</v>
      </c>
      <c r="D118" s="36"/>
      <c r="E118" s="36"/>
      <c r="F118" s="28" t="str">
        <f>E13</f>
        <v>SŠ - Podorlické vzdělávací centrum Dobruška</v>
      </c>
      <c r="G118" s="36"/>
      <c r="H118" s="36"/>
      <c r="I118" s="36"/>
      <c r="J118" s="36"/>
      <c r="K118" s="30" t="s">
        <v>35</v>
      </c>
      <c r="L118" s="36"/>
      <c r="M118" s="220" t="str">
        <f>E19</f>
        <v>ApA Architektonicko-projekt.ateliér Vamberk s.r.o.</v>
      </c>
      <c r="N118" s="220"/>
      <c r="O118" s="220"/>
      <c r="P118" s="220"/>
      <c r="Q118" s="220"/>
      <c r="R118" s="37"/>
    </row>
    <row r="119" spans="2:65" s="1" customFormat="1" ht="14.45" customHeight="1">
      <c r="B119" s="35"/>
      <c r="C119" s="30" t="s">
        <v>33</v>
      </c>
      <c r="D119" s="36"/>
      <c r="E119" s="36"/>
      <c r="F119" s="28" t="str">
        <f>IF(E16="","",E16)</f>
        <v>Vyplň údaj</v>
      </c>
      <c r="G119" s="36"/>
      <c r="H119" s="36"/>
      <c r="I119" s="36"/>
      <c r="J119" s="36"/>
      <c r="K119" s="30" t="s">
        <v>41</v>
      </c>
      <c r="L119" s="36"/>
      <c r="M119" s="220" t="str">
        <f>E22</f>
        <v>ApA Architektonicko-projekt.ateliér Vamberk s.r.o.</v>
      </c>
      <c r="N119" s="220"/>
      <c r="O119" s="220"/>
      <c r="P119" s="220"/>
      <c r="Q119" s="220"/>
      <c r="R119" s="37"/>
    </row>
    <row r="120" spans="2:65" s="1" customFormat="1" ht="10.35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65" s="9" customFormat="1" ht="29.25" customHeight="1">
      <c r="B121" s="155"/>
      <c r="C121" s="156" t="s">
        <v>206</v>
      </c>
      <c r="D121" s="157" t="s">
        <v>207</v>
      </c>
      <c r="E121" s="157" t="s">
        <v>66</v>
      </c>
      <c r="F121" s="267" t="s">
        <v>208</v>
      </c>
      <c r="G121" s="267"/>
      <c r="H121" s="267"/>
      <c r="I121" s="267"/>
      <c r="J121" s="157" t="s">
        <v>209</v>
      </c>
      <c r="K121" s="157" t="s">
        <v>210</v>
      </c>
      <c r="L121" s="267" t="s">
        <v>211</v>
      </c>
      <c r="M121" s="267"/>
      <c r="N121" s="267" t="s">
        <v>187</v>
      </c>
      <c r="O121" s="267"/>
      <c r="P121" s="267"/>
      <c r="Q121" s="268"/>
      <c r="R121" s="158"/>
      <c r="T121" s="80" t="s">
        <v>212</v>
      </c>
      <c r="U121" s="81" t="s">
        <v>48</v>
      </c>
      <c r="V121" s="81" t="s">
        <v>213</v>
      </c>
      <c r="W121" s="81" t="s">
        <v>214</v>
      </c>
      <c r="X121" s="81" t="s">
        <v>215</v>
      </c>
      <c r="Y121" s="81" t="s">
        <v>216</v>
      </c>
      <c r="Z121" s="81" t="s">
        <v>217</v>
      </c>
      <c r="AA121" s="82" t="s">
        <v>218</v>
      </c>
    </row>
    <row r="122" spans="2:65" s="1" customFormat="1" ht="29.25" customHeight="1">
      <c r="B122" s="35"/>
      <c r="C122" s="84" t="s">
        <v>184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257">
        <f>BK122</f>
        <v>0</v>
      </c>
      <c r="O122" s="258"/>
      <c r="P122" s="258"/>
      <c r="Q122" s="258"/>
      <c r="R122" s="37"/>
      <c r="T122" s="83"/>
      <c r="U122" s="51"/>
      <c r="V122" s="51"/>
      <c r="W122" s="159">
        <f>W123+W169</f>
        <v>0</v>
      </c>
      <c r="X122" s="51"/>
      <c r="Y122" s="159">
        <f>Y123+Y169</f>
        <v>66.344101000000009</v>
      </c>
      <c r="Z122" s="51"/>
      <c r="AA122" s="160">
        <f>AA123+AA169</f>
        <v>8.4899999999999989E-2</v>
      </c>
      <c r="AT122" s="19" t="s">
        <v>83</v>
      </c>
      <c r="AU122" s="19" t="s">
        <v>189</v>
      </c>
      <c r="BK122" s="161">
        <f>BK123+BK169</f>
        <v>0</v>
      </c>
    </row>
    <row r="123" spans="2:65" s="10" customFormat="1" ht="37.35" customHeight="1">
      <c r="B123" s="162"/>
      <c r="C123" s="163"/>
      <c r="D123" s="164" t="s">
        <v>190</v>
      </c>
      <c r="E123" s="164"/>
      <c r="F123" s="164"/>
      <c r="G123" s="164"/>
      <c r="H123" s="164"/>
      <c r="I123" s="164"/>
      <c r="J123" s="164"/>
      <c r="K123" s="164"/>
      <c r="L123" s="164"/>
      <c r="M123" s="164"/>
      <c r="N123" s="259">
        <f>BK123</f>
        <v>0</v>
      </c>
      <c r="O123" s="260"/>
      <c r="P123" s="260"/>
      <c r="Q123" s="260"/>
      <c r="R123" s="165"/>
      <c r="T123" s="166"/>
      <c r="U123" s="163"/>
      <c r="V123" s="163"/>
      <c r="W123" s="167">
        <f>W124+W141+W164+W167</f>
        <v>0</v>
      </c>
      <c r="X123" s="163"/>
      <c r="Y123" s="167">
        <f>Y124+Y141+Y164+Y167</f>
        <v>66.344101000000009</v>
      </c>
      <c r="Z123" s="163"/>
      <c r="AA123" s="168">
        <f>AA124+AA141+AA164+AA167</f>
        <v>8.4899999999999989E-2</v>
      </c>
      <c r="AR123" s="169" t="s">
        <v>40</v>
      </c>
      <c r="AT123" s="170" t="s">
        <v>83</v>
      </c>
      <c r="AU123" s="170" t="s">
        <v>84</v>
      </c>
      <c r="AY123" s="169" t="s">
        <v>219</v>
      </c>
      <c r="BK123" s="171">
        <f>BK124+BK141+BK164+BK167</f>
        <v>0</v>
      </c>
    </row>
    <row r="124" spans="2:65" s="10" customFormat="1" ht="19.899999999999999" customHeight="1">
      <c r="B124" s="162"/>
      <c r="C124" s="163"/>
      <c r="D124" s="172" t="s">
        <v>191</v>
      </c>
      <c r="E124" s="172"/>
      <c r="F124" s="172"/>
      <c r="G124" s="172"/>
      <c r="H124" s="172"/>
      <c r="I124" s="172"/>
      <c r="J124" s="172"/>
      <c r="K124" s="172"/>
      <c r="L124" s="172"/>
      <c r="M124" s="172"/>
      <c r="N124" s="261">
        <f>BK124</f>
        <v>0</v>
      </c>
      <c r="O124" s="262"/>
      <c r="P124" s="262"/>
      <c r="Q124" s="262"/>
      <c r="R124" s="165"/>
      <c r="T124" s="166"/>
      <c r="U124" s="163"/>
      <c r="V124" s="163"/>
      <c r="W124" s="167">
        <f>SUM(W125:W140)</f>
        <v>0</v>
      </c>
      <c r="X124" s="163"/>
      <c r="Y124" s="167">
        <f>SUM(Y125:Y140)</f>
        <v>57.182100000000005</v>
      </c>
      <c r="Z124" s="163"/>
      <c r="AA124" s="168">
        <f>SUM(AA125:AA140)</f>
        <v>0</v>
      </c>
      <c r="AR124" s="169" t="s">
        <v>40</v>
      </c>
      <c r="AT124" s="170" t="s">
        <v>83</v>
      </c>
      <c r="AU124" s="170" t="s">
        <v>40</v>
      </c>
      <c r="AY124" s="169" t="s">
        <v>219</v>
      </c>
      <c r="BK124" s="171">
        <f>SUM(BK125:BK140)</f>
        <v>0</v>
      </c>
    </row>
    <row r="125" spans="2:65" s="1" customFormat="1" ht="16.5" customHeight="1">
      <c r="B125" s="35"/>
      <c r="C125" s="173" t="s">
        <v>40</v>
      </c>
      <c r="D125" s="173" t="s">
        <v>220</v>
      </c>
      <c r="E125" s="174" t="s">
        <v>3556</v>
      </c>
      <c r="F125" s="251" t="s">
        <v>3557</v>
      </c>
      <c r="G125" s="251"/>
      <c r="H125" s="251"/>
      <c r="I125" s="251"/>
      <c r="J125" s="175" t="s">
        <v>429</v>
      </c>
      <c r="K125" s="176">
        <v>30</v>
      </c>
      <c r="L125" s="252">
        <v>0</v>
      </c>
      <c r="M125" s="253"/>
      <c r="N125" s="254">
        <f t="shared" ref="N125:N140" si="5">ROUND(L125*K125,2)</f>
        <v>0</v>
      </c>
      <c r="O125" s="254"/>
      <c r="P125" s="254"/>
      <c r="Q125" s="254"/>
      <c r="R125" s="37"/>
      <c r="T125" s="177" t="s">
        <v>22</v>
      </c>
      <c r="U125" s="44" t="s">
        <v>49</v>
      </c>
      <c r="V125" s="36"/>
      <c r="W125" s="178">
        <f t="shared" ref="W125:W140" si="6">V125*K125</f>
        <v>0</v>
      </c>
      <c r="X125" s="178">
        <v>7.2700000000000004E-3</v>
      </c>
      <c r="Y125" s="178">
        <f t="shared" ref="Y125:Y140" si="7">X125*K125</f>
        <v>0.21810000000000002</v>
      </c>
      <c r="Z125" s="178">
        <v>0</v>
      </c>
      <c r="AA125" s="179">
        <f t="shared" ref="AA125:AA140" si="8">Z125*K125</f>
        <v>0</v>
      </c>
      <c r="AR125" s="19" t="s">
        <v>224</v>
      </c>
      <c r="AT125" s="19" t="s">
        <v>220</v>
      </c>
      <c r="AU125" s="19" t="s">
        <v>93</v>
      </c>
      <c r="AY125" s="19" t="s">
        <v>219</v>
      </c>
      <c r="BE125" s="118">
        <f t="shared" ref="BE125:BE140" si="9">IF(U125="základní",N125,0)</f>
        <v>0</v>
      </c>
      <c r="BF125" s="118">
        <f t="shared" ref="BF125:BF140" si="10">IF(U125="snížená",N125,0)</f>
        <v>0</v>
      </c>
      <c r="BG125" s="118">
        <f t="shared" ref="BG125:BG140" si="11">IF(U125="zákl. přenesená",N125,0)</f>
        <v>0</v>
      </c>
      <c r="BH125" s="118">
        <f t="shared" ref="BH125:BH140" si="12">IF(U125="sníž. přenesená",N125,0)</f>
        <v>0</v>
      </c>
      <c r="BI125" s="118">
        <f t="shared" ref="BI125:BI140" si="13">IF(U125="nulová",N125,0)</f>
        <v>0</v>
      </c>
      <c r="BJ125" s="19" t="s">
        <v>40</v>
      </c>
      <c r="BK125" s="118">
        <f t="shared" ref="BK125:BK140" si="14">ROUND(L125*K125,2)</f>
        <v>0</v>
      </c>
      <c r="BL125" s="19" t="s">
        <v>224</v>
      </c>
      <c r="BM125" s="19" t="s">
        <v>3558</v>
      </c>
    </row>
    <row r="126" spans="2:65" s="1" customFormat="1" ht="25.5" customHeight="1">
      <c r="B126" s="35"/>
      <c r="C126" s="173" t="s">
        <v>93</v>
      </c>
      <c r="D126" s="173" t="s">
        <v>220</v>
      </c>
      <c r="E126" s="174" t="s">
        <v>3559</v>
      </c>
      <c r="F126" s="251" t="s">
        <v>3560</v>
      </c>
      <c r="G126" s="251"/>
      <c r="H126" s="251"/>
      <c r="I126" s="251"/>
      <c r="J126" s="175" t="s">
        <v>2162</v>
      </c>
      <c r="K126" s="176">
        <v>32</v>
      </c>
      <c r="L126" s="252">
        <v>0</v>
      </c>
      <c r="M126" s="253"/>
      <c r="N126" s="254">
        <f t="shared" si="5"/>
        <v>0</v>
      </c>
      <c r="O126" s="254"/>
      <c r="P126" s="254"/>
      <c r="Q126" s="254"/>
      <c r="R126" s="37"/>
      <c r="T126" s="177" t="s">
        <v>22</v>
      </c>
      <c r="U126" s="44" t="s">
        <v>49</v>
      </c>
      <c r="V126" s="36"/>
      <c r="W126" s="178">
        <f t="shared" si="6"/>
        <v>0</v>
      </c>
      <c r="X126" s="178">
        <v>0</v>
      </c>
      <c r="Y126" s="178">
        <f t="shared" si="7"/>
        <v>0</v>
      </c>
      <c r="Z126" s="178">
        <v>0</v>
      </c>
      <c r="AA126" s="179">
        <f t="shared" si="8"/>
        <v>0</v>
      </c>
      <c r="AR126" s="19" t="s">
        <v>224</v>
      </c>
      <c r="AT126" s="19" t="s">
        <v>220</v>
      </c>
      <c r="AU126" s="19" t="s">
        <v>93</v>
      </c>
      <c r="AY126" s="19" t="s">
        <v>219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19" t="s">
        <v>40</v>
      </c>
      <c r="BK126" s="118">
        <f t="shared" si="14"/>
        <v>0</v>
      </c>
      <c r="BL126" s="19" t="s">
        <v>224</v>
      </c>
      <c r="BM126" s="19" t="s">
        <v>3561</v>
      </c>
    </row>
    <row r="127" spans="2:65" s="1" customFormat="1" ht="25.5" customHeight="1">
      <c r="B127" s="35"/>
      <c r="C127" s="173" t="s">
        <v>101</v>
      </c>
      <c r="D127" s="173" t="s">
        <v>220</v>
      </c>
      <c r="E127" s="174" t="s">
        <v>3562</v>
      </c>
      <c r="F127" s="251" t="s">
        <v>3563</v>
      </c>
      <c r="G127" s="251"/>
      <c r="H127" s="251"/>
      <c r="I127" s="251"/>
      <c r="J127" s="175" t="s">
        <v>3564</v>
      </c>
      <c r="K127" s="176">
        <v>4</v>
      </c>
      <c r="L127" s="252">
        <v>0</v>
      </c>
      <c r="M127" s="253"/>
      <c r="N127" s="254">
        <f t="shared" si="5"/>
        <v>0</v>
      </c>
      <c r="O127" s="254"/>
      <c r="P127" s="254"/>
      <c r="Q127" s="254"/>
      <c r="R127" s="37"/>
      <c r="T127" s="177" t="s">
        <v>22</v>
      </c>
      <c r="U127" s="44" t="s">
        <v>49</v>
      </c>
      <c r="V127" s="36"/>
      <c r="W127" s="178">
        <f t="shared" si="6"/>
        <v>0</v>
      </c>
      <c r="X127" s="178">
        <v>0</v>
      </c>
      <c r="Y127" s="178">
        <f t="shared" si="7"/>
        <v>0</v>
      </c>
      <c r="Z127" s="178">
        <v>0</v>
      </c>
      <c r="AA127" s="179">
        <f t="shared" si="8"/>
        <v>0</v>
      </c>
      <c r="AR127" s="19" t="s">
        <v>224</v>
      </c>
      <c r="AT127" s="19" t="s">
        <v>220</v>
      </c>
      <c r="AU127" s="19" t="s">
        <v>93</v>
      </c>
      <c r="AY127" s="19" t="s">
        <v>219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40</v>
      </c>
      <c r="BK127" s="118">
        <f t="shared" si="14"/>
        <v>0</v>
      </c>
      <c r="BL127" s="19" t="s">
        <v>224</v>
      </c>
      <c r="BM127" s="19" t="s">
        <v>3565</v>
      </c>
    </row>
    <row r="128" spans="2:65" s="1" customFormat="1" ht="25.5" customHeight="1">
      <c r="B128" s="35"/>
      <c r="C128" s="173" t="s">
        <v>224</v>
      </c>
      <c r="D128" s="173" t="s">
        <v>220</v>
      </c>
      <c r="E128" s="174" t="s">
        <v>3566</v>
      </c>
      <c r="F128" s="251" t="s">
        <v>3567</v>
      </c>
      <c r="G128" s="251"/>
      <c r="H128" s="251"/>
      <c r="I128" s="251"/>
      <c r="J128" s="175" t="s">
        <v>231</v>
      </c>
      <c r="K128" s="176">
        <v>2</v>
      </c>
      <c r="L128" s="252">
        <v>0</v>
      </c>
      <c r="M128" s="253"/>
      <c r="N128" s="254">
        <f t="shared" si="5"/>
        <v>0</v>
      </c>
      <c r="O128" s="254"/>
      <c r="P128" s="254"/>
      <c r="Q128" s="254"/>
      <c r="R128" s="37"/>
      <c r="T128" s="177" t="s">
        <v>22</v>
      </c>
      <c r="U128" s="44" t="s">
        <v>49</v>
      </c>
      <c r="V128" s="36"/>
      <c r="W128" s="178">
        <f t="shared" si="6"/>
        <v>0</v>
      </c>
      <c r="X128" s="178">
        <v>0</v>
      </c>
      <c r="Y128" s="178">
        <f t="shared" si="7"/>
        <v>0</v>
      </c>
      <c r="Z128" s="178">
        <v>0</v>
      </c>
      <c r="AA128" s="179">
        <f t="shared" si="8"/>
        <v>0</v>
      </c>
      <c r="AR128" s="19" t="s">
        <v>224</v>
      </c>
      <c r="AT128" s="19" t="s">
        <v>220</v>
      </c>
      <c r="AU128" s="19" t="s">
        <v>93</v>
      </c>
      <c r="AY128" s="19" t="s">
        <v>219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40</v>
      </c>
      <c r="BK128" s="118">
        <f t="shared" si="14"/>
        <v>0</v>
      </c>
      <c r="BL128" s="19" t="s">
        <v>224</v>
      </c>
      <c r="BM128" s="19" t="s">
        <v>3568</v>
      </c>
    </row>
    <row r="129" spans="2:65" s="1" customFormat="1" ht="25.5" customHeight="1">
      <c r="B129" s="35"/>
      <c r="C129" s="173" t="s">
        <v>236</v>
      </c>
      <c r="D129" s="173" t="s">
        <v>220</v>
      </c>
      <c r="E129" s="174" t="s">
        <v>3569</v>
      </c>
      <c r="F129" s="251" t="s">
        <v>3570</v>
      </c>
      <c r="G129" s="251"/>
      <c r="H129" s="251"/>
      <c r="I129" s="251"/>
      <c r="J129" s="175" t="s">
        <v>231</v>
      </c>
      <c r="K129" s="176">
        <v>66</v>
      </c>
      <c r="L129" s="252">
        <v>0</v>
      </c>
      <c r="M129" s="253"/>
      <c r="N129" s="254">
        <f t="shared" si="5"/>
        <v>0</v>
      </c>
      <c r="O129" s="254"/>
      <c r="P129" s="254"/>
      <c r="Q129" s="254"/>
      <c r="R129" s="37"/>
      <c r="T129" s="177" t="s">
        <v>22</v>
      </c>
      <c r="U129" s="44" t="s">
        <v>49</v>
      </c>
      <c r="V129" s="36"/>
      <c r="W129" s="178">
        <f t="shared" si="6"/>
        <v>0</v>
      </c>
      <c r="X129" s="178">
        <v>0</v>
      </c>
      <c r="Y129" s="178">
        <f t="shared" si="7"/>
        <v>0</v>
      </c>
      <c r="Z129" s="178">
        <v>0</v>
      </c>
      <c r="AA129" s="179">
        <f t="shared" si="8"/>
        <v>0</v>
      </c>
      <c r="AR129" s="19" t="s">
        <v>224</v>
      </c>
      <c r="AT129" s="19" t="s">
        <v>220</v>
      </c>
      <c r="AU129" s="19" t="s">
        <v>93</v>
      </c>
      <c r="AY129" s="19" t="s">
        <v>219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40</v>
      </c>
      <c r="BK129" s="118">
        <f t="shared" si="14"/>
        <v>0</v>
      </c>
      <c r="BL129" s="19" t="s">
        <v>224</v>
      </c>
      <c r="BM129" s="19" t="s">
        <v>3571</v>
      </c>
    </row>
    <row r="130" spans="2:65" s="1" customFormat="1" ht="25.5" customHeight="1">
      <c r="B130" s="35"/>
      <c r="C130" s="173" t="s">
        <v>241</v>
      </c>
      <c r="D130" s="173" t="s">
        <v>220</v>
      </c>
      <c r="E130" s="174" t="s">
        <v>3572</v>
      </c>
      <c r="F130" s="251" t="s">
        <v>3573</v>
      </c>
      <c r="G130" s="251"/>
      <c r="H130" s="251"/>
      <c r="I130" s="251"/>
      <c r="J130" s="175" t="s">
        <v>223</v>
      </c>
      <c r="K130" s="176">
        <v>100</v>
      </c>
      <c r="L130" s="252">
        <v>0</v>
      </c>
      <c r="M130" s="253"/>
      <c r="N130" s="254">
        <f t="shared" si="5"/>
        <v>0</v>
      </c>
      <c r="O130" s="254"/>
      <c r="P130" s="254"/>
      <c r="Q130" s="254"/>
      <c r="R130" s="37"/>
      <c r="T130" s="177" t="s">
        <v>22</v>
      </c>
      <c r="U130" s="44" t="s">
        <v>49</v>
      </c>
      <c r="V130" s="36"/>
      <c r="W130" s="178">
        <f t="shared" si="6"/>
        <v>0</v>
      </c>
      <c r="X130" s="178">
        <v>8.4000000000000003E-4</v>
      </c>
      <c r="Y130" s="178">
        <f t="shared" si="7"/>
        <v>8.4000000000000005E-2</v>
      </c>
      <c r="Z130" s="178">
        <v>0</v>
      </c>
      <c r="AA130" s="179">
        <f t="shared" si="8"/>
        <v>0</v>
      </c>
      <c r="AR130" s="19" t="s">
        <v>224</v>
      </c>
      <c r="AT130" s="19" t="s">
        <v>220</v>
      </c>
      <c r="AU130" s="19" t="s">
        <v>93</v>
      </c>
      <c r="AY130" s="19" t="s">
        <v>219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40</v>
      </c>
      <c r="BK130" s="118">
        <f t="shared" si="14"/>
        <v>0</v>
      </c>
      <c r="BL130" s="19" t="s">
        <v>224</v>
      </c>
      <c r="BM130" s="19" t="s">
        <v>3574</v>
      </c>
    </row>
    <row r="131" spans="2:65" s="1" customFormat="1" ht="25.5" customHeight="1">
      <c r="B131" s="35"/>
      <c r="C131" s="173" t="s">
        <v>245</v>
      </c>
      <c r="D131" s="173" t="s">
        <v>220</v>
      </c>
      <c r="E131" s="174" t="s">
        <v>3575</v>
      </c>
      <c r="F131" s="251" t="s">
        <v>3576</v>
      </c>
      <c r="G131" s="251"/>
      <c r="H131" s="251"/>
      <c r="I131" s="251"/>
      <c r="J131" s="175" t="s">
        <v>223</v>
      </c>
      <c r="K131" s="176">
        <v>100</v>
      </c>
      <c r="L131" s="252">
        <v>0</v>
      </c>
      <c r="M131" s="253"/>
      <c r="N131" s="254">
        <f t="shared" si="5"/>
        <v>0</v>
      </c>
      <c r="O131" s="254"/>
      <c r="P131" s="254"/>
      <c r="Q131" s="254"/>
      <c r="R131" s="37"/>
      <c r="T131" s="177" t="s">
        <v>22</v>
      </c>
      <c r="U131" s="44" t="s">
        <v>49</v>
      </c>
      <c r="V131" s="36"/>
      <c r="W131" s="178">
        <f t="shared" si="6"/>
        <v>0</v>
      </c>
      <c r="X131" s="178">
        <v>0</v>
      </c>
      <c r="Y131" s="178">
        <f t="shared" si="7"/>
        <v>0</v>
      </c>
      <c r="Z131" s="178">
        <v>0</v>
      </c>
      <c r="AA131" s="179">
        <f t="shared" si="8"/>
        <v>0</v>
      </c>
      <c r="AR131" s="19" t="s">
        <v>224</v>
      </c>
      <c r="AT131" s="19" t="s">
        <v>220</v>
      </c>
      <c r="AU131" s="19" t="s">
        <v>93</v>
      </c>
      <c r="AY131" s="19" t="s">
        <v>219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40</v>
      </c>
      <c r="BK131" s="118">
        <f t="shared" si="14"/>
        <v>0</v>
      </c>
      <c r="BL131" s="19" t="s">
        <v>224</v>
      </c>
      <c r="BM131" s="19" t="s">
        <v>3577</v>
      </c>
    </row>
    <row r="132" spans="2:65" s="1" customFormat="1" ht="25.5" customHeight="1">
      <c r="B132" s="35"/>
      <c r="C132" s="173" t="s">
        <v>249</v>
      </c>
      <c r="D132" s="173" t="s">
        <v>220</v>
      </c>
      <c r="E132" s="174" t="s">
        <v>318</v>
      </c>
      <c r="F132" s="251" t="s">
        <v>319</v>
      </c>
      <c r="G132" s="251"/>
      <c r="H132" s="251"/>
      <c r="I132" s="251"/>
      <c r="J132" s="175" t="s">
        <v>231</v>
      </c>
      <c r="K132" s="176">
        <v>31.6</v>
      </c>
      <c r="L132" s="252">
        <v>0</v>
      </c>
      <c r="M132" s="253"/>
      <c r="N132" s="254">
        <f t="shared" si="5"/>
        <v>0</v>
      </c>
      <c r="O132" s="254"/>
      <c r="P132" s="254"/>
      <c r="Q132" s="254"/>
      <c r="R132" s="37"/>
      <c r="T132" s="177" t="s">
        <v>22</v>
      </c>
      <c r="U132" s="44" t="s">
        <v>49</v>
      </c>
      <c r="V132" s="36"/>
      <c r="W132" s="178">
        <f t="shared" si="6"/>
        <v>0</v>
      </c>
      <c r="X132" s="178">
        <v>0</v>
      </c>
      <c r="Y132" s="178">
        <f t="shared" si="7"/>
        <v>0</v>
      </c>
      <c r="Z132" s="178">
        <v>0</v>
      </c>
      <c r="AA132" s="179">
        <f t="shared" si="8"/>
        <v>0</v>
      </c>
      <c r="AR132" s="19" t="s">
        <v>224</v>
      </c>
      <c r="AT132" s="19" t="s">
        <v>220</v>
      </c>
      <c r="AU132" s="19" t="s">
        <v>93</v>
      </c>
      <c r="AY132" s="19" t="s">
        <v>219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40</v>
      </c>
      <c r="BK132" s="118">
        <f t="shared" si="14"/>
        <v>0</v>
      </c>
      <c r="BL132" s="19" t="s">
        <v>224</v>
      </c>
      <c r="BM132" s="19" t="s">
        <v>3578</v>
      </c>
    </row>
    <row r="133" spans="2:65" s="1" customFormat="1" ht="25.5" customHeight="1">
      <c r="B133" s="35"/>
      <c r="C133" s="173" t="s">
        <v>253</v>
      </c>
      <c r="D133" s="173" t="s">
        <v>220</v>
      </c>
      <c r="E133" s="174" t="s">
        <v>3038</v>
      </c>
      <c r="F133" s="251" t="s">
        <v>3039</v>
      </c>
      <c r="G133" s="251"/>
      <c r="H133" s="251"/>
      <c r="I133" s="251"/>
      <c r="J133" s="175" t="s">
        <v>231</v>
      </c>
      <c r="K133" s="176">
        <v>31.6</v>
      </c>
      <c r="L133" s="252">
        <v>0</v>
      </c>
      <c r="M133" s="253"/>
      <c r="N133" s="254">
        <f t="shared" si="5"/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 t="shared" si="6"/>
        <v>0</v>
      </c>
      <c r="X133" s="178">
        <v>0</v>
      </c>
      <c r="Y133" s="178">
        <f t="shared" si="7"/>
        <v>0</v>
      </c>
      <c r="Z133" s="178">
        <v>0</v>
      </c>
      <c r="AA133" s="179">
        <f t="shared" si="8"/>
        <v>0</v>
      </c>
      <c r="AR133" s="19" t="s">
        <v>224</v>
      </c>
      <c r="AT133" s="19" t="s">
        <v>220</v>
      </c>
      <c r="AU133" s="19" t="s">
        <v>93</v>
      </c>
      <c r="AY133" s="19" t="s">
        <v>219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40</v>
      </c>
      <c r="BK133" s="118">
        <f t="shared" si="14"/>
        <v>0</v>
      </c>
      <c r="BL133" s="19" t="s">
        <v>224</v>
      </c>
      <c r="BM133" s="19" t="s">
        <v>3579</v>
      </c>
    </row>
    <row r="134" spans="2:65" s="1" customFormat="1" ht="16.5" customHeight="1">
      <c r="B134" s="35"/>
      <c r="C134" s="173" t="s">
        <v>257</v>
      </c>
      <c r="D134" s="173" t="s">
        <v>220</v>
      </c>
      <c r="E134" s="174" t="s">
        <v>324</v>
      </c>
      <c r="F134" s="251" t="s">
        <v>325</v>
      </c>
      <c r="G134" s="251"/>
      <c r="H134" s="251"/>
      <c r="I134" s="251"/>
      <c r="J134" s="175" t="s">
        <v>231</v>
      </c>
      <c r="K134" s="176">
        <v>31.6</v>
      </c>
      <c r="L134" s="252">
        <v>0</v>
      </c>
      <c r="M134" s="253"/>
      <c r="N134" s="254">
        <f t="shared" si="5"/>
        <v>0</v>
      </c>
      <c r="O134" s="254"/>
      <c r="P134" s="254"/>
      <c r="Q134" s="254"/>
      <c r="R134" s="37"/>
      <c r="T134" s="177" t="s">
        <v>22</v>
      </c>
      <c r="U134" s="44" t="s">
        <v>49</v>
      </c>
      <c r="V134" s="36"/>
      <c r="W134" s="178">
        <f t="shared" si="6"/>
        <v>0</v>
      </c>
      <c r="X134" s="178">
        <v>0</v>
      </c>
      <c r="Y134" s="178">
        <f t="shared" si="7"/>
        <v>0</v>
      </c>
      <c r="Z134" s="178">
        <v>0</v>
      </c>
      <c r="AA134" s="179">
        <f t="shared" si="8"/>
        <v>0</v>
      </c>
      <c r="AR134" s="19" t="s">
        <v>224</v>
      </c>
      <c r="AT134" s="19" t="s">
        <v>220</v>
      </c>
      <c r="AU134" s="19" t="s">
        <v>93</v>
      </c>
      <c r="AY134" s="19" t="s">
        <v>219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40</v>
      </c>
      <c r="BK134" s="118">
        <f t="shared" si="14"/>
        <v>0</v>
      </c>
      <c r="BL134" s="19" t="s">
        <v>224</v>
      </c>
      <c r="BM134" s="19" t="s">
        <v>3580</v>
      </c>
    </row>
    <row r="135" spans="2:65" s="1" customFormat="1" ht="25.5" customHeight="1">
      <c r="B135" s="35"/>
      <c r="C135" s="173" t="s">
        <v>261</v>
      </c>
      <c r="D135" s="173" t="s">
        <v>220</v>
      </c>
      <c r="E135" s="174" t="s">
        <v>327</v>
      </c>
      <c r="F135" s="251" t="s">
        <v>328</v>
      </c>
      <c r="G135" s="251"/>
      <c r="H135" s="251"/>
      <c r="I135" s="251"/>
      <c r="J135" s="175" t="s">
        <v>239</v>
      </c>
      <c r="K135" s="176">
        <v>56.88</v>
      </c>
      <c r="L135" s="252">
        <v>0</v>
      </c>
      <c r="M135" s="253"/>
      <c r="N135" s="254">
        <f t="shared" si="5"/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 t="shared" si="6"/>
        <v>0</v>
      </c>
      <c r="X135" s="178">
        <v>0</v>
      </c>
      <c r="Y135" s="178">
        <f t="shared" si="7"/>
        <v>0</v>
      </c>
      <c r="Z135" s="178">
        <v>0</v>
      </c>
      <c r="AA135" s="179">
        <f t="shared" si="8"/>
        <v>0</v>
      </c>
      <c r="AR135" s="19" t="s">
        <v>224</v>
      </c>
      <c r="AT135" s="19" t="s">
        <v>220</v>
      </c>
      <c r="AU135" s="19" t="s">
        <v>93</v>
      </c>
      <c r="AY135" s="19" t="s">
        <v>219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40</v>
      </c>
      <c r="BK135" s="118">
        <f t="shared" si="14"/>
        <v>0</v>
      </c>
      <c r="BL135" s="19" t="s">
        <v>224</v>
      </c>
      <c r="BM135" s="19" t="s">
        <v>3581</v>
      </c>
    </row>
    <row r="136" spans="2:65" s="1" customFormat="1" ht="25.5" customHeight="1">
      <c r="B136" s="35"/>
      <c r="C136" s="173" t="s">
        <v>265</v>
      </c>
      <c r="D136" s="173" t="s">
        <v>220</v>
      </c>
      <c r="E136" s="174" t="s">
        <v>3582</v>
      </c>
      <c r="F136" s="251" t="s">
        <v>3583</v>
      </c>
      <c r="G136" s="251"/>
      <c r="H136" s="251"/>
      <c r="I136" s="251"/>
      <c r="J136" s="175" t="s">
        <v>231</v>
      </c>
      <c r="K136" s="176">
        <v>34.4</v>
      </c>
      <c r="L136" s="252">
        <v>0</v>
      </c>
      <c r="M136" s="253"/>
      <c r="N136" s="254">
        <f t="shared" si="5"/>
        <v>0</v>
      </c>
      <c r="O136" s="254"/>
      <c r="P136" s="254"/>
      <c r="Q136" s="254"/>
      <c r="R136" s="37"/>
      <c r="T136" s="177" t="s">
        <v>22</v>
      </c>
      <c r="U136" s="44" t="s">
        <v>49</v>
      </c>
      <c r="V136" s="36"/>
      <c r="W136" s="178">
        <f t="shared" si="6"/>
        <v>0</v>
      </c>
      <c r="X136" s="178">
        <v>0</v>
      </c>
      <c r="Y136" s="178">
        <f t="shared" si="7"/>
        <v>0</v>
      </c>
      <c r="Z136" s="178">
        <v>0</v>
      </c>
      <c r="AA136" s="179">
        <f t="shared" si="8"/>
        <v>0</v>
      </c>
      <c r="AR136" s="19" t="s">
        <v>224</v>
      </c>
      <c r="AT136" s="19" t="s">
        <v>220</v>
      </c>
      <c r="AU136" s="19" t="s">
        <v>93</v>
      </c>
      <c r="AY136" s="19" t="s">
        <v>219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40</v>
      </c>
      <c r="BK136" s="118">
        <f t="shared" si="14"/>
        <v>0</v>
      </c>
      <c r="BL136" s="19" t="s">
        <v>224</v>
      </c>
      <c r="BM136" s="19" t="s">
        <v>3584</v>
      </c>
    </row>
    <row r="137" spans="2:65" s="1" customFormat="1" ht="38.25" customHeight="1">
      <c r="B137" s="35"/>
      <c r="C137" s="173" t="s">
        <v>270</v>
      </c>
      <c r="D137" s="173" t="s">
        <v>220</v>
      </c>
      <c r="E137" s="174" t="s">
        <v>3585</v>
      </c>
      <c r="F137" s="251" t="s">
        <v>3586</v>
      </c>
      <c r="G137" s="251"/>
      <c r="H137" s="251"/>
      <c r="I137" s="251"/>
      <c r="J137" s="175" t="s">
        <v>231</v>
      </c>
      <c r="K137" s="176">
        <v>9.6</v>
      </c>
      <c r="L137" s="252">
        <v>0</v>
      </c>
      <c r="M137" s="253"/>
      <c r="N137" s="254">
        <f t="shared" si="5"/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 t="shared" si="6"/>
        <v>0</v>
      </c>
      <c r="X137" s="178">
        <v>0</v>
      </c>
      <c r="Y137" s="178">
        <f t="shared" si="7"/>
        <v>0</v>
      </c>
      <c r="Z137" s="178">
        <v>0</v>
      </c>
      <c r="AA137" s="179">
        <f t="shared" si="8"/>
        <v>0</v>
      </c>
      <c r="AR137" s="19" t="s">
        <v>224</v>
      </c>
      <c r="AT137" s="19" t="s">
        <v>220</v>
      </c>
      <c r="AU137" s="19" t="s">
        <v>93</v>
      </c>
      <c r="AY137" s="19" t="s">
        <v>219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40</v>
      </c>
      <c r="BK137" s="118">
        <f t="shared" si="14"/>
        <v>0</v>
      </c>
      <c r="BL137" s="19" t="s">
        <v>224</v>
      </c>
      <c r="BM137" s="19" t="s">
        <v>3587</v>
      </c>
    </row>
    <row r="138" spans="2:65" s="1" customFormat="1" ht="16.5" customHeight="1">
      <c r="B138" s="35"/>
      <c r="C138" s="181" t="s">
        <v>275</v>
      </c>
      <c r="D138" s="181" t="s">
        <v>536</v>
      </c>
      <c r="E138" s="182" t="s">
        <v>3588</v>
      </c>
      <c r="F138" s="285" t="s">
        <v>3589</v>
      </c>
      <c r="G138" s="285"/>
      <c r="H138" s="285"/>
      <c r="I138" s="285"/>
      <c r="J138" s="183" t="s">
        <v>239</v>
      </c>
      <c r="K138" s="184">
        <v>17.28</v>
      </c>
      <c r="L138" s="282">
        <v>0</v>
      </c>
      <c r="M138" s="283"/>
      <c r="N138" s="284">
        <f t="shared" si="5"/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 t="shared" si="6"/>
        <v>0</v>
      </c>
      <c r="X138" s="178">
        <v>1</v>
      </c>
      <c r="Y138" s="178">
        <f t="shared" si="7"/>
        <v>17.28</v>
      </c>
      <c r="Z138" s="178">
        <v>0</v>
      </c>
      <c r="AA138" s="179">
        <f t="shared" si="8"/>
        <v>0</v>
      </c>
      <c r="AR138" s="19" t="s">
        <v>249</v>
      </c>
      <c r="AT138" s="19" t="s">
        <v>536</v>
      </c>
      <c r="AU138" s="19" t="s">
        <v>93</v>
      </c>
      <c r="AY138" s="19" t="s">
        <v>219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40</v>
      </c>
      <c r="BK138" s="118">
        <f t="shared" si="14"/>
        <v>0</v>
      </c>
      <c r="BL138" s="19" t="s">
        <v>224</v>
      </c>
      <c r="BM138" s="19" t="s">
        <v>3590</v>
      </c>
    </row>
    <row r="139" spans="2:65" s="1" customFormat="1" ht="25.5" customHeight="1">
      <c r="B139" s="35"/>
      <c r="C139" s="173" t="s">
        <v>11</v>
      </c>
      <c r="D139" s="173" t="s">
        <v>220</v>
      </c>
      <c r="E139" s="174" t="s">
        <v>2197</v>
      </c>
      <c r="F139" s="251" t="s">
        <v>2198</v>
      </c>
      <c r="G139" s="251"/>
      <c r="H139" s="251"/>
      <c r="I139" s="251"/>
      <c r="J139" s="175" t="s">
        <v>231</v>
      </c>
      <c r="K139" s="176">
        <v>22</v>
      </c>
      <c r="L139" s="252">
        <v>0</v>
      </c>
      <c r="M139" s="253"/>
      <c r="N139" s="254">
        <f t="shared" si="5"/>
        <v>0</v>
      </c>
      <c r="O139" s="254"/>
      <c r="P139" s="254"/>
      <c r="Q139" s="254"/>
      <c r="R139" s="37"/>
      <c r="T139" s="177" t="s">
        <v>22</v>
      </c>
      <c r="U139" s="44" t="s">
        <v>49</v>
      </c>
      <c r="V139" s="36"/>
      <c r="W139" s="178">
        <f t="shared" si="6"/>
        <v>0</v>
      </c>
      <c r="X139" s="178">
        <v>0</v>
      </c>
      <c r="Y139" s="178">
        <f t="shared" si="7"/>
        <v>0</v>
      </c>
      <c r="Z139" s="178">
        <v>0</v>
      </c>
      <c r="AA139" s="179">
        <f t="shared" si="8"/>
        <v>0</v>
      </c>
      <c r="AR139" s="19" t="s">
        <v>224</v>
      </c>
      <c r="AT139" s="19" t="s">
        <v>220</v>
      </c>
      <c r="AU139" s="19" t="s">
        <v>93</v>
      </c>
      <c r="AY139" s="19" t="s">
        <v>219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40</v>
      </c>
      <c r="BK139" s="118">
        <f t="shared" si="14"/>
        <v>0</v>
      </c>
      <c r="BL139" s="19" t="s">
        <v>224</v>
      </c>
      <c r="BM139" s="19" t="s">
        <v>3591</v>
      </c>
    </row>
    <row r="140" spans="2:65" s="1" customFormat="1" ht="16.5" customHeight="1">
      <c r="B140" s="35"/>
      <c r="C140" s="181" t="s">
        <v>268</v>
      </c>
      <c r="D140" s="181" t="s">
        <v>536</v>
      </c>
      <c r="E140" s="182" t="s">
        <v>3592</v>
      </c>
      <c r="F140" s="285" t="s">
        <v>3046</v>
      </c>
      <c r="G140" s="285"/>
      <c r="H140" s="285"/>
      <c r="I140" s="285"/>
      <c r="J140" s="183" t="s">
        <v>239</v>
      </c>
      <c r="K140" s="184">
        <v>39.6</v>
      </c>
      <c r="L140" s="282">
        <v>0</v>
      </c>
      <c r="M140" s="283"/>
      <c r="N140" s="284">
        <f t="shared" si="5"/>
        <v>0</v>
      </c>
      <c r="O140" s="254"/>
      <c r="P140" s="254"/>
      <c r="Q140" s="254"/>
      <c r="R140" s="37"/>
      <c r="T140" s="177" t="s">
        <v>22</v>
      </c>
      <c r="U140" s="44" t="s">
        <v>49</v>
      </c>
      <c r="V140" s="36"/>
      <c r="W140" s="178">
        <f t="shared" si="6"/>
        <v>0</v>
      </c>
      <c r="X140" s="178">
        <v>1</v>
      </c>
      <c r="Y140" s="178">
        <f t="shared" si="7"/>
        <v>39.6</v>
      </c>
      <c r="Z140" s="178">
        <v>0</v>
      </c>
      <c r="AA140" s="179">
        <f t="shared" si="8"/>
        <v>0</v>
      </c>
      <c r="AR140" s="19" t="s">
        <v>249</v>
      </c>
      <c r="AT140" s="19" t="s">
        <v>536</v>
      </c>
      <c r="AU140" s="19" t="s">
        <v>93</v>
      </c>
      <c r="AY140" s="19" t="s">
        <v>219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40</v>
      </c>
      <c r="BK140" s="118">
        <f t="shared" si="14"/>
        <v>0</v>
      </c>
      <c r="BL140" s="19" t="s">
        <v>224</v>
      </c>
      <c r="BM140" s="19" t="s">
        <v>3593</v>
      </c>
    </row>
    <row r="141" spans="2:65" s="10" customFormat="1" ht="29.85" customHeight="1">
      <c r="B141" s="162"/>
      <c r="C141" s="163"/>
      <c r="D141" s="172" t="s">
        <v>2175</v>
      </c>
      <c r="E141" s="172"/>
      <c r="F141" s="172"/>
      <c r="G141" s="172"/>
      <c r="H141" s="172"/>
      <c r="I141" s="172"/>
      <c r="J141" s="172"/>
      <c r="K141" s="172"/>
      <c r="L141" s="172"/>
      <c r="M141" s="172"/>
      <c r="N141" s="255">
        <f>BK141</f>
        <v>0</v>
      </c>
      <c r="O141" s="256"/>
      <c r="P141" s="256"/>
      <c r="Q141" s="256"/>
      <c r="R141" s="165"/>
      <c r="T141" s="166"/>
      <c r="U141" s="163"/>
      <c r="V141" s="163"/>
      <c r="W141" s="167">
        <f>SUM(W142:W163)</f>
        <v>0</v>
      </c>
      <c r="X141" s="163"/>
      <c r="Y141" s="167">
        <f>SUM(Y142:Y163)</f>
        <v>9.1607200000000013</v>
      </c>
      <c r="Z141" s="163"/>
      <c r="AA141" s="168">
        <f>SUM(AA142:AA163)</f>
        <v>0</v>
      </c>
      <c r="AR141" s="169" t="s">
        <v>40</v>
      </c>
      <c r="AT141" s="170" t="s">
        <v>83</v>
      </c>
      <c r="AU141" s="170" t="s">
        <v>40</v>
      </c>
      <c r="AY141" s="169" t="s">
        <v>219</v>
      </c>
      <c r="BK141" s="171">
        <f>SUM(BK142:BK163)</f>
        <v>0</v>
      </c>
    </row>
    <row r="142" spans="2:65" s="1" customFormat="1" ht="38.25" customHeight="1">
      <c r="B142" s="35"/>
      <c r="C142" s="173" t="s">
        <v>354</v>
      </c>
      <c r="D142" s="173" t="s">
        <v>220</v>
      </c>
      <c r="E142" s="174" t="s">
        <v>3594</v>
      </c>
      <c r="F142" s="251" t="s">
        <v>3595</v>
      </c>
      <c r="G142" s="251"/>
      <c r="H142" s="251"/>
      <c r="I142" s="251"/>
      <c r="J142" s="175" t="s">
        <v>429</v>
      </c>
      <c r="K142" s="176">
        <v>55</v>
      </c>
      <c r="L142" s="252">
        <v>0</v>
      </c>
      <c r="M142" s="253"/>
      <c r="N142" s="254">
        <f t="shared" ref="N142:N163" si="15">ROUND(L142*K142,2)</f>
        <v>0</v>
      </c>
      <c r="O142" s="254"/>
      <c r="P142" s="254"/>
      <c r="Q142" s="254"/>
      <c r="R142" s="37"/>
      <c r="T142" s="177" t="s">
        <v>22</v>
      </c>
      <c r="U142" s="44" t="s">
        <v>49</v>
      </c>
      <c r="V142" s="36"/>
      <c r="W142" s="178">
        <f t="shared" ref="W142:W163" si="16">V142*K142</f>
        <v>0</v>
      </c>
      <c r="X142" s="178">
        <v>0</v>
      </c>
      <c r="Y142" s="178">
        <f t="shared" ref="Y142:Y163" si="17">X142*K142</f>
        <v>0</v>
      </c>
      <c r="Z142" s="178">
        <v>0</v>
      </c>
      <c r="AA142" s="179">
        <f t="shared" ref="AA142:AA163" si="18">Z142*K142</f>
        <v>0</v>
      </c>
      <c r="AR142" s="19" t="s">
        <v>224</v>
      </c>
      <c r="AT142" s="19" t="s">
        <v>220</v>
      </c>
      <c r="AU142" s="19" t="s">
        <v>93</v>
      </c>
      <c r="AY142" s="19" t="s">
        <v>219</v>
      </c>
      <c r="BE142" s="118">
        <f t="shared" ref="BE142:BE163" si="19">IF(U142="základní",N142,0)</f>
        <v>0</v>
      </c>
      <c r="BF142" s="118">
        <f t="shared" ref="BF142:BF163" si="20">IF(U142="snížená",N142,0)</f>
        <v>0</v>
      </c>
      <c r="BG142" s="118">
        <f t="shared" ref="BG142:BG163" si="21">IF(U142="zákl. přenesená",N142,0)</f>
        <v>0</v>
      </c>
      <c r="BH142" s="118">
        <f t="shared" ref="BH142:BH163" si="22">IF(U142="sníž. přenesená",N142,0)</f>
        <v>0</v>
      </c>
      <c r="BI142" s="118">
        <f t="shared" ref="BI142:BI163" si="23">IF(U142="nulová",N142,0)</f>
        <v>0</v>
      </c>
      <c r="BJ142" s="19" t="s">
        <v>40</v>
      </c>
      <c r="BK142" s="118">
        <f t="shared" ref="BK142:BK163" si="24">ROUND(L142*K142,2)</f>
        <v>0</v>
      </c>
      <c r="BL142" s="19" t="s">
        <v>224</v>
      </c>
      <c r="BM142" s="19" t="s">
        <v>3596</v>
      </c>
    </row>
    <row r="143" spans="2:65" s="1" customFormat="1" ht="25.5" customHeight="1">
      <c r="B143" s="35"/>
      <c r="C143" s="181" t="s">
        <v>358</v>
      </c>
      <c r="D143" s="181" t="s">
        <v>536</v>
      </c>
      <c r="E143" s="182" t="s">
        <v>3597</v>
      </c>
      <c r="F143" s="285" t="s">
        <v>3598</v>
      </c>
      <c r="G143" s="285"/>
      <c r="H143" s="285"/>
      <c r="I143" s="285"/>
      <c r="J143" s="183" t="s">
        <v>372</v>
      </c>
      <c r="K143" s="184">
        <v>2</v>
      </c>
      <c r="L143" s="282">
        <v>0</v>
      </c>
      <c r="M143" s="283"/>
      <c r="N143" s="284">
        <f t="shared" si="15"/>
        <v>0</v>
      </c>
      <c r="O143" s="254"/>
      <c r="P143" s="254"/>
      <c r="Q143" s="254"/>
      <c r="R143" s="37"/>
      <c r="T143" s="177" t="s">
        <v>22</v>
      </c>
      <c r="U143" s="44" t="s">
        <v>49</v>
      </c>
      <c r="V143" s="36"/>
      <c r="W143" s="178">
        <f t="shared" si="16"/>
        <v>0</v>
      </c>
      <c r="X143" s="178">
        <v>2.5999999999999999E-3</v>
      </c>
      <c r="Y143" s="178">
        <f t="shared" si="17"/>
        <v>5.1999999999999998E-3</v>
      </c>
      <c r="Z143" s="178">
        <v>0</v>
      </c>
      <c r="AA143" s="179">
        <f t="shared" si="18"/>
        <v>0</v>
      </c>
      <c r="AR143" s="19" t="s">
        <v>249</v>
      </c>
      <c r="AT143" s="19" t="s">
        <v>536</v>
      </c>
      <c r="AU143" s="19" t="s">
        <v>93</v>
      </c>
      <c r="AY143" s="19" t="s">
        <v>219</v>
      </c>
      <c r="BE143" s="118">
        <f t="shared" si="19"/>
        <v>0</v>
      </c>
      <c r="BF143" s="118">
        <f t="shared" si="20"/>
        <v>0</v>
      </c>
      <c r="BG143" s="118">
        <f t="shared" si="21"/>
        <v>0</v>
      </c>
      <c r="BH143" s="118">
        <f t="shared" si="22"/>
        <v>0</v>
      </c>
      <c r="BI143" s="118">
        <f t="shared" si="23"/>
        <v>0</v>
      </c>
      <c r="BJ143" s="19" t="s">
        <v>40</v>
      </c>
      <c r="BK143" s="118">
        <f t="shared" si="24"/>
        <v>0</v>
      </c>
      <c r="BL143" s="19" t="s">
        <v>224</v>
      </c>
      <c r="BM143" s="19" t="s">
        <v>3599</v>
      </c>
    </row>
    <row r="144" spans="2:65" s="1" customFormat="1" ht="25.5" customHeight="1">
      <c r="B144" s="35"/>
      <c r="C144" s="181" t="s">
        <v>362</v>
      </c>
      <c r="D144" s="181" t="s">
        <v>536</v>
      </c>
      <c r="E144" s="182" t="s">
        <v>3600</v>
      </c>
      <c r="F144" s="285" t="s">
        <v>3601</v>
      </c>
      <c r="G144" s="285"/>
      <c r="H144" s="285"/>
      <c r="I144" s="285"/>
      <c r="J144" s="183" t="s">
        <v>372</v>
      </c>
      <c r="K144" s="184">
        <v>1</v>
      </c>
      <c r="L144" s="282">
        <v>0</v>
      </c>
      <c r="M144" s="283"/>
      <c r="N144" s="284">
        <f t="shared" si="15"/>
        <v>0</v>
      </c>
      <c r="O144" s="254"/>
      <c r="P144" s="254"/>
      <c r="Q144" s="254"/>
      <c r="R144" s="37"/>
      <c r="T144" s="177" t="s">
        <v>22</v>
      </c>
      <c r="U144" s="44" t="s">
        <v>49</v>
      </c>
      <c r="V144" s="36"/>
      <c r="W144" s="178">
        <f t="shared" si="16"/>
        <v>0</v>
      </c>
      <c r="X144" s="178">
        <v>8.8500000000000002E-3</v>
      </c>
      <c r="Y144" s="178">
        <f t="shared" si="17"/>
        <v>8.8500000000000002E-3</v>
      </c>
      <c r="Z144" s="178">
        <v>0</v>
      </c>
      <c r="AA144" s="179">
        <f t="shared" si="18"/>
        <v>0</v>
      </c>
      <c r="AR144" s="19" t="s">
        <v>249</v>
      </c>
      <c r="AT144" s="19" t="s">
        <v>536</v>
      </c>
      <c r="AU144" s="19" t="s">
        <v>93</v>
      </c>
      <c r="AY144" s="19" t="s">
        <v>219</v>
      </c>
      <c r="BE144" s="118">
        <f t="shared" si="19"/>
        <v>0</v>
      </c>
      <c r="BF144" s="118">
        <f t="shared" si="20"/>
        <v>0</v>
      </c>
      <c r="BG144" s="118">
        <f t="shared" si="21"/>
        <v>0</v>
      </c>
      <c r="BH144" s="118">
        <f t="shared" si="22"/>
        <v>0</v>
      </c>
      <c r="BI144" s="118">
        <f t="shared" si="23"/>
        <v>0</v>
      </c>
      <c r="BJ144" s="19" t="s">
        <v>40</v>
      </c>
      <c r="BK144" s="118">
        <f t="shared" si="24"/>
        <v>0</v>
      </c>
      <c r="BL144" s="19" t="s">
        <v>224</v>
      </c>
      <c r="BM144" s="19" t="s">
        <v>3602</v>
      </c>
    </row>
    <row r="145" spans="2:65" s="1" customFormat="1" ht="25.5" customHeight="1">
      <c r="B145" s="35"/>
      <c r="C145" s="181" t="s">
        <v>366</v>
      </c>
      <c r="D145" s="181" t="s">
        <v>536</v>
      </c>
      <c r="E145" s="182" t="s">
        <v>3603</v>
      </c>
      <c r="F145" s="285" t="s">
        <v>3604</v>
      </c>
      <c r="G145" s="285"/>
      <c r="H145" s="285"/>
      <c r="I145" s="285"/>
      <c r="J145" s="183" t="s">
        <v>372</v>
      </c>
      <c r="K145" s="184">
        <v>7</v>
      </c>
      <c r="L145" s="282">
        <v>0</v>
      </c>
      <c r="M145" s="283"/>
      <c r="N145" s="284">
        <f t="shared" si="15"/>
        <v>0</v>
      </c>
      <c r="O145" s="254"/>
      <c r="P145" s="254"/>
      <c r="Q145" s="254"/>
      <c r="R145" s="37"/>
      <c r="T145" s="177" t="s">
        <v>22</v>
      </c>
      <c r="U145" s="44" t="s">
        <v>49</v>
      </c>
      <c r="V145" s="36"/>
      <c r="W145" s="178">
        <f t="shared" si="16"/>
        <v>0</v>
      </c>
      <c r="X145" s="178">
        <v>2.1340000000000001E-2</v>
      </c>
      <c r="Y145" s="178">
        <f t="shared" si="17"/>
        <v>0.14938000000000001</v>
      </c>
      <c r="Z145" s="178">
        <v>0</v>
      </c>
      <c r="AA145" s="179">
        <f t="shared" si="18"/>
        <v>0</v>
      </c>
      <c r="AR145" s="19" t="s">
        <v>249</v>
      </c>
      <c r="AT145" s="19" t="s">
        <v>536</v>
      </c>
      <c r="AU145" s="19" t="s">
        <v>93</v>
      </c>
      <c r="AY145" s="19" t="s">
        <v>219</v>
      </c>
      <c r="BE145" s="118">
        <f t="shared" si="19"/>
        <v>0</v>
      </c>
      <c r="BF145" s="118">
        <f t="shared" si="20"/>
        <v>0</v>
      </c>
      <c r="BG145" s="118">
        <f t="shared" si="21"/>
        <v>0</v>
      </c>
      <c r="BH145" s="118">
        <f t="shared" si="22"/>
        <v>0</v>
      </c>
      <c r="BI145" s="118">
        <f t="shared" si="23"/>
        <v>0</v>
      </c>
      <c r="BJ145" s="19" t="s">
        <v>40</v>
      </c>
      <c r="BK145" s="118">
        <f t="shared" si="24"/>
        <v>0</v>
      </c>
      <c r="BL145" s="19" t="s">
        <v>224</v>
      </c>
      <c r="BM145" s="19" t="s">
        <v>3605</v>
      </c>
    </row>
    <row r="146" spans="2:65" s="1" customFormat="1" ht="25.5" customHeight="1">
      <c r="B146" s="35"/>
      <c r="C146" s="181" t="s">
        <v>10</v>
      </c>
      <c r="D146" s="181" t="s">
        <v>536</v>
      </c>
      <c r="E146" s="182" t="s">
        <v>3606</v>
      </c>
      <c r="F146" s="285" t="s">
        <v>3607</v>
      </c>
      <c r="G146" s="285"/>
      <c r="H146" s="285"/>
      <c r="I146" s="285"/>
      <c r="J146" s="183" t="s">
        <v>372</v>
      </c>
      <c r="K146" s="184">
        <v>2</v>
      </c>
      <c r="L146" s="282">
        <v>0</v>
      </c>
      <c r="M146" s="283"/>
      <c r="N146" s="284">
        <f t="shared" si="15"/>
        <v>0</v>
      </c>
      <c r="O146" s="254"/>
      <c r="P146" s="254"/>
      <c r="Q146" s="254"/>
      <c r="R146" s="37"/>
      <c r="T146" s="177" t="s">
        <v>22</v>
      </c>
      <c r="U146" s="44" t="s">
        <v>49</v>
      </c>
      <c r="V146" s="36"/>
      <c r="W146" s="178">
        <f t="shared" si="16"/>
        <v>0</v>
      </c>
      <c r="X146" s="178">
        <v>4.2599999999999999E-3</v>
      </c>
      <c r="Y146" s="178">
        <f t="shared" si="17"/>
        <v>8.5199999999999998E-3</v>
      </c>
      <c r="Z146" s="178">
        <v>0</v>
      </c>
      <c r="AA146" s="179">
        <f t="shared" si="18"/>
        <v>0</v>
      </c>
      <c r="AR146" s="19" t="s">
        <v>249</v>
      </c>
      <c r="AT146" s="19" t="s">
        <v>536</v>
      </c>
      <c r="AU146" s="19" t="s">
        <v>93</v>
      </c>
      <c r="AY146" s="19" t="s">
        <v>219</v>
      </c>
      <c r="BE146" s="118">
        <f t="shared" si="19"/>
        <v>0</v>
      </c>
      <c r="BF146" s="118">
        <f t="shared" si="20"/>
        <v>0</v>
      </c>
      <c r="BG146" s="118">
        <f t="shared" si="21"/>
        <v>0</v>
      </c>
      <c r="BH146" s="118">
        <f t="shared" si="22"/>
        <v>0</v>
      </c>
      <c r="BI146" s="118">
        <f t="shared" si="23"/>
        <v>0</v>
      </c>
      <c r="BJ146" s="19" t="s">
        <v>40</v>
      </c>
      <c r="BK146" s="118">
        <f t="shared" si="24"/>
        <v>0</v>
      </c>
      <c r="BL146" s="19" t="s">
        <v>224</v>
      </c>
      <c r="BM146" s="19" t="s">
        <v>3608</v>
      </c>
    </row>
    <row r="147" spans="2:65" s="1" customFormat="1" ht="25.5" customHeight="1">
      <c r="B147" s="35"/>
      <c r="C147" s="181" t="s">
        <v>374</v>
      </c>
      <c r="D147" s="181" t="s">
        <v>536</v>
      </c>
      <c r="E147" s="182" t="s">
        <v>3609</v>
      </c>
      <c r="F147" s="285" t="s">
        <v>3610</v>
      </c>
      <c r="G147" s="285"/>
      <c r="H147" s="285"/>
      <c r="I147" s="285"/>
      <c r="J147" s="183" t="s">
        <v>372</v>
      </c>
      <c r="K147" s="184">
        <v>3</v>
      </c>
      <c r="L147" s="282">
        <v>0</v>
      </c>
      <c r="M147" s="283"/>
      <c r="N147" s="284">
        <f t="shared" si="15"/>
        <v>0</v>
      </c>
      <c r="O147" s="254"/>
      <c r="P147" s="254"/>
      <c r="Q147" s="254"/>
      <c r="R147" s="37"/>
      <c r="T147" s="177" t="s">
        <v>22</v>
      </c>
      <c r="U147" s="44" t="s">
        <v>49</v>
      </c>
      <c r="V147" s="36"/>
      <c r="W147" s="178">
        <f t="shared" si="16"/>
        <v>0</v>
      </c>
      <c r="X147" s="178">
        <v>2.1299999999999999E-2</v>
      </c>
      <c r="Y147" s="178">
        <f t="shared" si="17"/>
        <v>6.3899999999999998E-2</v>
      </c>
      <c r="Z147" s="178">
        <v>0</v>
      </c>
      <c r="AA147" s="179">
        <f t="shared" si="18"/>
        <v>0</v>
      </c>
      <c r="AR147" s="19" t="s">
        <v>249</v>
      </c>
      <c r="AT147" s="19" t="s">
        <v>536</v>
      </c>
      <c r="AU147" s="19" t="s">
        <v>93</v>
      </c>
      <c r="AY147" s="19" t="s">
        <v>219</v>
      </c>
      <c r="BE147" s="118">
        <f t="shared" si="19"/>
        <v>0</v>
      </c>
      <c r="BF147" s="118">
        <f t="shared" si="20"/>
        <v>0</v>
      </c>
      <c r="BG147" s="118">
        <f t="shared" si="21"/>
        <v>0</v>
      </c>
      <c r="BH147" s="118">
        <f t="shared" si="22"/>
        <v>0</v>
      </c>
      <c r="BI147" s="118">
        <f t="shared" si="23"/>
        <v>0</v>
      </c>
      <c r="BJ147" s="19" t="s">
        <v>40</v>
      </c>
      <c r="BK147" s="118">
        <f t="shared" si="24"/>
        <v>0</v>
      </c>
      <c r="BL147" s="19" t="s">
        <v>224</v>
      </c>
      <c r="BM147" s="19" t="s">
        <v>3611</v>
      </c>
    </row>
    <row r="148" spans="2:65" s="1" customFormat="1" ht="38.25" customHeight="1">
      <c r="B148" s="35"/>
      <c r="C148" s="173" t="s">
        <v>378</v>
      </c>
      <c r="D148" s="173" t="s">
        <v>220</v>
      </c>
      <c r="E148" s="174" t="s">
        <v>3612</v>
      </c>
      <c r="F148" s="251" t="s">
        <v>3613</v>
      </c>
      <c r="G148" s="251"/>
      <c r="H148" s="251"/>
      <c r="I148" s="251"/>
      <c r="J148" s="175" t="s">
        <v>372</v>
      </c>
      <c r="K148" s="176">
        <v>2</v>
      </c>
      <c r="L148" s="252">
        <v>0</v>
      </c>
      <c r="M148" s="253"/>
      <c r="N148" s="254">
        <f t="shared" si="15"/>
        <v>0</v>
      </c>
      <c r="O148" s="254"/>
      <c r="P148" s="254"/>
      <c r="Q148" s="254"/>
      <c r="R148" s="37"/>
      <c r="T148" s="177" t="s">
        <v>22</v>
      </c>
      <c r="U148" s="44" t="s">
        <v>49</v>
      </c>
      <c r="V148" s="36"/>
      <c r="W148" s="178">
        <f t="shared" si="16"/>
        <v>0</v>
      </c>
      <c r="X148" s="178">
        <v>1.0000000000000001E-5</v>
      </c>
      <c r="Y148" s="178">
        <f t="shared" si="17"/>
        <v>2.0000000000000002E-5</v>
      </c>
      <c r="Z148" s="178">
        <v>0</v>
      </c>
      <c r="AA148" s="179">
        <f t="shared" si="18"/>
        <v>0</v>
      </c>
      <c r="AR148" s="19" t="s">
        <v>224</v>
      </c>
      <c r="AT148" s="19" t="s">
        <v>220</v>
      </c>
      <c r="AU148" s="19" t="s">
        <v>93</v>
      </c>
      <c r="AY148" s="19" t="s">
        <v>219</v>
      </c>
      <c r="BE148" s="118">
        <f t="shared" si="19"/>
        <v>0</v>
      </c>
      <c r="BF148" s="118">
        <f t="shared" si="20"/>
        <v>0</v>
      </c>
      <c r="BG148" s="118">
        <f t="shared" si="21"/>
        <v>0</v>
      </c>
      <c r="BH148" s="118">
        <f t="shared" si="22"/>
        <v>0</v>
      </c>
      <c r="BI148" s="118">
        <f t="shared" si="23"/>
        <v>0</v>
      </c>
      <c r="BJ148" s="19" t="s">
        <v>40</v>
      </c>
      <c r="BK148" s="118">
        <f t="shared" si="24"/>
        <v>0</v>
      </c>
      <c r="BL148" s="19" t="s">
        <v>224</v>
      </c>
      <c r="BM148" s="19" t="s">
        <v>3614</v>
      </c>
    </row>
    <row r="149" spans="2:65" s="1" customFormat="1" ht="16.5" customHeight="1">
      <c r="B149" s="35"/>
      <c r="C149" s="181" t="s">
        <v>382</v>
      </c>
      <c r="D149" s="181" t="s">
        <v>536</v>
      </c>
      <c r="E149" s="182" t="s">
        <v>3615</v>
      </c>
      <c r="F149" s="285" t="s">
        <v>3616</v>
      </c>
      <c r="G149" s="285"/>
      <c r="H149" s="285"/>
      <c r="I149" s="285"/>
      <c r="J149" s="183" t="s">
        <v>372</v>
      </c>
      <c r="K149" s="184">
        <v>1</v>
      </c>
      <c r="L149" s="282">
        <v>0</v>
      </c>
      <c r="M149" s="283"/>
      <c r="N149" s="284">
        <f t="shared" si="15"/>
        <v>0</v>
      </c>
      <c r="O149" s="254"/>
      <c r="P149" s="254"/>
      <c r="Q149" s="254"/>
      <c r="R149" s="37"/>
      <c r="T149" s="177" t="s">
        <v>22</v>
      </c>
      <c r="U149" s="44" t="s">
        <v>49</v>
      </c>
      <c r="V149" s="36"/>
      <c r="W149" s="178">
        <f t="shared" si="16"/>
        <v>0</v>
      </c>
      <c r="X149" s="178">
        <v>1.1000000000000001E-3</v>
      </c>
      <c r="Y149" s="178">
        <f t="shared" si="17"/>
        <v>1.1000000000000001E-3</v>
      </c>
      <c r="Z149" s="178">
        <v>0</v>
      </c>
      <c r="AA149" s="179">
        <f t="shared" si="18"/>
        <v>0</v>
      </c>
      <c r="AR149" s="19" t="s">
        <v>249</v>
      </c>
      <c r="AT149" s="19" t="s">
        <v>536</v>
      </c>
      <c r="AU149" s="19" t="s">
        <v>93</v>
      </c>
      <c r="AY149" s="19" t="s">
        <v>219</v>
      </c>
      <c r="BE149" s="118">
        <f t="shared" si="19"/>
        <v>0</v>
      </c>
      <c r="BF149" s="118">
        <f t="shared" si="20"/>
        <v>0</v>
      </c>
      <c r="BG149" s="118">
        <f t="shared" si="21"/>
        <v>0</v>
      </c>
      <c r="BH149" s="118">
        <f t="shared" si="22"/>
        <v>0</v>
      </c>
      <c r="BI149" s="118">
        <f t="shared" si="23"/>
        <v>0</v>
      </c>
      <c r="BJ149" s="19" t="s">
        <v>40</v>
      </c>
      <c r="BK149" s="118">
        <f t="shared" si="24"/>
        <v>0</v>
      </c>
      <c r="BL149" s="19" t="s">
        <v>224</v>
      </c>
      <c r="BM149" s="19" t="s">
        <v>3617</v>
      </c>
    </row>
    <row r="150" spans="2:65" s="1" customFormat="1" ht="16.5" customHeight="1">
      <c r="B150" s="35"/>
      <c r="C150" s="181" t="s">
        <v>386</v>
      </c>
      <c r="D150" s="181" t="s">
        <v>536</v>
      </c>
      <c r="E150" s="182" t="s">
        <v>3618</v>
      </c>
      <c r="F150" s="285" t="s">
        <v>3619</v>
      </c>
      <c r="G150" s="285"/>
      <c r="H150" s="285"/>
      <c r="I150" s="285"/>
      <c r="J150" s="183" t="s">
        <v>372</v>
      </c>
      <c r="K150" s="184">
        <v>1</v>
      </c>
      <c r="L150" s="282">
        <v>0</v>
      </c>
      <c r="M150" s="283"/>
      <c r="N150" s="284">
        <f t="shared" si="15"/>
        <v>0</v>
      </c>
      <c r="O150" s="254"/>
      <c r="P150" s="254"/>
      <c r="Q150" s="254"/>
      <c r="R150" s="37"/>
      <c r="T150" s="177" t="s">
        <v>22</v>
      </c>
      <c r="U150" s="44" t="s">
        <v>49</v>
      </c>
      <c r="V150" s="36"/>
      <c r="W150" s="178">
        <f t="shared" si="16"/>
        <v>0</v>
      </c>
      <c r="X150" s="178">
        <v>5.0000000000000001E-4</v>
      </c>
      <c r="Y150" s="178">
        <f t="shared" si="17"/>
        <v>5.0000000000000001E-4</v>
      </c>
      <c r="Z150" s="178">
        <v>0</v>
      </c>
      <c r="AA150" s="179">
        <f t="shared" si="18"/>
        <v>0</v>
      </c>
      <c r="AR150" s="19" t="s">
        <v>249</v>
      </c>
      <c r="AT150" s="19" t="s">
        <v>536</v>
      </c>
      <c r="AU150" s="19" t="s">
        <v>93</v>
      </c>
      <c r="AY150" s="19" t="s">
        <v>219</v>
      </c>
      <c r="BE150" s="118">
        <f t="shared" si="19"/>
        <v>0</v>
      </c>
      <c r="BF150" s="118">
        <f t="shared" si="20"/>
        <v>0</v>
      </c>
      <c r="BG150" s="118">
        <f t="shared" si="21"/>
        <v>0</v>
      </c>
      <c r="BH150" s="118">
        <f t="shared" si="22"/>
        <v>0</v>
      </c>
      <c r="BI150" s="118">
        <f t="shared" si="23"/>
        <v>0</v>
      </c>
      <c r="BJ150" s="19" t="s">
        <v>40</v>
      </c>
      <c r="BK150" s="118">
        <f t="shared" si="24"/>
        <v>0</v>
      </c>
      <c r="BL150" s="19" t="s">
        <v>224</v>
      </c>
      <c r="BM150" s="19" t="s">
        <v>3620</v>
      </c>
    </row>
    <row r="151" spans="2:65" s="1" customFormat="1" ht="16.5" customHeight="1">
      <c r="B151" s="35"/>
      <c r="C151" s="181" t="s">
        <v>390</v>
      </c>
      <c r="D151" s="181" t="s">
        <v>536</v>
      </c>
      <c r="E151" s="182" t="s">
        <v>3621</v>
      </c>
      <c r="F151" s="285" t="s">
        <v>3622</v>
      </c>
      <c r="G151" s="285"/>
      <c r="H151" s="285"/>
      <c r="I151" s="285"/>
      <c r="J151" s="183" t="s">
        <v>372</v>
      </c>
      <c r="K151" s="184">
        <v>2</v>
      </c>
      <c r="L151" s="282">
        <v>0</v>
      </c>
      <c r="M151" s="283"/>
      <c r="N151" s="284">
        <f t="shared" si="15"/>
        <v>0</v>
      </c>
      <c r="O151" s="254"/>
      <c r="P151" s="254"/>
      <c r="Q151" s="254"/>
      <c r="R151" s="37"/>
      <c r="T151" s="177" t="s">
        <v>22</v>
      </c>
      <c r="U151" s="44" t="s">
        <v>49</v>
      </c>
      <c r="V151" s="36"/>
      <c r="W151" s="178">
        <f t="shared" si="16"/>
        <v>0</v>
      </c>
      <c r="X151" s="178">
        <v>5.0000000000000001E-4</v>
      </c>
      <c r="Y151" s="178">
        <f t="shared" si="17"/>
        <v>1E-3</v>
      </c>
      <c r="Z151" s="178">
        <v>0</v>
      </c>
      <c r="AA151" s="179">
        <f t="shared" si="18"/>
        <v>0</v>
      </c>
      <c r="AR151" s="19" t="s">
        <v>249</v>
      </c>
      <c r="AT151" s="19" t="s">
        <v>536</v>
      </c>
      <c r="AU151" s="19" t="s">
        <v>93</v>
      </c>
      <c r="AY151" s="19" t="s">
        <v>219</v>
      </c>
      <c r="BE151" s="118">
        <f t="shared" si="19"/>
        <v>0</v>
      </c>
      <c r="BF151" s="118">
        <f t="shared" si="20"/>
        <v>0</v>
      </c>
      <c r="BG151" s="118">
        <f t="shared" si="21"/>
        <v>0</v>
      </c>
      <c r="BH151" s="118">
        <f t="shared" si="22"/>
        <v>0</v>
      </c>
      <c r="BI151" s="118">
        <f t="shared" si="23"/>
        <v>0</v>
      </c>
      <c r="BJ151" s="19" t="s">
        <v>40</v>
      </c>
      <c r="BK151" s="118">
        <f t="shared" si="24"/>
        <v>0</v>
      </c>
      <c r="BL151" s="19" t="s">
        <v>224</v>
      </c>
      <c r="BM151" s="19" t="s">
        <v>3623</v>
      </c>
    </row>
    <row r="152" spans="2:65" s="1" customFormat="1" ht="25.5" customHeight="1">
      <c r="B152" s="35"/>
      <c r="C152" s="173" t="s">
        <v>394</v>
      </c>
      <c r="D152" s="173" t="s">
        <v>220</v>
      </c>
      <c r="E152" s="174" t="s">
        <v>3624</v>
      </c>
      <c r="F152" s="251" t="s">
        <v>3166</v>
      </c>
      <c r="G152" s="251"/>
      <c r="H152" s="251"/>
      <c r="I152" s="251"/>
      <c r="J152" s="175" t="s">
        <v>429</v>
      </c>
      <c r="K152" s="176">
        <v>55</v>
      </c>
      <c r="L152" s="252">
        <v>0</v>
      </c>
      <c r="M152" s="253"/>
      <c r="N152" s="254">
        <f t="shared" si="15"/>
        <v>0</v>
      </c>
      <c r="O152" s="254"/>
      <c r="P152" s="254"/>
      <c r="Q152" s="254"/>
      <c r="R152" s="37"/>
      <c r="T152" s="177" t="s">
        <v>22</v>
      </c>
      <c r="U152" s="44" t="s">
        <v>49</v>
      </c>
      <c r="V152" s="36"/>
      <c r="W152" s="178">
        <f t="shared" si="16"/>
        <v>0</v>
      </c>
      <c r="X152" s="178">
        <v>0</v>
      </c>
      <c r="Y152" s="178">
        <f t="shared" si="17"/>
        <v>0</v>
      </c>
      <c r="Z152" s="178">
        <v>0</v>
      </c>
      <c r="AA152" s="179">
        <f t="shared" si="18"/>
        <v>0</v>
      </c>
      <c r="AR152" s="19" t="s">
        <v>224</v>
      </c>
      <c r="AT152" s="19" t="s">
        <v>220</v>
      </c>
      <c r="AU152" s="19" t="s">
        <v>93</v>
      </c>
      <c r="AY152" s="19" t="s">
        <v>219</v>
      </c>
      <c r="BE152" s="118">
        <f t="shared" si="19"/>
        <v>0</v>
      </c>
      <c r="BF152" s="118">
        <f t="shared" si="20"/>
        <v>0</v>
      </c>
      <c r="BG152" s="118">
        <f t="shared" si="21"/>
        <v>0</v>
      </c>
      <c r="BH152" s="118">
        <f t="shared" si="22"/>
        <v>0</v>
      </c>
      <c r="BI152" s="118">
        <f t="shared" si="23"/>
        <v>0</v>
      </c>
      <c r="BJ152" s="19" t="s">
        <v>40</v>
      </c>
      <c r="BK152" s="118">
        <f t="shared" si="24"/>
        <v>0</v>
      </c>
      <c r="BL152" s="19" t="s">
        <v>224</v>
      </c>
      <c r="BM152" s="19" t="s">
        <v>3625</v>
      </c>
    </row>
    <row r="153" spans="2:65" s="1" customFormat="1" ht="38.25" customHeight="1">
      <c r="B153" s="35"/>
      <c r="C153" s="173" t="s">
        <v>398</v>
      </c>
      <c r="D153" s="173" t="s">
        <v>220</v>
      </c>
      <c r="E153" s="174" t="s">
        <v>3626</v>
      </c>
      <c r="F153" s="251" t="s">
        <v>3627</v>
      </c>
      <c r="G153" s="251"/>
      <c r="H153" s="251"/>
      <c r="I153" s="251"/>
      <c r="J153" s="175" t="s">
        <v>372</v>
      </c>
      <c r="K153" s="176">
        <v>2</v>
      </c>
      <c r="L153" s="252">
        <v>0</v>
      </c>
      <c r="M153" s="253"/>
      <c r="N153" s="254">
        <f t="shared" si="15"/>
        <v>0</v>
      </c>
      <c r="O153" s="254"/>
      <c r="P153" s="254"/>
      <c r="Q153" s="254"/>
      <c r="R153" s="37"/>
      <c r="T153" s="177" t="s">
        <v>22</v>
      </c>
      <c r="U153" s="44" t="s">
        <v>49</v>
      </c>
      <c r="V153" s="36"/>
      <c r="W153" s="178">
        <f t="shared" si="16"/>
        <v>0</v>
      </c>
      <c r="X153" s="178">
        <v>2.1167600000000002</v>
      </c>
      <c r="Y153" s="178">
        <f t="shared" si="17"/>
        <v>4.2335200000000004</v>
      </c>
      <c r="Z153" s="178">
        <v>0</v>
      </c>
      <c r="AA153" s="179">
        <f t="shared" si="18"/>
        <v>0</v>
      </c>
      <c r="AR153" s="19" t="s">
        <v>224</v>
      </c>
      <c r="AT153" s="19" t="s">
        <v>220</v>
      </c>
      <c r="AU153" s="19" t="s">
        <v>93</v>
      </c>
      <c r="AY153" s="19" t="s">
        <v>219</v>
      </c>
      <c r="BE153" s="118">
        <f t="shared" si="19"/>
        <v>0</v>
      </c>
      <c r="BF153" s="118">
        <f t="shared" si="20"/>
        <v>0</v>
      </c>
      <c r="BG153" s="118">
        <f t="shared" si="21"/>
        <v>0</v>
      </c>
      <c r="BH153" s="118">
        <f t="shared" si="22"/>
        <v>0</v>
      </c>
      <c r="BI153" s="118">
        <f t="shared" si="23"/>
        <v>0</v>
      </c>
      <c r="BJ153" s="19" t="s">
        <v>40</v>
      </c>
      <c r="BK153" s="118">
        <f t="shared" si="24"/>
        <v>0</v>
      </c>
      <c r="BL153" s="19" t="s">
        <v>224</v>
      </c>
      <c r="BM153" s="19" t="s">
        <v>3628</v>
      </c>
    </row>
    <row r="154" spans="2:65" s="1" customFormat="1" ht="25.5" customHeight="1">
      <c r="B154" s="35"/>
      <c r="C154" s="181" t="s">
        <v>402</v>
      </c>
      <c r="D154" s="181" t="s">
        <v>536</v>
      </c>
      <c r="E154" s="182" t="s">
        <v>3629</v>
      </c>
      <c r="F154" s="285" t="s">
        <v>3630</v>
      </c>
      <c r="G154" s="285"/>
      <c r="H154" s="285"/>
      <c r="I154" s="285"/>
      <c r="J154" s="183" t="s">
        <v>372</v>
      </c>
      <c r="K154" s="184">
        <v>2</v>
      </c>
      <c r="L154" s="282">
        <v>0</v>
      </c>
      <c r="M154" s="283"/>
      <c r="N154" s="284">
        <f t="shared" si="15"/>
        <v>0</v>
      </c>
      <c r="O154" s="254"/>
      <c r="P154" s="254"/>
      <c r="Q154" s="254"/>
      <c r="R154" s="37"/>
      <c r="T154" s="177" t="s">
        <v>22</v>
      </c>
      <c r="U154" s="44" t="s">
        <v>49</v>
      </c>
      <c r="V154" s="36"/>
      <c r="W154" s="178">
        <f t="shared" si="16"/>
        <v>0</v>
      </c>
      <c r="X154" s="178">
        <v>0.54800000000000004</v>
      </c>
      <c r="Y154" s="178">
        <f t="shared" si="17"/>
        <v>1.0960000000000001</v>
      </c>
      <c r="Z154" s="178">
        <v>0</v>
      </c>
      <c r="AA154" s="179">
        <f t="shared" si="18"/>
        <v>0</v>
      </c>
      <c r="AR154" s="19" t="s">
        <v>249</v>
      </c>
      <c r="AT154" s="19" t="s">
        <v>536</v>
      </c>
      <c r="AU154" s="19" t="s">
        <v>93</v>
      </c>
      <c r="AY154" s="19" t="s">
        <v>219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19" t="s">
        <v>40</v>
      </c>
      <c r="BK154" s="118">
        <f t="shared" si="24"/>
        <v>0</v>
      </c>
      <c r="BL154" s="19" t="s">
        <v>224</v>
      </c>
      <c r="BM154" s="19" t="s">
        <v>3631</v>
      </c>
    </row>
    <row r="155" spans="2:65" s="1" customFormat="1" ht="25.5" customHeight="1">
      <c r="B155" s="35"/>
      <c r="C155" s="181" t="s">
        <v>406</v>
      </c>
      <c r="D155" s="181" t="s">
        <v>536</v>
      </c>
      <c r="E155" s="182" t="s">
        <v>3632</v>
      </c>
      <c r="F155" s="285" t="s">
        <v>3633</v>
      </c>
      <c r="G155" s="285"/>
      <c r="H155" s="285"/>
      <c r="I155" s="285"/>
      <c r="J155" s="183" t="s">
        <v>372</v>
      </c>
      <c r="K155" s="184">
        <v>1</v>
      </c>
      <c r="L155" s="282">
        <v>0</v>
      </c>
      <c r="M155" s="283"/>
      <c r="N155" s="284">
        <f t="shared" si="15"/>
        <v>0</v>
      </c>
      <c r="O155" s="254"/>
      <c r="P155" s="254"/>
      <c r="Q155" s="254"/>
      <c r="R155" s="37"/>
      <c r="T155" s="177" t="s">
        <v>22</v>
      </c>
      <c r="U155" s="44" t="s">
        <v>49</v>
      </c>
      <c r="V155" s="36"/>
      <c r="W155" s="178">
        <f t="shared" si="16"/>
        <v>0</v>
      </c>
      <c r="X155" s="178">
        <v>0.5</v>
      </c>
      <c r="Y155" s="178">
        <f t="shared" si="17"/>
        <v>0.5</v>
      </c>
      <c r="Z155" s="178">
        <v>0</v>
      </c>
      <c r="AA155" s="179">
        <f t="shared" si="18"/>
        <v>0</v>
      </c>
      <c r="AR155" s="19" t="s">
        <v>249</v>
      </c>
      <c r="AT155" s="19" t="s">
        <v>536</v>
      </c>
      <c r="AU155" s="19" t="s">
        <v>93</v>
      </c>
      <c r="AY155" s="19" t="s">
        <v>219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19" t="s">
        <v>40</v>
      </c>
      <c r="BK155" s="118">
        <f t="shared" si="24"/>
        <v>0</v>
      </c>
      <c r="BL155" s="19" t="s">
        <v>224</v>
      </c>
      <c r="BM155" s="19" t="s">
        <v>3634</v>
      </c>
    </row>
    <row r="156" spans="2:65" s="1" customFormat="1" ht="25.5" customHeight="1">
      <c r="B156" s="35"/>
      <c r="C156" s="181" t="s">
        <v>410</v>
      </c>
      <c r="D156" s="181" t="s">
        <v>536</v>
      </c>
      <c r="E156" s="182" t="s">
        <v>3635</v>
      </c>
      <c r="F156" s="285" t="s">
        <v>3636</v>
      </c>
      <c r="G156" s="285"/>
      <c r="H156" s="285"/>
      <c r="I156" s="285"/>
      <c r="J156" s="183" t="s">
        <v>372</v>
      </c>
      <c r="K156" s="184">
        <v>1</v>
      </c>
      <c r="L156" s="282">
        <v>0</v>
      </c>
      <c r="M156" s="283"/>
      <c r="N156" s="284">
        <f t="shared" si="15"/>
        <v>0</v>
      </c>
      <c r="O156" s="254"/>
      <c r="P156" s="254"/>
      <c r="Q156" s="254"/>
      <c r="R156" s="37"/>
      <c r="T156" s="177" t="s">
        <v>22</v>
      </c>
      <c r="U156" s="44" t="s">
        <v>49</v>
      </c>
      <c r="V156" s="36"/>
      <c r="W156" s="178">
        <f t="shared" si="16"/>
        <v>0</v>
      </c>
      <c r="X156" s="178">
        <v>3.9E-2</v>
      </c>
      <c r="Y156" s="178">
        <f t="shared" si="17"/>
        <v>3.9E-2</v>
      </c>
      <c r="Z156" s="178">
        <v>0</v>
      </c>
      <c r="AA156" s="179">
        <f t="shared" si="18"/>
        <v>0</v>
      </c>
      <c r="AR156" s="19" t="s">
        <v>249</v>
      </c>
      <c r="AT156" s="19" t="s">
        <v>536</v>
      </c>
      <c r="AU156" s="19" t="s">
        <v>93</v>
      </c>
      <c r="AY156" s="19" t="s">
        <v>219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40</v>
      </c>
      <c r="BK156" s="118">
        <f t="shared" si="24"/>
        <v>0</v>
      </c>
      <c r="BL156" s="19" t="s">
        <v>224</v>
      </c>
      <c r="BM156" s="19" t="s">
        <v>3637</v>
      </c>
    </row>
    <row r="157" spans="2:65" s="1" customFormat="1" ht="25.5" customHeight="1">
      <c r="B157" s="35"/>
      <c r="C157" s="181" t="s">
        <v>414</v>
      </c>
      <c r="D157" s="181" t="s">
        <v>536</v>
      </c>
      <c r="E157" s="182" t="s">
        <v>3638</v>
      </c>
      <c r="F157" s="285" t="s">
        <v>3639</v>
      </c>
      <c r="G157" s="285"/>
      <c r="H157" s="285"/>
      <c r="I157" s="285"/>
      <c r="J157" s="183" t="s">
        <v>372</v>
      </c>
      <c r="K157" s="184">
        <v>1</v>
      </c>
      <c r="L157" s="282">
        <v>0</v>
      </c>
      <c r="M157" s="283"/>
      <c r="N157" s="284">
        <f t="shared" si="15"/>
        <v>0</v>
      </c>
      <c r="O157" s="254"/>
      <c r="P157" s="254"/>
      <c r="Q157" s="254"/>
      <c r="R157" s="37"/>
      <c r="T157" s="177" t="s">
        <v>22</v>
      </c>
      <c r="U157" s="44" t="s">
        <v>49</v>
      </c>
      <c r="V157" s="36"/>
      <c r="W157" s="178">
        <f t="shared" si="16"/>
        <v>0</v>
      </c>
      <c r="X157" s="178">
        <v>6.4000000000000001E-2</v>
      </c>
      <c r="Y157" s="178">
        <f t="shared" si="17"/>
        <v>6.4000000000000001E-2</v>
      </c>
      <c r="Z157" s="178">
        <v>0</v>
      </c>
      <c r="AA157" s="179">
        <f t="shared" si="18"/>
        <v>0</v>
      </c>
      <c r="AR157" s="19" t="s">
        <v>249</v>
      </c>
      <c r="AT157" s="19" t="s">
        <v>536</v>
      </c>
      <c r="AU157" s="19" t="s">
        <v>93</v>
      </c>
      <c r="AY157" s="19" t="s">
        <v>219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40</v>
      </c>
      <c r="BK157" s="118">
        <f t="shared" si="24"/>
        <v>0</v>
      </c>
      <c r="BL157" s="19" t="s">
        <v>224</v>
      </c>
      <c r="BM157" s="19" t="s">
        <v>3640</v>
      </c>
    </row>
    <row r="158" spans="2:65" s="1" customFormat="1" ht="25.5" customHeight="1">
      <c r="B158" s="35"/>
      <c r="C158" s="181" t="s">
        <v>418</v>
      </c>
      <c r="D158" s="181" t="s">
        <v>536</v>
      </c>
      <c r="E158" s="182" t="s">
        <v>3641</v>
      </c>
      <c r="F158" s="285" t="s">
        <v>3642</v>
      </c>
      <c r="G158" s="285"/>
      <c r="H158" s="285"/>
      <c r="I158" s="285"/>
      <c r="J158" s="183" t="s">
        <v>372</v>
      </c>
      <c r="K158" s="184">
        <v>2</v>
      </c>
      <c r="L158" s="282">
        <v>0</v>
      </c>
      <c r="M158" s="283"/>
      <c r="N158" s="284">
        <f t="shared" si="15"/>
        <v>0</v>
      </c>
      <c r="O158" s="254"/>
      <c r="P158" s="254"/>
      <c r="Q158" s="254"/>
      <c r="R158" s="37"/>
      <c r="T158" s="177" t="s">
        <v>22</v>
      </c>
      <c r="U158" s="44" t="s">
        <v>49</v>
      </c>
      <c r="V158" s="36"/>
      <c r="W158" s="178">
        <f t="shared" si="16"/>
        <v>0</v>
      </c>
      <c r="X158" s="178">
        <v>1.35</v>
      </c>
      <c r="Y158" s="178">
        <f t="shared" si="17"/>
        <v>2.7</v>
      </c>
      <c r="Z158" s="178">
        <v>0</v>
      </c>
      <c r="AA158" s="179">
        <f t="shared" si="18"/>
        <v>0</v>
      </c>
      <c r="AR158" s="19" t="s">
        <v>249</v>
      </c>
      <c r="AT158" s="19" t="s">
        <v>536</v>
      </c>
      <c r="AU158" s="19" t="s">
        <v>93</v>
      </c>
      <c r="AY158" s="19" t="s">
        <v>219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40</v>
      </c>
      <c r="BK158" s="118">
        <f t="shared" si="24"/>
        <v>0</v>
      </c>
      <c r="BL158" s="19" t="s">
        <v>224</v>
      </c>
      <c r="BM158" s="19" t="s">
        <v>3643</v>
      </c>
    </row>
    <row r="159" spans="2:65" s="1" customFormat="1" ht="25.5" customHeight="1">
      <c r="B159" s="35"/>
      <c r="C159" s="173" t="s">
        <v>422</v>
      </c>
      <c r="D159" s="173" t="s">
        <v>220</v>
      </c>
      <c r="E159" s="174" t="s">
        <v>3644</v>
      </c>
      <c r="F159" s="251" t="s">
        <v>3645</v>
      </c>
      <c r="G159" s="251"/>
      <c r="H159" s="251"/>
      <c r="I159" s="251"/>
      <c r="J159" s="175" t="s">
        <v>372</v>
      </c>
      <c r="K159" s="176">
        <v>2</v>
      </c>
      <c r="L159" s="252">
        <v>0</v>
      </c>
      <c r="M159" s="253"/>
      <c r="N159" s="254">
        <f t="shared" si="15"/>
        <v>0</v>
      </c>
      <c r="O159" s="254"/>
      <c r="P159" s="254"/>
      <c r="Q159" s="254"/>
      <c r="R159" s="37"/>
      <c r="T159" s="177" t="s">
        <v>22</v>
      </c>
      <c r="U159" s="44" t="s">
        <v>49</v>
      </c>
      <c r="V159" s="36"/>
      <c r="W159" s="178">
        <f t="shared" si="16"/>
        <v>0</v>
      </c>
      <c r="X159" s="178">
        <v>7.0200000000000002E-3</v>
      </c>
      <c r="Y159" s="178">
        <f t="shared" si="17"/>
        <v>1.404E-2</v>
      </c>
      <c r="Z159" s="178">
        <v>0</v>
      </c>
      <c r="AA159" s="179">
        <f t="shared" si="18"/>
        <v>0</v>
      </c>
      <c r="AR159" s="19" t="s">
        <v>224</v>
      </c>
      <c r="AT159" s="19" t="s">
        <v>220</v>
      </c>
      <c r="AU159" s="19" t="s">
        <v>93</v>
      </c>
      <c r="AY159" s="19" t="s">
        <v>219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40</v>
      </c>
      <c r="BK159" s="118">
        <f t="shared" si="24"/>
        <v>0</v>
      </c>
      <c r="BL159" s="19" t="s">
        <v>224</v>
      </c>
      <c r="BM159" s="19" t="s">
        <v>3646</v>
      </c>
    </row>
    <row r="160" spans="2:65" s="1" customFormat="1" ht="16.5" customHeight="1">
      <c r="B160" s="35"/>
      <c r="C160" s="181" t="s">
        <v>426</v>
      </c>
      <c r="D160" s="181" t="s">
        <v>536</v>
      </c>
      <c r="E160" s="182" t="s">
        <v>3647</v>
      </c>
      <c r="F160" s="285" t="s">
        <v>3648</v>
      </c>
      <c r="G160" s="285"/>
      <c r="H160" s="285"/>
      <c r="I160" s="285"/>
      <c r="J160" s="183" t="s">
        <v>372</v>
      </c>
      <c r="K160" s="184">
        <v>2</v>
      </c>
      <c r="L160" s="282">
        <v>0</v>
      </c>
      <c r="M160" s="283"/>
      <c r="N160" s="284">
        <f t="shared" si="15"/>
        <v>0</v>
      </c>
      <c r="O160" s="254"/>
      <c r="P160" s="254"/>
      <c r="Q160" s="254"/>
      <c r="R160" s="37"/>
      <c r="T160" s="177" t="s">
        <v>22</v>
      </c>
      <c r="U160" s="44" t="s">
        <v>49</v>
      </c>
      <c r="V160" s="36"/>
      <c r="W160" s="178">
        <f t="shared" si="16"/>
        <v>0</v>
      </c>
      <c r="X160" s="178">
        <v>1.95E-2</v>
      </c>
      <c r="Y160" s="178">
        <f t="shared" si="17"/>
        <v>3.9E-2</v>
      </c>
      <c r="Z160" s="178">
        <v>0</v>
      </c>
      <c r="AA160" s="179">
        <f t="shared" si="18"/>
        <v>0</v>
      </c>
      <c r="AR160" s="19" t="s">
        <v>249</v>
      </c>
      <c r="AT160" s="19" t="s">
        <v>536</v>
      </c>
      <c r="AU160" s="19" t="s">
        <v>93</v>
      </c>
      <c r="AY160" s="19" t="s">
        <v>219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40</v>
      </c>
      <c r="BK160" s="118">
        <f t="shared" si="24"/>
        <v>0</v>
      </c>
      <c r="BL160" s="19" t="s">
        <v>224</v>
      </c>
      <c r="BM160" s="19" t="s">
        <v>3649</v>
      </c>
    </row>
    <row r="161" spans="2:65" s="1" customFormat="1" ht="25.5" customHeight="1">
      <c r="B161" s="35"/>
      <c r="C161" s="181" t="s">
        <v>431</v>
      </c>
      <c r="D161" s="181" t="s">
        <v>536</v>
      </c>
      <c r="E161" s="182" t="s">
        <v>3650</v>
      </c>
      <c r="F161" s="285" t="s">
        <v>3651</v>
      </c>
      <c r="G161" s="285"/>
      <c r="H161" s="285"/>
      <c r="I161" s="285"/>
      <c r="J161" s="183" t="s">
        <v>372</v>
      </c>
      <c r="K161" s="184">
        <v>2</v>
      </c>
      <c r="L161" s="282">
        <v>0</v>
      </c>
      <c r="M161" s="283"/>
      <c r="N161" s="284">
        <f t="shared" si="15"/>
        <v>0</v>
      </c>
      <c r="O161" s="254"/>
      <c r="P161" s="254"/>
      <c r="Q161" s="254"/>
      <c r="R161" s="37"/>
      <c r="T161" s="177" t="s">
        <v>22</v>
      </c>
      <c r="U161" s="44" t="s">
        <v>49</v>
      </c>
      <c r="V161" s="36"/>
      <c r="W161" s="178">
        <f t="shared" si="16"/>
        <v>0</v>
      </c>
      <c r="X161" s="178">
        <v>0.11799999999999999</v>
      </c>
      <c r="Y161" s="178">
        <f t="shared" si="17"/>
        <v>0.23599999999999999</v>
      </c>
      <c r="Z161" s="178">
        <v>0</v>
      </c>
      <c r="AA161" s="179">
        <f t="shared" si="18"/>
        <v>0</v>
      </c>
      <c r="AR161" s="19" t="s">
        <v>249</v>
      </c>
      <c r="AT161" s="19" t="s">
        <v>536</v>
      </c>
      <c r="AU161" s="19" t="s">
        <v>93</v>
      </c>
      <c r="AY161" s="19" t="s">
        <v>219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40</v>
      </c>
      <c r="BK161" s="118">
        <f t="shared" si="24"/>
        <v>0</v>
      </c>
      <c r="BL161" s="19" t="s">
        <v>224</v>
      </c>
      <c r="BM161" s="19" t="s">
        <v>3652</v>
      </c>
    </row>
    <row r="162" spans="2:65" s="1" customFormat="1" ht="51" customHeight="1">
      <c r="B162" s="35"/>
      <c r="C162" s="173" t="s">
        <v>435</v>
      </c>
      <c r="D162" s="173" t="s">
        <v>220</v>
      </c>
      <c r="E162" s="174" t="s">
        <v>3653</v>
      </c>
      <c r="F162" s="251" t="s">
        <v>3654</v>
      </c>
      <c r="G162" s="251"/>
      <c r="H162" s="251"/>
      <c r="I162" s="251"/>
      <c r="J162" s="175" t="s">
        <v>372</v>
      </c>
      <c r="K162" s="176">
        <v>1</v>
      </c>
      <c r="L162" s="252">
        <v>0</v>
      </c>
      <c r="M162" s="253"/>
      <c r="N162" s="254">
        <f t="shared" si="15"/>
        <v>0</v>
      </c>
      <c r="O162" s="254"/>
      <c r="P162" s="254"/>
      <c r="Q162" s="254"/>
      <c r="R162" s="37"/>
      <c r="T162" s="177" t="s">
        <v>22</v>
      </c>
      <c r="U162" s="44" t="s">
        <v>49</v>
      </c>
      <c r="V162" s="36"/>
      <c r="W162" s="178">
        <f t="shared" si="16"/>
        <v>0</v>
      </c>
      <c r="X162" s="178">
        <v>6.8999999999999997E-4</v>
      </c>
      <c r="Y162" s="178">
        <f t="shared" si="17"/>
        <v>6.8999999999999997E-4</v>
      </c>
      <c r="Z162" s="178">
        <v>0</v>
      </c>
      <c r="AA162" s="179">
        <f t="shared" si="18"/>
        <v>0</v>
      </c>
      <c r="AR162" s="19" t="s">
        <v>224</v>
      </c>
      <c r="AT162" s="19" t="s">
        <v>220</v>
      </c>
      <c r="AU162" s="19" t="s">
        <v>93</v>
      </c>
      <c r="AY162" s="19" t="s">
        <v>219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40</v>
      </c>
      <c r="BK162" s="118">
        <f t="shared" si="24"/>
        <v>0</v>
      </c>
      <c r="BL162" s="19" t="s">
        <v>224</v>
      </c>
      <c r="BM162" s="19" t="s">
        <v>3655</v>
      </c>
    </row>
    <row r="163" spans="2:65" s="1" customFormat="1" ht="38.25" customHeight="1">
      <c r="B163" s="35"/>
      <c r="C163" s="173" t="s">
        <v>439</v>
      </c>
      <c r="D163" s="173" t="s">
        <v>220</v>
      </c>
      <c r="E163" s="174" t="s">
        <v>3656</v>
      </c>
      <c r="F163" s="251" t="s">
        <v>3657</v>
      </c>
      <c r="G163" s="251"/>
      <c r="H163" s="251"/>
      <c r="I163" s="251"/>
      <c r="J163" s="175" t="s">
        <v>231</v>
      </c>
      <c r="K163" s="176">
        <v>0.5</v>
      </c>
      <c r="L163" s="252">
        <v>0</v>
      </c>
      <c r="M163" s="253"/>
      <c r="N163" s="254">
        <f t="shared" si="15"/>
        <v>0</v>
      </c>
      <c r="O163" s="254"/>
      <c r="P163" s="254"/>
      <c r="Q163" s="254"/>
      <c r="R163" s="37"/>
      <c r="T163" s="177" t="s">
        <v>22</v>
      </c>
      <c r="U163" s="44" t="s">
        <v>49</v>
      </c>
      <c r="V163" s="36"/>
      <c r="W163" s="178">
        <f t="shared" si="16"/>
        <v>0</v>
      </c>
      <c r="X163" s="178">
        <v>0</v>
      </c>
      <c r="Y163" s="178">
        <f t="shared" si="17"/>
        <v>0</v>
      </c>
      <c r="Z163" s="178">
        <v>0</v>
      </c>
      <c r="AA163" s="179">
        <f t="shared" si="18"/>
        <v>0</v>
      </c>
      <c r="AR163" s="19" t="s">
        <v>224</v>
      </c>
      <c r="AT163" s="19" t="s">
        <v>220</v>
      </c>
      <c r="AU163" s="19" t="s">
        <v>93</v>
      </c>
      <c r="AY163" s="19" t="s">
        <v>219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19" t="s">
        <v>40</v>
      </c>
      <c r="BK163" s="118">
        <f t="shared" si="24"/>
        <v>0</v>
      </c>
      <c r="BL163" s="19" t="s">
        <v>224</v>
      </c>
      <c r="BM163" s="19" t="s">
        <v>3658</v>
      </c>
    </row>
    <row r="164" spans="2:65" s="10" customFormat="1" ht="29.85" customHeight="1">
      <c r="B164" s="162"/>
      <c r="C164" s="163"/>
      <c r="D164" s="172" t="s">
        <v>3028</v>
      </c>
      <c r="E164" s="172"/>
      <c r="F164" s="172"/>
      <c r="G164" s="172"/>
      <c r="H164" s="172"/>
      <c r="I164" s="172"/>
      <c r="J164" s="172"/>
      <c r="K164" s="172"/>
      <c r="L164" s="172"/>
      <c r="M164" s="172"/>
      <c r="N164" s="255">
        <f>BK164</f>
        <v>0</v>
      </c>
      <c r="O164" s="256"/>
      <c r="P164" s="256"/>
      <c r="Q164" s="256"/>
      <c r="R164" s="165"/>
      <c r="T164" s="166"/>
      <c r="U164" s="163"/>
      <c r="V164" s="163"/>
      <c r="W164" s="167">
        <f>SUM(W165:W166)</f>
        <v>0</v>
      </c>
      <c r="X164" s="163"/>
      <c r="Y164" s="167">
        <f>SUM(Y165:Y166)</f>
        <v>1.281E-3</v>
      </c>
      <c r="Z164" s="163"/>
      <c r="AA164" s="168">
        <f>SUM(AA165:AA166)</f>
        <v>8.4899999999999989E-2</v>
      </c>
      <c r="AR164" s="169" t="s">
        <v>40</v>
      </c>
      <c r="AT164" s="170" t="s">
        <v>83</v>
      </c>
      <c r="AU164" s="170" t="s">
        <v>40</v>
      </c>
      <c r="AY164" s="169" t="s">
        <v>219</v>
      </c>
      <c r="BK164" s="171">
        <f>SUM(BK165:BK166)</f>
        <v>0</v>
      </c>
    </row>
    <row r="165" spans="2:65" s="1" customFormat="1" ht="25.5" customHeight="1">
      <c r="B165" s="35"/>
      <c r="C165" s="173" t="s">
        <v>443</v>
      </c>
      <c r="D165" s="173" t="s">
        <v>220</v>
      </c>
      <c r="E165" s="174" t="s">
        <v>3659</v>
      </c>
      <c r="F165" s="251" t="s">
        <v>3660</v>
      </c>
      <c r="G165" s="251"/>
      <c r="H165" s="251"/>
      <c r="I165" s="251"/>
      <c r="J165" s="175" t="s">
        <v>429</v>
      </c>
      <c r="K165" s="176">
        <v>0.3</v>
      </c>
      <c r="L165" s="252">
        <v>0</v>
      </c>
      <c r="M165" s="253"/>
      <c r="N165" s="254">
        <f>ROUND(L165*K165,2)</f>
        <v>0</v>
      </c>
      <c r="O165" s="254"/>
      <c r="P165" s="254"/>
      <c r="Q165" s="254"/>
      <c r="R165" s="37"/>
      <c r="T165" s="177" t="s">
        <v>22</v>
      </c>
      <c r="U165" s="44" t="s">
        <v>49</v>
      </c>
      <c r="V165" s="36"/>
      <c r="W165" s="178">
        <f>V165*K165</f>
        <v>0</v>
      </c>
      <c r="X165" s="178">
        <v>4.1700000000000001E-3</v>
      </c>
      <c r="Y165" s="178">
        <f>X165*K165</f>
        <v>1.2509999999999999E-3</v>
      </c>
      <c r="Z165" s="178">
        <v>0.28299999999999997</v>
      </c>
      <c r="AA165" s="179">
        <f>Z165*K165</f>
        <v>8.4899999999999989E-2</v>
      </c>
      <c r="AR165" s="19" t="s">
        <v>224</v>
      </c>
      <c r="AT165" s="19" t="s">
        <v>220</v>
      </c>
      <c r="AU165" s="19" t="s">
        <v>93</v>
      </c>
      <c r="AY165" s="19" t="s">
        <v>219</v>
      </c>
      <c r="BE165" s="118">
        <f>IF(U165="základní",N165,0)</f>
        <v>0</v>
      </c>
      <c r="BF165" s="118">
        <f>IF(U165="snížená",N165,0)</f>
        <v>0</v>
      </c>
      <c r="BG165" s="118">
        <f>IF(U165="zákl. přenesená",N165,0)</f>
        <v>0</v>
      </c>
      <c r="BH165" s="118">
        <f>IF(U165="sníž. přenesená",N165,0)</f>
        <v>0</v>
      </c>
      <c r="BI165" s="118">
        <f>IF(U165="nulová",N165,0)</f>
        <v>0</v>
      </c>
      <c r="BJ165" s="19" t="s">
        <v>40</v>
      </c>
      <c r="BK165" s="118">
        <f>ROUND(L165*K165,2)</f>
        <v>0</v>
      </c>
      <c r="BL165" s="19" t="s">
        <v>224</v>
      </c>
      <c r="BM165" s="19" t="s">
        <v>3661</v>
      </c>
    </row>
    <row r="166" spans="2:65" s="1" customFormat="1" ht="16.5" customHeight="1">
      <c r="B166" s="35"/>
      <c r="C166" s="173" t="s">
        <v>447</v>
      </c>
      <c r="D166" s="173" t="s">
        <v>220</v>
      </c>
      <c r="E166" s="174" t="s">
        <v>3662</v>
      </c>
      <c r="F166" s="251" t="s">
        <v>3663</v>
      </c>
      <c r="G166" s="251"/>
      <c r="H166" s="251"/>
      <c r="I166" s="251"/>
      <c r="J166" s="175" t="s">
        <v>372</v>
      </c>
      <c r="K166" s="176">
        <v>1</v>
      </c>
      <c r="L166" s="252">
        <v>0</v>
      </c>
      <c r="M166" s="253"/>
      <c r="N166" s="254">
        <f>ROUND(L166*K166,2)</f>
        <v>0</v>
      </c>
      <c r="O166" s="254"/>
      <c r="P166" s="254"/>
      <c r="Q166" s="254"/>
      <c r="R166" s="37"/>
      <c r="T166" s="177" t="s">
        <v>22</v>
      </c>
      <c r="U166" s="44" t="s">
        <v>49</v>
      </c>
      <c r="V166" s="36"/>
      <c r="W166" s="178">
        <f>V166*K166</f>
        <v>0</v>
      </c>
      <c r="X166" s="178">
        <v>3.0000000000000001E-5</v>
      </c>
      <c r="Y166" s="178">
        <f>X166*K166</f>
        <v>3.0000000000000001E-5</v>
      </c>
      <c r="Z166" s="178">
        <v>0</v>
      </c>
      <c r="AA166" s="179">
        <f>Z166*K166</f>
        <v>0</v>
      </c>
      <c r="AR166" s="19" t="s">
        <v>224</v>
      </c>
      <c r="AT166" s="19" t="s">
        <v>220</v>
      </c>
      <c r="AU166" s="19" t="s">
        <v>93</v>
      </c>
      <c r="AY166" s="19" t="s">
        <v>219</v>
      </c>
      <c r="BE166" s="118">
        <f>IF(U166="základní",N166,0)</f>
        <v>0</v>
      </c>
      <c r="BF166" s="118">
        <f>IF(U166="snížená",N166,0)</f>
        <v>0</v>
      </c>
      <c r="BG166" s="118">
        <f>IF(U166="zákl. přenesená",N166,0)</f>
        <v>0</v>
      </c>
      <c r="BH166" s="118">
        <f>IF(U166="sníž. přenesená",N166,0)</f>
        <v>0</v>
      </c>
      <c r="BI166" s="118">
        <f>IF(U166="nulová",N166,0)</f>
        <v>0</v>
      </c>
      <c r="BJ166" s="19" t="s">
        <v>40</v>
      </c>
      <c r="BK166" s="118">
        <f>ROUND(L166*K166,2)</f>
        <v>0</v>
      </c>
      <c r="BL166" s="19" t="s">
        <v>224</v>
      </c>
      <c r="BM166" s="19" t="s">
        <v>3664</v>
      </c>
    </row>
    <row r="167" spans="2:65" s="10" customFormat="1" ht="29.85" customHeight="1">
      <c r="B167" s="162"/>
      <c r="C167" s="163"/>
      <c r="D167" s="172" t="s">
        <v>290</v>
      </c>
      <c r="E167" s="172"/>
      <c r="F167" s="172"/>
      <c r="G167" s="172"/>
      <c r="H167" s="172"/>
      <c r="I167" s="172"/>
      <c r="J167" s="172"/>
      <c r="K167" s="172"/>
      <c r="L167" s="172"/>
      <c r="M167" s="172"/>
      <c r="N167" s="255">
        <f>BK167</f>
        <v>0</v>
      </c>
      <c r="O167" s="256"/>
      <c r="P167" s="256"/>
      <c r="Q167" s="256"/>
      <c r="R167" s="165"/>
      <c r="T167" s="166"/>
      <c r="U167" s="163"/>
      <c r="V167" s="163"/>
      <c r="W167" s="167">
        <f>W168</f>
        <v>0</v>
      </c>
      <c r="X167" s="163"/>
      <c r="Y167" s="167">
        <f>Y168</f>
        <v>0</v>
      </c>
      <c r="Z167" s="163"/>
      <c r="AA167" s="168">
        <f>AA168</f>
        <v>0</v>
      </c>
      <c r="AR167" s="169" t="s">
        <v>40</v>
      </c>
      <c r="AT167" s="170" t="s">
        <v>83</v>
      </c>
      <c r="AU167" s="170" t="s">
        <v>40</v>
      </c>
      <c r="AY167" s="169" t="s">
        <v>219</v>
      </c>
      <c r="BK167" s="171">
        <f>BK168</f>
        <v>0</v>
      </c>
    </row>
    <row r="168" spans="2:65" s="1" customFormat="1" ht="25.5" customHeight="1">
      <c r="B168" s="35"/>
      <c r="C168" s="173" t="s">
        <v>451</v>
      </c>
      <c r="D168" s="173" t="s">
        <v>220</v>
      </c>
      <c r="E168" s="174" t="s">
        <v>3665</v>
      </c>
      <c r="F168" s="251" t="s">
        <v>3666</v>
      </c>
      <c r="G168" s="251"/>
      <c r="H168" s="251"/>
      <c r="I168" s="251"/>
      <c r="J168" s="175" t="s">
        <v>239</v>
      </c>
      <c r="K168" s="176">
        <v>66.343999999999994</v>
      </c>
      <c r="L168" s="252">
        <v>0</v>
      </c>
      <c r="M168" s="253"/>
      <c r="N168" s="254">
        <f>ROUND(L168*K168,2)</f>
        <v>0</v>
      </c>
      <c r="O168" s="254"/>
      <c r="P168" s="254"/>
      <c r="Q168" s="254"/>
      <c r="R168" s="37"/>
      <c r="T168" s="177" t="s">
        <v>22</v>
      </c>
      <c r="U168" s="44" t="s">
        <v>49</v>
      </c>
      <c r="V168" s="36"/>
      <c r="W168" s="178">
        <f>V168*K168</f>
        <v>0</v>
      </c>
      <c r="X168" s="178">
        <v>0</v>
      </c>
      <c r="Y168" s="178">
        <f>X168*K168</f>
        <v>0</v>
      </c>
      <c r="Z168" s="178">
        <v>0</v>
      </c>
      <c r="AA168" s="179">
        <f>Z168*K168</f>
        <v>0</v>
      </c>
      <c r="AR168" s="19" t="s">
        <v>224</v>
      </c>
      <c r="AT168" s="19" t="s">
        <v>220</v>
      </c>
      <c r="AU168" s="19" t="s">
        <v>93</v>
      </c>
      <c r="AY168" s="19" t="s">
        <v>219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19" t="s">
        <v>40</v>
      </c>
      <c r="BK168" s="118">
        <f>ROUND(L168*K168,2)</f>
        <v>0</v>
      </c>
      <c r="BL168" s="19" t="s">
        <v>224</v>
      </c>
      <c r="BM168" s="19" t="s">
        <v>3667</v>
      </c>
    </row>
    <row r="169" spans="2:65" s="1" customFormat="1" ht="49.9" customHeight="1">
      <c r="B169" s="35"/>
      <c r="C169" s="36"/>
      <c r="D169" s="164" t="s">
        <v>282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249">
        <f>BK169</f>
        <v>0</v>
      </c>
      <c r="O169" s="250"/>
      <c r="P169" s="250"/>
      <c r="Q169" s="250"/>
      <c r="R169" s="37"/>
      <c r="T169" s="153"/>
      <c r="U169" s="56"/>
      <c r="V169" s="56"/>
      <c r="W169" s="56"/>
      <c r="X169" s="56"/>
      <c r="Y169" s="56"/>
      <c r="Z169" s="56"/>
      <c r="AA169" s="58"/>
      <c r="AT169" s="19" t="s">
        <v>83</v>
      </c>
      <c r="AU169" s="19" t="s">
        <v>84</v>
      </c>
      <c r="AY169" s="19" t="s">
        <v>283</v>
      </c>
      <c r="BK169" s="118">
        <v>0</v>
      </c>
    </row>
    <row r="170" spans="2:65" s="1" customFormat="1" ht="6.95" customHeight="1">
      <c r="B170" s="59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1"/>
    </row>
  </sheetData>
  <sheetProtection algorithmName="SHA-512" hashValue="gRGLtsE8u78Zqw5/wm3NS+7vQ6LmSY05VklgeBF7FN79YEKTwxjBdrqIAgs58OaXlCFBnIg98HaI1ndk5MuNgg==" saltValue="ntxbhoiKtsCFK/T1u3YjJQPzM0VwrqAnRIgClbh3yK2YqI8XHF+nO8FCpCwulGTEE1StFbLD/+JnyP/cBFRAMg==" spinCount="10" sheet="1" objects="1" scenarios="1" formatColumns="0" formatRows="0"/>
  <mergeCells count="200">
    <mergeCell ref="N155:Q155"/>
    <mergeCell ref="N154:Q154"/>
    <mergeCell ref="N156:Q156"/>
    <mergeCell ref="N157:Q157"/>
    <mergeCell ref="N158:Q158"/>
    <mergeCell ref="N159:Q159"/>
    <mergeCell ref="N160:Q160"/>
    <mergeCell ref="N161:Q161"/>
    <mergeCell ref="N162:Q162"/>
    <mergeCell ref="N163:Q163"/>
    <mergeCell ref="N165:Q165"/>
    <mergeCell ref="N166:Q166"/>
    <mergeCell ref="N168:Q168"/>
    <mergeCell ref="N164:Q164"/>
    <mergeCell ref="N167:Q167"/>
    <mergeCell ref="N169:Q169"/>
    <mergeCell ref="F160:I160"/>
    <mergeCell ref="F159:I159"/>
    <mergeCell ref="F161:I161"/>
    <mergeCell ref="F162:I162"/>
    <mergeCell ref="F163:I163"/>
    <mergeCell ref="F165:I165"/>
    <mergeCell ref="F166:I166"/>
    <mergeCell ref="F168:I168"/>
    <mergeCell ref="L161:M161"/>
    <mergeCell ref="L160:M160"/>
    <mergeCell ref="L162:M162"/>
    <mergeCell ref="L163:M163"/>
    <mergeCell ref="L165:M165"/>
    <mergeCell ref="L166:M166"/>
    <mergeCell ref="L168:M168"/>
    <mergeCell ref="L159:M159"/>
    <mergeCell ref="N148:Q148"/>
    <mergeCell ref="N149:Q149"/>
    <mergeCell ref="N150:Q150"/>
    <mergeCell ref="N151:Q151"/>
    <mergeCell ref="N152:Q152"/>
    <mergeCell ref="N153:Q153"/>
    <mergeCell ref="F144:I144"/>
    <mergeCell ref="F147:I147"/>
    <mergeCell ref="F145:I145"/>
    <mergeCell ref="F146:I146"/>
    <mergeCell ref="F148:I148"/>
    <mergeCell ref="F149:I149"/>
    <mergeCell ref="F150:I150"/>
    <mergeCell ref="F151:I151"/>
    <mergeCell ref="F152:I152"/>
    <mergeCell ref="F153:I153"/>
    <mergeCell ref="L144:M144"/>
    <mergeCell ref="N144:Q144"/>
    <mergeCell ref="N145:Q145"/>
    <mergeCell ref="N146:Q146"/>
    <mergeCell ref="N147:Q147"/>
    <mergeCell ref="F154:I154"/>
    <mergeCell ref="F155:I155"/>
    <mergeCell ref="F156:I156"/>
    <mergeCell ref="F157:I157"/>
    <mergeCell ref="F158:I158"/>
    <mergeCell ref="L145:M145"/>
    <mergeCell ref="L150:M150"/>
    <mergeCell ref="L148:M148"/>
    <mergeCell ref="L146:M146"/>
    <mergeCell ref="L147:M147"/>
    <mergeCell ref="L149:M149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D97:H97"/>
    <mergeCell ref="N94:Q94"/>
    <mergeCell ref="N96:Q96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N122:Q122"/>
    <mergeCell ref="N123:Q123"/>
    <mergeCell ref="N124:Q124"/>
    <mergeCell ref="F125:I125"/>
    <mergeCell ref="F127:I127"/>
    <mergeCell ref="L125:M125"/>
    <mergeCell ref="N125:Q125"/>
    <mergeCell ref="F126:I126"/>
    <mergeCell ref="L126:M126"/>
    <mergeCell ref="N126:Q126"/>
    <mergeCell ref="L127:M127"/>
    <mergeCell ref="N127:Q127"/>
    <mergeCell ref="F128:I128"/>
    <mergeCell ref="F130:I130"/>
    <mergeCell ref="F129:I129"/>
    <mergeCell ref="L128:M128"/>
    <mergeCell ref="N128:Q128"/>
    <mergeCell ref="L129:M129"/>
    <mergeCell ref="N129:Q129"/>
    <mergeCell ref="L130:M130"/>
    <mergeCell ref="N130:Q130"/>
    <mergeCell ref="F131:I131"/>
    <mergeCell ref="F133:I133"/>
    <mergeCell ref="L131:M131"/>
    <mergeCell ref="N131:Q131"/>
    <mergeCell ref="F132:I132"/>
    <mergeCell ref="L132:M132"/>
    <mergeCell ref="N132:Q132"/>
    <mergeCell ref="L133:M133"/>
    <mergeCell ref="N133:Q133"/>
    <mergeCell ref="F134:I134"/>
    <mergeCell ref="F136:I136"/>
    <mergeCell ref="L134:M134"/>
    <mergeCell ref="N134:Q134"/>
    <mergeCell ref="F135:I135"/>
    <mergeCell ref="L135:M135"/>
    <mergeCell ref="N135:Q135"/>
    <mergeCell ref="L136:M136"/>
    <mergeCell ref="N136:Q136"/>
    <mergeCell ref="L140:M140"/>
    <mergeCell ref="N140:Q140"/>
    <mergeCell ref="N141:Q141"/>
    <mergeCell ref="F140:I140"/>
    <mergeCell ref="F143:I143"/>
    <mergeCell ref="F142:I142"/>
    <mergeCell ref="F137:I137"/>
    <mergeCell ref="F139:I139"/>
    <mergeCell ref="L137:M137"/>
    <mergeCell ref="N137:Q137"/>
    <mergeCell ref="F138:I138"/>
    <mergeCell ref="L138:M138"/>
    <mergeCell ref="N138:Q138"/>
    <mergeCell ref="L139:M139"/>
    <mergeCell ref="N139:Q139"/>
    <mergeCell ref="L142:M142"/>
    <mergeCell ref="N142:Q142"/>
    <mergeCell ref="L143:M143"/>
    <mergeCell ref="N143:Q143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4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135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284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s="1" customFormat="1" ht="32.85" customHeight="1">
      <c r="B8" s="35"/>
      <c r="C8" s="36"/>
      <c r="D8" s="29" t="s">
        <v>183</v>
      </c>
      <c r="E8" s="36"/>
      <c r="F8" s="221" t="s">
        <v>3668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79" t="str">
        <f>'Rekapitulace stavby'!AN8</f>
        <v>5. 3. 2018</v>
      </c>
      <c r="P10" s="266"/>
      <c r="Q10" s="36"/>
      <c r="R10" s="37"/>
    </row>
    <row r="11" spans="1:66" s="1" customFormat="1" ht="10.7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220" t="s">
        <v>30</v>
      </c>
      <c r="P12" s="220"/>
      <c r="Q12" s="36"/>
      <c r="R12" s="37"/>
    </row>
    <row r="13" spans="1:66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220" t="s">
        <v>22</v>
      </c>
      <c r="P13" s="220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33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80" t="str">
        <f>IF('Rekapitulace stavby'!AN13="","",'Rekapitulace stavby'!AN13)</f>
        <v>Vyplň údaj</v>
      </c>
      <c r="P15" s="220"/>
      <c r="Q15" s="36"/>
      <c r="R15" s="37"/>
    </row>
    <row r="16" spans="1:66" s="1" customFormat="1" ht="18" customHeight="1">
      <c r="B16" s="35"/>
      <c r="C16" s="36"/>
      <c r="D16" s="36"/>
      <c r="E16" s="280" t="str">
        <f>IF('Rekapitulace stavby'!E14="","",'Rekapitulace stavby'!E14)</f>
        <v>Vyplň údaj</v>
      </c>
      <c r="F16" s="281"/>
      <c r="G16" s="281"/>
      <c r="H16" s="281"/>
      <c r="I16" s="281"/>
      <c r="J16" s="281"/>
      <c r="K16" s="281"/>
      <c r="L16" s="281"/>
      <c r="M16" s="30" t="s">
        <v>32</v>
      </c>
      <c r="N16" s="36"/>
      <c r="O16" s="280" t="str">
        <f>IF('Rekapitulace stavby'!AN14="","",'Rekapitulace stavby'!AN14)</f>
        <v>Vyplň údaj</v>
      </c>
      <c r="P16" s="220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35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220" t="s">
        <v>36</v>
      </c>
      <c r="P18" s="220"/>
      <c r="Q18" s="36"/>
      <c r="R18" s="37"/>
    </row>
    <row r="19" spans="2:18" s="1" customFormat="1" ht="18" customHeight="1">
      <c r="B19" s="35"/>
      <c r="C19" s="36"/>
      <c r="D19" s="36"/>
      <c r="E19" s="28" t="s">
        <v>37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220" t="s">
        <v>38</v>
      </c>
      <c r="P19" s="220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41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220" t="s">
        <v>36</v>
      </c>
      <c r="P21" s="220"/>
      <c r="Q21" s="36"/>
      <c r="R21" s="37"/>
    </row>
    <row r="22" spans="2:18" s="1" customFormat="1" ht="18" customHeight="1">
      <c r="B22" s="35"/>
      <c r="C22" s="36"/>
      <c r="D22" s="36"/>
      <c r="E22" s="28" t="s">
        <v>37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220" t="s">
        <v>38</v>
      </c>
      <c r="P22" s="220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85.5" customHeight="1">
      <c r="B25" s="35"/>
      <c r="C25" s="36"/>
      <c r="D25" s="36"/>
      <c r="E25" s="215" t="s">
        <v>44</v>
      </c>
      <c r="F25" s="215"/>
      <c r="G25" s="215"/>
      <c r="H25" s="215"/>
      <c r="I25" s="215"/>
      <c r="J25" s="215"/>
      <c r="K25" s="215"/>
      <c r="L25" s="215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6" t="s">
        <v>184</v>
      </c>
      <c r="E28" s="36"/>
      <c r="F28" s="36"/>
      <c r="G28" s="36"/>
      <c r="H28" s="36"/>
      <c r="I28" s="36"/>
      <c r="J28" s="36"/>
      <c r="K28" s="36"/>
      <c r="L28" s="36"/>
      <c r="M28" s="216">
        <f>N89</f>
        <v>0</v>
      </c>
      <c r="N28" s="216"/>
      <c r="O28" s="216"/>
      <c r="P28" s="216"/>
      <c r="Q28" s="36"/>
      <c r="R28" s="37"/>
    </row>
    <row r="29" spans="2:18" s="1" customFormat="1" ht="14.45" customHeight="1">
      <c r="B29" s="35"/>
      <c r="C29" s="36"/>
      <c r="D29" s="34" t="s">
        <v>169</v>
      </c>
      <c r="E29" s="36"/>
      <c r="F29" s="36"/>
      <c r="G29" s="36"/>
      <c r="H29" s="36"/>
      <c r="I29" s="36"/>
      <c r="J29" s="36"/>
      <c r="K29" s="36"/>
      <c r="L29" s="36"/>
      <c r="M29" s="216">
        <f>N98</f>
        <v>0</v>
      </c>
      <c r="N29" s="216"/>
      <c r="O29" s="216"/>
      <c r="P29" s="216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7" t="s">
        <v>47</v>
      </c>
      <c r="E31" s="36"/>
      <c r="F31" s="36"/>
      <c r="G31" s="36"/>
      <c r="H31" s="36"/>
      <c r="I31" s="36"/>
      <c r="J31" s="36"/>
      <c r="K31" s="36"/>
      <c r="L31" s="36"/>
      <c r="M31" s="278">
        <f>ROUND(M28+M29,0)</f>
        <v>0</v>
      </c>
      <c r="N31" s="263"/>
      <c r="O31" s="263"/>
      <c r="P31" s="263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48</v>
      </c>
      <c r="E33" s="42" t="s">
        <v>49</v>
      </c>
      <c r="F33" s="43">
        <v>0.21</v>
      </c>
      <c r="G33" s="128" t="s">
        <v>50</v>
      </c>
      <c r="H33" s="274">
        <f>(SUM(BE98:BE105)+SUM(BE124:BE172))</f>
        <v>0</v>
      </c>
      <c r="I33" s="263"/>
      <c r="J33" s="263"/>
      <c r="K33" s="36"/>
      <c r="L33" s="36"/>
      <c r="M33" s="274">
        <f>ROUND((SUM(BE98:BE105)+SUM(BE124:BE172)), 0)*F33</f>
        <v>0</v>
      </c>
      <c r="N33" s="263"/>
      <c r="O33" s="263"/>
      <c r="P33" s="263"/>
      <c r="Q33" s="36"/>
      <c r="R33" s="37"/>
    </row>
    <row r="34" spans="2:18" s="1" customFormat="1" ht="14.45" customHeight="1">
      <c r="B34" s="35"/>
      <c r="C34" s="36"/>
      <c r="D34" s="36"/>
      <c r="E34" s="42" t="s">
        <v>51</v>
      </c>
      <c r="F34" s="43">
        <v>0.15</v>
      </c>
      <c r="G34" s="128" t="s">
        <v>50</v>
      </c>
      <c r="H34" s="274">
        <f>(SUM(BF98:BF105)+SUM(BF124:BF172))</f>
        <v>0</v>
      </c>
      <c r="I34" s="263"/>
      <c r="J34" s="263"/>
      <c r="K34" s="36"/>
      <c r="L34" s="36"/>
      <c r="M34" s="274">
        <f>ROUND((SUM(BF98:BF105)+SUM(BF124:BF172)), 0)*F34</f>
        <v>0</v>
      </c>
      <c r="N34" s="263"/>
      <c r="O34" s="263"/>
      <c r="P34" s="26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52</v>
      </c>
      <c r="F35" s="43">
        <v>0.21</v>
      </c>
      <c r="G35" s="128" t="s">
        <v>50</v>
      </c>
      <c r="H35" s="274">
        <f>(SUM(BG98:BG105)+SUM(BG124:BG172))</f>
        <v>0</v>
      </c>
      <c r="I35" s="263"/>
      <c r="J35" s="263"/>
      <c r="K35" s="36"/>
      <c r="L35" s="36"/>
      <c r="M35" s="274"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53</v>
      </c>
      <c r="F36" s="43">
        <v>0.15</v>
      </c>
      <c r="G36" s="128" t="s">
        <v>50</v>
      </c>
      <c r="H36" s="274">
        <f>(SUM(BH98:BH105)+SUM(BH124:BH172))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54</v>
      </c>
      <c r="F37" s="43">
        <v>0</v>
      </c>
      <c r="G37" s="128" t="s">
        <v>50</v>
      </c>
      <c r="H37" s="274">
        <f>(SUM(BI98:BI105)+SUM(BI124:BI172))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4"/>
      <c r="D39" s="129" t="s">
        <v>55</v>
      </c>
      <c r="E39" s="79"/>
      <c r="F39" s="79"/>
      <c r="G39" s="130" t="s">
        <v>56</v>
      </c>
      <c r="H39" s="131" t="s">
        <v>57</v>
      </c>
      <c r="I39" s="79"/>
      <c r="J39" s="79"/>
      <c r="K39" s="79"/>
      <c r="L39" s="275">
        <f>SUM(M31:M37)</f>
        <v>0</v>
      </c>
      <c r="M39" s="275"/>
      <c r="N39" s="275"/>
      <c r="O39" s="275"/>
      <c r="P39" s="276"/>
      <c r="Q39" s="124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284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s="1" customFormat="1" ht="36.950000000000003" customHeight="1">
      <c r="B80" s="35"/>
      <c r="C80" s="69" t="s">
        <v>183</v>
      </c>
      <c r="D80" s="36"/>
      <c r="E80" s="36"/>
      <c r="F80" s="236" t="str">
        <f>F8</f>
        <v>011 - Přípojka vody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36"/>
      <c r="R80" s="37"/>
      <c r="T80" s="135"/>
      <c r="U80" s="135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5"/>
      <c r="U81" s="135"/>
    </row>
    <row r="82" spans="2:47" s="1" customFormat="1" ht="18" customHeight="1">
      <c r="B82" s="35"/>
      <c r="C82" s="30" t="s">
        <v>24</v>
      </c>
      <c r="D82" s="36"/>
      <c r="E82" s="36"/>
      <c r="F82" s="28" t="str">
        <f>F10</f>
        <v>Dobruška</v>
      </c>
      <c r="G82" s="36"/>
      <c r="H82" s="36"/>
      <c r="I82" s="36"/>
      <c r="J82" s="36"/>
      <c r="K82" s="30" t="s">
        <v>26</v>
      </c>
      <c r="L82" s="36"/>
      <c r="M82" s="266" t="str">
        <f>IF(O10="","",O10)</f>
        <v>5. 3. 2018</v>
      </c>
      <c r="N82" s="266"/>
      <c r="O82" s="266"/>
      <c r="P82" s="266"/>
      <c r="Q82" s="36"/>
      <c r="R82" s="37"/>
      <c r="T82" s="135"/>
      <c r="U82" s="135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5"/>
      <c r="U83" s="135"/>
    </row>
    <row r="84" spans="2:47" s="1" customFormat="1" ht="15">
      <c r="B84" s="35"/>
      <c r="C84" s="30" t="s">
        <v>28</v>
      </c>
      <c r="D84" s="36"/>
      <c r="E84" s="36"/>
      <c r="F84" s="28" t="str">
        <f>E13</f>
        <v>SŠ - Podorlické vzdělávací centrum Dobruška</v>
      </c>
      <c r="G84" s="36"/>
      <c r="H84" s="36"/>
      <c r="I84" s="36"/>
      <c r="J84" s="36"/>
      <c r="K84" s="30" t="s">
        <v>35</v>
      </c>
      <c r="L84" s="36"/>
      <c r="M84" s="220" t="str">
        <f>E19</f>
        <v>ApA Architektonicko-projekt.ateliér Vamberk s.r.o.</v>
      </c>
      <c r="N84" s="220"/>
      <c r="O84" s="220"/>
      <c r="P84" s="220"/>
      <c r="Q84" s="220"/>
      <c r="R84" s="37"/>
      <c r="T84" s="135"/>
      <c r="U84" s="135"/>
    </row>
    <row r="85" spans="2:47" s="1" customFormat="1" ht="14.45" customHeight="1">
      <c r="B85" s="35"/>
      <c r="C85" s="30" t="s">
        <v>33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41</v>
      </c>
      <c r="L85" s="36"/>
      <c r="M85" s="220" t="str">
        <f>E22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5"/>
      <c r="U86" s="135"/>
    </row>
    <row r="87" spans="2:47" s="1" customFormat="1" ht="29.25" customHeight="1">
      <c r="B87" s="35"/>
      <c r="C87" s="271" t="s">
        <v>186</v>
      </c>
      <c r="D87" s="272"/>
      <c r="E87" s="272"/>
      <c r="F87" s="272"/>
      <c r="G87" s="272"/>
      <c r="H87" s="124"/>
      <c r="I87" s="124"/>
      <c r="J87" s="124"/>
      <c r="K87" s="124"/>
      <c r="L87" s="124"/>
      <c r="M87" s="124"/>
      <c r="N87" s="271" t="s">
        <v>187</v>
      </c>
      <c r="O87" s="272"/>
      <c r="P87" s="272"/>
      <c r="Q87" s="272"/>
      <c r="R87" s="37"/>
      <c r="T87" s="135"/>
      <c r="U87" s="135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5"/>
      <c r="U88" s="135"/>
    </row>
    <row r="89" spans="2:47" s="1" customFormat="1" ht="29.25" customHeight="1">
      <c r="B89" s="35"/>
      <c r="C89" s="137" t="s">
        <v>188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9">
        <f>N124</f>
        <v>0</v>
      </c>
      <c r="O89" s="269"/>
      <c r="P89" s="269"/>
      <c r="Q89" s="269"/>
      <c r="R89" s="37"/>
      <c r="T89" s="135"/>
      <c r="U89" s="135"/>
      <c r="AU89" s="19" t="s">
        <v>189</v>
      </c>
    </row>
    <row r="90" spans="2:47" s="7" customFormat="1" ht="24.95" customHeight="1">
      <c r="B90" s="138"/>
      <c r="C90" s="139"/>
      <c r="D90" s="140" t="s">
        <v>190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60">
        <f>N125</f>
        <v>0</v>
      </c>
      <c r="O90" s="273"/>
      <c r="P90" s="273"/>
      <c r="Q90" s="273"/>
      <c r="R90" s="141"/>
      <c r="T90" s="142"/>
      <c r="U90" s="142"/>
    </row>
    <row r="91" spans="2:47" s="8" customFormat="1" ht="19.899999999999999" customHeight="1">
      <c r="B91" s="143"/>
      <c r="C91" s="103"/>
      <c r="D91" s="114" t="s">
        <v>191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6">
        <f>N126</f>
        <v>0</v>
      </c>
      <c r="O91" s="227"/>
      <c r="P91" s="227"/>
      <c r="Q91" s="227"/>
      <c r="R91" s="144"/>
      <c r="T91" s="145"/>
      <c r="U91" s="145"/>
    </row>
    <row r="92" spans="2:47" s="8" customFormat="1" ht="19.899999999999999" customHeight="1">
      <c r="B92" s="143"/>
      <c r="C92" s="103"/>
      <c r="D92" s="114" t="s">
        <v>2175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N141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3028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N161</f>
        <v>0</v>
      </c>
      <c r="O93" s="227"/>
      <c r="P93" s="227"/>
      <c r="Q93" s="227"/>
      <c r="R93" s="144"/>
      <c r="T93" s="145"/>
      <c r="U93" s="145"/>
    </row>
    <row r="94" spans="2:47" s="8" customFormat="1" ht="19.899999999999999" customHeight="1">
      <c r="B94" s="143"/>
      <c r="C94" s="103"/>
      <c r="D94" s="114" t="s">
        <v>290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6">
        <f>N164</f>
        <v>0</v>
      </c>
      <c r="O94" s="227"/>
      <c r="P94" s="227"/>
      <c r="Q94" s="227"/>
      <c r="R94" s="144"/>
      <c r="T94" s="145"/>
      <c r="U94" s="145"/>
    </row>
    <row r="95" spans="2:47" s="7" customFormat="1" ht="24.95" customHeight="1">
      <c r="B95" s="138"/>
      <c r="C95" s="139"/>
      <c r="D95" s="140" t="s">
        <v>194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60">
        <f>N166</f>
        <v>0</v>
      </c>
      <c r="O95" s="273"/>
      <c r="P95" s="273"/>
      <c r="Q95" s="273"/>
      <c r="R95" s="141"/>
      <c r="T95" s="142"/>
      <c r="U95" s="142"/>
    </row>
    <row r="96" spans="2:47" s="8" customFormat="1" ht="19.899999999999999" customHeight="1">
      <c r="B96" s="143"/>
      <c r="C96" s="103"/>
      <c r="D96" s="114" t="s">
        <v>3029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6">
        <f>N167</f>
        <v>0</v>
      </c>
      <c r="O96" s="227"/>
      <c r="P96" s="227"/>
      <c r="Q96" s="227"/>
      <c r="R96" s="144"/>
      <c r="T96" s="145"/>
      <c r="U96" s="145"/>
    </row>
    <row r="97" spans="2:65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  <c r="T97" s="135"/>
      <c r="U97" s="135"/>
    </row>
    <row r="98" spans="2:65" s="1" customFormat="1" ht="29.25" customHeight="1">
      <c r="B98" s="35"/>
      <c r="C98" s="137" t="s">
        <v>197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69">
        <f>ROUND(N99+N100+N101+N102+N103+N104,0)</f>
        <v>0</v>
      </c>
      <c r="O98" s="270"/>
      <c r="P98" s="270"/>
      <c r="Q98" s="270"/>
      <c r="R98" s="37"/>
      <c r="T98" s="146"/>
      <c r="U98" s="147" t="s">
        <v>48</v>
      </c>
    </row>
    <row r="99" spans="2:65" s="1" customFormat="1" ht="18" customHeight="1">
      <c r="B99" s="35"/>
      <c r="C99" s="36"/>
      <c r="D99" s="247" t="s">
        <v>198</v>
      </c>
      <c r="E99" s="248"/>
      <c r="F99" s="248"/>
      <c r="G99" s="248"/>
      <c r="H99" s="248"/>
      <c r="I99" s="36"/>
      <c r="J99" s="36"/>
      <c r="K99" s="36"/>
      <c r="L99" s="36"/>
      <c r="M99" s="36"/>
      <c r="N99" s="246">
        <f>ROUND(N89*T99,0)</f>
        <v>0</v>
      </c>
      <c r="O99" s="226"/>
      <c r="P99" s="226"/>
      <c r="Q99" s="226"/>
      <c r="R99" s="37"/>
      <c r="S99" s="148"/>
      <c r="T99" s="149"/>
      <c r="U99" s="150" t="s">
        <v>49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51" t="s">
        <v>162</v>
      </c>
      <c r="AZ99" s="148"/>
      <c r="BA99" s="148"/>
      <c r="BB99" s="148"/>
      <c r="BC99" s="148"/>
      <c r="BD99" s="148"/>
      <c r="BE99" s="152">
        <f t="shared" ref="BE99:BE104" si="0">IF(U99="základní",N99,0)</f>
        <v>0</v>
      </c>
      <c r="BF99" s="152">
        <f t="shared" ref="BF99:BF104" si="1">IF(U99="snížená",N99,0)</f>
        <v>0</v>
      </c>
      <c r="BG99" s="152">
        <f t="shared" ref="BG99:BG104" si="2">IF(U99="zákl. přenesená",N99,0)</f>
        <v>0</v>
      </c>
      <c r="BH99" s="152">
        <f t="shared" ref="BH99:BH104" si="3">IF(U99="sníž. přenesená",N99,0)</f>
        <v>0</v>
      </c>
      <c r="BI99" s="152">
        <f t="shared" ref="BI99:BI104" si="4">IF(U99="nulová",N99,0)</f>
        <v>0</v>
      </c>
      <c r="BJ99" s="151" t="s">
        <v>40</v>
      </c>
      <c r="BK99" s="148"/>
      <c r="BL99" s="148"/>
      <c r="BM99" s="148"/>
    </row>
    <row r="100" spans="2:65" s="1" customFormat="1" ht="18" customHeight="1">
      <c r="B100" s="35"/>
      <c r="C100" s="36"/>
      <c r="D100" s="247" t="s">
        <v>199</v>
      </c>
      <c r="E100" s="248"/>
      <c r="F100" s="248"/>
      <c r="G100" s="248"/>
      <c r="H100" s="248"/>
      <c r="I100" s="36"/>
      <c r="J100" s="36"/>
      <c r="K100" s="36"/>
      <c r="L100" s="36"/>
      <c r="M100" s="36"/>
      <c r="N100" s="246">
        <f>ROUND(N89*T100,0)</f>
        <v>0</v>
      </c>
      <c r="O100" s="226"/>
      <c r="P100" s="226"/>
      <c r="Q100" s="226"/>
      <c r="R100" s="37"/>
      <c r="S100" s="148"/>
      <c r="T100" s="149"/>
      <c r="U100" s="150" t="s">
        <v>49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51" t="s">
        <v>162</v>
      </c>
      <c r="AZ100" s="148"/>
      <c r="BA100" s="148"/>
      <c r="BB100" s="148"/>
      <c r="BC100" s="148"/>
      <c r="BD100" s="148"/>
      <c r="BE100" s="152">
        <f t="shared" si="0"/>
        <v>0</v>
      </c>
      <c r="BF100" s="152">
        <f t="shared" si="1"/>
        <v>0</v>
      </c>
      <c r="BG100" s="152">
        <f t="shared" si="2"/>
        <v>0</v>
      </c>
      <c r="BH100" s="152">
        <f t="shared" si="3"/>
        <v>0</v>
      </c>
      <c r="BI100" s="152">
        <f t="shared" si="4"/>
        <v>0</v>
      </c>
      <c r="BJ100" s="151" t="s">
        <v>40</v>
      </c>
      <c r="BK100" s="148"/>
      <c r="BL100" s="148"/>
      <c r="BM100" s="148"/>
    </row>
    <row r="101" spans="2:65" s="1" customFormat="1" ht="18" customHeight="1">
      <c r="B101" s="35"/>
      <c r="C101" s="36"/>
      <c r="D101" s="247" t="s">
        <v>200</v>
      </c>
      <c r="E101" s="248"/>
      <c r="F101" s="248"/>
      <c r="G101" s="248"/>
      <c r="H101" s="248"/>
      <c r="I101" s="36"/>
      <c r="J101" s="36"/>
      <c r="K101" s="36"/>
      <c r="L101" s="36"/>
      <c r="M101" s="36"/>
      <c r="N101" s="246">
        <f>ROUND(N89*T101,0)</f>
        <v>0</v>
      </c>
      <c r="O101" s="226"/>
      <c r="P101" s="226"/>
      <c r="Q101" s="226"/>
      <c r="R101" s="37"/>
      <c r="S101" s="148"/>
      <c r="T101" s="149"/>
      <c r="U101" s="150" t="s">
        <v>49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51" t="s">
        <v>162</v>
      </c>
      <c r="AZ101" s="148"/>
      <c r="BA101" s="148"/>
      <c r="BB101" s="148"/>
      <c r="BC101" s="148"/>
      <c r="BD101" s="148"/>
      <c r="BE101" s="152">
        <f t="shared" si="0"/>
        <v>0</v>
      </c>
      <c r="BF101" s="152">
        <f t="shared" si="1"/>
        <v>0</v>
      </c>
      <c r="BG101" s="152">
        <f t="shared" si="2"/>
        <v>0</v>
      </c>
      <c r="BH101" s="152">
        <f t="shared" si="3"/>
        <v>0</v>
      </c>
      <c r="BI101" s="152">
        <f t="shared" si="4"/>
        <v>0</v>
      </c>
      <c r="BJ101" s="151" t="s">
        <v>40</v>
      </c>
      <c r="BK101" s="148"/>
      <c r="BL101" s="148"/>
      <c r="BM101" s="148"/>
    </row>
    <row r="102" spans="2:65" s="1" customFormat="1" ht="18" customHeight="1">
      <c r="B102" s="35"/>
      <c r="C102" s="36"/>
      <c r="D102" s="247" t="s">
        <v>201</v>
      </c>
      <c r="E102" s="248"/>
      <c r="F102" s="248"/>
      <c r="G102" s="248"/>
      <c r="H102" s="248"/>
      <c r="I102" s="36"/>
      <c r="J102" s="36"/>
      <c r="K102" s="36"/>
      <c r="L102" s="36"/>
      <c r="M102" s="36"/>
      <c r="N102" s="246">
        <f>ROUND(N89*T102,0)</f>
        <v>0</v>
      </c>
      <c r="O102" s="226"/>
      <c r="P102" s="226"/>
      <c r="Q102" s="226"/>
      <c r="R102" s="37"/>
      <c r="S102" s="148"/>
      <c r="T102" s="149"/>
      <c r="U102" s="150" t="s">
        <v>49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51" t="s">
        <v>162</v>
      </c>
      <c r="AZ102" s="148"/>
      <c r="BA102" s="148"/>
      <c r="BB102" s="148"/>
      <c r="BC102" s="148"/>
      <c r="BD102" s="148"/>
      <c r="BE102" s="152">
        <f t="shared" si="0"/>
        <v>0</v>
      </c>
      <c r="BF102" s="152">
        <f t="shared" si="1"/>
        <v>0</v>
      </c>
      <c r="BG102" s="152">
        <f t="shared" si="2"/>
        <v>0</v>
      </c>
      <c r="BH102" s="152">
        <f t="shared" si="3"/>
        <v>0</v>
      </c>
      <c r="BI102" s="152">
        <f t="shared" si="4"/>
        <v>0</v>
      </c>
      <c r="BJ102" s="151" t="s">
        <v>40</v>
      </c>
      <c r="BK102" s="148"/>
      <c r="BL102" s="148"/>
      <c r="BM102" s="148"/>
    </row>
    <row r="103" spans="2:65" s="1" customFormat="1" ht="18" customHeight="1">
      <c r="B103" s="35"/>
      <c r="C103" s="36"/>
      <c r="D103" s="247" t="s">
        <v>202</v>
      </c>
      <c r="E103" s="248"/>
      <c r="F103" s="248"/>
      <c r="G103" s="248"/>
      <c r="H103" s="248"/>
      <c r="I103" s="36"/>
      <c r="J103" s="36"/>
      <c r="K103" s="36"/>
      <c r="L103" s="36"/>
      <c r="M103" s="36"/>
      <c r="N103" s="246">
        <f>ROUND(N89*T103,0)</f>
        <v>0</v>
      </c>
      <c r="O103" s="226"/>
      <c r="P103" s="226"/>
      <c r="Q103" s="226"/>
      <c r="R103" s="37"/>
      <c r="S103" s="148"/>
      <c r="T103" s="149"/>
      <c r="U103" s="150" t="s">
        <v>49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51" t="s">
        <v>162</v>
      </c>
      <c r="AZ103" s="148"/>
      <c r="BA103" s="148"/>
      <c r="BB103" s="148"/>
      <c r="BC103" s="148"/>
      <c r="BD103" s="148"/>
      <c r="BE103" s="152">
        <f t="shared" si="0"/>
        <v>0</v>
      </c>
      <c r="BF103" s="152">
        <f t="shared" si="1"/>
        <v>0</v>
      </c>
      <c r="BG103" s="152">
        <f t="shared" si="2"/>
        <v>0</v>
      </c>
      <c r="BH103" s="152">
        <f t="shared" si="3"/>
        <v>0</v>
      </c>
      <c r="BI103" s="152">
        <f t="shared" si="4"/>
        <v>0</v>
      </c>
      <c r="BJ103" s="151" t="s">
        <v>40</v>
      </c>
      <c r="BK103" s="148"/>
      <c r="BL103" s="148"/>
      <c r="BM103" s="148"/>
    </row>
    <row r="104" spans="2:65" s="1" customFormat="1" ht="18" customHeight="1">
      <c r="B104" s="35"/>
      <c r="C104" s="36"/>
      <c r="D104" s="114" t="s">
        <v>203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246">
        <f>ROUND(N89*T104,0)</f>
        <v>0</v>
      </c>
      <c r="O104" s="226"/>
      <c r="P104" s="226"/>
      <c r="Q104" s="226"/>
      <c r="R104" s="37"/>
      <c r="S104" s="148"/>
      <c r="T104" s="153"/>
      <c r="U104" s="154" t="s">
        <v>49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51" t="s">
        <v>204</v>
      </c>
      <c r="AZ104" s="148"/>
      <c r="BA104" s="148"/>
      <c r="BB104" s="148"/>
      <c r="BC104" s="148"/>
      <c r="BD104" s="148"/>
      <c r="BE104" s="152">
        <f t="shared" si="0"/>
        <v>0</v>
      </c>
      <c r="BF104" s="152">
        <f t="shared" si="1"/>
        <v>0</v>
      </c>
      <c r="BG104" s="152">
        <f t="shared" si="2"/>
        <v>0</v>
      </c>
      <c r="BH104" s="152">
        <f t="shared" si="3"/>
        <v>0</v>
      </c>
      <c r="BI104" s="152">
        <f t="shared" si="4"/>
        <v>0</v>
      </c>
      <c r="BJ104" s="151" t="s">
        <v>40</v>
      </c>
      <c r="BK104" s="148"/>
      <c r="BL104" s="148"/>
      <c r="BM104" s="148"/>
    </row>
    <row r="105" spans="2:65" s="1" customForma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  <c r="T105" s="135"/>
      <c r="U105" s="135"/>
    </row>
    <row r="106" spans="2:65" s="1" customFormat="1" ht="29.25" customHeight="1">
      <c r="B106" s="35"/>
      <c r="C106" s="123" t="s">
        <v>174</v>
      </c>
      <c r="D106" s="124"/>
      <c r="E106" s="124"/>
      <c r="F106" s="124"/>
      <c r="G106" s="124"/>
      <c r="H106" s="124"/>
      <c r="I106" s="124"/>
      <c r="J106" s="124"/>
      <c r="K106" s="124"/>
      <c r="L106" s="233">
        <f>ROUND(SUM(N89+N98),0)</f>
        <v>0</v>
      </c>
      <c r="M106" s="233"/>
      <c r="N106" s="233"/>
      <c r="O106" s="233"/>
      <c r="P106" s="233"/>
      <c r="Q106" s="233"/>
      <c r="R106" s="37"/>
      <c r="T106" s="135"/>
      <c r="U106" s="135"/>
    </row>
    <row r="107" spans="2:65" s="1" customFormat="1" ht="6.95" customHeight="1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  <c r="T107" s="135"/>
      <c r="U107" s="135"/>
    </row>
    <row r="111" spans="2:65" s="1" customFormat="1" ht="6.95" customHeight="1"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</row>
    <row r="112" spans="2:65" s="1" customFormat="1" ht="36.950000000000003" customHeight="1">
      <c r="B112" s="35"/>
      <c r="C112" s="207" t="s">
        <v>205</v>
      </c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30" customHeight="1">
      <c r="B114" s="35"/>
      <c r="C114" s="30" t="s">
        <v>19</v>
      </c>
      <c r="D114" s="36"/>
      <c r="E114" s="36"/>
      <c r="F114" s="264" t="str">
        <f>F6</f>
        <v>Dobruška - objekt výuky</v>
      </c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36"/>
      <c r="R114" s="37"/>
    </row>
    <row r="115" spans="2:65" ht="30" customHeight="1">
      <c r="B115" s="23"/>
      <c r="C115" s="30" t="s">
        <v>181</v>
      </c>
      <c r="D115" s="26"/>
      <c r="E115" s="26"/>
      <c r="F115" s="264" t="s">
        <v>284</v>
      </c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6"/>
      <c r="R115" s="24"/>
    </row>
    <row r="116" spans="2:65" s="1" customFormat="1" ht="36.950000000000003" customHeight="1">
      <c r="B116" s="35"/>
      <c r="C116" s="69" t="s">
        <v>183</v>
      </c>
      <c r="D116" s="36"/>
      <c r="E116" s="36"/>
      <c r="F116" s="236" t="str">
        <f>F8</f>
        <v>011 - Přípojka vody</v>
      </c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36"/>
      <c r="R116" s="37"/>
    </row>
    <row r="117" spans="2:65" s="1" customFormat="1" ht="6.9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1" customFormat="1" ht="18" customHeight="1">
      <c r="B118" s="35"/>
      <c r="C118" s="30" t="s">
        <v>24</v>
      </c>
      <c r="D118" s="36"/>
      <c r="E118" s="36"/>
      <c r="F118" s="28" t="str">
        <f>F10</f>
        <v>Dobruška</v>
      </c>
      <c r="G118" s="36"/>
      <c r="H118" s="36"/>
      <c r="I118" s="36"/>
      <c r="J118" s="36"/>
      <c r="K118" s="30" t="s">
        <v>26</v>
      </c>
      <c r="L118" s="36"/>
      <c r="M118" s="266" t="str">
        <f>IF(O10="","",O10)</f>
        <v>5. 3. 2018</v>
      </c>
      <c r="N118" s="266"/>
      <c r="O118" s="266"/>
      <c r="P118" s="266"/>
      <c r="Q118" s="36"/>
      <c r="R118" s="37"/>
    </row>
    <row r="119" spans="2:65" s="1" customFormat="1" ht="6.9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1" customFormat="1" ht="15">
      <c r="B120" s="35"/>
      <c r="C120" s="30" t="s">
        <v>28</v>
      </c>
      <c r="D120" s="36"/>
      <c r="E120" s="36"/>
      <c r="F120" s="28" t="str">
        <f>E13</f>
        <v>SŠ - Podorlické vzdělávací centrum Dobruška</v>
      </c>
      <c r="G120" s="36"/>
      <c r="H120" s="36"/>
      <c r="I120" s="36"/>
      <c r="J120" s="36"/>
      <c r="K120" s="30" t="s">
        <v>35</v>
      </c>
      <c r="L120" s="36"/>
      <c r="M120" s="220" t="str">
        <f>E19</f>
        <v>ApA Architektonicko-projekt.ateliér Vamberk s.r.o.</v>
      </c>
      <c r="N120" s="220"/>
      <c r="O120" s="220"/>
      <c r="P120" s="220"/>
      <c r="Q120" s="220"/>
      <c r="R120" s="37"/>
    </row>
    <row r="121" spans="2:65" s="1" customFormat="1" ht="14.45" customHeight="1">
      <c r="B121" s="35"/>
      <c r="C121" s="30" t="s">
        <v>33</v>
      </c>
      <c r="D121" s="36"/>
      <c r="E121" s="36"/>
      <c r="F121" s="28" t="str">
        <f>IF(E16="","",E16)</f>
        <v>Vyplň údaj</v>
      </c>
      <c r="G121" s="36"/>
      <c r="H121" s="36"/>
      <c r="I121" s="36"/>
      <c r="J121" s="36"/>
      <c r="K121" s="30" t="s">
        <v>41</v>
      </c>
      <c r="L121" s="36"/>
      <c r="M121" s="220" t="str">
        <f>E22</f>
        <v>ApA Architektonicko-projekt.ateliér Vamberk s.r.o.</v>
      </c>
      <c r="N121" s="220"/>
      <c r="O121" s="220"/>
      <c r="P121" s="220"/>
      <c r="Q121" s="220"/>
      <c r="R121" s="37"/>
    </row>
    <row r="122" spans="2:65" s="1" customFormat="1" ht="10.35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65" s="9" customFormat="1" ht="29.25" customHeight="1">
      <c r="B123" s="155"/>
      <c r="C123" s="156" t="s">
        <v>206</v>
      </c>
      <c r="D123" s="157" t="s">
        <v>207</v>
      </c>
      <c r="E123" s="157" t="s">
        <v>66</v>
      </c>
      <c r="F123" s="267" t="s">
        <v>208</v>
      </c>
      <c r="G123" s="267"/>
      <c r="H123" s="267"/>
      <c r="I123" s="267"/>
      <c r="J123" s="157" t="s">
        <v>209</v>
      </c>
      <c r="K123" s="157" t="s">
        <v>210</v>
      </c>
      <c r="L123" s="267" t="s">
        <v>211</v>
      </c>
      <c r="M123" s="267"/>
      <c r="N123" s="267" t="s">
        <v>187</v>
      </c>
      <c r="O123" s="267"/>
      <c r="P123" s="267"/>
      <c r="Q123" s="268"/>
      <c r="R123" s="158"/>
      <c r="T123" s="80" t="s">
        <v>212</v>
      </c>
      <c r="U123" s="81" t="s">
        <v>48</v>
      </c>
      <c r="V123" s="81" t="s">
        <v>213</v>
      </c>
      <c r="W123" s="81" t="s">
        <v>214</v>
      </c>
      <c r="X123" s="81" t="s">
        <v>215</v>
      </c>
      <c r="Y123" s="81" t="s">
        <v>216</v>
      </c>
      <c r="Z123" s="81" t="s">
        <v>217</v>
      </c>
      <c r="AA123" s="82" t="s">
        <v>218</v>
      </c>
    </row>
    <row r="124" spans="2:65" s="1" customFormat="1" ht="29.25" customHeight="1">
      <c r="B124" s="35"/>
      <c r="C124" s="84" t="s">
        <v>184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57">
        <f>BK124</f>
        <v>0</v>
      </c>
      <c r="O124" s="258"/>
      <c r="P124" s="258"/>
      <c r="Q124" s="258"/>
      <c r="R124" s="37"/>
      <c r="T124" s="83"/>
      <c r="U124" s="51"/>
      <c r="V124" s="51"/>
      <c r="W124" s="159">
        <f>W125+W166+W173</f>
        <v>0</v>
      </c>
      <c r="X124" s="51"/>
      <c r="Y124" s="159">
        <f>Y125+Y166+Y173</f>
        <v>77.836314000000002</v>
      </c>
      <c r="Z124" s="51"/>
      <c r="AA124" s="160">
        <f>AA125+AA166+AA173</f>
        <v>4.1700000000000001E-2</v>
      </c>
      <c r="AT124" s="19" t="s">
        <v>83</v>
      </c>
      <c r="AU124" s="19" t="s">
        <v>189</v>
      </c>
      <c r="BK124" s="161">
        <f>BK125+BK166+BK173</f>
        <v>0</v>
      </c>
    </row>
    <row r="125" spans="2:65" s="10" customFormat="1" ht="37.35" customHeight="1">
      <c r="B125" s="162"/>
      <c r="C125" s="163"/>
      <c r="D125" s="164" t="s">
        <v>190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259">
        <f>BK125</f>
        <v>0</v>
      </c>
      <c r="O125" s="260"/>
      <c r="P125" s="260"/>
      <c r="Q125" s="260"/>
      <c r="R125" s="165"/>
      <c r="T125" s="166"/>
      <c r="U125" s="163"/>
      <c r="V125" s="163"/>
      <c r="W125" s="167">
        <f>W126+W141+W161+W164</f>
        <v>0</v>
      </c>
      <c r="X125" s="163"/>
      <c r="Y125" s="167">
        <f>Y126+Y141+Y161+Y164</f>
        <v>77.826560000000001</v>
      </c>
      <c r="Z125" s="163"/>
      <c r="AA125" s="168">
        <f>AA126+AA141+AA161+AA164</f>
        <v>3.5000000000000003E-2</v>
      </c>
      <c r="AR125" s="169" t="s">
        <v>40</v>
      </c>
      <c r="AT125" s="170" t="s">
        <v>83</v>
      </c>
      <c r="AU125" s="170" t="s">
        <v>84</v>
      </c>
      <c r="AY125" s="169" t="s">
        <v>219</v>
      </c>
      <c r="BK125" s="171">
        <f>BK126+BK141+BK161+BK164</f>
        <v>0</v>
      </c>
    </row>
    <row r="126" spans="2:65" s="10" customFormat="1" ht="19.899999999999999" customHeight="1">
      <c r="B126" s="162"/>
      <c r="C126" s="163"/>
      <c r="D126" s="172" t="s">
        <v>191</v>
      </c>
      <c r="E126" s="172"/>
      <c r="F126" s="172"/>
      <c r="G126" s="172"/>
      <c r="H126" s="172"/>
      <c r="I126" s="172"/>
      <c r="J126" s="172"/>
      <c r="K126" s="172"/>
      <c r="L126" s="172"/>
      <c r="M126" s="172"/>
      <c r="N126" s="261">
        <f>BK126</f>
        <v>0</v>
      </c>
      <c r="O126" s="262"/>
      <c r="P126" s="262"/>
      <c r="Q126" s="262"/>
      <c r="R126" s="165"/>
      <c r="T126" s="166"/>
      <c r="U126" s="163"/>
      <c r="V126" s="163"/>
      <c r="W126" s="167">
        <f>SUM(W127:W140)</f>
        <v>0</v>
      </c>
      <c r="X126" s="163"/>
      <c r="Y126" s="167">
        <f>SUM(Y127:Y140)</f>
        <v>75.818100000000001</v>
      </c>
      <c r="Z126" s="163"/>
      <c r="AA126" s="168">
        <f>SUM(AA127:AA140)</f>
        <v>0</v>
      </c>
      <c r="AR126" s="169" t="s">
        <v>40</v>
      </c>
      <c r="AT126" s="170" t="s">
        <v>83</v>
      </c>
      <c r="AU126" s="170" t="s">
        <v>40</v>
      </c>
      <c r="AY126" s="169" t="s">
        <v>219</v>
      </c>
      <c r="BK126" s="171">
        <f>SUM(BK127:BK140)</f>
        <v>0</v>
      </c>
    </row>
    <row r="127" spans="2:65" s="1" customFormat="1" ht="16.5" customHeight="1">
      <c r="B127" s="35"/>
      <c r="C127" s="173" t="s">
        <v>40</v>
      </c>
      <c r="D127" s="173" t="s">
        <v>220</v>
      </c>
      <c r="E127" s="174" t="s">
        <v>3556</v>
      </c>
      <c r="F127" s="251" t="s">
        <v>3557</v>
      </c>
      <c r="G127" s="251"/>
      <c r="H127" s="251"/>
      <c r="I127" s="251"/>
      <c r="J127" s="175" t="s">
        <v>429</v>
      </c>
      <c r="K127" s="176">
        <v>30</v>
      </c>
      <c r="L127" s="252">
        <v>0</v>
      </c>
      <c r="M127" s="253"/>
      <c r="N127" s="254">
        <f t="shared" ref="N127:N140" si="5">ROUND(L127*K127,2)</f>
        <v>0</v>
      </c>
      <c r="O127" s="254"/>
      <c r="P127" s="254"/>
      <c r="Q127" s="254"/>
      <c r="R127" s="37"/>
      <c r="T127" s="177" t="s">
        <v>22</v>
      </c>
      <c r="U127" s="44" t="s">
        <v>49</v>
      </c>
      <c r="V127" s="36"/>
      <c r="W127" s="178">
        <f t="shared" ref="W127:W140" si="6">V127*K127</f>
        <v>0</v>
      </c>
      <c r="X127" s="178">
        <v>7.2700000000000004E-3</v>
      </c>
      <c r="Y127" s="178">
        <f t="shared" ref="Y127:Y140" si="7">X127*K127</f>
        <v>0.21810000000000002</v>
      </c>
      <c r="Z127" s="178">
        <v>0</v>
      </c>
      <c r="AA127" s="179">
        <f t="shared" ref="AA127:AA140" si="8">Z127*K127</f>
        <v>0</v>
      </c>
      <c r="AR127" s="19" t="s">
        <v>224</v>
      </c>
      <c r="AT127" s="19" t="s">
        <v>220</v>
      </c>
      <c r="AU127" s="19" t="s">
        <v>93</v>
      </c>
      <c r="AY127" s="19" t="s">
        <v>219</v>
      </c>
      <c r="BE127" s="118">
        <f t="shared" ref="BE127:BE140" si="9">IF(U127="základní",N127,0)</f>
        <v>0</v>
      </c>
      <c r="BF127" s="118">
        <f t="shared" ref="BF127:BF140" si="10">IF(U127="snížená",N127,0)</f>
        <v>0</v>
      </c>
      <c r="BG127" s="118">
        <f t="shared" ref="BG127:BG140" si="11">IF(U127="zákl. přenesená",N127,0)</f>
        <v>0</v>
      </c>
      <c r="BH127" s="118">
        <f t="shared" ref="BH127:BH140" si="12">IF(U127="sníž. přenesená",N127,0)</f>
        <v>0</v>
      </c>
      <c r="BI127" s="118">
        <f t="shared" ref="BI127:BI140" si="13">IF(U127="nulová",N127,0)</f>
        <v>0</v>
      </c>
      <c r="BJ127" s="19" t="s">
        <v>40</v>
      </c>
      <c r="BK127" s="118">
        <f t="shared" ref="BK127:BK140" si="14">ROUND(L127*K127,2)</f>
        <v>0</v>
      </c>
      <c r="BL127" s="19" t="s">
        <v>224</v>
      </c>
      <c r="BM127" s="19" t="s">
        <v>3669</v>
      </c>
    </row>
    <row r="128" spans="2:65" s="1" customFormat="1" ht="25.5" customHeight="1">
      <c r="B128" s="35"/>
      <c r="C128" s="173" t="s">
        <v>93</v>
      </c>
      <c r="D128" s="173" t="s">
        <v>220</v>
      </c>
      <c r="E128" s="174" t="s">
        <v>3559</v>
      </c>
      <c r="F128" s="251" t="s">
        <v>3560</v>
      </c>
      <c r="G128" s="251"/>
      <c r="H128" s="251"/>
      <c r="I128" s="251"/>
      <c r="J128" s="175" t="s">
        <v>2162</v>
      </c>
      <c r="K128" s="176">
        <v>40</v>
      </c>
      <c r="L128" s="252">
        <v>0</v>
      </c>
      <c r="M128" s="253"/>
      <c r="N128" s="254">
        <f t="shared" si="5"/>
        <v>0</v>
      </c>
      <c r="O128" s="254"/>
      <c r="P128" s="254"/>
      <c r="Q128" s="254"/>
      <c r="R128" s="37"/>
      <c r="T128" s="177" t="s">
        <v>22</v>
      </c>
      <c r="U128" s="44" t="s">
        <v>49</v>
      </c>
      <c r="V128" s="36"/>
      <c r="W128" s="178">
        <f t="shared" si="6"/>
        <v>0</v>
      </c>
      <c r="X128" s="178">
        <v>0</v>
      </c>
      <c r="Y128" s="178">
        <f t="shared" si="7"/>
        <v>0</v>
      </c>
      <c r="Z128" s="178">
        <v>0</v>
      </c>
      <c r="AA128" s="179">
        <f t="shared" si="8"/>
        <v>0</v>
      </c>
      <c r="AR128" s="19" t="s">
        <v>224</v>
      </c>
      <c r="AT128" s="19" t="s">
        <v>220</v>
      </c>
      <c r="AU128" s="19" t="s">
        <v>93</v>
      </c>
      <c r="AY128" s="19" t="s">
        <v>219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40</v>
      </c>
      <c r="BK128" s="118">
        <f t="shared" si="14"/>
        <v>0</v>
      </c>
      <c r="BL128" s="19" t="s">
        <v>224</v>
      </c>
      <c r="BM128" s="19" t="s">
        <v>3670</v>
      </c>
    </row>
    <row r="129" spans="2:65" s="1" customFormat="1" ht="25.5" customHeight="1">
      <c r="B129" s="35"/>
      <c r="C129" s="173" t="s">
        <v>101</v>
      </c>
      <c r="D129" s="173" t="s">
        <v>220</v>
      </c>
      <c r="E129" s="174" t="s">
        <v>3562</v>
      </c>
      <c r="F129" s="251" t="s">
        <v>3563</v>
      </c>
      <c r="G129" s="251"/>
      <c r="H129" s="251"/>
      <c r="I129" s="251"/>
      <c r="J129" s="175" t="s">
        <v>3564</v>
      </c>
      <c r="K129" s="176">
        <v>5</v>
      </c>
      <c r="L129" s="252">
        <v>0</v>
      </c>
      <c r="M129" s="253"/>
      <c r="N129" s="254">
        <f t="shared" si="5"/>
        <v>0</v>
      </c>
      <c r="O129" s="254"/>
      <c r="P129" s="254"/>
      <c r="Q129" s="254"/>
      <c r="R129" s="37"/>
      <c r="T129" s="177" t="s">
        <v>22</v>
      </c>
      <c r="U129" s="44" t="s">
        <v>49</v>
      </c>
      <c r="V129" s="36"/>
      <c r="W129" s="178">
        <f t="shared" si="6"/>
        <v>0</v>
      </c>
      <c r="X129" s="178">
        <v>0</v>
      </c>
      <c r="Y129" s="178">
        <f t="shared" si="7"/>
        <v>0</v>
      </c>
      <c r="Z129" s="178">
        <v>0</v>
      </c>
      <c r="AA129" s="179">
        <f t="shared" si="8"/>
        <v>0</v>
      </c>
      <c r="AR129" s="19" t="s">
        <v>224</v>
      </c>
      <c r="AT129" s="19" t="s">
        <v>220</v>
      </c>
      <c r="AU129" s="19" t="s">
        <v>93</v>
      </c>
      <c r="AY129" s="19" t="s">
        <v>219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40</v>
      </c>
      <c r="BK129" s="118">
        <f t="shared" si="14"/>
        <v>0</v>
      </c>
      <c r="BL129" s="19" t="s">
        <v>224</v>
      </c>
      <c r="BM129" s="19" t="s">
        <v>3671</v>
      </c>
    </row>
    <row r="130" spans="2:65" s="1" customFormat="1" ht="25.5" customHeight="1">
      <c r="B130" s="35"/>
      <c r="C130" s="173" t="s">
        <v>224</v>
      </c>
      <c r="D130" s="173" t="s">
        <v>220</v>
      </c>
      <c r="E130" s="174" t="s">
        <v>3566</v>
      </c>
      <c r="F130" s="251" t="s">
        <v>3567</v>
      </c>
      <c r="G130" s="251"/>
      <c r="H130" s="251"/>
      <c r="I130" s="251"/>
      <c r="J130" s="175" t="s">
        <v>231</v>
      </c>
      <c r="K130" s="176">
        <v>2</v>
      </c>
      <c r="L130" s="252">
        <v>0</v>
      </c>
      <c r="M130" s="253"/>
      <c r="N130" s="254">
        <f t="shared" si="5"/>
        <v>0</v>
      </c>
      <c r="O130" s="254"/>
      <c r="P130" s="254"/>
      <c r="Q130" s="254"/>
      <c r="R130" s="37"/>
      <c r="T130" s="177" t="s">
        <v>22</v>
      </c>
      <c r="U130" s="44" t="s">
        <v>49</v>
      </c>
      <c r="V130" s="36"/>
      <c r="W130" s="178">
        <f t="shared" si="6"/>
        <v>0</v>
      </c>
      <c r="X130" s="178">
        <v>0</v>
      </c>
      <c r="Y130" s="178">
        <f t="shared" si="7"/>
        <v>0</v>
      </c>
      <c r="Z130" s="178">
        <v>0</v>
      </c>
      <c r="AA130" s="179">
        <f t="shared" si="8"/>
        <v>0</v>
      </c>
      <c r="AR130" s="19" t="s">
        <v>224</v>
      </c>
      <c r="AT130" s="19" t="s">
        <v>220</v>
      </c>
      <c r="AU130" s="19" t="s">
        <v>93</v>
      </c>
      <c r="AY130" s="19" t="s">
        <v>219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40</v>
      </c>
      <c r="BK130" s="118">
        <f t="shared" si="14"/>
        <v>0</v>
      </c>
      <c r="BL130" s="19" t="s">
        <v>224</v>
      </c>
      <c r="BM130" s="19" t="s">
        <v>3672</v>
      </c>
    </row>
    <row r="131" spans="2:65" s="1" customFormat="1" ht="25.5" customHeight="1">
      <c r="B131" s="35"/>
      <c r="C131" s="173" t="s">
        <v>236</v>
      </c>
      <c r="D131" s="173" t="s">
        <v>220</v>
      </c>
      <c r="E131" s="174" t="s">
        <v>315</v>
      </c>
      <c r="F131" s="251" t="s">
        <v>316</v>
      </c>
      <c r="G131" s="251"/>
      <c r="H131" s="251"/>
      <c r="I131" s="251"/>
      <c r="J131" s="175" t="s">
        <v>231</v>
      </c>
      <c r="K131" s="176">
        <v>117.6</v>
      </c>
      <c r="L131" s="252">
        <v>0</v>
      </c>
      <c r="M131" s="253"/>
      <c r="N131" s="254">
        <f t="shared" si="5"/>
        <v>0</v>
      </c>
      <c r="O131" s="254"/>
      <c r="P131" s="254"/>
      <c r="Q131" s="254"/>
      <c r="R131" s="37"/>
      <c r="T131" s="177" t="s">
        <v>22</v>
      </c>
      <c r="U131" s="44" t="s">
        <v>49</v>
      </c>
      <c r="V131" s="36"/>
      <c r="W131" s="178">
        <f t="shared" si="6"/>
        <v>0</v>
      </c>
      <c r="X131" s="178">
        <v>0</v>
      </c>
      <c r="Y131" s="178">
        <f t="shared" si="7"/>
        <v>0</v>
      </c>
      <c r="Z131" s="178">
        <v>0</v>
      </c>
      <c r="AA131" s="179">
        <f t="shared" si="8"/>
        <v>0</v>
      </c>
      <c r="AR131" s="19" t="s">
        <v>224</v>
      </c>
      <c r="AT131" s="19" t="s">
        <v>220</v>
      </c>
      <c r="AU131" s="19" t="s">
        <v>93</v>
      </c>
      <c r="AY131" s="19" t="s">
        <v>219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40</v>
      </c>
      <c r="BK131" s="118">
        <f t="shared" si="14"/>
        <v>0</v>
      </c>
      <c r="BL131" s="19" t="s">
        <v>224</v>
      </c>
      <c r="BM131" s="19" t="s">
        <v>3673</v>
      </c>
    </row>
    <row r="132" spans="2:65" s="1" customFormat="1" ht="25.5" customHeight="1">
      <c r="B132" s="35"/>
      <c r="C132" s="173" t="s">
        <v>241</v>
      </c>
      <c r="D132" s="173" t="s">
        <v>220</v>
      </c>
      <c r="E132" s="174" t="s">
        <v>318</v>
      </c>
      <c r="F132" s="251" t="s">
        <v>319</v>
      </c>
      <c r="G132" s="251"/>
      <c r="H132" s="251"/>
      <c r="I132" s="251"/>
      <c r="J132" s="175" t="s">
        <v>231</v>
      </c>
      <c r="K132" s="176">
        <v>62.16</v>
      </c>
      <c r="L132" s="252">
        <v>0</v>
      </c>
      <c r="M132" s="253"/>
      <c r="N132" s="254">
        <f t="shared" si="5"/>
        <v>0</v>
      </c>
      <c r="O132" s="254"/>
      <c r="P132" s="254"/>
      <c r="Q132" s="254"/>
      <c r="R132" s="37"/>
      <c r="T132" s="177" t="s">
        <v>22</v>
      </c>
      <c r="U132" s="44" t="s">
        <v>49</v>
      </c>
      <c r="V132" s="36"/>
      <c r="W132" s="178">
        <f t="shared" si="6"/>
        <v>0</v>
      </c>
      <c r="X132" s="178">
        <v>0</v>
      </c>
      <c r="Y132" s="178">
        <f t="shared" si="7"/>
        <v>0</v>
      </c>
      <c r="Z132" s="178">
        <v>0</v>
      </c>
      <c r="AA132" s="179">
        <f t="shared" si="8"/>
        <v>0</v>
      </c>
      <c r="AR132" s="19" t="s">
        <v>224</v>
      </c>
      <c r="AT132" s="19" t="s">
        <v>220</v>
      </c>
      <c r="AU132" s="19" t="s">
        <v>93</v>
      </c>
      <c r="AY132" s="19" t="s">
        <v>219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40</v>
      </c>
      <c r="BK132" s="118">
        <f t="shared" si="14"/>
        <v>0</v>
      </c>
      <c r="BL132" s="19" t="s">
        <v>224</v>
      </c>
      <c r="BM132" s="19" t="s">
        <v>3674</v>
      </c>
    </row>
    <row r="133" spans="2:65" s="1" customFormat="1" ht="25.5" customHeight="1">
      <c r="B133" s="35"/>
      <c r="C133" s="173" t="s">
        <v>245</v>
      </c>
      <c r="D133" s="173" t="s">
        <v>220</v>
      </c>
      <c r="E133" s="174" t="s">
        <v>3038</v>
      </c>
      <c r="F133" s="251" t="s">
        <v>3039</v>
      </c>
      <c r="G133" s="251"/>
      <c r="H133" s="251"/>
      <c r="I133" s="251"/>
      <c r="J133" s="175" t="s">
        <v>231</v>
      </c>
      <c r="K133" s="176">
        <v>62.16</v>
      </c>
      <c r="L133" s="252">
        <v>0</v>
      </c>
      <c r="M133" s="253"/>
      <c r="N133" s="254">
        <f t="shared" si="5"/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 t="shared" si="6"/>
        <v>0</v>
      </c>
      <c r="X133" s="178">
        <v>0</v>
      </c>
      <c r="Y133" s="178">
        <f t="shared" si="7"/>
        <v>0</v>
      </c>
      <c r="Z133" s="178">
        <v>0</v>
      </c>
      <c r="AA133" s="179">
        <f t="shared" si="8"/>
        <v>0</v>
      </c>
      <c r="AR133" s="19" t="s">
        <v>224</v>
      </c>
      <c r="AT133" s="19" t="s">
        <v>220</v>
      </c>
      <c r="AU133" s="19" t="s">
        <v>93</v>
      </c>
      <c r="AY133" s="19" t="s">
        <v>219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40</v>
      </c>
      <c r="BK133" s="118">
        <f t="shared" si="14"/>
        <v>0</v>
      </c>
      <c r="BL133" s="19" t="s">
        <v>224</v>
      </c>
      <c r="BM133" s="19" t="s">
        <v>3675</v>
      </c>
    </row>
    <row r="134" spans="2:65" s="1" customFormat="1" ht="16.5" customHeight="1">
      <c r="B134" s="35"/>
      <c r="C134" s="173" t="s">
        <v>249</v>
      </c>
      <c r="D134" s="173" t="s">
        <v>220</v>
      </c>
      <c r="E134" s="174" t="s">
        <v>324</v>
      </c>
      <c r="F134" s="251" t="s">
        <v>325</v>
      </c>
      <c r="G134" s="251"/>
      <c r="H134" s="251"/>
      <c r="I134" s="251"/>
      <c r="J134" s="175" t="s">
        <v>231</v>
      </c>
      <c r="K134" s="176">
        <v>62.16</v>
      </c>
      <c r="L134" s="252">
        <v>0</v>
      </c>
      <c r="M134" s="253"/>
      <c r="N134" s="254">
        <f t="shared" si="5"/>
        <v>0</v>
      </c>
      <c r="O134" s="254"/>
      <c r="P134" s="254"/>
      <c r="Q134" s="254"/>
      <c r="R134" s="37"/>
      <c r="T134" s="177" t="s">
        <v>22</v>
      </c>
      <c r="U134" s="44" t="s">
        <v>49</v>
      </c>
      <c r="V134" s="36"/>
      <c r="W134" s="178">
        <f t="shared" si="6"/>
        <v>0</v>
      </c>
      <c r="X134" s="178">
        <v>0</v>
      </c>
      <c r="Y134" s="178">
        <f t="shared" si="7"/>
        <v>0</v>
      </c>
      <c r="Z134" s="178">
        <v>0</v>
      </c>
      <c r="AA134" s="179">
        <f t="shared" si="8"/>
        <v>0</v>
      </c>
      <c r="AR134" s="19" t="s">
        <v>224</v>
      </c>
      <c r="AT134" s="19" t="s">
        <v>220</v>
      </c>
      <c r="AU134" s="19" t="s">
        <v>93</v>
      </c>
      <c r="AY134" s="19" t="s">
        <v>219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40</v>
      </c>
      <c r="BK134" s="118">
        <f t="shared" si="14"/>
        <v>0</v>
      </c>
      <c r="BL134" s="19" t="s">
        <v>224</v>
      </c>
      <c r="BM134" s="19" t="s">
        <v>3676</v>
      </c>
    </row>
    <row r="135" spans="2:65" s="1" customFormat="1" ht="25.5" customHeight="1">
      <c r="B135" s="35"/>
      <c r="C135" s="173" t="s">
        <v>253</v>
      </c>
      <c r="D135" s="173" t="s">
        <v>220</v>
      </c>
      <c r="E135" s="174" t="s">
        <v>327</v>
      </c>
      <c r="F135" s="251" t="s">
        <v>328</v>
      </c>
      <c r="G135" s="251"/>
      <c r="H135" s="251"/>
      <c r="I135" s="251"/>
      <c r="J135" s="175" t="s">
        <v>239</v>
      </c>
      <c r="K135" s="176">
        <v>111.88800000000001</v>
      </c>
      <c r="L135" s="252">
        <v>0</v>
      </c>
      <c r="M135" s="253"/>
      <c r="N135" s="254">
        <f t="shared" si="5"/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 t="shared" si="6"/>
        <v>0</v>
      </c>
      <c r="X135" s="178">
        <v>0</v>
      </c>
      <c r="Y135" s="178">
        <f t="shared" si="7"/>
        <v>0</v>
      </c>
      <c r="Z135" s="178">
        <v>0</v>
      </c>
      <c r="AA135" s="179">
        <f t="shared" si="8"/>
        <v>0</v>
      </c>
      <c r="AR135" s="19" t="s">
        <v>224</v>
      </c>
      <c r="AT135" s="19" t="s">
        <v>220</v>
      </c>
      <c r="AU135" s="19" t="s">
        <v>93</v>
      </c>
      <c r="AY135" s="19" t="s">
        <v>219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40</v>
      </c>
      <c r="BK135" s="118">
        <f t="shared" si="14"/>
        <v>0</v>
      </c>
      <c r="BL135" s="19" t="s">
        <v>224</v>
      </c>
      <c r="BM135" s="19" t="s">
        <v>3677</v>
      </c>
    </row>
    <row r="136" spans="2:65" s="1" customFormat="1" ht="25.5" customHeight="1">
      <c r="B136" s="35"/>
      <c r="C136" s="173" t="s">
        <v>257</v>
      </c>
      <c r="D136" s="173" t="s">
        <v>220</v>
      </c>
      <c r="E136" s="174" t="s">
        <v>3582</v>
      </c>
      <c r="F136" s="251" t="s">
        <v>3583</v>
      </c>
      <c r="G136" s="251"/>
      <c r="H136" s="251"/>
      <c r="I136" s="251"/>
      <c r="J136" s="175" t="s">
        <v>231</v>
      </c>
      <c r="K136" s="176">
        <v>30.8</v>
      </c>
      <c r="L136" s="252">
        <v>0</v>
      </c>
      <c r="M136" s="253"/>
      <c r="N136" s="254">
        <f t="shared" si="5"/>
        <v>0</v>
      </c>
      <c r="O136" s="254"/>
      <c r="P136" s="254"/>
      <c r="Q136" s="254"/>
      <c r="R136" s="37"/>
      <c r="T136" s="177" t="s">
        <v>22</v>
      </c>
      <c r="U136" s="44" t="s">
        <v>49</v>
      </c>
      <c r="V136" s="36"/>
      <c r="W136" s="178">
        <f t="shared" si="6"/>
        <v>0</v>
      </c>
      <c r="X136" s="178">
        <v>0</v>
      </c>
      <c r="Y136" s="178">
        <f t="shared" si="7"/>
        <v>0</v>
      </c>
      <c r="Z136" s="178">
        <v>0</v>
      </c>
      <c r="AA136" s="179">
        <f t="shared" si="8"/>
        <v>0</v>
      </c>
      <c r="AR136" s="19" t="s">
        <v>224</v>
      </c>
      <c r="AT136" s="19" t="s">
        <v>220</v>
      </c>
      <c r="AU136" s="19" t="s">
        <v>93</v>
      </c>
      <c r="AY136" s="19" t="s">
        <v>219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40</v>
      </c>
      <c r="BK136" s="118">
        <f t="shared" si="14"/>
        <v>0</v>
      </c>
      <c r="BL136" s="19" t="s">
        <v>224</v>
      </c>
      <c r="BM136" s="19" t="s">
        <v>3678</v>
      </c>
    </row>
    <row r="137" spans="2:65" s="1" customFormat="1" ht="16.5" customHeight="1">
      <c r="B137" s="35"/>
      <c r="C137" s="181" t="s">
        <v>261</v>
      </c>
      <c r="D137" s="181" t="s">
        <v>536</v>
      </c>
      <c r="E137" s="182" t="s">
        <v>3588</v>
      </c>
      <c r="F137" s="285" t="s">
        <v>3589</v>
      </c>
      <c r="G137" s="285"/>
      <c r="H137" s="285"/>
      <c r="I137" s="285"/>
      <c r="J137" s="183" t="s">
        <v>239</v>
      </c>
      <c r="K137" s="184">
        <v>55.44</v>
      </c>
      <c r="L137" s="282">
        <v>0</v>
      </c>
      <c r="M137" s="283"/>
      <c r="N137" s="284">
        <f t="shared" si="5"/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 t="shared" si="6"/>
        <v>0</v>
      </c>
      <c r="X137" s="178">
        <v>1</v>
      </c>
      <c r="Y137" s="178">
        <f t="shared" si="7"/>
        <v>55.44</v>
      </c>
      <c r="Z137" s="178">
        <v>0</v>
      </c>
      <c r="AA137" s="179">
        <f t="shared" si="8"/>
        <v>0</v>
      </c>
      <c r="AR137" s="19" t="s">
        <v>249</v>
      </c>
      <c r="AT137" s="19" t="s">
        <v>536</v>
      </c>
      <c r="AU137" s="19" t="s">
        <v>93</v>
      </c>
      <c r="AY137" s="19" t="s">
        <v>219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40</v>
      </c>
      <c r="BK137" s="118">
        <f t="shared" si="14"/>
        <v>0</v>
      </c>
      <c r="BL137" s="19" t="s">
        <v>224</v>
      </c>
      <c r="BM137" s="19" t="s">
        <v>3679</v>
      </c>
    </row>
    <row r="138" spans="2:65" s="1" customFormat="1" ht="38.25" customHeight="1">
      <c r="B138" s="35"/>
      <c r="C138" s="173" t="s">
        <v>265</v>
      </c>
      <c r="D138" s="173" t="s">
        <v>220</v>
      </c>
      <c r="E138" s="174" t="s">
        <v>3585</v>
      </c>
      <c r="F138" s="251" t="s">
        <v>3586</v>
      </c>
      <c r="G138" s="251"/>
      <c r="H138" s="251"/>
      <c r="I138" s="251"/>
      <c r="J138" s="175" t="s">
        <v>231</v>
      </c>
      <c r="K138" s="176">
        <v>55.44</v>
      </c>
      <c r="L138" s="252">
        <v>0</v>
      </c>
      <c r="M138" s="253"/>
      <c r="N138" s="254">
        <f t="shared" si="5"/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 t="shared" si="6"/>
        <v>0</v>
      </c>
      <c r="X138" s="178">
        <v>0</v>
      </c>
      <c r="Y138" s="178">
        <f t="shared" si="7"/>
        <v>0</v>
      </c>
      <c r="Z138" s="178">
        <v>0</v>
      </c>
      <c r="AA138" s="179">
        <f t="shared" si="8"/>
        <v>0</v>
      </c>
      <c r="AR138" s="19" t="s">
        <v>224</v>
      </c>
      <c r="AT138" s="19" t="s">
        <v>220</v>
      </c>
      <c r="AU138" s="19" t="s">
        <v>93</v>
      </c>
      <c r="AY138" s="19" t="s">
        <v>219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40</v>
      </c>
      <c r="BK138" s="118">
        <f t="shared" si="14"/>
        <v>0</v>
      </c>
      <c r="BL138" s="19" t="s">
        <v>224</v>
      </c>
      <c r="BM138" s="19" t="s">
        <v>3680</v>
      </c>
    </row>
    <row r="139" spans="2:65" s="1" customFormat="1" ht="25.5" customHeight="1">
      <c r="B139" s="35"/>
      <c r="C139" s="173" t="s">
        <v>270</v>
      </c>
      <c r="D139" s="173" t="s">
        <v>220</v>
      </c>
      <c r="E139" s="174" t="s">
        <v>2197</v>
      </c>
      <c r="F139" s="251" t="s">
        <v>2198</v>
      </c>
      <c r="G139" s="251"/>
      <c r="H139" s="251"/>
      <c r="I139" s="251"/>
      <c r="J139" s="175" t="s">
        <v>231</v>
      </c>
      <c r="K139" s="176">
        <v>31.36</v>
      </c>
      <c r="L139" s="252">
        <v>0</v>
      </c>
      <c r="M139" s="253"/>
      <c r="N139" s="254">
        <f t="shared" si="5"/>
        <v>0</v>
      </c>
      <c r="O139" s="254"/>
      <c r="P139" s="254"/>
      <c r="Q139" s="254"/>
      <c r="R139" s="37"/>
      <c r="T139" s="177" t="s">
        <v>22</v>
      </c>
      <c r="U139" s="44" t="s">
        <v>49</v>
      </c>
      <c r="V139" s="36"/>
      <c r="W139" s="178">
        <f t="shared" si="6"/>
        <v>0</v>
      </c>
      <c r="X139" s="178">
        <v>0</v>
      </c>
      <c r="Y139" s="178">
        <f t="shared" si="7"/>
        <v>0</v>
      </c>
      <c r="Z139" s="178">
        <v>0</v>
      </c>
      <c r="AA139" s="179">
        <f t="shared" si="8"/>
        <v>0</v>
      </c>
      <c r="AR139" s="19" t="s">
        <v>224</v>
      </c>
      <c r="AT139" s="19" t="s">
        <v>220</v>
      </c>
      <c r="AU139" s="19" t="s">
        <v>93</v>
      </c>
      <c r="AY139" s="19" t="s">
        <v>219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40</v>
      </c>
      <c r="BK139" s="118">
        <f t="shared" si="14"/>
        <v>0</v>
      </c>
      <c r="BL139" s="19" t="s">
        <v>224</v>
      </c>
      <c r="BM139" s="19" t="s">
        <v>3681</v>
      </c>
    </row>
    <row r="140" spans="2:65" s="1" customFormat="1" ht="16.5" customHeight="1">
      <c r="B140" s="35"/>
      <c r="C140" s="181" t="s">
        <v>275</v>
      </c>
      <c r="D140" s="181" t="s">
        <v>536</v>
      </c>
      <c r="E140" s="182" t="s">
        <v>3045</v>
      </c>
      <c r="F140" s="285" t="s">
        <v>3046</v>
      </c>
      <c r="G140" s="285"/>
      <c r="H140" s="285"/>
      <c r="I140" s="285"/>
      <c r="J140" s="183" t="s">
        <v>239</v>
      </c>
      <c r="K140" s="184">
        <v>20.16</v>
      </c>
      <c r="L140" s="282">
        <v>0</v>
      </c>
      <c r="M140" s="283"/>
      <c r="N140" s="284">
        <f t="shared" si="5"/>
        <v>0</v>
      </c>
      <c r="O140" s="254"/>
      <c r="P140" s="254"/>
      <c r="Q140" s="254"/>
      <c r="R140" s="37"/>
      <c r="T140" s="177" t="s">
        <v>22</v>
      </c>
      <c r="U140" s="44" t="s">
        <v>49</v>
      </c>
      <c r="V140" s="36"/>
      <c r="W140" s="178">
        <f t="shared" si="6"/>
        <v>0</v>
      </c>
      <c r="X140" s="178">
        <v>1</v>
      </c>
      <c r="Y140" s="178">
        <f t="shared" si="7"/>
        <v>20.16</v>
      </c>
      <c r="Z140" s="178">
        <v>0</v>
      </c>
      <c r="AA140" s="179">
        <f t="shared" si="8"/>
        <v>0</v>
      </c>
      <c r="AR140" s="19" t="s">
        <v>249</v>
      </c>
      <c r="AT140" s="19" t="s">
        <v>536</v>
      </c>
      <c r="AU140" s="19" t="s">
        <v>93</v>
      </c>
      <c r="AY140" s="19" t="s">
        <v>219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40</v>
      </c>
      <c r="BK140" s="118">
        <f t="shared" si="14"/>
        <v>0</v>
      </c>
      <c r="BL140" s="19" t="s">
        <v>224</v>
      </c>
      <c r="BM140" s="19" t="s">
        <v>3682</v>
      </c>
    </row>
    <row r="141" spans="2:65" s="10" customFormat="1" ht="29.85" customHeight="1">
      <c r="B141" s="162"/>
      <c r="C141" s="163"/>
      <c r="D141" s="172" t="s">
        <v>2175</v>
      </c>
      <c r="E141" s="172"/>
      <c r="F141" s="172"/>
      <c r="G141" s="172"/>
      <c r="H141" s="172"/>
      <c r="I141" s="172"/>
      <c r="J141" s="172"/>
      <c r="K141" s="172"/>
      <c r="L141" s="172"/>
      <c r="M141" s="172"/>
      <c r="N141" s="255">
        <f>BK141</f>
        <v>0</v>
      </c>
      <c r="O141" s="256"/>
      <c r="P141" s="256"/>
      <c r="Q141" s="256"/>
      <c r="R141" s="165"/>
      <c r="T141" s="166"/>
      <c r="U141" s="163"/>
      <c r="V141" s="163"/>
      <c r="W141" s="167">
        <f>SUM(W142:W160)</f>
        <v>0</v>
      </c>
      <c r="X141" s="163"/>
      <c r="Y141" s="167">
        <f>SUM(Y142:Y160)</f>
        <v>2.0078200000000002</v>
      </c>
      <c r="Z141" s="163"/>
      <c r="AA141" s="168">
        <f>SUM(AA142:AA160)</f>
        <v>0</v>
      </c>
      <c r="AR141" s="169" t="s">
        <v>40</v>
      </c>
      <c r="AT141" s="170" t="s">
        <v>83</v>
      </c>
      <c r="AU141" s="170" t="s">
        <v>40</v>
      </c>
      <c r="AY141" s="169" t="s">
        <v>219</v>
      </c>
      <c r="BK141" s="171">
        <f>SUM(BK142:BK160)</f>
        <v>0</v>
      </c>
    </row>
    <row r="142" spans="2:65" s="1" customFormat="1" ht="38.25" customHeight="1">
      <c r="B142" s="35"/>
      <c r="C142" s="173" t="s">
        <v>11</v>
      </c>
      <c r="D142" s="173" t="s">
        <v>220</v>
      </c>
      <c r="E142" s="174" t="s">
        <v>3683</v>
      </c>
      <c r="F142" s="251" t="s">
        <v>3684</v>
      </c>
      <c r="G142" s="251"/>
      <c r="H142" s="251"/>
      <c r="I142" s="251"/>
      <c r="J142" s="175" t="s">
        <v>429</v>
      </c>
      <c r="K142" s="176">
        <v>98</v>
      </c>
      <c r="L142" s="252">
        <v>0</v>
      </c>
      <c r="M142" s="253"/>
      <c r="N142" s="254">
        <f t="shared" ref="N142:N160" si="15">ROUND(L142*K142,2)</f>
        <v>0</v>
      </c>
      <c r="O142" s="254"/>
      <c r="P142" s="254"/>
      <c r="Q142" s="254"/>
      <c r="R142" s="37"/>
      <c r="T142" s="177" t="s">
        <v>22</v>
      </c>
      <c r="U142" s="44" t="s">
        <v>49</v>
      </c>
      <c r="V142" s="36"/>
      <c r="W142" s="178">
        <f t="shared" ref="W142:W160" si="16">V142*K142</f>
        <v>0</v>
      </c>
      <c r="X142" s="178">
        <v>0</v>
      </c>
      <c r="Y142" s="178">
        <f t="shared" ref="Y142:Y160" si="17">X142*K142</f>
        <v>0</v>
      </c>
      <c r="Z142" s="178">
        <v>0</v>
      </c>
      <c r="AA142" s="179">
        <f t="shared" ref="AA142:AA160" si="18">Z142*K142</f>
        <v>0</v>
      </c>
      <c r="AR142" s="19" t="s">
        <v>224</v>
      </c>
      <c r="AT142" s="19" t="s">
        <v>220</v>
      </c>
      <c r="AU142" s="19" t="s">
        <v>93</v>
      </c>
      <c r="AY142" s="19" t="s">
        <v>219</v>
      </c>
      <c r="BE142" s="118">
        <f t="shared" ref="BE142:BE160" si="19">IF(U142="základní",N142,0)</f>
        <v>0</v>
      </c>
      <c r="BF142" s="118">
        <f t="shared" ref="BF142:BF160" si="20">IF(U142="snížená",N142,0)</f>
        <v>0</v>
      </c>
      <c r="BG142" s="118">
        <f t="shared" ref="BG142:BG160" si="21">IF(U142="zákl. přenesená",N142,0)</f>
        <v>0</v>
      </c>
      <c r="BH142" s="118">
        <f t="shared" ref="BH142:BH160" si="22">IF(U142="sníž. přenesená",N142,0)</f>
        <v>0</v>
      </c>
      <c r="BI142" s="118">
        <f t="shared" ref="BI142:BI160" si="23">IF(U142="nulová",N142,0)</f>
        <v>0</v>
      </c>
      <c r="BJ142" s="19" t="s">
        <v>40</v>
      </c>
      <c r="BK142" s="118">
        <f t="shared" ref="BK142:BK160" si="24">ROUND(L142*K142,2)</f>
        <v>0</v>
      </c>
      <c r="BL142" s="19" t="s">
        <v>224</v>
      </c>
      <c r="BM142" s="19" t="s">
        <v>3685</v>
      </c>
    </row>
    <row r="143" spans="2:65" s="1" customFormat="1" ht="25.5" customHeight="1">
      <c r="B143" s="35"/>
      <c r="C143" s="181" t="s">
        <v>268</v>
      </c>
      <c r="D143" s="181" t="s">
        <v>536</v>
      </c>
      <c r="E143" s="182" t="s">
        <v>3686</v>
      </c>
      <c r="F143" s="285" t="s">
        <v>3687</v>
      </c>
      <c r="G143" s="285"/>
      <c r="H143" s="285"/>
      <c r="I143" s="285"/>
      <c r="J143" s="183" t="s">
        <v>429</v>
      </c>
      <c r="K143" s="184">
        <v>98</v>
      </c>
      <c r="L143" s="282">
        <v>0</v>
      </c>
      <c r="M143" s="283"/>
      <c r="N143" s="284">
        <f t="shared" si="15"/>
        <v>0</v>
      </c>
      <c r="O143" s="254"/>
      <c r="P143" s="254"/>
      <c r="Q143" s="254"/>
      <c r="R143" s="37"/>
      <c r="T143" s="177" t="s">
        <v>22</v>
      </c>
      <c r="U143" s="44" t="s">
        <v>49</v>
      </c>
      <c r="V143" s="36"/>
      <c r="W143" s="178">
        <f t="shared" si="16"/>
        <v>0</v>
      </c>
      <c r="X143" s="178">
        <v>1.06E-3</v>
      </c>
      <c r="Y143" s="178">
        <f t="shared" si="17"/>
        <v>0.10388</v>
      </c>
      <c r="Z143" s="178">
        <v>0</v>
      </c>
      <c r="AA143" s="179">
        <f t="shared" si="18"/>
        <v>0</v>
      </c>
      <c r="AR143" s="19" t="s">
        <v>249</v>
      </c>
      <c r="AT143" s="19" t="s">
        <v>536</v>
      </c>
      <c r="AU143" s="19" t="s">
        <v>93</v>
      </c>
      <c r="AY143" s="19" t="s">
        <v>219</v>
      </c>
      <c r="BE143" s="118">
        <f t="shared" si="19"/>
        <v>0</v>
      </c>
      <c r="BF143" s="118">
        <f t="shared" si="20"/>
        <v>0</v>
      </c>
      <c r="BG143" s="118">
        <f t="shared" si="21"/>
        <v>0</v>
      </c>
      <c r="BH143" s="118">
        <f t="shared" si="22"/>
        <v>0</v>
      </c>
      <c r="BI143" s="118">
        <f t="shared" si="23"/>
        <v>0</v>
      </c>
      <c r="BJ143" s="19" t="s">
        <v>40</v>
      </c>
      <c r="BK143" s="118">
        <f t="shared" si="24"/>
        <v>0</v>
      </c>
      <c r="BL143" s="19" t="s">
        <v>224</v>
      </c>
      <c r="BM143" s="19" t="s">
        <v>3688</v>
      </c>
    </row>
    <row r="144" spans="2:65" s="1" customFormat="1" ht="25.5" customHeight="1">
      <c r="B144" s="35"/>
      <c r="C144" s="181" t="s">
        <v>354</v>
      </c>
      <c r="D144" s="181" t="s">
        <v>536</v>
      </c>
      <c r="E144" s="182" t="s">
        <v>3689</v>
      </c>
      <c r="F144" s="285" t="s">
        <v>3690</v>
      </c>
      <c r="G144" s="285"/>
      <c r="H144" s="285"/>
      <c r="I144" s="285"/>
      <c r="J144" s="183" t="s">
        <v>429</v>
      </c>
      <c r="K144" s="184">
        <v>2</v>
      </c>
      <c r="L144" s="282">
        <v>0</v>
      </c>
      <c r="M144" s="283"/>
      <c r="N144" s="284">
        <f t="shared" si="15"/>
        <v>0</v>
      </c>
      <c r="O144" s="254"/>
      <c r="P144" s="254"/>
      <c r="Q144" s="254"/>
      <c r="R144" s="37"/>
      <c r="T144" s="177" t="s">
        <v>22</v>
      </c>
      <c r="U144" s="44" t="s">
        <v>49</v>
      </c>
      <c r="V144" s="36"/>
      <c r="W144" s="178">
        <f t="shared" si="16"/>
        <v>0</v>
      </c>
      <c r="X144" s="178">
        <v>2.1099999999999999E-3</v>
      </c>
      <c r="Y144" s="178">
        <f t="shared" si="17"/>
        <v>4.2199999999999998E-3</v>
      </c>
      <c r="Z144" s="178">
        <v>0</v>
      </c>
      <c r="AA144" s="179">
        <f t="shared" si="18"/>
        <v>0</v>
      </c>
      <c r="AR144" s="19" t="s">
        <v>249</v>
      </c>
      <c r="AT144" s="19" t="s">
        <v>536</v>
      </c>
      <c r="AU144" s="19" t="s">
        <v>93</v>
      </c>
      <c r="AY144" s="19" t="s">
        <v>219</v>
      </c>
      <c r="BE144" s="118">
        <f t="shared" si="19"/>
        <v>0</v>
      </c>
      <c r="BF144" s="118">
        <f t="shared" si="20"/>
        <v>0</v>
      </c>
      <c r="BG144" s="118">
        <f t="shared" si="21"/>
        <v>0</v>
      </c>
      <c r="BH144" s="118">
        <f t="shared" si="22"/>
        <v>0</v>
      </c>
      <c r="BI144" s="118">
        <f t="shared" si="23"/>
        <v>0</v>
      </c>
      <c r="BJ144" s="19" t="s">
        <v>40</v>
      </c>
      <c r="BK144" s="118">
        <f t="shared" si="24"/>
        <v>0</v>
      </c>
      <c r="BL144" s="19" t="s">
        <v>224</v>
      </c>
      <c r="BM144" s="19" t="s">
        <v>3691</v>
      </c>
    </row>
    <row r="145" spans="2:65" s="1" customFormat="1" ht="25.5" customHeight="1">
      <c r="B145" s="35"/>
      <c r="C145" s="181" t="s">
        <v>358</v>
      </c>
      <c r="D145" s="181" t="s">
        <v>536</v>
      </c>
      <c r="E145" s="182" t="s">
        <v>3692</v>
      </c>
      <c r="F145" s="285" t="s">
        <v>3693</v>
      </c>
      <c r="G145" s="285"/>
      <c r="H145" s="285"/>
      <c r="I145" s="285"/>
      <c r="J145" s="183" t="s">
        <v>429</v>
      </c>
      <c r="K145" s="184">
        <v>100</v>
      </c>
      <c r="L145" s="282">
        <v>0</v>
      </c>
      <c r="M145" s="283"/>
      <c r="N145" s="284">
        <f t="shared" si="15"/>
        <v>0</v>
      </c>
      <c r="O145" s="254"/>
      <c r="P145" s="254"/>
      <c r="Q145" s="254"/>
      <c r="R145" s="37"/>
      <c r="T145" s="177" t="s">
        <v>22</v>
      </c>
      <c r="U145" s="44" t="s">
        <v>49</v>
      </c>
      <c r="V145" s="36"/>
      <c r="W145" s="178">
        <f t="shared" si="16"/>
        <v>0</v>
      </c>
      <c r="X145" s="178">
        <v>2.1000000000000001E-4</v>
      </c>
      <c r="Y145" s="178">
        <f t="shared" si="17"/>
        <v>2.1000000000000001E-2</v>
      </c>
      <c r="Z145" s="178">
        <v>0</v>
      </c>
      <c r="AA145" s="179">
        <f t="shared" si="18"/>
        <v>0</v>
      </c>
      <c r="AR145" s="19" t="s">
        <v>249</v>
      </c>
      <c r="AT145" s="19" t="s">
        <v>536</v>
      </c>
      <c r="AU145" s="19" t="s">
        <v>93</v>
      </c>
      <c r="AY145" s="19" t="s">
        <v>219</v>
      </c>
      <c r="BE145" s="118">
        <f t="shared" si="19"/>
        <v>0</v>
      </c>
      <c r="BF145" s="118">
        <f t="shared" si="20"/>
        <v>0</v>
      </c>
      <c r="BG145" s="118">
        <f t="shared" si="21"/>
        <v>0</v>
      </c>
      <c r="BH145" s="118">
        <f t="shared" si="22"/>
        <v>0</v>
      </c>
      <c r="BI145" s="118">
        <f t="shared" si="23"/>
        <v>0</v>
      </c>
      <c r="BJ145" s="19" t="s">
        <v>40</v>
      </c>
      <c r="BK145" s="118">
        <f t="shared" si="24"/>
        <v>0</v>
      </c>
      <c r="BL145" s="19" t="s">
        <v>224</v>
      </c>
      <c r="BM145" s="19" t="s">
        <v>3694</v>
      </c>
    </row>
    <row r="146" spans="2:65" s="1" customFormat="1" ht="38.25" customHeight="1">
      <c r="B146" s="35"/>
      <c r="C146" s="173" t="s">
        <v>362</v>
      </c>
      <c r="D146" s="173" t="s">
        <v>220</v>
      </c>
      <c r="E146" s="174" t="s">
        <v>3695</v>
      </c>
      <c r="F146" s="251" t="s">
        <v>3696</v>
      </c>
      <c r="G146" s="251"/>
      <c r="H146" s="251"/>
      <c r="I146" s="251"/>
      <c r="J146" s="175" t="s">
        <v>372</v>
      </c>
      <c r="K146" s="176">
        <v>7</v>
      </c>
      <c r="L146" s="252">
        <v>0</v>
      </c>
      <c r="M146" s="253"/>
      <c r="N146" s="254">
        <f t="shared" si="15"/>
        <v>0</v>
      </c>
      <c r="O146" s="254"/>
      <c r="P146" s="254"/>
      <c r="Q146" s="254"/>
      <c r="R146" s="37"/>
      <c r="T146" s="177" t="s">
        <v>22</v>
      </c>
      <c r="U146" s="44" t="s">
        <v>49</v>
      </c>
      <c r="V146" s="36"/>
      <c r="W146" s="178">
        <f t="shared" si="16"/>
        <v>0</v>
      </c>
      <c r="X146" s="178">
        <v>0</v>
      </c>
      <c r="Y146" s="178">
        <f t="shared" si="17"/>
        <v>0</v>
      </c>
      <c r="Z146" s="178">
        <v>0</v>
      </c>
      <c r="AA146" s="179">
        <f t="shared" si="18"/>
        <v>0</v>
      </c>
      <c r="AR146" s="19" t="s">
        <v>224</v>
      </c>
      <c r="AT146" s="19" t="s">
        <v>220</v>
      </c>
      <c r="AU146" s="19" t="s">
        <v>93</v>
      </c>
      <c r="AY146" s="19" t="s">
        <v>219</v>
      </c>
      <c r="BE146" s="118">
        <f t="shared" si="19"/>
        <v>0</v>
      </c>
      <c r="BF146" s="118">
        <f t="shared" si="20"/>
        <v>0</v>
      </c>
      <c r="BG146" s="118">
        <f t="shared" si="21"/>
        <v>0</v>
      </c>
      <c r="BH146" s="118">
        <f t="shared" si="22"/>
        <v>0</v>
      </c>
      <c r="BI146" s="118">
        <f t="shared" si="23"/>
        <v>0</v>
      </c>
      <c r="BJ146" s="19" t="s">
        <v>40</v>
      </c>
      <c r="BK146" s="118">
        <f t="shared" si="24"/>
        <v>0</v>
      </c>
      <c r="BL146" s="19" t="s">
        <v>224</v>
      </c>
      <c r="BM146" s="19" t="s">
        <v>3697</v>
      </c>
    </row>
    <row r="147" spans="2:65" s="1" customFormat="1" ht="25.5" customHeight="1">
      <c r="B147" s="35"/>
      <c r="C147" s="181" t="s">
        <v>366</v>
      </c>
      <c r="D147" s="181" t="s">
        <v>536</v>
      </c>
      <c r="E147" s="182" t="s">
        <v>3698</v>
      </c>
      <c r="F147" s="285" t="s">
        <v>3699</v>
      </c>
      <c r="G147" s="285"/>
      <c r="H147" s="285"/>
      <c r="I147" s="285"/>
      <c r="J147" s="183" t="s">
        <v>372</v>
      </c>
      <c r="K147" s="184">
        <v>3</v>
      </c>
      <c r="L147" s="282">
        <v>0</v>
      </c>
      <c r="M147" s="283"/>
      <c r="N147" s="284">
        <f t="shared" si="15"/>
        <v>0</v>
      </c>
      <c r="O147" s="254"/>
      <c r="P147" s="254"/>
      <c r="Q147" s="254"/>
      <c r="R147" s="37"/>
      <c r="T147" s="177" t="s">
        <v>22</v>
      </c>
      <c r="U147" s="44" t="s">
        <v>49</v>
      </c>
      <c r="V147" s="36"/>
      <c r="W147" s="178">
        <f t="shared" si="16"/>
        <v>0</v>
      </c>
      <c r="X147" s="178">
        <v>1.1199999999999999E-3</v>
      </c>
      <c r="Y147" s="178">
        <f t="shared" si="17"/>
        <v>3.3599999999999997E-3</v>
      </c>
      <c r="Z147" s="178">
        <v>0</v>
      </c>
      <c r="AA147" s="179">
        <f t="shared" si="18"/>
        <v>0</v>
      </c>
      <c r="AR147" s="19" t="s">
        <v>249</v>
      </c>
      <c r="AT147" s="19" t="s">
        <v>536</v>
      </c>
      <c r="AU147" s="19" t="s">
        <v>93</v>
      </c>
      <c r="AY147" s="19" t="s">
        <v>219</v>
      </c>
      <c r="BE147" s="118">
        <f t="shared" si="19"/>
        <v>0</v>
      </c>
      <c r="BF147" s="118">
        <f t="shared" si="20"/>
        <v>0</v>
      </c>
      <c r="BG147" s="118">
        <f t="shared" si="21"/>
        <v>0</v>
      </c>
      <c r="BH147" s="118">
        <f t="shared" si="22"/>
        <v>0</v>
      </c>
      <c r="BI147" s="118">
        <f t="shared" si="23"/>
        <v>0</v>
      </c>
      <c r="BJ147" s="19" t="s">
        <v>40</v>
      </c>
      <c r="BK147" s="118">
        <f t="shared" si="24"/>
        <v>0</v>
      </c>
      <c r="BL147" s="19" t="s">
        <v>224</v>
      </c>
      <c r="BM147" s="19" t="s">
        <v>3700</v>
      </c>
    </row>
    <row r="148" spans="2:65" s="1" customFormat="1" ht="25.5" customHeight="1">
      <c r="B148" s="35"/>
      <c r="C148" s="181" t="s">
        <v>10</v>
      </c>
      <c r="D148" s="181" t="s">
        <v>536</v>
      </c>
      <c r="E148" s="182" t="s">
        <v>3701</v>
      </c>
      <c r="F148" s="285" t="s">
        <v>3702</v>
      </c>
      <c r="G148" s="285"/>
      <c r="H148" s="285"/>
      <c r="I148" s="285"/>
      <c r="J148" s="183" t="s">
        <v>372</v>
      </c>
      <c r="K148" s="184">
        <v>2</v>
      </c>
      <c r="L148" s="282">
        <v>0</v>
      </c>
      <c r="M148" s="283"/>
      <c r="N148" s="284">
        <f t="shared" si="15"/>
        <v>0</v>
      </c>
      <c r="O148" s="254"/>
      <c r="P148" s="254"/>
      <c r="Q148" s="254"/>
      <c r="R148" s="37"/>
      <c r="T148" s="177" t="s">
        <v>22</v>
      </c>
      <c r="U148" s="44" t="s">
        <v>49</v>
      </c>
      <c r="V148" s="36"/>
      <c r="W148" s="178">
        <f t="shared" si="16"/>
        <v>0</v>
      </c>
      <c r="X148" s="178">
        <v>1.0399999999999999E-3</v>
      </c>
      <c r="Y148" s="178">
        <f t="shared" si="17"/>
        <v>2.0799999999999998E-3</v>
      </c>
      <c r="Z148" s="178">
        <v>0</v>
      </c>
      <c r="AA148" s="179">
        <f t="shared" si="18"/>
        <v>0</v>
      </c>
      <c r="AR148" s="19" t="s">
        <v>249</v>
      </c>
      <c r="AT148" s="19" t="s">
        <v>536</v>
      </c>
      <c r="AU148" s="19" t="s">
        <v>93</v>
      </c>
      <c r="AY148" s="19" t="s">
        <v>219</v>
      </c>
      <c r="BE148" s="118">
        <f t="shared" si="19"/>
        <v>0</v>
      </c>
      <c r="BF148" s="118">
        <f t="shared" si="20"/>
        <v>0</v>
      </c>
      <c r="BG148" s="118">
        <f t="shared" si="21"/>
        <v>0</v>
      </c>
      <c r="BH148" s="118">
        <f t="shared" si="22"/>
        <v>0</v>
      </c>
      <c r="BI148" s="118">
        <f t="shared" si="23"/>
        <v>0</v>
      </c>
      <c r="BJ148" s="19" t="s">
        <v>40</v>
      </c>
      <c r="BK148" s="118">
        <f t="shared" si="24"/>
        <v>0</v>
      </c>
      <c r="BL148" s="19" t="s">
        <v>224</v>
      </c>
      <c r="BM148" s="19" t="s">
        <v>3703</v>
      </c>
    </row>
    <row r="149" spans="2:65" s="1" customFormat="1" ht="25.5" customHeight="1">
      <c r="B149" s="35"/>
      <c r="C149" s="181" t="s">
        <v>374</v>
      </c>
      <c r="D149" s="181" t="s">
        <v>536</v>
      </c>
      <c r="E149" s="182" t="s">
        <v>3704</v>
      </c>
      <c r="F149" s="285" t="s">
        <v>3705</v>
      </c>
      <c r="G149" s="285"/>
      <c r="H149" s="285"/>
      <c r="I149" s="285"/>
      <c r="J149" s="183" t="s">
        <v>372</v>
      </c>
      <c r="K149" s="184">
        <v>2</v>
      </c>
      <c r="L149" s="282">
        <v>0</v>
      </c>
      <c r="M149" s="283"/>
      <c r="N149" s="284">
        <f t="shared" si="15"/>
        <v>0</v>
      </c>
      <c r="O149" s="254"/>
      <c r="P149" s="254"/>
      <c r="Q149" s="254"/>
      <c r="R149" s="37"/>
      <c r="T149" s="177" t="s">
        <v>22</v>
      </c>
      <c r="U149" s="44" t="s">
        <v>49</v>
      </c>
      <c r="V149" s="36"/>
      <c r="W149" s="178">
        <f t="shared" si="16"/>
        <v>0</v>
      </c>
      <c r="X149" s="178">
        <v>1.7000000000000001E-4</v>
      </c>
      <c r="Y149" s="178">
        <f t="shared" si="17"/>
        <v>3.4000000000000002E-4</v>
      </c>
      <c r="Z149" s="178">
        <v>0</v>
      </c>
      <c r="AA149" s="179">
        <f t="shared" si="18"/>
        <v>0</v>
      </c>
      <c r="AR149" s="19" t="s">
        <v>249</v>
      </c>
      <c r="AT149" s="19" t="s">
        <v>536</v>
      </c>
      <c r="AU149" s="19" t="s">
        <v>93</v>
      </c>
      <c r="AY149" s="19" t="s">
        <v>219</v>
      </c>
      <c r="BE149" s="118">
        <f t="shared" si="19"/>
        <v>0</v>
      </c>
      <c r="BF149" s="118">
        <f t="shared" si="20"/>
        <v>0</v>
      </c>
      <c r="BG149" s="118">
        <f t="shared" si="21"/>
        <v>0</v>
      </c>
      <c r="BH149" s="118">
        <f t="shared" si="22"/>
        <v>0</v>
      </c>
      <c r="BI149" s="118">
        <f t="shared" si="23"/>
        <v>0</v>
      </c>
      <c r="BJ149" s="19" t="s">
        <v>40</v>
      </c>
      <c r="BK149" s="118">
        <f t="shared" si="24"/>
        <v>0</v>
      </c>
      <c r="BL149" s="19" t="s">
        <v>224</v>
      </c>
      <c r="BM149" s="19" t="s">
        <v>3706</v>
      </c>
    </row>
    <row r="150" spans="2:65" s="1" customFormat="1" ht="25.5" customHeight="1">
      <c r="B150" s="35"/>
      <c r="C150" s="173" t="s">
        <v>378</v>
      </c>
      <c r="D150" s="173" t="s">
        <v>220</v>
      </c>
      <c r="E150" s="174" t="s">
        <v>3707</v>
      </c>
      <c r="F150" s="251" t="s">
        <v>3708</v>
      </c>
      <c r="G150" s="251"/>
      <c r="H150" s="251"/>
      <c r="I150" s="251"/>
      <c r="J150" s="175" t="s">
        <v>372</v>
      </c>
      <c r="K150" s="176">
        <v>2</v>
      </c>
      <c r="L150" s="252">
        <v>0</v>
      </c>
      <c r="M150" s="253"/>
      <c r="N150" s="254">
        <f t="shared" si="15"/>
        <v>0</v>
      </c>
      <c r="O150" s="254"/>
      <c r="P150" s="254"/>
      <c r="Q150" s="254"/>
      <c r="R150" s="37"/>
      <c r="T150" s="177" t="s">
        <v>22</v>
      </c>
      <c r="U150" s="44" t="s">
        <v>49</v>
      </c>
      <c r="V150" s="36"/>
      <c r="W150" s="178">
        <f t="shared" si="16"/>
        <v>0</v>
      </c>
      <c r="X150" s="178">
        <v>0</v>
      </c>
      <c r="Y150" s="178">
        <f t="shared" si="17"/>
        <v>0</v>
      </c>
      <c r="Z150" s="178">
        <v>0</v>
      </c>
      <c r="AA150" s="179">
        <f t="shared" si="18"/>
        <v>0</v>
      </c>
      <c r="AR150" s="19" t="s">
        <v>224</v>
      </c>
      <c r="AT150" s="19" t="s">
        <v>220</v>
      </c>
      <c r="AU150" s="19" t="s">
        <v>93</v>
      </c>
      <c r="AY150" s="19" t="s">
        <v>219</v>
      </c>
      <c r="BE150" s="118">
        <f t="shared" si="19"/>
        <v>0</v>
      </c>
      <c r="BF150" s="118">
        <f t="shared" si="20"/>
        <v>0</v>
      </c>
      <c r="BG150" s="118">
        <f t="shared" si="21"/>
        <v>0</v>
      </c>
      <c r="BH150" s="118">
        <f t="shared" si="22"/>
        <v>0</v>
      </c>
      <c r="BI150" s="118">
        <f t="shared" si="23"/>
        <v>0</v>
      </c>
      <c r="BJ150" s="19" t="s">
        <v>40</v>
      </c>
      <c r="BK150" s="118">
        <f t="shared" si="24"/>
        <v>0</v>
      </c>
      <c r="BL150" s="19" t="s">
        <v>224</v>
      </c>
      <c r="BM150" s="19" t="s">
        <v>3709</v>
      </c>
    </row>
    <row r="151" spans="2:65" s="1" customFormat="1" ht="16.5" customHeight="1">
      <c r="B151" s="35"/>
      <c r="C151" s="181" t="s">
        <v>382</v>
      </c>
      <c r="D151" s="181" t="s">
        <v>536</v>
      </c>
      <c r="E151" s="182" t="s">
        <v>3710</v>
      </c>
      <c r="F151" s="285" t="s">
        <v>3711</v>
      </c>
      <c r="G151" s="285"/>
      <c r="H151" s="285"/>
      <c r="I151" s="285"/>
      <c r="J151" s="183" t="s">
        <v>372</v>
      </c>
      <c r="K151" s="184">
        <v>2</v>
      </c>
      <c r="L151" s="282">
        <v>0</v>
      </c>
      <c r="M151" s="283"/>
      <c r="N151" s="284">
        <f t="shared" si="15"/>
        <v>0</v>
      </c>
      <c r="O151" s="254"/>
      <c r="P151" s="254"/>
      <c r="Q151" s="254"/>
      <c r="R151" s="37"/>
      <c r="T151" s="177" t="s">
        <v>22</v>
      </c>
      <c r="U151" s="44" t="s">
        <v>49</v>
      </c>
      <c r="V151" s="36"/>
      <c r="W151" s="178">
        <f t="shared" si="16"/>
        <v>0</v>
      </c>
      <c r="X151" s="178">
        <v>3.2000000000000003E-4</v>
      </c>
      <c r="Y151" s="178">
        <f t="shared" si="17"/>
        <v>6.4000000000000005E-4</v>
      </c>
      <c r="Z151" s="178">
        <v>0</v>
      </c>
      <c r="AA151" s="179">
        <f t="shared" si="18"/>
        <v>0</v>
      </c>
      <c r="AR151" s="19" t="s">
        <v>249</v>
      </c>
      <c r="AT151" s="19" t="s">
        <v>536</v>
      </c>
      <c r="AU151" s="19" t="s">
        <v>93</v>
      </c>
      <c r="AY151" s="19" t="s">
        <v>219</v>
      </c>
      <c r="BE151" s="118">
        <f t="shared" si="19"/>
        <v>0</v>
      </c>
      <c r="BF151" s="118">
        <f t="shared" si="20"/>
        <v>0</v>
      </c>
      <c r="BG151" s="118">
        <f t="shared" si="21"/>
        <v>0</v>
      </c>
      <c r="BH151" s="118">
        <f t="shared" si="22"/>
        <v>0</v>
      </c>
      <c r="BI151" s="118">
        <f t="shared" si="23"/>
        <v>0</v>
      </c>
      <c r="BJ151" s="19" t="s">
        <v>40</v>
      </c>
      <c r="BK151" s="118">
        <f t="shared" si="24"/>
        <v>0</v>
      </c>
      <c r="BL151" s="19" t="s">
        <v>224</v>
      </c>
      <c r="BM151" s="19" t="s">
        <v>3712</v>
      </c>
    </row>
    <row r="152" spans="2:65" s="1" customFormat="1" ht="25.5" customHeight="1">
      <c r="B152" s="35"/>
      <c r="C152" s="173" t="s">
        <v>386</v>
      </c>
      <c r="D152" s="173" t="s">
        <v>220</v>
      </c>
      <c r="E152" s="174" t="s">
        <v>3713</v>
      </c>
      <c r="F152" s="251" t="s">
        <v>3714</v>
      </c>
      <c r="G152" s="251"/>
      <c r="H152" s="251"/>
      <c r="I152" s="251"/>
      <c r="J152" s="175" t="s">
        <v>372</v>
      </c>
      <c r="K152" s="176">
        <v>1</v>
      </c>
      <c r="L152" s="252">
        <v>0</v>
      </c>
      <c r="M152" s="253"/>
      <c r="N152" s="254">
        <f t="shared" si="15"/>
        <v>0</v>
      </c>
      <c r="O152" s="254"/>
      <c r="P152" s="254"/>
      <c r="Q152" s="254"/>
      <c r="R152" s="37"/>
      <c r="T152" s="177" t="s">
        <v>22</v>
      </c>
      <c r="U152" s="44" t="s">
        <v>49</v>
      </c>
      <c r="V152" s="36"/>
      <c r="W152" s="178">
        <f t="shared" si="16"/>
        <v>0</v>
      </c>
      <c r="X152" s="178">
        <v>1.6299999999999999E-3</v>
      </c>
      <c r="Y152" s="178">
        <f t="shared" si="17"/>
        <v>1.6299999999999999E-3</v>
      </c>
      <c r="Z152" s="178">
        <v>0</v>
      </c>
      <c r="AA152" s="179">
        <f t="shared" si="18"/>
        <v>0</v>
      </c>
      <c r="AR152" s="19" t="s">
        <v>224</v>
      </c>
      <c r="AT152" s="19" t="s">
        <v>220</v>
      </c>
      <c r="AU152" s="19" t="s">
        <v>93</v>
      </c>
      <c r="AY152" s="19" t="s">
        <v>219</v>
      </c>
      <c r="BE152" s="118">
        <f t="shared" si="19"/>
        <v>0</v>
      </c>
      <c r="BF152" s="118">
        <f t="shared" si="20"/>
        <v>0</v>
      </c>
      <c r="BG152" s="118">
        <f t="shared" si="21"/>
        <v>0</v>
      </c>
      <c r="BH152" s="118">
        <f t="shared" si="22"/>
        <v>0</v>
      </c>
      <c r="BI152" s="118">
        <f t="shared" si="23"/>
        <v>0</v>
      </c>
      <c r="BJ152" s="19" t="s">
        <v>40</v>
      </c>
      <c r="BK152" s="118">
        <f t="shared" si="24"/>
        <v>0</v>
      </c>
      <c r="BL152" s="19" t="s">
        <v>224</v>
      </c>
      <c r="BM152" s="19" t="s">
        <v>3715</v>
      </c>
    </row>
    <row r="153" spans="2:65" s="1" customFormat="1" ht="16.5" customHeight="1">
      <c r="B153" s="35"/>
      <c r="C153" s="181" t="s">
        <v>390</v>
      </c>
      <c r="D153" s="181" t="s">
        <v>536</v>
      </c>
      <c r="E153" s="182" t="s">
        <v>3716</v>
      </c>
      <c r="F153" s="285" t="s">
        <v>3717</v>
      </c>
      <c r="G153" s="285"/>
      <c r="H153" s="285"/>
      <c r="I153" s="285"/>
      <c r="J153" s="183" t="s">
        <v>372</v>
      </c>
      <c r="K153" s="184">
        <v>1</v>
      </c>
      <c r="L153" s="282">
        <v>0</v>
      </c>
      <c r="M153" s="283"/>
      <c r="N153" s="284">
        <f t="shared" si="15"/>
        <v>0</v>
      </c>
      <c r="O153" s="254"/>
      <c r="P153" s="254"/>
      <c r="Q153" s="254"/>
      <c r="R153" s="37"/>
      <c r="T153" s="177" t="s">
        <v>22</v>
      </c>
      <c r="U153" s="44" t="s">
        <v>49</v>
      </c>
      <c r="V153" s="36"/>
      <c r="W153" s="178">
        <f t="shared" si="16"/>
        <v>0</v>
      </c>
      <c r="X153" s="178">
        <v>8.0000000000000004E-4</v>
      </c>
      <c r="Y153" s="178">
        <f t="shared" si="17"/>
        <v>8.0000000000000004E-4</v>
      </c>
      <c r="Z153" s="178">
        <v>0</v>
      </c>
      <c r="AA153" s="179">
        <f t="shared" si="18"/>
        <v>0</v>
      </c>
      <c r="AR153" s="19" t="s">
        <v>249</v>
      </c>
      <c r="AT153" s="19" t="s">
        <v>536</v>
      </c>
      <c r="AU153" s="19" t="s">
        <v>93</v>
      </c>
      <c r="AY153" s="19" t="s">
        <v>219</v>
      </c>
      <c r="BE153" s="118">
        <f t="shared" si="19"/>
        <v>0</v>
      </c>
      <c r="BF153" s="118">
        <f t="shared" si="20"/>
        <v>0</v>
      </c>
      <c r="BG153" s="118">
        <f t="shared" si="21"/>
        <v>0</v>
      </c>
      <c r="BH153" s="118">
        <f t="shared" si="22"/>
        <v>0</v>
      </c>
      <c r="BI153" s="118">
        <f t="shared" si="23"/>
        <v>0</v>
      </c>
      <c r="BJ153" s="19" t="s">
        <v>40</v>
      </c>
      <c r="BK153" s="118">
        <f t="shared" si="24"/>
        <v>0</v>
      </c>
      <c r="BL153" s="19" t="s">
        <v>224</v>
      </c>
      <c r="BM153" s="19" t="s">
        <v>3718</v>
      </c>
    </row>
    <row r="154" spans="2:65" s="1" customFormat="1" ht="16.5" customHeight="1">
      <c r="B154" s="35"/>
      <c r="C154" s="181" t="s">
        <v>394</v>
      </c>
      <c r="D154" s="181" t="s">
        <v>536</v>
      </c>
      <c r="E154" s="182" t="s">
        <v>3719</v>
      </c>
      <c r="F154" s="285" t="s">
        <v>3720</v>
      </c>
      <c r="G154" s="285"/>
      <c r="H154" s="285"/>
      <c r="I154" s="285"/>
      <c r="J154" s="183" t="s">
        <v>1350</v>
      </c>
      <c r="K154" s="184">
        <v>1</v>
      </c>
      <c r="L154" s="282">
        <v>0</v>
      </c>
      <c r="M154" s="283"/>
      <c r="N154" s="284">
        <f t="shared" si="15"/>
        <v>0</v>
      </c>
      <c r="O154" s="254"/>
      <c r="P154" s="254"/>
      <c r="Q154" s="254"/>
      <c r="R154" s="37"/>
      <c r="T154" s="177" t="s">
        <v>22</v>
      </c>
      <c r="U154" s="44" t="s">
        <v>49</v>
      </c>
      <c r="V154" s="36"/>
      <c r="W154" s="178">
        <f t="shared" si="16"/>
        <v>0</v>
      </c>
      <c r="X154" s="178">
        <v>6.0000000000000002E-5</v>
      </c>
      <c r="Y154" s="178">
        <f t="shared" si="17"/>
        <v>6.0000000000000002E-5</v>
      </c>
      <c r="Z154" s="178">
        <v>0</v>
      </c>
      <c r="AA154" s="179">
        <f t="shared" si="18"/>
        <v>0</v>
      </c>
      <c r="AR154" s="19" t="s">
        <v>249</v>
      </c>
      <c r="AT154" s="19" t="s">
        <v>536</v>
      </c>
      <c r="AU154" s="19" t="s">
        <v>93</v>
      </c>
      <c r="AY154" s="19" t="s">
        <v>219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19" t="s">
        <v>40</v>
      </c>
      <c r="BK154" s="118">
        <f t="shared" si="24"/>
        <v>0</v>
      </c>
      <c r="BL154" s="19" t="s">
        <v>224</v>
      </c>
      <c r="BM154" s="19" t="s">
        <v>3721</v>
      </c>
    </row>
    <row r="155" spans="2:65" s="1" customFormat="1" ht="16.5" customHeight="1">
      <c r="B155" s="35"/>
      <c r="C155" s="181" t="s">
        <v>398</v>
      </c>
      <c r="D155" s="181" t="s">
        <v>536</v>
      </c>
      <c r="E155" s="182" t="s">
        <v>3722</v>
      </c>
      <c r="F155" s="285" t="s">
        <v>3723</v>
      </c>
      <c r="G155" s="285"/>
      <c r="H155" s="285"/>
      <c r="I155" s="285"/>
      <c r="J155" s="183" t="s">
        <v>372</v>
      </c>
      <c r="K155" s="184">
        <v>1</v>
      </c>
      <c r="L155" s="282">
        <v>0</v>
      </c>
      <c r="M155" s="283"/>
      <c r="N155" s="284">
        <f t="shared" si="15"/>
        <v>0</v>
      </c>
      <c r="O155" s="254"/>
      <c r="P155" s="254"/>
      <c r="Q155" s="254"/>
      <c r="R155" s="37"/>
      <c r="T155" s="177" t="s">
        <v>22</v>
      </c>
      <c r="U155" s="44" t="s">
        <v>49</v>
      </c>
      <c r="V155" s="36"/>
      <c r="W155" s="178">
        <f t="shared" si="16"/>
        <v>0</v>
      </c>
      <c r="X155" s="178">
        <v>6.8999999999999997E-4</v>
      </c>
      <c r="Y155" s="178">
        <f t="shared" si="17"/>
        <v>6.8999999999999997E-4</v>
      </c>
      <c r="Z155" s="178">
        <v>0</v>
      </c>
      <c r="AA155" s="179">
        <f t="shared" si="18"/>
        <v>0</v>
      </c>
      <c r="AR155" s="19" t="s">
        <v>249</v>
      </c>
      <c r="AT155" s="19" t="s">
        <v>536</v>
      </c>
      <c r="AU155" s="19" t="s">
        <v>93</v>
      </c>
      <c r="AY155" s="19" t="s">
        <v>219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19" t="s">
        <v>40</v>
      </c>
      <c r="BK155" s="118">
        <f t="shared" si="24"/>
        <v>0</v>
      </c>
      <c r="BL155" s="19" t="s">
        <v>224</v>
      </c>
      <c r="BM155" s="19" t="s">
        <v>3724</v>
      </c>
    </row>
    <row r="156" spans="2:65" s="1" customFormat="1" ht="25.5" customHeight="1">
      <c r="B156" s="35"/>
      <c r="C156" s="173" t="s">
        <v>402</v>
      </c>
      <c r="D156" s="173" t="s">
        <v>220</v>
      </c>
      <c r="E156" s="174" t="s">
        <v>3725</v>
      </c>
      <c r="F156" s="251" t="s">
        <v>3726</v>
      </c>
      <c r="G156" s="251"/>
      <c r="H156" s="251"/>
      <c r="I156" s="251"/>
      <c r="J156" s="175" t="s">
        <v>429</v>
      </c>
      <c r="K156" s="176">
        <v>98</v>
      </c>
      <c r="L156" s="252">
        <v>0</v>
      </c>
      <c r="M156" s="253"/>
      <c r="N156" s="254">
        <f t="shared" si="15"/>
        <v>0</v>
      </c>
      <c r="O156" s="254"/>
      <c r="P156" s="254"/>
      <c r="Q156" s="254"/>
      <c r="R156" s="37"/>
      <c r="T156" s="177" t="s">
        <v>22</v>
      </c>
      <c r="U156" s="44" t="s">
        <v>49</v>
      </c>
      <c r="V156" s="36"/>
      <c r="W156" s="178">
        <f t="shared" si="16"/>
        <v>0</v>
      </c>
      <c r="X156" s="178">
        <v>0</v>
      </c>
      <c r="Y156" s="178">
        <f t="shared" si="17"/>
        <v>0</v>
      </c>
      <c r="Z156" s="178">
        <v>0</v>
      </c>
      <c r="AA156" s="179">
        <f t="shared" si="18"/>
        <v>0</v>
      </c>
      <c r="AR156" s="19" t="s">
        <v>224</v>
      </c>
      <c r="AT156" s="19" t="s">
        <v>220</v>
      </c>
      <c r="AU156" s="19" t="s">
        <v>93</v>
      </c>
      <c r="AY156" s="19" t="s">
        <v>219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40</v>
      </c>
      <c r="BK156" s="118">
        <f t="shared" si="24"/>
        <v>0</v>
      </c>
      <c r="BL156" s="19" t="s">
        <v>224</v>
      </c>
      <c r="BM156" s="19" t="s">
        <v>3727</v>
      </c>
    </row>
    <row r="157" spans="2:65" s="1" customFormat="1" ht="16.5" customHeight="1">
      <c r="B157" s="35"/>
      <c r="C157" s="173" t="s">
        <v>406</v>
      </c>
      <c r="D157" s="173" t="s">
        <v>220</v>
      </c>
      <c r="E157" s="174" t="s">
        <v>3728</v>
      </c>
      <c r="F157" s="251" t="s">
        <v>3729</v>
      </c>
      <c r="G157" s="251"/>
      <c r="H157" s="251"/>
      <c r="I157" s="251"/>
      <c r="J157" s="175" t="s">
        <v>429</v>
      </c>
      <c r="K157" s="176">
        <v>98</v>
      </c>
      <c r="L157" s="252">
        <v>0</v>
      </c>
      <c r="M157" s="253"/>
      <c r="N157" s="254">
        <f t="shared" si="15"/>
        <v>0</v>
      </c>
      <c r="O157" s="254"/>
      <c r="P157" s="254"/>
      <c r="Q157" s="254"/>
      <c r="R157" s="37"/>
      <c r="T157" s="177" t="s">
        <v>22</v>
      </c>
      <c r="U157" s="44" t="s">
        <v>49</v>
      </c>
      <c r="V157" s="36"/>
      <c r="W157" s="178">
        <f t="shared" si="16"/>
        <v>0</v>
      </c>
      <c r="X157" s="178">
        <v>0</v>
      </c>
      <c r="Y157" s="178">
        <f t="shared" si="17"/>
        <v>0</v>
      </c>
      <c r="Z157" s="178">
        <v>0</v>
      </c>
      <c r="AA157" s="179">
        <f t="shared" si="18"/>
        <v>0</v>
      </c>
      <c r="AR157" s="19" t="s">
        <v>224</v>
      </c>
      <c r="AT157" s="19" t="s">
        <v>220</v>
      </c>
      <c r="AU157" s="19" t="s">
        <v>93</v>
      </c>
      <c r="AY157" s="19" t="s">
        <v>219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40</v>
      </c>
      <c r="BK157" s="118">
        <f t="shared" si="24"/>
        <v>0</v>
      </c>
      <c r="BL157" s="19" t="s">
        <v>224</v>
      </c>
      <c r="BM157" s="19" t="s">
        <v>3730</v>
      </c>
    </row>
    <row r="158" spans="2:65" s="1" customFormat="1" ht="25.5" customHeight="1">
      <c r="B158" s="35"/>
      <c r="C158" s="173" t="s">
        <v>410</v>
      </c>
      <c r="D158" s="173" t="s">
        <v>220</v>
      </c>
      <c r="E158" s="174" t="s">
        <v>3731</v>
      </c>
      <c r="F158" s="251" t="s">
        <v>3732</v>
      </c>
      <c r="G158" s="251"/>
      <c r="H158" s="251"/>
      <c r="I158" s="251"/>
      <c r="J158" s="175" t="s">
        <v>372</v>
      </c>
      <c r="K158" s="176">
        <v>1</v>
      </c>
      <c r="L158" s="252">
        <v>0</v>
      </c>
      <c r="M158" s="253"/>
      <c r="N158" s="254">
        <f t="shared" si="15"/>
        <v>0</v>
      </c>
      <c r="O158" s="254"/>
      <c r="P158" s="254"/>
      <c r="Q158" s="254"/>
      <c r="R158" s="37"/>
      <c r="T158" s="177" t="s">
        <v>22</v>
      </c>
      <c r="U158" s="44" t="s">
        <v>49</v>
      </c>
      <c r="V158" s="36"/>
      <c r="W158" s="178">
        <f t="shared" si="16"/>
        <v>0</v>
      </c>
      <c r="X158" s="178">
        <v>0.46005000000000001</v>
      </c>
      <c r="Y158" s="178">
        <f t="shared" si="17"/>
        <v>0.46005000000000001</v>
      </c>
      <c r="Z158" s="178">
        <v>0</v>
      </c>
      <c r="AA158" s="179">
        <f t="shared" si="18"/>
        <v>0</v>
      </c>
      <c r="AR158" s="19" t="s">
        <v>224</v>
      </c>
      <c r="AT158" s="19" t="s">
        <v>220</v>
      </c>
      <c r="AU158" s="19" t="s">
        <v>93</v>
      </c>
      <c r="AY158" s="19" t="s">
        <v>219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40</v>
      </c>
      <c r="BK158" s="118">
        <f t="shared" si="24"/>
        <v>0</v>
      </c>
      <c r="BL158" s="19" t="s">
        <v>224</v>
      </c>
      <c r="BM158" s="19" t="s">
        <v>3733</v>
      </c>
    </row>
    <row r="159" spans="2:65" s="1" customFormat="1" ht="51" customHeight="1">
      <c r="B159" s="35"/>
      <c r="C159" s="173" t="s">
        <v>414</v>
      </c>
      <c r="D159" s="173" t="s">
        <v>220</v>
      </c>
      <c r="E159" s="174" t="s">
        <v>3734</v>
      </c>
      <c r="F159" s="251" t="s">
        <v>3735</v>
      </c>
      <c r="G159" s="251"/>
      <c r="H159" s="251"/>
      <c r="I159" s="251"/>
      <c r="J159" s="175" t="s">
        <v>372</v>
      </c>
      <c r="K159" s="176">
        <v>1</v>
      </c>
      <c r="L159" s="252">
        <v>0</v>
      </c>
      <c r="M159" s="253"/>
      <c r="N159" s="254">
        <f t="shared" si="15"/>
        <v>0</v>
      </c>
      <c r="O159" s="254"/>
      <c r="P159" s="254"/>
      <c r="Q159" s="254"/>
      <c r="R159" s="37"/>
      <c r="T159" s="177" t="s">
        <v>22</v>
      </c>
      <c r="U159" s="44" t="s">
        <v>49</v>
      </c>
      <c r="V159" s="36"/>
      <c r="W159" s="178">
        <f t="shared" si="16"/>
        <v>0</v>
      </c>
      <c r="X159" s="178">
        <v>1.3900699999999999</v>
      </c>
      <c r="Y159" s="178">
        <f t="shared" si="17"/>
        <v>1.3900699999999999</v>
      </c>
      <c r="Z159" s="178">
        <v>0</v>
      </c>
      <c r="AA159" s="179">
        <f t="shared" si="18"/>
        <v>0</v>
      </c>
      <c r="AR159" s="19" t="s">
        <v>224</v>
      </c>
      <c r="AT159" s="19" t="s">
        <v>220</v>
      </c>
      <c r="AU159" s="19" t="s">
        <v>93</v>
      </c>
      <c r="AY159" s="19" t="s">
        <v>219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40</v>
      </c>
      <c r="BK159" s="118">
        <f t="shared" si="24"/>
        <v>0</v>
      </c>
      <c r="BL159" s="19" t="s">
        <v>224</v>
      </c>
      <c r="BM159" s="19" t="s">
        <v>3736</v>
      </c>
    </row>
    <row r="160" spans="2:65" s="1" customFormat="1" ht="25.5" customHeight="1">
      <c r="B160" s="35"/>
      <c r="C160" s="173" t="s">
        <v>418</v>
      </c>
      <c r="D160" s="173" t="s">
        <v>220</v>
      </c>
      <c r="E160" s="174" t="s">
        <v>2191</v>
      </c>
      <c r="F160" s="251" t="s">
        <v>3737</v>
      </c>
      <c r="G160" s="251"/>
      <c r="H160" s="251"/>
      <c r="I160" s="251"/>
      <c r="J160" s="175" t="s">
        <v>429</v>
      </c>
      <c r="K160" s="176">
        <v>100</v>
      </c>
      <c r="L160" s="252">
        <v>0</v>
      </c>
      <c r="M160" s="253"/>
      <c r="N160" s="254">
        <f t="shared" si="15"/>
        <v>0</v>
      </c>
      <c r="O160" s="254"/>
      <c r="P160" s="254"/>
      <c r="Q160" s="254"/>
      <c r="R160" s="37"/>
      <c r="T160" s="177" t="s">
        <v>22</v>
      </c>
      <c r="U160" s="44" t="s">
        <v>49</v>
      </c>
      <c r="V160" s="36"/>
      <c r="W160" s="178">
        <f t="shared" si="16"/>
        <v>0</v>
      </c>
      <c r="X160" s="178">
        <v>1.9000000000000001E-4</v>
      </c>
      <c r="Y160" s="178">
        <f t="shared" si="17"/>
        <v>1.9E-2</v>
      </c>
      <c r="Z160" s="178">
        <v>0</v>
      </c>
      <c r="AA160" s="179">
        <f t="shared" si="18"/>
        <v>0</v>
      </c>
      <c r="AR160" s="19" t="s">
        <v>224</v>
      </c>
      <c r="AT160" s="19" t="s">
        <v>220</v>
      </c>
      <c r="AU160" s="19" t="s">
        <v>93</v>
      </c>
      <c r="AY160" s="19" t="s">
        <v>219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40</v>
      </c>
      <c r="BK160" s="118">
        <f t="shared" si="24"/>
        <v>0</v>
      </c>
      <c r="BL160" s="19" t="s">
        <v>224</v>
      </c>
      <c r="BM160" s="19" t="s">
        <v>3738</v>
      </c>
    </row>
    <row r="161" spans="2:65" s="10" customFormat="1" ht="29.85" customHeight="1">
      <c r="B161" s="162"/>
      <c r="C161" s="163"/>
      <c r="D161" s="172" t="s">
        <v>3028</v>
      </c>
      <c r="E161" s="172"/>
      <c r="F161" s="172"/>
      <c r="G161" s="172"/>
      <c r="H161" s="172"/>
      <c r="I161" s="172"/>
      <c r="J161" s="172"/>
      <c r="K161" s="172"/>
      <c r="L161" s="172"/>
      <c r="M161" s="172"/>
      <c r="N161" s="255">
        <f>BK161</f>
        <v>0</v>
      </c>
      <c r="O161" s="256"/>
      <c r="P161" s="256"/>
      <c r="Q161" s="256"/>
      <c r="R161" s="165"/>
      <c r="T161" s="166"/>
      <c r="U161" s="163"/>
      <c r="V161" s="163"/>
      <c r="W161" s="167">
        <f>SUM(W162:W163)</f>
        <v>0</v>
      </c>
      <c r="X161" s="163"/>
      <c r="Y161" s="167">
        <f>SUM(Y162:Y163)</f>
        <v>6.3999999999999994E-4</v>
      </c>
      <c r="Z161" s="163"/>
      <c r="AA161" s="168">
        <f>SUM(AA162:AA163)</f>
        <v>3.5000000000000003E-2</v>
      </c>
      <c r="AR161" s="169" t="s">
        <v>40</v>
      </c>
      <c r="AT161" s="170" t="s">
        <v>83</v>
      </c>
      <c r="AU161" s="170" t="s">
        <v>40</v>
      </c>
      <c r="AY161" s="169" t="s">
        <v>219</v>
      </c>
      <c r="BK161" s="171">
        <f>SUM(BK162:BK163)</f>
        <v>0</v>
      </c>
    </row>
    <row r="162" spans="2:65" s="1" customFormat="1" ht="25.5" customHeight="1">
      <c r="B162" s="35"/>
      <c r="C162" s="173" t="s">
        <v>422</v>
      </c>
      <c r="D162" s="173" t="s">
        <v>220</v>
      </c>
      <c r="E162" s="174" t="s">
        <v>3739</v>
      </c>
      <c r="F162" s="251" t="s">
        <v>3740</v>
      </c>
      <c r="G162" s="251"/>
      <c r="H162" s="251"/>
      <c r="I162" s="251"/>
      <c r="J162" s="175" t="s">
        <v>429</v>
      </c>
      <c r="K162" s="176">
        <v>0.5</v>
      </c>
      <c r="L162" s="252">
        <v>0</v>
      </c>
      <c r="M162" s="253"/>
      <c r="N162" s="254">
        <f>ROUND(L162*K162,2)</f>
        <v>0</v>
      </c>
      <c r="O162" s="254"/>
      <c r="P162" s="254"/>
      <c r="Q162" s="254"/>
      <c r="R162" s="37"/>
      <c r="T162" s="177" t="s">
        <v>22</v>
      </c>
      <c r="U162" s="44" t="s">
        <v>49</v>
      </c>
      <c r="V162" s="36"/>
      <c r="W162" s="178">
        <f>V162*K162</f>
        <v>0</v>
      </c>
      <c r="X162" s="178">
        <v>1.2199999999999999E-3</v>
      </c>
      <c r="Y162" s="178">
        <f>X162*K162</f>
        <v>6.0999999999999997E-4</v>
      </c>
      <c r="Z162" s="178">
        <v>7.0000000000000007E-2</v>
      </c>
      <c r="AA162" s="179">
        <f>Z162*K162</f>
        <v>3.5000000000000003E-2</v>
      </c>
      <c r="AR162" s="19" t="s">
        <v>224</v>
      </c>
      <c r="AT162" s="19" t="s">
        <v>220</v>
      </c>
      <c r="AU162" s="19" t="s">
        <v>93</v>
      </c>
      <c r="AY162" s="19" t="s">
        <v>219</v>
      </c>
      <c r="BE162" s="118">
        <f>IF(U162="základní",N162,0)</f>
        <v>0</v>
      </c>
      <c r="BF162" s="118">
        <f>IF(U162="snížená",N162,0)</f>
        <v>0</v>
      </c>
      <c r="BG162" s="118">
        <f>IF(U162="zákl. přenesená",N162,0)</f>
        <v>0</v>
      </c>
      <c r="BH162" s="118">
        <f>IF(U162="sníž. přenesená",N162,0)</f>
        <v>0</v>
      </c>
      <c r="BI162" s="118">
        <f>IF(U162="nulová",N162,0)</f>
        <v>0</v>
      </c>
      <c r="BJ162" s="19" t="s">
        <v>40</v>
      </c>
      <c r="BK162" s="118">
        <f>ROUND(L162*K162,2)</f>
        <v>0</v>
      </c>
      <c r="BL162" s="19" t="s">
        <v>224</v>
      </c>
      <c r="BM162" s="19" t="s">
        <v>3741</v>
      </c>
    </row>
    <row r="163" spans="2:65" s="1" customFormat="1" ht="16.5" customHeight="1">
      <c r="B163" s="35"/>
      <c r="C163" s="173" t="s">
        <v>426</v>
      </c>
      <c r="D163" s="173" t="s">
        <v>220</v>
      </c>
      <c r="E163" s="174" t="s">
        <v>3662</v>
      </c>
      <c r="F163" s="251" t="s">
        <v>3663</v>
      </c>
      <c r="G163" s="251"/>
      <c r="H163" s="251"/>
      <c r="I163" s="251"/>
      <c r="J163" s="175" t="s">
        <v>372</v>
      </c>
      <c r="K163" s="176">
        <v>1</v>
      </c>
      <c r="L163" s="252">
        <v>0</v>
      </c>
      <c r="M163" s="253"/>
      <c r="N163" s="254">
        <f>ROUND(L163*K163,2)</f>
        <v>0</v>
      </c>
      <c r="O163" s="254"/>
      <c r="P163" s="254"/>
      <c r="Q163" s="254"/>
      <c r="R163" s="37"/>
      <c r="T163" s="177" t="s">
        <v>22</v>
      </c>
      <c r="U163" s="44" t="s">
        <v>49</v>
      </c>
      <c r="V163" s="36"/>
      <c r="W163" s="178">
        <f>V163*K163</f>
        <v>0</v>
      </c>
      <c r="X163" s="178">
        <v>3.0000000000000001E-5</v>
      </c>
      <c r="Y163" s="178">
        <f>X163*K163</f>
        <v>3.0000000000000001E-5</v>
      </c>
      <c r="Z163" s="178">
        <v>0</v>
      </c>
      <c r="AA163" s="179">
        <f>Z163*K163</f>
        <v>0</v>
      </c>
      <c r="AR163" s="19" t="s">
        <v>224</v>
      </c>
      <c r="AT163" s="19" t="s">
        <v>220</v>
      </c>
      <c r="AU163" s="19" t="s">
        <v>93</v>
      </c>
      <c r="AY163" s="19" t="s">
        <v>219</v>
      </c>
      <c r="BE163" s="118">
        <f>IF(U163="základní",N163,0)</f>
        <v>0</v>
      </c>
      <c r="BF163" s="118">
        <f>IF(U163="snížená",N163,0)</f>
        <v>0</v>
      </c>
      <c r="BG163" s="118">
        <f>IF(U163="zákl. přenesená",N163,0)</f>
        <v>0</v>
      </c>
      <c r="BH163" s="118">
        <f>IF(U163="sníž. přenesená",N163,0)</f>
        <v>0</v>
      </c>
      <c r="BI163" s="118">
        <f>IF(U163="nulová",N163,0)</f>
        <v>0</v>
      </c>
      <c r="BJ163" s="19" t="s">
        <v>40</v>
      </c>
      <c r="BK163" s="118">
        <f>ROUND(L163*K163,2)</f>
        <v>0</v>
      </c>
      <c r="BL163" s="19" t="s">
        <v>224</v>
      </c>
      <c r="BM163" s="19" t="s">
        <v>3742</v>
      </c>
    </row>
    <row r="164" spans="2:65" s="10" customFormat="1" ht="29.85" customHeight="1">
      <c r="B164" s="162"/>
      <c r="C164" s="163"/>
      <c r="D164" s="172" t="s">
        <v>290</v>
      </c>
      <c r="E164" s="172"/>
      <c r="F164" s="172"/>
      <c r="G164" s="172"/>
      <c r="H164" s="172"/>
      <c r="I164" s="172"/>
      <c r="J164" s="172"/>
      <c r="K164" s="172"/>
      <c r="L164" s="172"/>
      <c r="M164" s="172"/>
      <c r="N164" s="255">
        <f>BK164</f>
        <v>0</v>
      </c>
      <c r="O164" s="256"/>
      <c r="P164" s="256"/>
      <c r="Q164" s="256"/>
      <c r="R164" s="165"/>
      <c r="T164" s="166"/>
      <c r="U164" s="163"/>
      <c r="V164" s="163"/>
      <c r="W164" s="167">
        <f>W165</f>
        <v>0</v>
      </c>
      <c r="X164" s="163"/>
      <c r="Y164" s="167">
        <f>Y165</f>
        <v>0</v>
      </c>
      <c r="Z164" s="163"/>
      <c r="AA164" s="168">
        <f>AA165</f>
        <v>0</v>
      </c>
      <c r="AR164" s="169" t="s">
        <v>40</v>
      </c>
      <c r="AT164" s="170" t="s">
        <v>83</v>
      </c>
      <c r="AU164" s="170" t="s">
        <v>40</v>
      </c>
      <c r="AY164" s="169" t="s">
        <v>219</v>
      </c>
      <c r="BK164" s="171">
        <f>BK165</f>
        <v>0</v>
      </c>
    </row>
    <row r="165" spans="2:65" s="1" customFormat="1" ht="25.5" customHeight="1">
      <c r="B165" s="35"/>
      <c r="C165" s="173" t="s">
        <v>431</v>
      </c>
      <c r="D165" s="173" t="s">
        <v>220</v>
      </c>
      <c r="E165" s="174" t="s">
        <v>3665</v>
      </c>
      <c r="F165" s="251" t="s">
        <v>3666</v>
      </c>
      <c r="G165" s="251"/>
      <c r="H165" s="251"/>
      <c r="I165" s="251"/>
      <c r="J165" s="175" t="s">
        <v>239</v>
      </c>
      <c r="K165" s="176">
        <v>77.826999999999998</v>
      </c>
      <c r="L165" s="252">
        <v>0</v>
      </c>
      <c r="M165" s="253"/>
      <c r="N165" s="254">
        <f>ROUND(L165*K165,2)</f>
        <v>0</v>
      </c>
      <c r="O165" s="254"/>
      <c r="P165" s="254"/>
      <c r="Q165" s="254"/>
      <c r="R165" s="37"/>
      <c r="T165" s="177" t="s">
        <v>22</v>
      </c>
      <c r="U165" s="44" t="s">
        <v>49</v>
      </c>
      <c r="V165" s="36"/>
      <c r="W165" s="178">
        <f>V165*K165</f>
        <v>0</v>
      </c>
      <c r="X165" s="178">
        <v>0</v>
      </c>
      <c r="Y165" s="178">
        <f>X165*K165</f>
        <v>0</v>
      </c>
      <c r="Z165" s="178">
        <v>0</v>
      </c>
      <c r="AA165" s="179">
        <f>Z165*K165</f>
        <v>0</v>
      </c>
      <c r="AR165" s="19" t="s">
        <v>224</v>
      </c>
      <c r="AT165" s="19" t="s">
        <v>220</v>
      </c>
      <c r="AU165" s="19" t="s">
        <v>93</v>
      </c>
      <c r="AY165" s="19" t="s">
        <v>219</v>
      </c>
      <c r="BE165" s="118">
        <f>IF(U165="základní",N165,0)</f>
        <v>0</v>
      </c>
      <c r="BF165" s="118">
        <f>IF(U165="snížená",N165,0)</f>
        <v>0</v>
      </c>
      <c r="BG165" s="118">
        <f>IF(U165="zákl. přenesená",N165,0)</f>
        <v>0</v>
      </c>
      <c r="BH165" s="118">
        <f>IF(U165="sníž. přenesená",N165,0)</f>
        <v>0</v>
      </c>
      <c r="BI165" s="118">
        <f>IF(U165="nulová",N165,0)</f>
        <v>0</v>
      </c>
      <c r="BJ165" s="19" t="s">
        <v>40</v>
      </c>
      <c r="BK165" s="118">
        <f>ROUND(L165*K165,2)</f>
        <v>0</v>
      </c>
      <c r="BL165" s="19" t="s">
        <v>224</v>
      </c>
      <c r="BM165" s="19" t="s">
        <v>3743</v>
      </c>
    </row>
    <row r="166" spans="2:65" s="10" customFormat="1" ht="37.35" customHeight="1">
      <c r="B166" s="162"/>
      <c r="C166" s="163"/>
      <c r="D166" s="164" t="s">
        <v>194</v>
      </c>
      <c r="E166" s="164"/>
      <c r="F166" s="164"/>
      <c r="G166" s="164"/>
      <c r="H166" s="164"/>
      <c r="I166" s="164"/>
      <c r="J166" s="164"/>
      <c r="K166" s="164"/>
      <c r="L166" s="164"/>
      <c r="M166" s="164"/>
      <c r="N166" s="249">
        <f>BK166</f>
        <v>0</v>
      </c>
      <c r="O166" s="250"/>
      <c r="P166" s="250"/>
      <c r="Q166" s="250"/>
      <c r="R166" s="165"/>
      <c r="T166" s="166"/>
      <c r="U166" s="163"/>
      <c r="V166" s="163"/>
      <c r="W166" s="167">
        <f>W167</f>
        <v>0</v>
      </c>
      <c r="X166" s="163"/>
      <c r="Y166" s="167">
        <f>Y167</f>
        <v>9.7540000000000005E-3</v>
      </c>
      <c r="Z166" s="163"/>
      <c r="AA166" s="168">
        <f>AA167</f>
        <v>6.7000000000000002E-3</v>
      </c>
      <c r="AR166" s="169" t="s">
        <v>93</v>
      </c>
      <c r="AT166" s="170" t="s">
        <v>83</v>
      </c>
      <c r="AU166" s="170" t="s">
        <v>84</v>
      </c>
      <c r="AY166" s="169" t="s">
        <v>219</v>
      </c>
      <c r="BK166" s="171">
        <f>BK167</f>
        <v>0</v>
      </c>
    </row>
    <row r="167" spans="2:65" s="10" customFormat="1" ht="19.899999999999999" customHeight="1">
      <c r="B167" s="162"/>
      <c r="C167" s="163"/>
      <c r="D167" s="172" t="s">
        <v>3029</v>
      </c>
      <c r="E167" s="172"/>
      <c r="F167" s="172"/>
      <c r="G167" s="172"/>
      <c r="H167" s="172"/>
      <c r="I167" s="172"/>
      <c r="J167" s="172"/>
      <c r="K167" s="172"/>
      <c r="L167" s="172"/>
      <c r="M167" s="172"/>
      <c r="N167" s="261">
        <f>BK167</f>
        <v>0</v>
      </c>
      <c r="O167" s="262"/>
      <c r="P167" s="262"/>
      <c r="Q167" s="262"/>
      <c r="R167" s="165"/>
      <c r="T167" s="166"/>
      <c r="U167" s="163"/>
      <c r="V167" s="163"/>
      <c r="W167" s="167">
        <f>SUM(W168:W172)</f>
        <v>0</v>
      </c>
      <c r="X167" s="163"/>
      <c r="Y167" s="167">
        <f>SUM(Y168:Y172)</f>
        <v>9.7540000000000005E-3</v>
      </c>
      <c r="Z167" s="163"/>
      <c r="AA167" s="168">
        <f>SUM(AA168:AA172)</f>
        <v>6.7000000000000002E-3</v>
      </c>
      <c r="AR167" s="169" t="s">
        <v>93</v>
      </c>
      <c r="AT167" s="170" t="s">
        <v>83</v>
      </c>
      <c r="AU167" s="170" t="s">
        <v>40</v>
      </c>
      <c r="AY167" s="169" t="s">
        <v>219</v>
      </c>
      <c r="BK167" s="171">
        <f>SUM(BK168:BK172)</f>
        <v>0</v>
      </c>
    </row>
    <row r="168" spans="2:65" s="1" customFormat="1" ht="25.5" customHeight="1">
      <c r="B168" s="35"/>
      <c r="C168" s="173" t="s">
        <v>435</v>
      </c>
      <c r="D168" s="173" t="s">
        <v>220</v>
      </c>
      <c r="E168" s="174" t="s">
        <v>3744</v>
      </c>
      <c r="F168" s="251" t="s">
        <v>3745</v>
      </c>
      <c r="G168" s="251"/>
      <c r="H168" s="251"/>
      <c r="I168" s="251"/>
      <c r="J168" s="175" t="s">
        <v>429</v>
      </c>
      <c r="K168" s="176">
        <v>1</v>
      </c>
      <c r="L168" s="252">
        <v>0</v>
      </c>
      <c r="M168" s="253"/>
      <c r="N168" s="254">
        <f>ROUND(L168*K168,2)</f>
        <v>0</v>
      </c>
      <c r="O168" s="254"/>
      <c r="P168" s="254"/>
      <c r="Q168" s="254"/>
      <c r="R168" s="37"/>
      <c r="T168" s="177" t="s">
        <v>22</v>
      </c>
      <c r="U168" s="44" t="s">
        <v>49</v>
      </c>
      <c r="V168" s="36"/>
      <c r="W168" s="178">
        <f>V168*K168</f>
        <v>0</v>
      </c>
      <c r="X168" s="178">
        <v>6.4000000000000003E-3</v>
      </c>
      <c r="Y168" s="178">
        <f>X168*K168</f>
        <v>6.4000000000000003E-3</v>
      </c>
      <c r="Z168" s="178">
        <v>0</v>
      </c>
      <c r="AA168" s="179">
        <f>Z168*K168</f>
        <v>0</v>
      </c>
      <c r="AR168" s="19" t="s">
        <v>268</v>
      </c>
      <c r="AT168" s="19" t="s">
        <v>220</v>
      </c>
      <c r="AU168" s="19" t="s">
        <v>93</v>
      </c>
      <c r="AY168" s="19" t="s">
        <v>219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19" t="s">
        <v>40</v>
      </c>
      <c r="BK168" s="118">
        <f>ROUND(L168*K168,2)</f>
        <v>0</v>
      </c>
      <c r="BL168" s="19" t="s">
        <v>268</v>
      </c>
      <c r="BM168" s="19" t="s">
        <v>3746</v>
      </c>
    </row>
    <row r="169" spans="2:65" s="1" customFormat="1" ht="25.5" customHeight="1">
      <c r="B169" s="35"/>
      <c r="C169" s="173" t="s">
        <v>439</v>
      </c>
      <c r="D169" s="173" t="s">
        <v>220</v>
      </c>
      <c r="E169" s="174" t="s">
        <v>3747</v>
      </c>
      <c r="F169" s="251" t="s">
        <v>3748</v>
      </c>
      <c r="G169" s="251"/>
      <c r="H169" s="251"/>
      <c r="I169" s="251"/>
      <c r="J169" s="175" t="s">
        <v>429</v>
      </c>
      <c r="K169" s="176">
        <v>1</v>
      </c>
      <c r="L169" s="252">
        <v>0</v>
      </c>
      <c r="M169" s="253"/>
      <c r="N169" s="254">
        <f>ROUND(L169*K169,2)</f>
        <v>0</v>
      </c>
      <c r="O169" s="254"/>
      <c r="P169" s="254"/>
      <c r="Q169" s="254"/>
      <c r="R169" s="37"/>
      <c r="T169" s="177" t="s">
        <v>22</v>
      </c>
      <c r="U169" s="44" t="s">
        <v>49</v>
      </c>
      <c r="V169" s="36"/>
      <c r="W169" s="178">
        <f>V169*K169</f>
        <v>0</v>
      </c>
      <c r="X169" s="178">
        <v>0</v>
      </c>
      <c r="Y169" s="178">
        <f>X169*K169</f>
        <v>0</v>
      </c>
      <c r="Z169" s="178">
        <v>6.7000000000000002E-3</v>
      </c>
      <c r="AA169" s="179">
        <f>Z169*K169</f>
        <v>6.7000000000000002E-3</v>
      </c>
      <c r="AR169" s="19" t="s">
        <v>268</v>
      </c>
      <c r="AT169" s="19" t="s">
        <v>220</v>
      </c>
      <c r="AU169" s="19" t="s">
        <v>93</v>
      </c>
      <c r="AY169" s="19" t="s">
        <v>219</v>
      </c>
      <c r="BE169" s="118">
        <f>IF(U169="základní",N169,0)</f>
        <v>0</v>
      </c>
      <c r="BF169" s="118">
        <f>IF(U169="snížená",N169,0)</f>
        <v>0</v>
      </c>
      <c r="BG169" s="118">
        <f>IF(U169="zákl. přenesená",N169,0)</f>
        <v>0</v>
      </c>
      <c r="BH169" s="118">
        <f>IF(U169="sníž. přenesená",N169,0)</f>
        <v>0</v>
      </c>
      <c r="BI169" s="118">
        <f>IF(U169="nulová",N169,0)</f>
        <v>0</v>
      </c>
      <c r="BJ169" s="19" t="s">
        <v>40</v>
      </c>
      <c r="BK169" s="118">
        <f>ROUND(L169*K169,2)</f>
        <v>0</v>
      </c>
      <c r="BL169" s="19" t="s">
        <v>268</v>
      </c>
      <c r="BM169" s="19" t="s">
        <v>3749</v>
      </c>
    </row>
    <row r="170" spans="2:65" s="1" customFormat="1" ht="25.5" customHeight="1">
      <c r="B170" s="35"/>
      <c r="C170" s="173" t="s">
        <v>443</v>
      </c>
      <c r="D170" s="173" t="s">
        <v>220</v>
      </c>
      <c r="E170" s="174" t="s">
        <v>3318</v>
      </c>
      <c r="F170" s="251" t="s">
        <v>3319</v>
      </c>
      <c r="G170" s="251"/>
      <c r="H170" s="251"/>
      <c r="I170" s="251"/>
      <c r="J170" s="175" t="s">
        <v>372</v>
      </c>
      <c r="K170" s="176">
        <v>2</v>
      </c>
      <c r="L170" s="252">
        <v>0</v>
      </c>
      <c r="M170" s="253"/>
      <c r="N170" s="254">
        <f>ROUND(L170*K170,2)</f>
        <v>0</v>
      </c>
      <c r="O170" s="254"/>
      <c r="P170" s="254"/>
      <c r="Q170" s="254"/>
      <c r="R170" s="37"/>
      <c r="T170" s="177" t="s">
        <v>22</v>
      </c>
      <c r="U170" s="44" t="s">
        <v>49</v>
      </c>
      <c r="V170" s="36"/>
      <c r="W170" s="178">
        <f>V170*K170</f>
        <v>0</v>
      </c>
      <c r="X170" s="178">
        <v>2.0000000000000002E-5</v>
      </c>
      <c r="Y170" s="178">
        <f>X170*K170</f>
        <v>4.0000000000000003E-5</v>
      </c>
      <c r="Z170" s="178">
        <v>0</v>
      </c>
      <c r="AA170" s="179">
        <f>Z170*K170</f>
        <v>0</v>
      </c>
      <c r="AR170" s="19" t="s">
        <v>268</v>
      </c>
      <c r="AT170" s="19" t="s">
        <v>220</v>
      </c>
      <c r="AU170" s="19" t="s">
        <v>93</v>
      </c>
      <c r="AY170" s="19" t="s">
        <v>219</v>
      </c>
      <c r="BE170" s="118">
        <f>IF(U170="základní",N170,0)</f>
        <v>0</v>
      </c>
      <c r="BF170" s="118">
        <f>IF(U170="snížená",N170,0)</f>
        <v>0</v>
      </c>
      <c r="BG170" s="118">
        <f>IF(U170="zákl. přenesená",N170,0)</f>
        <v>0</v>
      </c>
      <c r="BH170" s="118">
        <f>IF(U170="sníž. přenesená",N170,0)</f>
        <v>0</v>
      </c>
      <c r="BI170" s="118">
        <f>IF(U170="nulová",N170,0)</f>
        <v>0</v>
      </c>
      <c r="BJ170" s="19" t="s">
        <v>40</v>
      </c>
      <c r="BK170" s="118">
        <f>ROUND(L170*K170,2)</f>
        <v>0</v>
      </c>
      <c r="BL170" s="19" t="s">
        <v>268</v>
      </c>
      <c r="BM170" s="19" t="s">
        <v>3750</v>
      </c>
    </row>
    <row r="171" spans="2:65" s="1" customFormat="1" ht="25.5" customHeight="1">
      <c r="B171" s="35"/>
      <c r="C171" s="181" t="s">
        <v>447</v>
      </c>
      <c r="D171" s="181" t="s">
        <v>536</v>
      </c>
      <c r="E171" s="182" t="s">
        <v>3321</v>
      </c>
      <c r="F171" s="285" t="s">
        <v>3751</v>
      </c>
      <c r="G171" s="285"/>
      <c r="H171" s="285"/>
      <c r="I171" s="285"/>
      <c r="J171" s="183" t="s">
        <v>372</v>
      </c>
      <c r="K171" s="184">
        <v>2</v>
      </c>
      <c r="L171" s="282">
        <v>0</v>
      </c>
      <c r="M171" s="283"/>
      <c r="N171" s="284">
        <f>ROUND(L171*K171,2)</f>
        <v>0</v>
      </c>
      <c r="O171" s="254"/>
      <c r="P171" s="254"/>
      <c r="Q171" s="254"/>
      <c r="R171" s="37"/>
      <c r="T171" s="177" t="s">
        <v>22</v>
      </c>
      <c r="U171" s="44" t="s">
        <v>49</v>
      </c>
      <c r="V171" s="36"/>
      <c r="W171" s="178">
        <f>V171*K171</f>
        <v>0</v>
      </c>
      <c r="X171" s="178">
        <v>1.6570000000000001E-3</v>
      </c>
      <c r="Y171" s="178">
        <f>X171*K171</f>
        <v>3.3140000000000001E-3</v>
      </c>
      <c r="Z171" s="178">
        <v>0</v>
      </c>
      <c r="AA171" s="179">
        <f>Z171*K171</f>
        <v>0</v>
      </c>
      <c r="AR171" s="19" t="s">
        <v>414</v>
      </c>
      <c r="AT171" s="19" t="s">
        <v>536</v>
      </c>
      <c r="AU171" s="19" t="s">
        <v>93</v>
      </c>
      <c r="AY171" s="19" t="s">
        <v>219</v>
      </c>
      <c r="BE171" s="118">
        <f>IF(U171="základní",N171,0)</f>
        <v>0</v>
      </c>
      <c r="BF171" s="118">
        <f>IF(U171="snížená",N171,0)</f>
        <v>0</v>
      </c>
      <c r="BG171" s="118">
        <f>IF(U171="zákl. přenesená",N171,0)</f>
        <v>0</v>
      </c>
      <c r="BH171" s="118">
        <f>IF(U171="sníž. přenesená",N171,0)</f>
        <v>0</v>
      </c>
      <c r="BI171" s="118">
        <f>IF(U171="nulová",N171,0)</f>
        <v>0</v>
      </c>
      <c r="BJ171" s="19" t="s">
        <v>40</v>
      </c>
      <c r="BK171" s="118">
        <f>ROUND(L171*K171,2)</f>
        <v>0</v>
      </c>
      <c r="BL171" s="19" t="s">
        <v>268</v>
      </c>
      <c r="BM171" s="19" t="s">
        <v>3752</v>
      </c>
    </row>
    <row r="172" spans="2:65" s="1" customFormat="1" ht="25.5" customHeight="1">
      <c r="B172" s="35"/>
      <c r="C172" s="173" t="s">
        <v>451</v>
      </c>
      <c r="D172" s="173" t="s">
        <v>220</v>
      </c>
      <c r="E172" s="174" t="s">
        <v>3342</v>
      </c>
      <c r="F172" s="251" t="s">
        <v>3343</v>
      </c>
      <c r="G172" s="251"/>
      <c r="H172" s="251"/>
      <c r="I172" s="251"/>
      <c r="J172" s="175" t="s">
        <v>273</v>
      </c>
      <c r="K172" s="180">
        <v>0</v>
      </c>
      <c r="L172" s="252">
        <v>0</v>
      </c>
      <c r="M172" s="253"/>
      <c r="N172" s="254">
        <f>ROUND(L172*K172,2)</f>
        <v>0</v>
      </c>
      <c r="O172" s="254"/>
      <c r="P172" s="254"/>
      <c r="Q172" s="254"/>
      <c r="R172" s="37"/>
      <c r="T172" s="177" t="s">
        <v>22</v>
      </c>
      <c r="U172" s="44" t="s">
        <v>49</v>
      </c>
      <c r="V172" s="36"/>
      <c r="W172" s="178">
        <f>V172*K172</f>
        <v>0</v>
      </c>
      <c r="X172" s="178">
        <v>0</v>
      </c>
      <c r="Y172" s="178">
        <f>X172*K172</f>
        <v>0</v>
      </c>
      <c r="Z172" s="178">
        <v>0</v>
      </c>
      <c r="AA172" s="179">
        <f>Z172*K172</f>
        <v>0</v>
      </c>
      <c r="AR172" s="19" t="s">
        <v>268</v>
      </c>
      <c r="AT172" s="19" t="s">
        <v>220</v>
      </c>
      <c r="AU172" s="19" t="s">
        <v>93</v>
      </c>
      <c r="AY172" s="19" t="s">
        <v>219</v>
      </c>
      <c r="BE172" s="118">
        <f>IF(U172="základní",N172,0)</f>
        <v>0</v>
      </c>
      <c r="BF172" s="118">
        <f>IF(U172="snížená",N172,0)</f>
        <v>0</v>
      </c>
      <c r="BG172" s="118">
        <f>IF(U172="zákl. přenesená",N172,0)</f>
        <v>0</v>
      </c>
      <c r="BH172" s="118">
        <f>IF(U172="sníž. přenesená",N172,0)</f>
        <v>0</v>
      </c>
      <c r="BI172" s="118">
        <f>IF(U172="nulová",N172,0)</f>
        <v>0</v>
      </c>
      <c r="BJ172" s="19" t="s">
        <v>40</v>
      </c>
      <c r="BK172" s="118">
        <f>ROUND(L172*K172,2)</f>
        <v>0</v>
      </c>
      <c r="BL172" s="19" t="s">
        <v>268</v>
      </c>
      <c r="BM172" s="19" t="s">
        <v>3753</v>
      </c>
    </row>
    <row r="173" spans="2:65" s="1" customFormat="1" ht="49.9" customHeight="1">
      <c r="B173" s="35"/>
      <c r="C173" s="36"/>
      <c r="D173" s="164" t="s">
        <v>282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249">
        <f>BK173</f>
        <v>0</v>
      </c>
      <c r="O173" s="250"/>
      <c r="P173" s="250"/>
      <c r="Q173" s="250"/>
      <c r="R173" s="37"/>
      <c r="T173" s="153"/>
      <c r="U173" s="56"/>
      <c r="V173" s="56"/>
      <c r="W173" s="56"/>
      <c r="X173" s="56"/>
      <c r="Y173" s="56"/>
      <c r="Z173" s="56"/>
      <c r="AA173" s="58"/>
      <c r="AT173" s="19" t="s">
        <v>83</v>
      </c>
      <c r="AU173" s="19" t="s">
        <v>84</v>
      </c>
      <c r="AY173" s="19" t="s">
        <v>283</v>
      </c>
      <c r="BK173" s="118">
        <v>0</v>
      </c>
    </row>
    <row r="174" spans="2:65" s="1" customFormat="1" ht="6.95" customHeight="1">
      <c r="B174" s="59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1"/>
    </row>
  </sheetData>
  <sheetProtection algorithmName="SHA-512" hashValue="VJiHFPWRpQzzqKbTTSM3kxxcernv7VGvlwke5D4mbV+TIW5W3LrWTgZS2/DnaSrogGHqyXf5kOhNzidQDP32FA==" saltValue="BaFBIBJzy6c3dw5f7bbYx8/U6+8E1tCU1m+oETrRs5ajhg8YtdRj7elUJgYZkuu3JWtO1CaS3WnIH/m4k9WGWA==" spinCount="10" sheet="1" objects="1" scenarios="1" formatColumns="0" formatRows="0"/>
  <mergeCells count="204">
    <mergeCell ref="N172:Q172"/>
    <mergeCell ref="N171:Q171"/>
    <mergeCell ref="N173:Q173"/>
    <mergeCell ref="F160:I160"/>
    <mergeCell ref="F159:I159"/>
    <mergeCell ref="F162:I162"/>
    <mergeCell ref="F163:I163"/>
    <mergeCell ref="F165:I165"/>
    <mergeCell ref="F168:I168"/>
    <mergeCell ref="F169:I169"/>
    <mergeCell ref="F170:I170"/>
    <mergeCell ref="F171:I171"/>
    <mergeCell ref="F172:I172"/>
    <mergeCell ref="L160:M160"/>
    <mergeCell ref="L159:M159"/>
    <mergeCell ref="L162:M162"/>
    <mergeCell ref="L163:M163"/>
    <mergeCell ref="L165:M165"/>
    <mergeCell ref="L168:M168"/>
    <mergeCell ref="L169:M169"/>
    <mergeCell ref="L170:M170"/>
    <mergeCell ref="L171:M171"/>
    <mergeCell ref="L172:M172"/>
    <mergeCell ref="N168:Q168"/>
    <mergeCell ref="N155:Q155"/>
    <mergeCell ref="N156:Q156"/>
    <mergeCell ref="N157:Q157"/>
    <mergeCell ref="N158:Q158"/>
    <mergeCell ref="N159:Q159"/>
    <mergeCell ref="N160:Q160"/>
    <mergeCell ref="N162:Q162"/>
    <mergeCell ref="N163:Q163"/>
    <mergeCell ref="N165:Q165"/>
    <mergeCell ref="N169:Q169"/>
    <mergeCell ref="N170:Q170"/>
    <mergeCell ref="N161:Q161"/>
    <mergeCell ref="N164:Q164"/>
    <mergeCell ref="N166:Q166"/>
    <mergeCell ref="N167:Q16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8:Q98"/>
    <mergeCell ref="N99:Q99"/>
    <mergeCell ref="N100:Q100"/>
    <mergeCell ref="N101:Q101"/>
    <mergeCell ref="N102:Q102"/>
    <mergeCell ref="N103:Q103"/>
    <mergeCell ref="N104:Q104"/>
    <mergeCell ref="L106:Q106"/>
    <mergeCell ref="D99:H99"/>
    <mergeCell ref="D102:H102"/>
    <mergeCell ref="D100:H100"/>
    <mergeCell ref="D101:H101"/>
    <mergeCell ref="D103:H103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N124:Q124"/>
    <mergeCell ref="N125:Q125"/>
    <mergeCell ref="N126:Q126"/>
    <mergeCell ref="F127:I127"/>
    <mergeCell ref="L127:M127"/>
    <mergeCell ref="N127:Q127"/>
    <mergeCell ref="N128:Q128"/>
    <mergeCell ref="N129:Q129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F128:I128"/>
    <mergeCell ref="F132:I132"/>
    <mergeCell ref="F131:I131"/>
    <mergeCell ref="F129:I129"/>
    <mergeCell ref="F130:I130"/>
    <mergeCell ref="F133:I133"/>
    <mergeCell ref="F134:I134"/>
    <mergeCell ref="F135:I135"/>
    <mergeCell ref="F136:I136"/>
    <mergeCell ref="F137:I137"/>
    <mergeCell ref="F138:I138"/>
    <mergeCell ref="F139:I139"/>
    <mergeCell ref="F140:I140"/>
    <mergeCell ref="F142:I142"/>
    <mergeCell ref="F143:I143"/>
    <mergeCell ref="L128:M128"/>
    <mergeCell ref="L134:M134"/>
    <mergeCell ref="L129:M129"/>
    <mergeCell ref="L130:M130"/>
    <mergeCell ref="L131:M131"/>
    <mergeCell ref="L132:M132"/>
    <mergeCell ref="L133:M133"/>
    <mergeCell ref="L135:M135"/>
    <mergeCell ref="L136:M136"/>
    <mergeCell ref="L137:M137"/>
    <mergeCell ref="L138:M138"/>
    <mergeCell ref="L139:M139"/>
    <mergeCell ref="L140:M140"/>
    <mergeCell ref="L142:M142"/>
    <mergeCell ref="L143:M143"/>
    <mergeCell ref="N139:Q139"/>
    <mergeCell ref="N142:Q142"/>
    <mergeCell ref="N140:Q140"/>
    <mergeCell ref="N143:Q143"/>
    <mergeCell ref="N144:Q144"/>
    <mergeCell ref="N145:Q145"/>
    <mergeCell ref="N146:Q146"/>
    <mergeCell ref="N147:Q147"/>
    <mergeCell ref="N148:Q148"/>
    <mergeCell ref="N149:Q149"/>
    <mergeCell ref="N150:Q150"/>
    <mergeCell ref="N151:Q151"/>
    <mergeCell ref="N152:Q152"/>
    <mergeCell ref="N153:Q153"/>
    <mergeCell ref="N154:Q154"/>
    <mergeCell ref="N141:Q141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58:M158"/>
  </mergeCells>
  <hyperlinks>
    <hyperlink ref="F1:G1" location="C2" display="1) Krycí list rozpočtu"/>
    <hyperlink ref="H1:K1" location="C87" display="2) Rekapitulace rozpočtu"/>
    <hyperlink ref="L1" location="C12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4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138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284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s="1" customFormat="1" ht="32.85" customHeight="1">
      <c r="B8" s="35"/>
      <c r="C8" s="36"/>
      <c r="D8" s="29" t="s">
        <v>183</v>
      </c>
      <c r="E8" s="36"/>
      <c r="F8" s="221" t="s">
        <v>3754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79" t="str">
        <f>'Rekapitulace stavby'!AN8</f>
        <v>5. 3. 2018</v>
      </c>
      <c r="P10" s="266"/>
      <c r="Q10" s="36"/>
      <c r="R10" s="37"/>
    </row>
    <row r="11" spans="1:66" s="1" customFormat="1" ht="10.7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220" t="s">
        <v>30</v>
      </c>
      <c r="P12" s="220"/>
      <c r="Q12" s="36"/>
      <c r="R12" s="37"/>
    </row>
    <row r="13" spans="1:66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220" t="s">
        <v>22</v>
      </c>
      <c r="P13" s="220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33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80" t="str">
        <f>IF('Rekapitulace stavby'!AN13="","",'Rekapitulace stavby'!AN13)</f>
        <v>Vyplň údaj</v>
      </c>
      <c r="P15" s="220"/>
      <c r="Q15" s="36"/>
      <c r="R15" s="37"/>
    </row>
    <row r="16" spans="1:66" s="1" customFormat="1" ht="18" customHeight="1">
      <c r="B16" s="35"/>
      <c r="C16" s="36"/>
      <c r="D16" s="36"/>
      <c r="E16" s="280" t="str">
        <f>IF('Rekapitulace stavby'!E14="","",'Rekapitulace stavby'!E14)</f>
        <v>Vyplň údaj</v>
      </c>
      <c r="F16" s="281"/>
      <c r="G16" s="281"/>
      <c r="H16" s="281"/>
      <c r="I16" s="281"/>
      <c r="J16" s="281"/>
      <c r="K16" s="281"/>
      <c r="L16" s="281"/>
      <c r="M16" s="30" t="s">
        <v>32</v>
      </c>
      <c r="N16" s="36"/>
      <c r="O16" s="280" t="str">
        <f>IF('Rekapitulace stavby'!AN14="","",'Rekapitulace stavby'!AN14)</f>
        <v>Vyplň údaj</v>
      </c>
      <c r="P16" s="220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35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220" t="s">
        <v>36</v>
      </c>
      <c r="P18" s="220"/>
      <c r="Q18" s="36"/>
      <c r="R18" s="37"/>
    </row>
    <row r="19" spans="2:18" s="1" customFormat="1" ht="18" customHeight="1">
      <c r="B19" s="35"/>
      <c r="C19" s="36"/>
      <c r="D19" s="36"/>
      <c r="E19" s="28" t="s">
        <v>37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220" t="s">
        <v>38</v>
      </c>
      <c r="P19" s="220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41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220" t="s">
        <v>36</v>
      </c>
      <c r="P21" s="220"/>
      <c r="Q21" s="36"/>
      <c r="R21" s="37"/>
    </row>
    <row r="22" spans="2:18" s="1" customFormat="1" ht="18" customHeight="1">
      <c r="B22" s="35"/>
      <c r="C22" s="36"/>
      <c r="D22" s="36"/>
      <c r="E22" s="28" t="s">
        <v>37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220" t="s">
        <v>38</v>
      </c>
      <c r="P22" s="220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85.5" customHeight="1">
      <c r="B25" s="35"/>
      <c r="C25" s="36"/>
      <c r="D25" s="36"/>
      <c r="E25" s="215" t="s">
        <v>44</v>
      </c>
      <c r="F25" s="215"/>
      <c r="G25" s="215"/>
      <c r="H25" s="215"/>
      <c r="I25" s="215"/>
      <c r="J25" s="215"/>
      <c r="K25" s="215"/>
      <c r="L25" s="215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6" t="s">
        <v>184</v>
      </c>
      <c r="E28" s="36"/>
      <c r="F28" s="36"/>
      <c r="G28" s="36"/>
      <c r="H28" s="36"/>
      <c r="I28" s="36"/>
      <c r="J28" s="36"/>
      <c r="K28" s="36"/>
      <c r="L28" s="36"/>
      <c r="M28" s="216">
        <f>N89</f>
        <v>0</v>
      </c>
      <c r="N28" s="216"/>
      <c r="O28" s="216"/>
      <c r="P28" s="216"/>
      <c r="Q28" s="36"/>
      <c r="R28" s="37"/>
    </row>
    <row r="29" spans="2:18" s="1" customFormat="1" ht="14.45" customHeight="1">
      <c r="B29" s="35"/>
      <c r="C29" s="36"/>
      <c r="D29" s="34" t="s">
        <v>169</v>
      </c>
      <c r="E29" s="36"/>
      <c r="F29" s="36"/>
      <c r="G29" s="36"/>
      <c r="H29" s="36"/>
      <c r="I29" s="36"/>
      <c r="J29" s="36"/>
      <c r="K29" s="36"/>
      <c r="L29" s="36"/>
      <c r="M29" s="216">
        <f>N93</f>
        <v>0</v>
      </c>
      <c r="N29" s="216"/>
      <c r="O29" s="216"/>
      <c r="P29" s="216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7" t="s">
        <v>47</v>
      </c>
      <c r="E31" s="36"/>
      <c r="F31" s="36"/>
      <c r="G31" s="36"/>
      <c r="H31" s="36"/>
      <c r="I31" s="36"/>
      <c r="J31" s="36"/>
      <c r="K31" s="36"/>
      <c r="L31" s="36"/>
      <c r="M31" s="278">
        <f>ROUND(M28+M29,0)</f>
        <v>0</v>
      </c>
      <c r="N31" s="263"/>
      <c r="O31" s="263"/>
      <c r="P31" s="263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48</v>
      </c>
      <c r="E33" s="42" t="s">
        <v>49</v>
      </c>
      <c r="F33" s="43">
        <v>0.21</v>
      </c>
      <c r="G33" s="128" t="s">
        <v>50</v>
      </c>
      <c r="H33" s="274">
        <f>(SUM(BE93:BE100)+SUM(BE119:BE122))</f>
        <v>0</v>
      </c>
      <c r="I33" s="263"/>
      <c r="J33" s="263"/>
      <c r="K33" s="36"/>
      <c r="L33" s="36"/>
      <c r="M33" s="274">
        <f>ROUND((SUM(BE93:BE100)+SUM(BE119:BE122)), 0)*F33</f>
        <v>0</v>
      </c>
      <c r="N33" s="263"/>
      <c r="O33" s="263"/>
      <c r="P33" s="263"/>
      <c r="Q33" s="36"/>
      <c r="R33" s="37"/>
    </row>
    <row r="34" spans="2:18" s="1" customFormat="1" ht="14.45" customHeight="1">
      <c r="B34" s="35"/>
      <c r="C34" s="36"/>
      <c r="D34" s="36"/>
      <c r="E34" s="42" t="s">
        <v>51</v>
      </c>
      <c r="F34" s="43">
        <v>0.15</v>
      </c>
      <c r="G34" s="128" t="s">
        <v>50</v>
      </c>
      <c r="H34" s="274">
        <f>(SUM(BF93:BF100)+SUM(BF119:BF122))</f>
        <v>0</v>
      </c>
      <c r="I34" s="263"/>
      <c r="J34" s="263"/>
      <c r="K34" s="36"/>
      <c r="L34" s="36"/>
      <c r="M34" s="274">
        <f>ROUND((SUM(BF93:BF100)+SUM(BF119:BF122)), 0)*F34</f>
        <v>0</v>
      </c>
      <c r="N34" s="263"/>
      <c r="O34" s="263"/>
      <c r="P34" s="26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52</v>
      </c>
      <c r="F35" s="43">
        <v>0.21</v>
      </c>
      <c r="G35" s="128" t="s">
        <v>50</v>
      </c>
      <c r="H35" s="274">
        <f>(SUM(BG93:BG100)+SUM(BG119:BG122))</f>
        <v>0</v>
      </c>
      <c r="I35" s="263"/>
      <c r="J35" s="263"/>
      <c r="K35" s="36"/>
      <c r="L35" s="36"/>
      <c r="M35" s="274"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53</v>
      </c>
      <c r="F36" s="43">
        <v>0.15</v>
      </c>
      <c r="G36" s="128" t="s">
        <v>50</v>
      </c>
      <c r="H36" s="274">
        <f>(SUM(BH93:BH100)+SUM(BH119:BH122))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54</v>
      </c>
      <c r="F37" s="43">
        <v>0</v>
      </c>
      <c r="G37" s="128" t="s">
        <v>50</v>
      </c>
      <c r="H37" s="274">
        <f>(SUM(BI93:BI100)+SUM(BI119:BI122))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4"/>
      <c r="D39" s="129" t="s">
        <v>55</v>
      </c>
      <c r="E39" s="79"/>
      <c r="F39" s="79"/>
      <c r="G39" s="130" t="s">
        <v>56</v>
      </c>
      <c r="H39" s="131" t="s">
        <v>57</v>
      </c>
      <c r="I39" s="79"/>
      <c r="J39" s="79"/>
      <c r="K39" s="79"/>
      <c r="L39" s="275">
        <f>SUM(M31:M37)</f>
        <v>0</v>
      </c>
      <c r="M39" s="275"/>
      <c r="N39" s="275"/>
      <c r="O39" s="275"/>
      <c r="P39" s="276"/>
      <c r="Q39" s="124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284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s="1" customFormat="1" ht="36.950000000000003" customHeight="1">
      <c r="B80" s="35"/>
      <c r="C80" s="69" t="s">
        <v>183</v>
      </c>
      <c r="D80" s="36"/>
      <c r="E80" s="36"/>
      <c r="F80" s="236" t="str">
        <f>F8</f>
        <v>012 - Sadové úpravy, zeleň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36"/>
      <c r="R80" s="37"/>
      <c r="T80" s="135"/>
      <c r="U80" s="135"/>
    </row>
    <row r="81" spans="2:65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5"/>
      <c r="U81" s="135"/>
    </row>
    <row r="82" spans="2:65" s="1" customFormat="1" ht="18" customHeight="1">
      <c r="B82" s="35"/>
      <c r="C82" s="30" t="s">
        <v>24</v>
      </c>
      <c r="D82" s="36"/>
      <c r="E82" s="36"/>
      <c r="F82" s="28" t="str">
        <f>F10</f>
        <v>Dobruška</v>
      </c>
      <c r="G82" s="36"/>
      <c r="H82" s="36"/>
      <c r="I82" s="36"/>
      <c r="J82" s="36"/>
      <c r="K82" s="30" t="s">
        <v>26</v>
      </c>
      <c r="L82" s="36"/>
      <c r="M82" s="266" t="str">
        <f>IF(O10="","",O10)</f>
        <v>5. 3. 2018</v>
      </c>
      <c r="N82" s="266"/>
      <c r="O82" s="266"/>
      <c r="P82" s="266"/>
      <c r="Q82" s="36"/>
      <c r="R82" s="37"/>
      <c r="T82" s="135"/>
      <c r="U82" s="135"/>
    </row>
    <row r="83" spans="2:65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5"/>
      <c r="U83" s="135"/>
    </row>
    <row r="84" spans="2:65" s="1" customFormat="1" ht="15">
      <c r="B84" s="35"/>
      <c r="C84" s="30" t="s">
        <v>28</v>
      </c>
      <c r="D84" s="36"/>
      <c r="E84" s="36"/>
      <c r="F84" s="28" t="str">
        <f>E13</f>
        <v>SŠ - Podorlické vzdělávací centrum Dobruška</v>
      </c>
      <c r="G84" s="36"/>
      <c r="H84" s="36"/>
      <c r="I84" s="36"/>
      <c r="J84" s="36"/>
      <c r="K84" s="30" t="s">
        <v>35</v>
      </c>
      <c r="L84" s="36"/>
      <c r="M84" s="220" t="str">
        <f>E19</f>
        <v>ApA Architektonicko-projekt.ateliér Vamberk s.r.o.</v>
      </c>
      <c r="N84" s="220"/>
      <c r="O84" s="220"/>
      <c r="P84" s="220"/>
      <c r="Q84" s="220"/>
      <c r="R84" s="37"/>
      <c r="T84" s="135"/>
      <c r="U84" s="135"/>
    </row>
    <row r="85" spans="2:65" s="1" customFormat="1" ht="14.45" customHeight="1">
      <c r="B85" s="35"/>
      <c r="C85" s="30" t="s">
        <v>33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41</v>
      </c>
      <c r="L85" s="36"/>
      <c r="M85" s="220" t="str">
        <f>E22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65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5"/>
      <c r="U86" s="135"/>
    </row>
    <row r="87" spans="2:65" s="1" customFormat="1" ht="29.25" customHeight="1">
      <c r="B87" s="35"/>
      <c r="C87" s="271" t="s">
        <v>186</v>
      </c>
      <c r="D87" s="272"/>
      <c r="E87" s="272"/>
      <c r="F87" s="272"/>
      <c r="G87" s="272"/>
      <c r="H87" s="124"/>
      <c r="I87" s="124"/>
      <c r="J87" s="124"/>
      <c r="K87" s="124"/>
      <c r="L87" s="124"/>
      <c r="M87" s="124"/>
      <c r="N87" s="271" t="s">
        <v>187</v>
      </c>
      <c r="O87" s="272"/>
      <c r="P87" s="272"/>
      <c r="Q87" s="272"/>
      <c r="R87" s="37"/>
      <c r="T87" s="135"/>
      <c r="U87" s="135"/>
    </row>
    <row r="88" spans="2:65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5"/>
      <c r="U88" s="135"/>
    </row>
    <row r="89" spans="2:65" s="1" customFormat="1" ht="29.25" customHeight="1">
      <c r="B89" s="35"/>
      <c r="C89" s="137" t="s">
        <v>188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9">
        <f>N119</f>
        <v>0</v>
      </c>
      <c r="O89" s="269"/>
      <c r="P89" s="269"/>
      <c r="Q89" s="269"/>
      <c r="R89" s="37"/>
      <c r="T89" s="135"/>
      <c r="U89" s="135"/>
      <c r="AU89" s="19" t="s">
        <v>189</v>
      </c>
    </row>
    <row r="90" spans="2:65" s="7" customFormat="1" ht="24.95" customHeight="1">
      <c r="B90" s="138"/>
      <c r="C90" s="139"/>
      <c r="D90" s="140" t="s">
        <v>190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60">
        <f>N120</f>
        <v>0</v>
      </c>
      <c r="O90" s="273"/>
      <c r="P90" s="273"/>
      <c r="Q90" s="273"/>
      <c r="R90" s="141"/>
      <c r="T90" s="142"/>
      <c r="U90" s="142"/>
    </row>
    <row r="91" spans="2:65" s="8" customFormat="1" ht="19.899999999999999" customHeight="1">
      <c r="B91" s="143"/>
      <c r="C91" s="103"/>
      <c r="D91" s="114" t="s">
        <v>191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6">
        <f>N121</f>
        <v>0</v>
      </c>
      <c r="O91" s="227"/>
      <c r="P91" s="227"/>
      <c r="Q91" s="227"/>
      <c r="R91" s="144"/>
      <c r="T91" s="145"/>
      <c r="U91" s="145"/>
    </row>
    <row r="92" spans="2:65" s="1" customFormat="1" ht="21.75" customHeight="1"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7"/>
      <c r="T92" s="135"/>
      <c r="U92" s="135"/>
    </row>
    <row r="93" spans="2:65" s="1" customFormat="1" ht="29.25" customHeight="1">
      <c r="B93" s="35"/>
      <c r="C93" s="137" t="s">
        <v>197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269">
        <f>ROUND(N94+N95+N96+N97+N98+N99,0)</f>
        <v>0</v>
      </c>
      <c r="O93" s="270"/>
      <c r="P93" s="270"/>
      <c r="Q93" s="270"/>
      <c r="R93" s="37"/>
      <c r="T93" s="146"/>
      <c r="U93" s="147" t="s">
        <v>48</v>
      </c>
    </row>
    <row r="94" spans="2:65" s="1" customFormat="1" ht="18" customHeight="1">
      <c r="B94" s="35"/>
      <c r="C94" s="36"/>
      <c r="D94" s="247" t="s">
        <v>198</v>
      </c>
      <c r="E94" s="248"/>
      <c r="F94" s="248"/>
      <c r="G94" s="248"/>
      <c r="H94" s="248"/>
      <c r="I94" s="36"/>
      <c r="J94" s="36"/>
      <c r="K94" s="36"/>
      <c r="L94" s="36"/>
      <c r="M94" s="36"/>
      <c r="N94" s="246">
        <f>ROUND(N89*T94,0)</f>
        <v>0</v>
      </c>
      <c r="O94" s="226"/>
      <c r="P94" s="226"/>
      <c r="Q94" s="226"/>
      <c r="R94" s="37"/>
      <c r="S94" s="148"/>
      <c r="T94" s="149"/>
      <c r="U94" s="150" t="s">
        <v>49</v>
      </c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51" t="s">
        <v>162</v>
      </c>
      <c r="AZ94" s="148"/>
      <c r="BA94" s="148"/>
      <c r="BB94" s="148"/>
      <c r="BC94" s="148"/>
      <c r="BD94" s="148"/>
      <c r="BE94" s="152">
        <f t="shared" ref="BE94:BE99" si="0">IF(U94="základní",N94,0)</f>
        <v>0</v>
      </c>
      <c r="BF94" s="152">
        <f t="shared" ref="BF94:BF99" si="1">IF(U94="snížená",N94,0)</f>
        <v>0</v>
      </c>
      <c r="BG94" s="152">
        <f t="shared" ref="BG94:BG99" si="2">IF(U94="zákl. přenesená",N94,0)</f>
        <v>0</v>
      </c>
      <c r="BH94" s="152">
        <f t="shared" ref="BH94:BH99" si="3">IF(U94="sníž. přenesená",N94,0)</f>
        <v>0</v>
      </c>
      <c r="BI94" s="152">
        <f t="shared" ref="BI94:BI99" si="4">IF(U94="nulová",N94,0)</f>
        <v>0</v>
      </c>
      <c r="BJ94" s="151" t="s">
        <v>40</v>
      </c>
      <c r="BK94" s="148"/>
      <c r="BL94" s="148"/>
      <c r="BM94" s="148"/>
    </row>
    <row r="95" spans="2:65" s="1" customFormat="1" ht="18" customHeight="1">
      <c r="B95" s="35"/>
      <c r="C95" s="36"/>
      <c r="D95" s="247" t="s">
        <v>199</v>
      </c>
      <c r="E95" s="248"/>
      <c r="F95" s="248"/>
      <c r="G95" s="248"/>
      <c r="H95" s="248"/>
      <c r="I95" s="36"/>
      <c r="J95" s="36"/>
      <c r="K95" s="36"/>
      <c r="L95" s="36"/>
      <c r="M95" s="36"/>
      <c r="N95" s="246">
        <f>ROUND(N89*T95,0)</f>
        <v>0</v>
      </c>
      <c r="O95" s="226"/>
      <c r="P95" s="226"/>
      <c r="Q95" s="226"/>
      <c r="R95" s="37"/>
      <c r="S95" s="148"/>
      <c r="T95" s="149"/>
      <c r="U95" s="150" t="s">
        <v>49</v>
      </c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51" t="s">
        <v>162</v>
      </c>
      <c r="AZ95" s="148"/>
      <c r="BA95" s="148"/>
      <c r="BB95" s="148"/>
      <c r="BC95" s="148"/>
      <c r="BD95" s="148"/>
      <c r="BE95" s="152">
        <f t="shared" si="0"/>
        <v>0</v>
      </c>
      <c r="BF95" s="152">
        <f t="shared" si="1"/>
        <v>0</v>
      </c>
      <c r="BG95" s="152">
        <f t="shared" si="2"/>
        <v>0</v>
      </c>
      <c r="BH95" s="152">
        <f t="shared" si="3"/>
        <v>0</v>
      </c>
      <c r="BI95" s="152">
        <f t="shared" si="4"/>
        <v>0</v>
      </c>
      <c r="BJ95" s="151" t="s">
        <v>40</v>
      </c>
      <c r="BK95" s="148"/>
      <c r="BL95" s="148"/>
      <c r="BM95" s="148"/>
    </row>
    <row r="96" spans="2:65" s="1" customFormat="1" ht="18" customHeight="1">
      <c r="B96" s="35"/>
      <c r="C96" s="36"/>
      <c r="D96" s="247" t="s">
        <v>200</v>
      </c>
      <c r="E96" s="248"/>
      <c r="F96" s="248"/>
      <c r="G96" s="248"/>
      <c r="H96" s="248"/>
      <c r="I96" s="36"/>
      <c r="J96" s="36"/>
      <c r="K96" s="36"/>
      <c r="L96" s="36"/>
      <c r="M96" s="36"/>
      <c r="N96" s="246">
        <f>ROUND(N89*T96,0)</f>
        <v>0</v>
      </c>
      <c r="O96" s="226"/>
      <c r="P96" s="226"/>
      <c r="Q96" s="226"/>
      <c r="R96" s="37"/>
      <c r="S96" s="148"/>
      <c r="T96" s="149"/>
      <c r="U96" s="150" t="s">
        <v>49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51" t="s">
        <v>162</v>
      </c>
      <c r="AZ96" s="148"/>
      <c r="BA96" s="148"/>
      <c r="BB96" s="148"/>
      <c r="BC96" s="148"/>
      <c r="BD96" s="148"/>
      <c r="BE96" s="152">
        <f t="shared" si="0"/>
        <v>0</v>
      </c>
      <c r="BF96" s="152">
        <f t="shared" si="1"/>
        <v>0</v>
      </c>
      <c r="BG96" s="152">
        <f t="shared" si="2"/>
        <v>0</v>
      </c>
      <c r="BH96" s="152">
        <f t="shared" si="3"/>
        <v>0</v>
      </c>
      <c r="BI96" s="152">
        <f t="shared" si="4"/>
        <v>0</v>
      </c>
      <c r="BJ96" s="151" t="s">
        <v>40</v>
      </c>
      <c r="BK96" s="148"/>
      <c r="BL96" s="148"/>
      <c r="BM96" s="148"/>
    </row>
    <row r="97" spans="2:65" s="1" customFormat="1" ht="18" customHeight="1">
      <c r="B97" s="35"/>
      <c r="C97" s="36"/>
      <c r="D97" s="247" t="s">
        <v>201</v>
      </c>
      <c r="E97" s="248"/>
      <c r="F97" s="248"/>
      <c r="G97" s="248"/>
      <c r="H97" s="248"/>
      <c r="I97" s="36"/>
      <c r="J97" s="36"/>
      <c r="K97" s="36"/>
      <c r="L97" s="36"/>
      <c r="M97" s="36"/>
      <c r="N97" s="246">
        <f>ROUND(N89*T97,0)</f>
        <v>0</v>
      </c>
      <c r="O97" s="226"/>
      <c r="P97" s="226"/>
      <c r="Q97" s="226"/>
      <c r="R97" s="37"/>
      <c r="S97" s="148"/>
      <c r="T97" s="149"/>
      <c r="U97" s="150" t="s">
        <v>49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51" t="s">
        <v>162</v>
      </c>
      <c r="AZ97" s="148"/>
      <c r="BA97" s="148"/>
      <c r="BB97" s="148"/>
      <c r="BC97" s="148"/>
      <c r="BD97" s="148"/>
      <c r="BE97" s="152">
        <f t="shared" si="0"/>
        <v>0</v>
      </c>
      <c r="BF97" s="152">
        <f t="shared" si="1"/>
        <v>0</v>
      </c>
      <c r="BG97" s="152">
        <f t="shared" si="2"/>
        <v>0</v>
      </c>
      <c r="BH97" s="152">
        <f t="shared" si="3"/>
        <v>0</v>
      </c>
      <c r="BI97" s="152">
        <f t="shared" si="4"/>
        <v>0</v>
      </c>
      <c r="BJ97" s="151" t="s">
        <v>40</v>
      </c>
      <c r="BK97" s="148"/>
      <c r="BL97" s="148"/>
      <c r="BM97" s="148"/>
    </row>
    <row r="98" spans="2:65" s="1" customFormat="1" ht="18" customHeight="1">
      <c r="B98" s="35"/>
      <c r="C98" s="36"/>
      <c r="D98" s="247" t="s">
        <v>202</v>
      </c>
      <c r="E98" s="248"/>
      <c r="F98" s="248"/>
      <c r="G98" s="248"/>
      <c r="H98" s="248"/>
      <c r="I98" s="36"/>
      <c r="J98" s="36"/>
      <c r="K98" s="36"/>
      <c r="L98" s="36"/>
      <c r="M98" s="36"/>
      <c r="N98" s="246">
        <f>ROUND(N89*T98,0)</f>
        <v>0</v>
      </c>
      <c r="O98" s="226"/>
      <c r="P98" s="226"/>
      <c r="Q98" s="226"/>
      <c r="R98" s="37"/>
      <c r="S98" s="148"/>
      <c r="T98" s="149"/>
      <c r="U98" s="150" t="s">
        <v>49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51" t="s">
        <v>162</v>
      </c>
      <c r="AZ98" s="148"/>
      <c r="BA98" s="148"/>
      <c r="BB98" s="148"/>
      <c r="BC98" s="148"/>
      <c r="BD98" s="148"/>
      <c r="BE98" s="152">
        <f t="shared" si="0"/>
        <v>0</v>
      </c>
      <c r="BF98" s="152">
        <f t="shared" si="1"/>
        <v>0</v>
      </c>
      <c r="BG98" s="152">
        <f t="shared" si="2"/>
        <v>0</v>
      </c>
      <c r="BH98" s="152">
        <f t="shared" si="3"/>
        <v>0</v>
      </c>
      <c r="BI98" s="152">
        <f t="shared" si="4"/>
        <v>0</v>
      </c>
      <c r="BJ98" s="151" t="s">
        <v>40</v>
      </c>
      <c r="BK98" s="148"/>
      <c r="BL98" s="148"/>
      <c r="BM98" s="148"/>
    </row>
    <row r="99" spans="2:65" s="1" customFormat="1" ht="18" customHeight="1">
      <c r="B99" s="35"/>
      <c r="C99" s="36"/>
      <c r="D99" s="114" t="s">
        <v>203</v>
      </c>
      <c r="E99" s="36"/>
      <c r="F99" s="36"/>
      <c r="G99" s="36"/>
      <c r="H99" s="36"/>
      <c r="I99" s="36"/>
      <c r="J99" s="36"/>
      <c r="K99" s="36"/>
      <c r="L99" s="36"/>
      <c r="M99" s="36"/>
      <c r="N99" s="246">
        <f>ROUND(N89*T99,0)</f>
        <v>0</v>
      </c>
      <c r="O99" s="226"/>
      <c r="P99" s="226"/>
      <c r="Q99" s="226"/>
      <c r="R99" s="37"/>
      <c r="S99" s="148"/>
      <c r="T99" s="153"/>
      <c r="U99" s="154" t="s">
        <v>49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51" t="s">
        <v>204</v>
      </c>
      <c r="AZ99" s="148"/>
      <c r="BA99" s="148"/>
      <c r="BB99" s="148"/>
      <c r="BC99" s="148"/>
      <c r="BD99" s="148"/>
      <c r="BE99" s="152">
        <f t="shared" si="0"/>
        <v>0</v>
      </c>
      <c r="BF99" s="152">
        <f t="shared" si="1"/>
        <v>0</v>
      </c>
      <c r="BG99" s="152">
        <f t="shared" si="2"/>
        <v>0</v>
      </c>
      <c r="BH99" s="152">
        <f t="shared" si="3"/>
        <v>0</v>
      </c>
      <c r="BI99" s="152">
        <f t="shared" si="4"/>
        <v>0</v>
      </c>
      <c r="BJ99" s="151" t="s">
        <v>40</v>
      </c>
      <c r="BK99" s="148"/>
      <c r="BL99" s="148"/>
      <c r="BM99" s="148"/>
    </row>
    <row r="100" spans="2:65" s="1" customForma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  <c r="T100" s="135"/>
      <c r="U100" s="135"/>
    </row>
    <row r="101" spans="2:65" s="1" customFormat="1" ht="29.25" customHeight="1">
      <c r="B101" s="35"/>
      <c r="C101" s="123" t="s">
        <v>174</v>
      </c>
      <c r="D101" s="124"/>
      <c r="E101" s="124"/>
      <c r="F101" s="124"/>
      <c r="G101" s="124"/>
      <c r="H101" s="124"/>
      <c r="I101" s="124"/>
      <c r="J101" s="124"/>
      <c r="K101" s="124"/>
      <c r="L101" s="233">
        <f>ROUND(SUM(N89+N93),0)</f>
        <v>0</v>
      </c>
      <c r="M101" s="233"/>
      <c r="N101" s="233"/>
      <c r="O101" s="233"/>
      <c r="P101" s="233"/>
      <c r="Q101" s="233"/>
      <c r="R101" s="37"/>
      <c r="T101" s="135"/>
      <c r="U101" s="135"/>
    </row>
    <row r="102" spans="2:65" s="1" customFormat="1" ht="6.9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  <c r="T102" s="135"/>
      <c r="U102" s="135"/>
    </row>
    <row r="106" spans="2:65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07" spans="2:65" s="1" customFormat="1" ht="36.950000000000003" customHeight="1">
      <c r="B107" s="35"/>
      <c r="C107" s="207" t="s">
        <v>205</v>
      </c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37"/>
    </row>
    <row r="108" spans="2:65" s="1" customFormat="1" ht="6.9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65" s="1" customFormat="1" ht="30" customHeight="1">
      <c r="B109" s="35"/>
      <c r="C109" s="30" t="s">
        <v>19</v>
      </c>
      <c r="D109" s="36"/>
      <c r="E109" s="36"/>
      <c r="F109" s="264" t="str">
        <f>F6</f>
        <v>Dobruška - objekt výuky</v>
      </c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36"/>
      <c r="R109" s="37"/>
    </row>
    <row r="110" spans="2:65" ht="30" customHeight="1">
      <c r="B110" s="23"/>
      <c r="C110" s="30" t="s">
        <v>181</v>
      </c>
      <c r="D110" s="26"/>
      <c r="E110" s="26"/>
      <c r="F110" s="264" t="s">
        <v>284</v>
      </c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6"/>
      <c r="R110" s="24"/>
    </row>
    <row r="111" spans="2:65" s="1" customFormat="1" ht="36.950000000000003" customHeight="1">
      <c r="B111" s="35"/>
      <c r="C111" s="69" t="s">
        <v>183</v>
      </c>
      <c r="D111" s="36"/>
      <c r="E111" s="36"/>
      <c r="F111" s="236" t="str">
        <f>F8</f>
        <v>012 - Sadové úpravy, zeleň</v>
      </c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36"/>
      <c r="R111" s="37"/>
    </row>
    <row r="112" spans="2:65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 ht="18" customHeight="1">
      <c r="B113" s="35"/>
      <c r="C113" s="30" t="s">
        <v>24</v>
      </c>
      <c r="D113" s="36"/>
      <c r="E113" s="36"/>
      <c r="F113" s="28" t="str">
        <f>F10</f>
        <v>Dobruška</v>
      </c>
      <c r="G113" s="36"/>
      <c r="H113" s="36"/>
      <c r="I113" s="36"/>
      <c r="J113" s="36"/>
      <c r="K113" s="30" t="s">
        <v>26</v>
      </c>
      <c r="L113" s="36"/>
      <c r="M113" s="266" t="str">
        <f>IF(O10="","",O10)</f>
        <v>5. 3. 2018</v>
      </c>
      <c r="N113" s="266"/>
      <c r="O113" s="266"/>
      <c r="P113" s="266"/>
      <c r="Q113" s="36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15">
      <c r="B115" s="35"/>
      <c r="C115" s="30" t="s">
        <v>28</v>
      </c>
      <c r="D115" s="36"/>
      <c r="E115" s="36"/>
      <c r="F115" s="28" t="str">
        <f>E13</f>
        <v>SŠ - Podorlické vzdělávací centrum Dobruška</v>
      </c>
      <c r="G115" s="36"/>
      <c r="H115" s="36"/>
      <c r="I115" s="36"/>
      <c r="J115" s="36"/>
      <c r="K115" s="30" t="s">
        <v>35</v>
      </c>
      <c r="L115" s="36"/>
      <c r="M115" s="220" t="str">
        <f>E19</f>
        <v>ApA Architektonicko-projekt.ateliér Vamberk s.r.o.</v>
      </c>
      <c r="N115" s="220"/>
      <c r="O115" s="220"/>
      <c r="P115" s="220"/>
      <c r="Q115" s="220"/>
      <c r="R115" s="37"/>
    </row>
    <row r="116" spans="2:65" s="1" customFormat="1" ht="14.45" customHeight="1">
      <c r="B116" s="35"/>
      <c r="C116" s="30" t="s">
        <v>33</v>
      </c>
      <c r="D116" s="36"/>
      <c r="E116" s="36"/>
      <c r="F116" s="28" t="str">
        <f>IF(E16="","",E16)</f>
        <v>Vyplň údaj</v>
      </c>
      <c r="G116" s="36"/>
      <c r="H116" s="36"/>
      <c r="I116" s="36"/>
      <c r="J116" s="36"/>
      <c r="K116" s="30" t="s">
        <v>41</v>
      </c>
      <c r="L116" s="36"/>
      <c r="M116" s="220" t="str">
        <f>E22</f>
        <v>ApA Architektonicko-projekt.ateliér Vamberk s.r.o.</v>
      </c>
      <c r="N116" s="220"/>
      <c r="O116" s="220"/>
      <c r="P116" s="220"/>
      <c r="Q116" s="220"/>
      <c r="R116" s="37"/>
    </row>
    <row r="117" spans="2:65" s="1" customFormat="1" ht="10.3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9" customFormat="1" ht="29.25" customHeight="1">
      <c r="B118" s="155"/>
      <c r="C118" s="156" t="s">
        <v>206</v>
      </c>
      <c r="D118" s="157" t="s">
        <v>207</v>
      </c>
      <c r="E118" s="157" t="s">
        <v>66</v>
      </c>
      <c r="F118" s="267" t="s">
        <v>208</v>
      </c>
      <c r="G118" s="267"/>
      <c r="H118" s="267"/>
      <c r="I118" s="267"/>
      <c r="J118" s="157" t="s">
        <v>209</v>
      </c>
      <c r="K118" s="157" t="s">
        <v>210</v>
      </c>
      <c r="L118" s="267" t="s">
        <v>211</v>
      </c>
      <c r="M118" s="267"/>
      <c r="N118" s="267" t="s">
        <v>187</v>
      </c>
      <c r="O118" s="267"/>
      <c r="P118" s="267"/>
      <c r="Q118" s="268"/>
      <c r="R118" s="158"/>
      <c r="T118" s="80" t="s">
        <v>212</v>
      </c>
      <c r="U118" s="81" t="s">
        <v>48</v>
      </c>
      <c r="V118" s="81" t="s">
        <v>213</v>
      </c>
      <c r="W118" s="81" t="s">
        <v>214</v>
      </c>
      <c r="X118" s="81" t="s">
        <v>215</v>
      </c>
      <c r="Y118" s="81" t="s">
        <v>216</v>
      </c>
      <c r="Z118" s="81" t="s">
        <v>217</v>
      </c>
      <c r="AA118" s="82" t="s">
        <v>218</v>
      </c>
    </row>
    <row r="119" spans="2:65" s="1" customFormat="1" ht="29.25" customHeight="1">
      <c r="B119" s="35"/>
      <c r="C119" s="84" t="s">
        <v>184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257">
        <f>BK119</f>
        <v>0</v>
      </c>
      <c r="O119" s="258"/>
      <c r="P119" s="258"/>
      <c r="Q119" s="258"/>
      <c r="R119" s="37"/>
      <c r="T119" s="83"/>
      <c r="U119" s="51"/>
      <c r="V119" s="51"/>
      <c r="W119" s="159">
        <f>W120+W123</f>
        <v>0</v>
      </c>
      <c r="X119" s="51"/>
      <c r="Y119" s="159">
        <f>Y120+Y123</f>
        <v>0</v>
      </c>
      <c r="Z119" s="51"/>
      <c r="AA119" s="160">
        <f>AA120+AA123</f>
        <v>0</v>
      </c>
      <c r="AT119" s="19" t="s">
        <v>83</v>
      </c>
      <c r="AU119" s="19" t="s">
        <v>189</v>
      </c>
      <c r="BK119" s="161">
        <f>BK120+BK123</f>
        <v>0</v>
      </c>
    </row>
    <row r="120" spans="2:65" s="10" customFormat="1" ht="37.35" customHeight="1">
      <c r="B120" s="162"/>
      <c r="C120" s="163"/>
      <c r="D120" s="164" t="s">
        <v>190</v>
      </c>
      <c r="E120" s="164"/>
      <c r="F120" s="164"/>
      <c r="G120" s="164"/>
      <c r="H120" s="164"/>
      <c r="I120" s="164"/>
      <c r="J120" s="164"/>
      <c r="K120" s="164"/>
      <c r="L120" s="164"/>
      <c r="M120" s="164"/>
      <c r="N120" s="259">
        <f>BK120</f>
        <v>0</v>
      </c>
      <c r="O120" s="260"/>
      <c r="P120" s="260"/>
      <c r="Q120" s="260"/>
      <c r="R120" s="165"/>
      <c r="T120" s="166"/>
      <c r="U120" s="163"/>
      <c r="V120" s="163"/>
      <c r="W120" s="167">
        <f>W121</f>
        <v>0</v>
      </c>
      <c r="X120" s="163"/>
      <c r="Y120" s="167">
        <f>Y121</f>
        <v>0</v>
      </c>
      <c r="Z120" s="163"/>
      <c r="AA120" s="168">
        <f>AA121</f>
        <v>0</v>
      </c>
      <c r="AR120" s="169" t="s">
        <v>40</v>
      </c>
      <c r="AT120" s="170" t="s">
        <v>83</v>
      </c>
      <c r="AU120" s="170" t="s">
        <v>84</v>
      </c>
      <c r="AY120" s="169" t="s">
        <v>219</v>
      </c>
      <c r="BK120" s="171">
        <f>BK121</f>
        <v>0</v>
      </c>
    </row>
    <row r="121" spans="2:65" s="10" customFormat="1" ht="19.899999999999999" customHeight="1">
      <c r="B121" s="162"/>
      <c r="C121" s="163"/>
      <c r="D121" s="172" t="s">
        <v>191</v>
      </c>
      <c r="E121" s="172"/>
      <c r="F121" s="172"/>
      <c r="G121" s="172"/>
      <c r="H121" s="172"/>
      <c r="I121" s="172"/>
      <c r="J121" s="172"/>
      <c r="K121" s="172"/>
      <c r="L121" s="172"/>
      <c r="M121" s="172"/>
      <c r="N121" s="261">
        <f>BK121</f>
        <v>0</v>
      </c>
      <c r="O121" s="262"/>
      <c r="P121" s="262"/>
      <c r="Q121" s="262"/>
      <c r="R121" s="165"/>
      <c r="T121" s="166"/>
      <c r="U121" s="163"/>
      <c r="V121" s="163"/>
      <c r="W121" s="167">
        <f>W122</f>
        <v>0</v>
      </c>
      <c r="X121" s="163"/>
      <c r="Y121" s="167">
        <f>Y122</f>
        <v>0</v>
      </c>
      <c r="Z121" s="163"/>
      <c r="AA121" s="168">
        <f>AA122</f>
        <v>0</v>
      </c>
      <c r="AR121" s="169" t="s">
        <v>40</v>
      </c>
      <c r="AT121" s="170" t="s">
        <v>83</v>
      </c>
      <c r="AU121" s="170" t="s">
        <v>40</v>
      </c>
      <c r="AY121" s="169" t="s">
        <v>219</v>
      </c>
      <c r="BK121" s="171">
        <f>BK122</f>
        <v>0</v>
      </c>
    </row>
    <row r="122" spans="2:65" s="1" customFormat="1" ht="25.5" customHeight="1">
      <c r="B122" s="35"/>
      <c r="C122" s="173" t="s">
        <v>40</v>
      </c>
      <c r="D122" s="173" t="s">
        <v>220</v>
      </c>
      <c r="E122" s="174" t="s">
        <v>3755</v>
      </c>
      <c r="F122" s="251" t="s">
        <v>3756</v>
      </c>
      <c r="G122" s="251"/>
      <c r="H122" s="251"/>
      <c r="I122" s="251"/>
      <c r="J122" s="175" t="s">
        <v>223</v>
      </c>
      <c r="K122" s="176">
        <v>25.8</v>
      </c>
      <c r="L122" s="252">
        <v>0</v>
      </c>
      <c r="M122" s="253"/>
      <c r="N122" s="254">
        <f>ROUND(L122*K122,2)</f>
        <v>0</v>
      </c>
      <c r="O122" s="254"/>
      <c r="P122" s="254"/>
      <c r="Q122" s="254"/>
      <c r="R122" s="37"/>
      <c r="T122" s="177" t="s">
        <v>22</v>
      </c>
      <c r="U122" s="44" t="s">
        <v>49</v>
      </c>
      <c r="V122" s="36"/>
      <c r="W122" s="178">
        <f>V122*K122</f>
        <v>0</v>
      </c>
      <c r="X122" s="178">
        <v>0</v>
      </c>
      <c r="Y122" s="178">
        <f>X122*K122</f>
        <v>0</v>
      </c>
      <c r="Z122" s="178">
        <v>0</v>
      </c>
      <c r="AA122" s="179">
        <f>Z122*K122</f>
        <v>0</v>
      </c>
      <c r="AR122" s="19" t="s">
        <v>224</v>
      </c>
      <c r="AT122" s="19" t="s">
        <v>220</v>
      </c>
      <c r="AU122" s="19" t="s">
        <v>93</v>
      </c>
      <c r="AY122" s="19" t="s">
        <v>219</v>
      </c>
      <c r="BE122" s="118">
        <f>IF(U122="základní",N122,0)</f>
        <v>0</v>
      </c>
      <c r="BF122" s="118">
        <f>IF(U122="snížená",N122,0)</f>
        <v>0</v>
      </c>
      <c r="BG122" s="118">
        <f>IF(U122="zákl. přenesená",N122,0)</f>
        <v>0</v>
      </c>
      <c r="BH122" s="118">
        <f>IF(U122="sníž. přenesená",N122,0)</f>
        <v>0</v>
      </c>
      <c r="BI122" s="118">
        <f>IF(U122="nulová",N122,0)</f>
        <v>0</v>
      </c>
      <c r="BJ122" s="19" t="s">
        <v>40</v>
      </c>
      <c r="BK122" s="118">
        <f>ROUND(L122*K122,2)</f>
        <v>0</v>
      </c>
      <c r="BL122" s="19" t="s">
        <v>224</v>
      </c>
      <c r="BM122" s="19" t="s">
        <v>3757</v>
      </c>
    </row>
    <row r="123" spans="2:65" s="1" customFormat="1" ht="49.9" customHeight="1">
      <c r="B123" s="35"/>
      <c r="C123" s="36"/>
      <c r="D123" s="164" t="s">
        <v>282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249">
        <f>BK123</f>
        <v>0</v>
      </c>
      <c r="O123" s="250"/>
      <c r="P123" s="250"/>
      <c r="Q123" s="250"/>
      <c r="R123" s="37"/>
      <c r="T123" s="153"/>
      <c r="U123" s="56"/>
      <c r="V123" s="56"/>
      <c r="W123" s="56"/>
      <c r="X123" s="56"/>
      <c r="Y123" s="56"/>
      <c r="Z123" s="56"/>
      <c r="AA123" s="58"/>
      <c r="AT123" s="19" t="s">
        <v>83</v>
      </c>
      <c r="AU123" s="19" t="s">
        <v>84</v>
      </c>
      <c r="AY123" s="19" t="s">
        <v>283</v>
      </c>
      <c r="BK123" s="118">
        <v>0</v>
      </c>
    </row>
    <row r="124" spans="2:65" s="1" customFormat="1" ht="6.95" customHeight="1"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1"/>
    </row>
  </sheetData>
  <sheetProtection algorithmName="SHA-512" hashValue="kb2o4zr6Y11Px1/atMeb4F7mtfaZ/BRbWnse5fyxsAEbDHRQ35/OlTFmuPpIKl4+BW07XsJE/x/3E0QGKmEqfA==" saltValue="3KYjwTqEH11tLimdgJ3MhtuaciVLY+6PG0e9GlG0vyPq5HjXDK5WFPLBrGNa5YvDlqL90Uv9nsHJM9Q/WefDVw==" spinCount="10" sheet="1" objects="1" scenarios="1" formatColumns="0" formatRows="0"/>
  <mergeCells count="74">
    <mergeCell ref="D95:H95"/>
    <mergeCell ref="D94:H94"/>
    <mergeCell ref="D96:H96"/>
    <mergeCell ref="D97:H97"/>
    <mergeCell ref="D98:H98"/>
    <mergeCell ref="O18:P18"/>
    <mergeCell ref="O19:P19"/>
    <mergeCell ref="H1:K1"/>
    <mergeCell ref="S2:AC2"/>
    <mergeCell ref="O21:P21"/>
    <mergeCell ref="O10:P10"/>
    <mergeCell ref="O12:P12"/>
    <mergeCell ref="O13:P13"/>
    <mergeCell ref="O15:P15"/>
    <mergeCell ref="E16:L16"/>
    <mergeCell ref="O16:P16"/>
    <mergeCell ref="C2:Q2"/>
    <mergeCell ref="C4:Q4"/>
    <mergeCell ref="F6:P6"/>
    <mergeCell ref="F7:P7"/>
    <mergeCell ref="F8:P8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N123:Q123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M115:Q115"/>
    <mergeCell ref="M116:Q116"/>
    <mergeCell ref="C107:Q107"/>
    <mergeCell ref="F109:P109"/>
    <mergeCell ref="F110:P110"/>
    <mergeCell ref="F111:P111"/>
    <mergeCell ref="M113:P113"/>
  </mergeCells>
  <hyperlinks>
    <hyperlink ref="F1:G1" location="C2" display="1) Krycí list rozpočtu"/>
    <hyperlink ref="H1:K1" location="C87" display="2) Rekapitulace rozpočtu"/>
    <hyperlink ref="L1" location="C11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8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142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3758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s="1" customFormat="1" ht="32.85" customHeight="1">
      <c r="B8" s="35"/>
      <c r="C8" s="36"/>
      <c r="D8" s="29" t="s">
        <v>183</v>
      </c>
      <c r="E8" s="36"/>
      <c r="F8" s="221" t="s">
        <v>3759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79" t="str">
        <f>'Rekapitulace stavby'!AN8</f>
        <v>5. 3. 2018</v>
      </c>
      <c r="P10" s="266"/>
      <c r="Q10" s="36"/>
      <c r="R10" s="37"/>
    </row>
    <row r="11" spans="1:66" s="1" customFormat="1" ht="10.7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220" t="s">
        <v>30</v>
      </c>
      <c r="P12" s="220"/>
      <c r="Q12" s="36"/>
      <c r="R12" s="37"/>
    </row>
    <row r="13" spans="1:66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220" t="s">
        <v>22</v>
      </c>
      <c r="P13" s="220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33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80" t="str">
        <f>IF('Rekapitulace stavby'!AN13="","",'Rekapitulace stavby'!AN13)</f>
        <v>Vyplň údaj</v>
      </c>
      <c r="P15" s="220"/>
      <c r="Q15" s="36"/>
      <c r="R15" s="37"/>
    </row>
    <row r="16" spans="1:66" s="1" customFormat="1" ht="18" customHeight="1">
      <c r="B16" s="35"/>
      <c r="C16" s="36"/>
      <c r="D16" s="36"/>
      <c r="E16" s="280" t="str">
        <f>IF('Rekapitulace stavby'!E14="","",'Rekapitulace stavby'!E14)</f>
        <v>Vyplň údaj</v>
      </c>
      <c r="F16" s="281"/>
      <c r="G16" s="281"/>
      <c r="H16" s="281"/>
      <c r="I16" s="281"/>
      <c r="J16" s="281"/>
      <c r="K16" s="281"/>
      <c r="L16" s="281"/>
      <c r="M16" s="30" t="s">
        <v>32</v>
      </c>
      <c r="N16" s="36"/>
      <c r="O16" s="280" t="str">
        <f>IF('Rekapitulace stavby'!AN14="","",'Rekapitulace stavby'!AN14)</f>
        <v>Vyplň údaj</v>
      </c>
      <c r="P16" s="220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35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220" t="s">
        <v>36</v>
      </c>
      <c r="P18" s="220"/>
      <c r="Q18" s="36"/>
      <c r="R18" s="37"/>
    </row>
    <row r="19" spans="2:18" s="1" customFormat="1" ht="18" customHeight="1">
      <c r="B19" s="35"/>
      <c r="C19" s="36"/>
      <c r="D19" s="36"/>
      <c r="E19" s="28" t="s">
        <v>37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220" t="s">
        <v>38</v>
      </c>
      <c r="P19" s="220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41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220" t="s">
        <v>36</v>
      </c>
      <c r="P21" s="220"/>
      <c r="Q21" s="36"/>
      <c r="R21" s="37"/>
    </row>
    <row r="22" spans="2:18" s="1" customFormat="1" ht="18" customHeight="1">
      <c r="B22" s="35"/>
      <c r="C22" s="36"/>
      <c r="D22" s="36"/>
      <c r="E22" s="28" t="s">
        <v>37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220" t="s">
        <v>38</v>
      </c>
      <c r="P22" s="220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85.5" customHeight="1">
      <c r="B25" s="35"/>
      <c r="C25" s="36"/>
      <c r="D25" s="36"/>
      <c r="E25" s="215" t="s">
        <v>44</v>
      </c>
      <c r="F25" s="215"/>
      <c r="G25" s="215"/>
      <c r="H25" s="215"/>
      <c r="I25" s="215"/>
      <c r="J25" s="215"/>
      <c r="K25" s="215"/>
      <c r="L25" s="215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6" t="s">
        <v>184</v>
      </c>
      <c r="E28" s="36"/>
      <c r="F28" s="36"/>
      <c r="G28" s="36"/>
      <c r="H28" s="36"/>
      <c r="I28" s="36"/>
      <c r="J28" s="36"/>
      <c r="K28" s="36"/>
      <c r="L28" s="36"/>
      <c r="M28" s="216">
        <f>N89</f>
        <v>0</v>
      </c>
      <c r="N28" s="216"/>
      <c r="O28" s="216"/>
      <c r="P28" s="216"/>
      <c r="Q28" s="36"/>
      <c r="R28" s="37"/>
    </row>
    <row r="29" spans="2:18" s="1" customFormat="1" ht="14.45" customHeight="1">
      <c r="B29" s="35"/>
      <c r="C29" s="36"/>
      <c r="D29" s="34" t="s">
        <v>169</v>
      </c>
      <c r="E29" s="36"/>
      <c r="F29" s="36"/>
      <c r="G29" s="36"/>
      <c r="H29" s="36"/>
      <c r="I29" s="36"/>
      <c r="J29" s="36"/>
      <c r="K29" s="36"/>
      <c r="L29" s="36"/>
      <c r="M29" s="216">
        <f>N101</f>
        <v>0</v>
      </c>
      <c r="N29" s="216"/>
      <c r="O29" s="216"/>
      <c r="P29" s="216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7" t="s">
        <v>47</v>
      </c>
      <c r="E31" s="36"/>
      <c r="F31" s="36"/>
      <c r="G31" s="36"/>
      <c r="H31" s="36"/>
      <c r="I31" s="36"/>
      <c r="J31" s="36"/>
      <c r="K31" s="36"/>
      <c r="L31" s="36"/>
      <c r="M31" s="278">
        <f>ROUND(M28+M29,0)</f>
        <v>0</v>
      </c>
      <c r="N31" s="263"/>
      <c r="O31" s="263"/>
      <c r="P31" s="263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48</v>
      </c>
      <c r="E33" s="42" t="s">
        <v>49</v>
      </c>
      <c r="F33" s="43">
        <v>0.21</v>
      </c>
      <c r="G33" s="128" t="s">
        <v>50</v>
      </c>
      <c r="H33" s="274">
        <f>(SUM(BE101:BE108)+SUM(BE127:BE236))</f>
        <v>0</v>
      </c>
      <c r="I33" s="263"/>
      <c r="J33" s="263"/>
      <c r="K33" s="36"/>
      <c r="L33" s="36"/>
      <c r="M33" s="274">
        <f>ROUND((SUM(BE101:BE108)+SUM(BE127:BE236)), 0)*F33</f>
        <v>0</v>
      </c>
      <c r="N33" s="263"/>
      <c r="O33" s="263"/>
      <c r="P33" s="263"/>
      <c r="Q33" s="36"/>
      <c r="R33" s="37"/>
    </row>
    <row r="34" spans="2:18" s="1" customFormat="1" ht="14.45" customHeight="1">
      <c r="B34" s="35"/>
      <c r="C34" s="36"/>
      <c r="D34" s="36"/>
      <c r="E34" s="42" t="s">
        <v>51</v>
      </c>
      <c r="F34" s="43">
        <v>0.15</v>
      </c>
      <c r="G34" s="128" t="s">
        <v>50</v>
      </c>
      <c r="H34" s="274">
        <f>(SUM(BF101:BF108)+SUM(BF127:BF236))</f>
        <v>0</v>
      </c>
      <c r="I34" s="263"/>
      <c r="J34" s="263"/>
      <c r="K34" s="36"/>
      <c r="L34" s="36"/>
      <c r="M34" s="274">
        <f>ROUND((SUM(BF101:BF108)+SUM(BF127:BF236)), 0)*F34</f>
        <v>0</v>
      </c>
      <c r="N34" s="263"/>
      <c r="O34" s="263"/>
      <c r="P34" s="26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52</v>
      </c>
      <c r="F35" s="43">
        <v>0.21</v>
      </c>
      <c r="G35" s="128" t="s">
        <v>50</v>
      </c>
      <c r="H35" s="274">
        <f>(SUM(BG101:BG108)+SUM(BG127:BG236))</f>
        <v>0</v>
      </c>
      <c r="I35" s="263"/>
      <c r="J35" s="263"/>
      <c r="K35" s="36"/>
      <c r="L35" s="36"/>
      <c r="M35" s="274"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53</v>
      </c>
      <c r="F36" s="43">
        <v>0.15</v>
      </c>
      <c r="G36" s="128" t="s">
        <v>50</v>
      </c>
      <c r="H36" s="274">
        <f>(SUM(BH101:BH108)+SUM(BH127:BH236))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54</v>
      </c>
      <c r="F37" s="43">
        <v>0</v>
      </c>
      <c r="G37" s="128" t="s">
        <v>50</v>
      </c>
      <c r="H37" s="274">
        <f>(SUM(BI101:BI108)+SUM(BI127:BI236))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4"/>
      <c r="D39" s="129" t="s">
        <v>55</v>
      </c>
      <c r="E39" s="79"/>
      <c r="F39" s="79"/>
      <c r="G39" s="130" t="s">
        <v>56</v>
      </c>
      <c r="H39" s="131" t="s">
        <v>57</v>
      </c>
      <c r="I39" s="79"/>
      <c r="J39" s="79"/>
      <c r="K39" s="79"/>
      <c r="L39" s="275">
        <f>SUM(M31:M37)</f>
        <v>0</v>
      </c>
      <c r="M39" s="275"/>
      <c r="N39" s="275"/>
      <c r="O39" s="275"/>
      <c r="P39" s="276"/>
      <c r="Q39" s="124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3758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s="1" customFormat="1" ht="36.950000000000003" customHeight="1">
      <c r="B80" s="35"/>
      <c r="C80" s="69" t="s">
        <v>183</v>
      </c>
      <c r="D80" s="36"/>
      <c r="E80" s="36"/>
      <c r="F80" s="236" t="str">
        <f>F8</f>
        <v>001 - Dešťová kanalizační přípojka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36"/>
      <c r="R80" s="37"/>
      <c r="T80" s="135"/>
      <c r="U80" s="135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5"/>
      <c r="U81" s="135"/>
    </row>
    <row r="82" spans="2:47" s="1" customFormat="1" ht="18" customHeight="1">
      <c r="B82" s="35"/>
      <c r="C82" s="30" t="s">
        <v>24</v>
      </c>
      <c r="D82" s="36"/>
      <c r="E82" s="36"/>
      <c r="F82" s="28" t="str">
        <f>F10</f>
        <v>Dobruška</v>
      </c>
      <c r="G82" s="36"/>
      <c r="H82" s="36"/>
      <c r="I82" s="36"/>
      <c r="J82" s="36"/>
      <c r="K82" s="30" t="s">
        <v>26</v>
      </c>
      <c r="L82" s="36"/>
      <c r="M82" s="266" t="str">
        <f>IF(O10="","",O10)</f>
        <v>5. 3. 2018</v>
      </c>
      <c r="N82" s="266"/>
      <c r="O82" s="266"/>
      <c r="P82" s="266"/>
      <c r="Q82" s="36"/>
      <c r="R82" s="37"/>
      <c r="T82" s="135"/>
      <c r="U82" s="135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5"/>
      <c r="U83" s="135"/>
    </row>
    <row r="84" spans="2:47" s="1" customFormat="1" ht="15">
      <c r="B84" s="35"/>
      <c r="C84" s="30" t="s">
        <v>28</v>
      </c>
      <c r="D84" s="36"/>
      <c r="E84" s="36"/>
      <c r="F84" s="28" t="str">
        <f>E13</f>
        <v>SŠ - Podorlické vzdělávací centrum Dobruška</v>
      </c>
      <c r="G84" s="36"/>
      <c r="H84" s="36"/>
      <c r="I84" s="36"/>
      <c r="J84" s="36"/>
      <c r="K84" s="30" t="s">
        <v>35</v>
      </c>
      <c r="L84" s="36"/>
      <c r="M84" s="220" t="str">
        <f>E19</f>
        <v>ApA Architektonicko-projekt.ateliér Vamberk s.r.o.</v>
      </c>
      <c r="N84" s="220"/>
      <c r="O84" s="220"/>
      <c r="P84" s="220"/>
      <c r="Q84" s="220"/>
      <c r="R84" s="37"/>
      <c r="T84" s="135"/>
      <c r="U84" s="135"/>
    </row>
    <row r="85" spans="2:47" s="1" customFormat="1" ht="14.45" customHeight="1">
      <c r="B85" s="35"/>
      <c r="C85" s="30" t="s">
        <v>33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41</v>
      </c>
      <c r="L85" s="36"/>
      <c r="M85" s="220" t="str">
        <f>E22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5"/>
      <c r="U86" s="135"/>
    </row>
    <row r="87" spans="2:47" s="1" customFormat="1" ht="29.25" customHeight="1">
      <c r="B87" s="35"/>
      <c r="C87" s="271" t="s">
        <v>186</v>
      </c>
      <c r="D87" s="272"/>
      <c r="E87" s="272"/>
      <c r="F87" s="272"/>
      <c r="G87" s="272"/>
      <c r="H87" s="124"/>
      <c r="I87" s="124"/>
      <c r="J87" s="124"/>
      <c r="K87" s="124"/>
      <c r="L87" s="124"/>
      <c r="M87" s="124"/>
      <c r="N87" s="271" t="s">
        <v>187</v>
      </c>
      <c r="O87" s="272"/>
      <c r="P87" s="272"/>
      <c r="Q87" s="272"/>
      <c r="R87" s="37"/>
      <c r="T87" s="135"/>
      <c r="U87" s="135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5"/>
      <c r="U88" s="135"/>
    </row>
    <row r="89" spans="2:47" s="1" customFormat="1" ht="29.25" customHeight="1">
      <c r="B89" s="35"/>
      <c r="C89" s="137" t="s">
        <v>188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9">
        <f>N127</f>
        <v>0</v>
      </c>
      <c r="O89" s="269"/>
      <c r="P89" s="269"/>
      <c r="Q89" s="269"/>
      <c r="R89" s="37"/>
      <c r="T89" s="135"/>
      <c r="U89" s="135"/>
      <c r="AU89" s="19" t="s">
        <v>189</v>
      </c>
    </row>
    <row r="90" spans="2:47" s="7" customFormat="1" ht="24.95" customHeight="1">
      <c r="B90" s="138"/>
      <c r="C90" s="139"/>
      <c r="D90" s="140" t="s">
        <v>190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60">
        <f>N128</f>
        <v>0</v>
      </c>
      <c r="O90" s="273"/>
      <c r="P90" s="273"/>
      <c r="Q90" s="273"/>
      <c r="R90" s="141"/>
      <c r="T90" s="142"/>
      <c r="U90" s="142"/>
    </row>
    <row r="91" spans="2:47" s="8" customFormat="1" ht="19.899999999999999" customHeight="1">
      <c r="B91" s="143"/>
      <c r="C91" s="103"/>
      <c r="D91" s="114" t="s">
        <v>191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6">
        <f>N129</f>
        <v>0</v>
      </c>
      <c r="O91" s="227"/>
      <c r="P91" s="227"/>
      <c r="Q91" s="227"/>
      <c r="R91" s="144"/>
      <c r="T91" s="145"/>
      <c r="U91" s="145"/>
    </row>
    <row r="92" spans="2:47" s="8" customFormat="1" ht="19.899999999999999" customHeight="1">
      <c r="B92" s="143"/>
      <c r="C92" s="103"/>
      <c r="D92" s="114" t="s">
        <v>286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N148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288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N151</f>
        <v>0</v>
      </c>
      <c r="O93" s="227"/>
      <c r="P93" s="227"/>
      <c r="Q93" s="227"/>
      <c r="R93" s="144"/>
      <c r="T93" s="145"/>
      <c r="U93" s="145"/>
    </row>
    <row r="94" spans="2:47" s="8" customFormat="1" ht="19.899999999999999" customHeight="1">
      <c r="B94" s="143"/>
      <c r="C94" s="103"/>
      <c r="D94" s="114" t="s">
        <v>289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6">
        <f>N154</f>
        <v>0</v>
      </c>
      <c r="O94" s="227"/>
      <c r="P94" s="227"/>
      <c r="Q94" s="227"/>
      <c r="R94" s="144"/>
      <c r="T94" s="145"/>
      <c r="U94" s="145"/>
    </row>
    <row r="95" spans="2:47" s="8" customFormat="1" ht="19.899999999999999" customHeight="1">
      <c r="B95" s="143"/>
      <c r="C95" s="103"/>
      <c r="D95" s="114" t="s">
        <v>2175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6">
        <f>N156</f>
        <v>0</v>
      </c>
      <c r="O95" s="227"/>
      <c r="P95" s="227"/>
      <c r="Q95" s="227"/>
      <c r="R95" s="144"/>
      <c r="T95" s="145"/>
      <c r="U95" s="145"/>
    </row>
    <row r="96" spans="2:47" s="8" customFormat="1" ht="19.899999999999999" customHeight="1">
      <c r="B96" s="143"/>
      <c r="C96" s="103"/>
      <c r="D96" s="114" t="s">
        <v>3028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6">
        <f>N223</f>
        <v>0</v>
      </c>
      <c r="O96" s="227"/>
      <c r="P96" s="227"/>
      <c r="Q96" s="227"/>
      <c r="R96" s="144"/>
      <c r="T96" s="145"/>
      <c r="U96" s="145"/>
    </row>
    <row r="97" spans="2:65" s="8" customFormat="1" ht="19.899999999999999" customHeight="1">
      <c r="B97" s="143"/>
      <c r="C97" s="103"/>
      <c r="D97" s="114" t="s">
        <v>290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6">
        <f>N227</f>
        <v>0</v>
      </c>
      <c r="O97" s="227"/>
      <c r="P97" s="227"/>
      <c r="Q97" s="227"/>
      <c r="R97" s="144"/>
      <c r="T97" s="145"/>
      <c r="U97" s="145"/>
    </row>
    <row r="98" spans="2:65" s="7" customFormat="1" ht="24.95" customHeight="1">
      <c r="B98" s="138"/>
      <c r="C98" s="139"/>
      <c r="D98" s="140" t="s">
        <v>304</v>
      </c>
      <c r="E98" s="139"/>
      <c r="F98" s="139"/>
      <c r="G98" s="139"/>
      <c r="H98" s="139"/>
      <c r="I98" s="139"/>
      <c r="J98" s="139"/>
      <c r="K98" s="139"/>
      <c r="L98" s="139"/>
      <c r="M98" s="139"/>
      <c r="N98" s="260">
        <f>N229</f>
        <v>0</v>
      </c>
      <c r="O98" s="273"/>
      <c r="P98" s="273"/>
      <c r="Q98" s="273"/>
      <c r="R98" s="141"/>
      <c r="T98" s="142"/>
      <c r="U98" s="142"/>
    </row>
    <row r="99" spans="2:65" s="8" customFormat="1" ht="19.899999999999999" customHeight="1">
      <c r="B99" s="143"/>
      <c r="C99" s="103"/>
      <c r="D99" s="114" t="s">
        <v>3760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6">
        <f>N230</f>
        <v>0</v>
      </c>
      <c r="O99" s="227"/>
      <c r="P99" s="227"/>
      <c r="Q99" s="227"/>
      <c r="R99" s="144"/>
      <c r="T99" s="145"/>
      <c r="U99" s="145"/>
    </row>
    <row r="100" spans="2:65" s="1" customFormat="1" ht="21.75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  <c r="T100" s="135"/>
      <c r="U100" s="135"/>
    </row>
    <row r="101" spans="2:65" s="1" customFormat="1" ht="29.25" customHeight="1">
      <c r="B101" s="35"/>
      <c r="C101" s="137" t="s">
        <v>197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269">
        <f>ROUND(N102+N103+N104+N105+N106+N107,0)</f>
        <v>0</v>
      </c>
      <c r="O101" s="270"/>
      <c r="P101" s="270"/>
      <c r="Q101" s="270"/>
      <c r="R101" s="37"/>
      <c r="T101" s="146"/>
      <c r="U101" s="147" t="s">
        <v>48</v>
      </c>
    </row>
    <row r="102" spans="2:65" s="1" customFormat="1" ht="18" customHeight="1">
      <c r="B102" s="35"/>
      <c r="C102" s="36"/>
      <c r="D102" s="247" t="s">
        <v>198</v>
      </c>
      <c r="E102" s="248"/>
      <c r="F102" s="248"/>
      <c r="G102" s="248"/>
      <c r="H102" s="248"/>
      <c r="I102" s="36"/>
      <c r="J102" s="36"/>
      <c r="K102" s="36"/>
      <c r="L102" s="36"/>
      <c r="M102" s="36"/>
      <c r="N102" s="246">
        <f>ROUND(N89*T102,0)</f>
        <v>0</v>
      </c>
      <c r="O102" s="226"/>
      <c r="P102" s="226"/>
      <c r="Q102" s="226"/>
      <c r="R102" s="37"/>
      <c r="S102" s="148"/>
      <c r="T102" s="149"/>
      <c r="U102" s="150" t="s">
        <v>49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51" t="s">
        <v>162</v>
      </c>
      <c r="AZ102" s="148"/>
      <c r="BA102" s="148"/>
      <c r="BB102" s="148"/>
      <c r="BC102" s="148"/>
      <c r="BD102" s="148"/>
      <c r="BE102" s="152">
        <f t="shared" ref="BE102:BE107" si="0">IF(U102="základní",N102,0)</f>
        <v>0</v>
      </c>
      <c r="BF102" s="152">
        <f t="shared" ref="BF102:BF107" si="1">IF(U102="snížená",N102,0)</f>
        <v>0</v>
      </c>
      <c r="BG102" s="152">
        <f t="shared" ref="BG102:BG107" si="2">IF(U102="zákl. přenesená",N102,0)</f>
        <v>0</v>
      </c>
      <c r="BH102" s="152">
        <f t="shared" ref="BH102:BH107" si="3">IF(U102="sníž. přenesená",N102,0)</f>
        <v>0</v>
      </c>
      <c r="BI102" s="152">
        <f t="shared" ref="BI102:BI107" si="4">IF(U102="nulová",N102,0)</f>
        <v>0</v>
      </c>
      <c r="BJ102" s="151" t="s">
        <v>40</v>
      </c>
      <c r="BK102" s="148"/>
      <c r="BL102" s="148"/>
      <c r="BM102" s="148"/>
    </row>
    <row r="103" spans="2:65" s="1" customFormat="1" ht="18" customHeight="1">
      <c r="B103" s="35"/>
      <c r="C103" s="36"/>
      <c r="D103" s="247" t="s">
        <v>199</v>
      </c>
      <c r="E103" s="248"/>
      <c r="F103" s="248"/>
      <c r="G103" s="248"/>
      <c r="H103" s="248"/>
      <c r="I103" s="36"/>
      <c r="J103" s="36"/>
      <c r="K103" s="36"/>
      <c r="L103" s="36"/>
      <c r="M103" s="36"/>
      <c r="N103" s="246">
        <f>ROUND(N89*T103,0)</f>
        <v>0</v>
      </c>
      <c r="O103" s="226"/>
      <c r="P103" s="226"/>
      <c r="Q103" s="226"/>
      <c r="R103" s="37"/>
      <c r="S103" s="148"/>
      <c r="T103" s="149"/>
      <c r="U103" s="150" t="s">
        <v>49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51" t="s">
        <v>162</v>
      </c>
      <c r="AZ103" s="148"/>
      <c r="BA103" s="148"/>
      <c r="BB103" s="148"/>
      <c r="BC103" s="148"/>
      <c r="BD103" s="148"/>
      <c r="BE103" s="152">
        <f t="shared" si="0"/>
        <v>0</v>
      </c>
      <c r="BF103" s="152">
        <f t="shared" si="1"/>
        <v>0</v>
      </c>
      <c r="BG103" s="152">
        <f t="shared" si="2"/>
        <v>0</v>
      </c>
      <c r="BH103" s="152">
        <f t="shared" si="3"/>
        <v>0</v>
      </c>
      <c r="BI103" s="152">
        <f t="shared" si="4"/>
        <v>0</v>
      </c>
      <c r="BJ103" s="151" t="s">
        <v>40</v>
      </c>
      <c r="BK103" s="148"/>
      <c r="BL103" s="148"/>
      <c r="BM103" s="148"/>
    </row>
    <row r="104" spans="2:65" s="1" customFormat="1" ht="18" customHeight="1">
      <c r="B104" s="35"/>
      <c r="C104" s="36"/>
      <c r="D104" s="247" t="s">
        <v>200</v>
      </c>
      <c r="E104" s="248"/>
      <c r="F104" s="248"/>
      <c r="G104" s="248"/>
      <c r="H104" s="248"/>
      <c r="I104" s="36"/>
      <c r="J104" s="36"/>
      <c r="K104" s="36"/>
      <c r="L104" s="36"/>
      <c r="M104" s="36"/>
      <c r="N104" s="246">
        <f>ROUND(N89*T104,0)</f>
        <v>0</v>
      </c>
      <c r="O104" s="226"/>
      <c r="P104" s="226"/>
      <c r="Q104" s="226"/>
      <c r="R104" s="37"/>
      <c r="S104" s="148"/>
      <c r="T104" s="149"/>
      <c r="U104" s="150" t="s">
        <v>49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51" t="s">
        <v>162</v>
      </c>
      <c r="AZ104" s="148"/>
      <c r="BA104" s="148"/>
      <c r="BB104" s="148"/>
      <c r="BC104" s="148"/>
      <c r="BD104" s="148"/>
      <c r="BE104" s="152">
        <f t="shared" si="0"/>
        <v>0</v>
      </c>
      <c r="BF104" s="152">
        <f t="shared" si="1"/>
        <v>0</v>
      </c>
      <c r="BG104" s="152">
        <f t="shared" si="2"/>
        <v>0</v>
      </c>
      <c r="BH104" s="152">
        <f t="shared" si="3"/>
        <v>0</v>
      </c>
      <c r="BI104" s="152">
        <f t="shared" si="4"/>
        <v>0</v>
      </c>
      <c r="BJ104" s="151" t="s">
        <v>40</v>
      </c>
      <c r="BK104" s="148"/>
      <c r="BL104" s="148"/>
      <c r="BM104" s="148"/>
    </row>
    <row r="105" spans="2:65" s="1" customFormat="1" ht="18" customHeight="1">
      <c r="B105" s="35"/>
      <c r="C105" s="36"/>
      <c r="D105" s="247" t="s">
        <v>201</v>
      </c>
      <c r="E105" s="248"/>
      <c r="F105" s="248"/>
      <c r="G105" s="248"/>
      <c r="H105" s="248"/>
      <c r="I105" s="36"/>
      <c r="J105" s="36"/>
      <c r="K105" s="36"/>
      <c r="L105" s="36"/>
      <c r="M105" s="36"/>
      <c r="N105" s="246">
        <f>ROUND(N89*T105,0)</f>
        <v>0</v>
      </c>
      <c r="O105" s="226"/>
      <c r="P105" s="226"/>
      <c r="Q105" s="226"/>
      <c r="R105" s="37"/>
      <c r="S105" s="148"/>
      <c r="T105" s="149"/>
      <c r="U105" s="150" t="s">
        <v>49</v>
      </c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51" t="s">
        <v>162</v>
      </c>
      <c r="AZ105" s="148"/>
      <c r="BA105" s="148"/>
      <c r="BB105" s="148"/>
      <c r="BC105" s="148"/>
      <c r="BD105" s="148"/>
      <c r="BE105" s="152">
        <f t="shared" si="0"/>
        <v>0</v>
      </c>
      <c r="BF105" s="152">
        <f t="shared" si="1"/>
        <v>0</v>
      </c>
      <c r="BG105" s="152">
        <f t="shared" si="2"/>
        <v>0</v>
      </c>
      <c r="BH105" s="152">
        <f t="shared" si="3"/>
        <v>0</v>
      </c>
      <c r="BI105" s="152">
        <f t="shared" si="4"/>
        <v>0</v>
      </c>
      <c r="BJ105" s="151" t="s">
        <v>40</v>
      </c>
      <c r="BK105" s="148"/>
      <c r="BL105" s="148"/>
      <c r="BM105" s="148"/>
    </row>
    <row r="106" spans="2:65" s="1" customFormat="1" ht="18" customHeight="1">
      <c r="B106" s="35"/>
      <c r="C106" s="36"/>
      <c r="D106" s="247" t="s">
        <v>202</v>
      </c>
      <c r="E106" s="248"/>
      <c r="F106" s="248"/>
      <c r="G106" s="248"/>
      <c r="H106" s="248"/>
      <c r="I106" s="36"/>
      <c r="J106" s="36"/>
      <c r="K106" s="36"/>
      <c r="L106" s="36"/>
      <c r="M106" s="36"/>
      <c r="N106" s="246">
        <f>ROUND(N89*T106,0)</f>
        <v>0</v>
      </c>
      <c r="O106" s="226"/>
      <c r="P106" s="226"/>
      <c r="Q106" s="226"/>
      <c r="R106" s="37"/>
      <c r="S106" s="148"/>
      <c r="T106" s="149"/>
      <c r="U106" s="150" t="s">
        <v>49</v>
      </c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51" t="s">
        <v>162</v>
      </c>
      <c r="AZ106" s="148"/>
      <c r="BA106" s="148"/>
      <c r="BB106" s="148"/>
      <c r="BC106" s="148"/>
      <c r="BD106" s="148"/>
      <c r="BE106" s="152">
        <f t="shared" si="0"/>
        <v>0</v>
      </c>
      <c r="BF106" s="152">
        <f t="shared" si="1"/>
        <v>0</v>
      </c>
      <c r="BG106" s="152">
        <f t="shared" si="2"/>
        <v>0</v>
      </c>
      <c r="BH106" s="152">
        <f t="shared" si="3"/>
        <v>0</v>
      </c>
      <c r="BI106" s="152">
        <f t="shared" si="4"/>
        <v>0</v>
      </c>
      <c r="BJ106" s="151" t="s">
        <v>40</v>
      </c>
      <c r="BK106" s="148"/>
      <c r="BL106" s="148"/>
      <c r="BM106" s="148"/>
    </row>
    <row r="107" spans="2:65" s="1" customFormat="1" ht="18" customHeight="1">
      <c r="B107" s="35"/>
      <c r="C107" s="36"/>
      <c r="D107" s="114" t="s">
        <v>203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246">
        <f>ROUND(N89*T107,0)</f>
        <v>0</v>
      </c>
      <c r="O107" s="226"/>
      <c r="P107" s="226"/>
      <c r="Q107" s="226"/>
      <c r="R107" s="37"/>
      <c r="S107" s="148"/>
      <c r="T107" s="153"/>
      <c r="U107" s="154" t="s">
        <v>49</v>
      </c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51" t="s">
        <v>204</v>
      </c>
      <c r="AZ107" s="148"/>
      <c r="BA107" s="148"/>
      <c r="BB107" s="148"/>
      <c r="BC107" s="148"/>
      <c r="BD107" s="148"/>
      <c r="BE107" s="152">
        <f t="shared" si="0"/>
        <v>0</v>
      </c>
      <c r="BF107" s="152">
        <f t="shared" si="1"/>
        <v>0</v>
      </c>
      <c r="BG107" s="152">
        <f t="shared" si="2"/>
        <v>0</v>
      </c>
      <c r="BH107" s="152">
        <f t="shared" si="3"/>
        <v>0</v>
      </c>
      <c r="BI107" s="152">
        <f t="shared" si="4"/>
        <v>0</v>
      </c>
      <c r="BJ107" s="151" t="s">
        <v>40</v>
      </c>
      <c r="BK107" s="148"/>
      <c r="BL107" s="148"/>
      <c r="BM107" s="148"/>
    </row>
    <row r="108" spans="2:65" s="1" customForma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  <c r="T108" s="135"/>
      <c r="U108" s="135"/>
    </row>
    <row r="109" spans="2:65" s="1" customFormat="1" ht="29.25" customHeight="1">
      <c r="B109" s="35"/>
      <c r="C109" s="123" t="s">
        <v>174</v>
      </c>
      <c r="D109" s="124"/>
      <c r="E109" s="124"/>
      <c r="F109" s="124"/>
      <c r="G109" s="124"/>
      <c r="H109" s="124"/>
      <c r="I109" s="124"/>
      <c r="J109" s="124"/>
      <c r="K109" s="124"/>
      <c r="L109" s="233">
        <f>ROUND(SUM(N89+N101),0)</f>
        <v>0</v>
      </c>
      <c r="M109" s="233"/>
      <c r="N109" s="233"/>
      <c r="O109" s="233"/>
      <c r="P109" s="233"/>
      <c r="Q109" s="233"/>
      <c r="R109" s="37"/>
      <c r="T109" s="135"/>
      <c r="U109" s="135"/>
    </row>
    <row r="110" spans="2:65" s="1" customFormat="1" ht="6.95" customHeight="1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  <c r="T110" s="135"/>
      <c r="U110" s="135"/>
    </row>
    <row r="114" spans="2:63" s="1" customFormat="1" ht="6.95" customHeight="1">
      <c r="B114" s="6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4"/>
    </row>
    <row r="115" spans="2:63" s="1" customFormat="1" ht="36.950000000000003" customHeight="1">
      <c r="B115" s="35"/>
      <c r="C115" s="207" t="s">
        <v>205</v>
      </c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37"/>
    </row>
    <row r="116" spans="2:63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3" s="1" customFormat="1" ht="30" customHeight="1">
      <c r="B117" s="35"/>
      <c r="C117" s="30" t="s">
        <v>19</v>
      </c>
      <c r="D117" s="36"/>
      <c r="E117" s="36"/>
      <c r="F117" s="264" t="str">
        <f>F6</f>
        <v>Dobruška - objekt výuky</v>
      </c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36"/>
      <c r="R117" s="37"/>
    </row>
    <row r="118" spans="2:63" ht="30" customHeight="1">
      <c r="B118" s="23"/>
      <c r="C118" s="30" t="s">
        <v>181</v>
      </c>
      <c r="D118" s="26"/>
      <c r="E118" s="26"/>
      <c r="F118" s="264" t="s">
        <v>3758</v>
      </c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6"/>
      <c r="R118" s="24"/>
    </row>
    <row r="119" spans="2:63" s="1" customFormat="1" ht="36.950000000000003" customHeight="1">
      <c r="B119" s="35"/>
      <c r="C119" s="69" t="s">
        <v>183</v>
      </c>
      <c r="D119" s="36"/>
      <c r="E119" s="36"/>
      <c r="F119" s="236" t="str">
        <f>F8</f>
        <v>001 - Dešťová kanalizační přípojka</v>
      </c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36"/>
      <c r="R119" s="37"/>
    </row>
    <row r="120" spans="2:63" s="1" customFormat="1" ht="6.95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63" s="1" customFormat="1" ht="18" customHeight="1">
      <c r="B121" s="35"/>
      <c r="C121" s="30" t="s">
        <v>24</v>
      </c>
      <c r="D121" s="36"/>
      <c r="E121" s="36"/>
      <c r="F121" s="28" t="str">
        <f>F10</f>
        <v>Dobruška</v>
      </c>
      <c r="G121" s="36"/>
      <c r="H121" s="36"/>
      <c r="I121" s="36"/>
      <c r="J121" s="36"/>
      <c r="K121" s="30" t="s">
        <v>26</v>
      </c>
      <c r="L121" s="36"/>
      <c r="M121" s="266" t="str">
        <f>IF(O10="","",O10)</f>
        <v>5. 3. 2018</v>
      </c>
      <c r="N121" s="266"/>
      <c r="O121" s="266"/>
      <c r="P121" s="266"/>
      <c r="Q121" s="36"/>
      <c r="R121" s="37"/>
    </row>
    <row r="122" spans="2:63" s="1" customFormat="1" ht="6.95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63" s="1" customFormat="1" ht="15">
      <c r="B123" s="35"/>
      <c r="C123" s="30" t="s">
        <v>28</v>
      </c>
      <c r="D123" s="36"/>
      <c r="E123" s="36"/>
      <c r="F123" s="28" t="str">
        <f>E13</f>
        <v>SŠ - Podorlické vzdělávací centrum Dobruška</v>
      </c>
      <c r="G123" s="36"/>
      <c r="H123" s="36"/>
      <c r="I123" s="36"/>
      <c r="J123" s="36"/>
      <c r="K123" s="30" t="s">
        <v>35</v>
      </c>
      <c r="L123" s="36"/>
      <c r="M123" s="220" t="str">
        <f>E19</f>
        <v>ApA Architektonicko-projekt.ateliér Vamberk s.r.o.</v>
      </c>
      <c r="N123" s="220"/>
      <c r="O123" s="220"/>
      <c r="P123" s="220"/>
      <c r="Q123" s="220"/>
      <c r="R123" s="37"/>
    </row>
    <row r="124" spans="2:63" s="1" customFormat="1" ht="14.45" customHeight="1">
      <c r="B124" s="35"/>
      <c r="C124" s="30" t="s">
        <v>33</v>
      </c>
      <c r="D124" s="36"/>
      <c r="E124" s="36"/>
      <c r="F124" s="28" t="str">
        <f>IF(E16="","",E16)</f>
        <v>Vyplň údaj</v>
      </c>
      <c r="G124" s="36"/>
      <c r="H124" s="36"/>
      <c r="I124" s="36"/>
      <c r="J124" s="36"/>
      <c r="K124" s="30" t="s">
        <v>41</v>
      </c>
      <c r="L124" s="36"/>
      <c r="M124" s="220" t="str">
        <f>E22</f>
        <v>ApA Architektonicko-projekt.ateliér Vamberk s.r.o.</v>
      </c>
      <c r="N124" s="220"/>
      <c r="O124" s="220"/>
      <c r="P124" s="220"/>
      <c r="Q124" s="220"/>
      <c r="R124" s="37"/>
    </row>
    <row r="125" spans="2:63" s="1" customFormat="1" ht="10.35" customHeight="1"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7"/>
    </row>
    <row r="126" spans="2:63" s="9" customFormat="1" ht="29.25" customHeight="1">
      <c r="B126" s="155"/>
      <c r="C126" s="156" t="s">
        <v>206</v>
      </c>
      <c r="D126" s="157" t="s">
        <v>207</v>
      </c>
      <c r="E126" s="157" t="s">
        <v>66</v>
      </c>
      <c r="F126" s="267" t="s">
        <v>208</v>
      </c>
      <c r="G126" s="267"/>
      <c r="H126" s="267"/>
      <c r="I126" s="267"/>
      <c r="J126" s="157" t="s">
        <v>209</v>
      </c>
      <c r="K126" s="157" t="s">
        <v>210</v>
      </c>
      <c r="L126" s="267" t="s">
        <v>211</v>
      </c>
      <c r="M126" s="267"/>
      <c r="N126" s="267" t="s">
        <v>187</v>
      </c>
      <c r="O126" s="267"/>
      <c r="P126" s="267"/>
      <c r="Q126" s="268"/>
      <c r="R126" s="158"/>
      <c r="T126" s="80" t="s">
        <v>212</v>
      </c>
      <c r="U126" s="81" t="s">
        <v>48</v>
      </c>
      <c r="V126" s="81" t="s">
        <v>213</v>
      </c>
      <c r="W126" s="81" t="s">
        <v>214</v>
      </c>
      <c r="X126" s="81" t="s">
        <v>215</v>
      </c>
      <c r="Y126" s="81" t="s">
        <v>216</v>
      </c>
      <c r="Z126" s="81" t="s">
        <v>217</v>
      </c>
      <c r="AA126" s="82" t="s">
        <v>218</v>
      </c>
    </row>
    <row r="127" spans="2:63" s="1" customFormat="1" ht="29.25" customHeight="1">
      <c r="B127" s="35"/>
      <c r="C127" s="84" t="s">
        <v>184</v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257">
        <f>BK127</f>
        <v>0</v>
      </c>
      <c r="O127" s="258"/>
      <c r="P127" s="258"/>
      <c r="Q127" s="258"/>
      <c r="R127" s="37"/>
      <c r="T127" s="83"/>
      <c r="U127" s="51"/>
      <c r="V127" s="51"/>
      <c r="W127" s="159">
        <f>W128+W229+W237</f>
        <v>0</v>
      </c>
      <c r="X127" s="51"/>
      <c r="Y127" s="159">
        <f>Y128+Y229+Y237</f>
        <v>286.59130116</v>
      </c>
      <c r="Z127" s="51"/>
      <c r="AA127" s="160">
        <f>AA128+AA229+AA237</f>
        <v>0.25469999999999998</v>
      </c>
      <c r="AT127" s="19" t="s">
        <v>83</v>
      </c>
      <c r="AU127" s="19" t="s">
        <v>189</v>
      </c>
      <c r="BK127" s="161">
        <f>BK128+BK229+BK237</f>
        <v>0</v>
      </c>
    </row>
    <row r="128" spans="2:63" s="10" customFormat="1" ht="37.35" customHeight="1">
      <c r="B128" s="162"/>
      <c r="C128" s="163"/>
      <c r="D128" s="164" t="s">
        <v>190</v>
      </c>
      <c r="E128" s="164"/>
      <c r="F128" s="164"/>
      <c r="G128" s="164"/>
      <c r="H128" s="164"/>
      <c r="I128" s="164"/>
      <c r="J128" s="164"/>
      <c r="K128" s="164"/>
      <c r="L128" s="164"/>
      <c r="M128" s="164"/>
      <c r="N128" s="259">
        <f>BK128</f>
        <v>0</v>
      </c>
      <c r="O128" s="260"/>
      <c r="P128" s="260"/>
      <c r="Q128" s="260"/>
      <c r="R128" s="165"/>
      <c r="T128" s="166"/>
      <c r="U128" s="163"/>
      <c r="V128" s="163"/>
      <c r="W128" s="167">
        <f>W129+W148+W151+W154+W156+W223+W227</f>
        <v>0</v>
      </c>
      <c r="X128" s="163"/>
      <c r="Y128" s="167">
        <f>Y129+Y148+Y151+Y154+Y156+Y223+Y227</f>
        <v>284.69027116000001</v>
      </c>
      <c r="Z128" s="163"/>
      <c r="AA128" s="168">
        <f>AA129+AA148+AA151+AA154+AA156+AA223+AA227</f>
        <v>0.25469999999999998</v>
      </c>
      <c r="AR128" s="169" t="s">
        <v>40</v>
      </c>
      <c r="AT128" s="170" t="s">
        <v>83</v>
      </c>
      <c r="AU128" s="170" t="s">
        <v>84</v>
      </c>
      <c r="AY128" s="169" t="s">
        <v>219</v>
      </c>
      <c r="BK128" s="171">
        <f>BK129+BK148+BK151+BK154+BK156+BK223+BK227</f>
        <v>0</v>
      </c>
    </row>
    <row r="129" spans="2:65" s="10" customFormat="1" ht="19.899999999999999" customHeight="1">
      <c r="B129" s="162"/>
      <c r="C129" s="163"/>
      <c r="D129" s="172" t="s">
        <v>191</v>
      </c>
      <c r="E129" s="172"/>
      <c r="F129" s="172"/>
      <c r="G129" s="172"/>
      <c r="H129" s="172"/>
      <c r="I129" s="172"/>
      <c r="J129" s="172"/>
      <c r="K129" s="172"/>
      <c r="L129" s="172"/>
      <c r="M129" s="172"/>
      <c r="N129" s="261">
        <f>BK129</f>
        <v>0</v>
      </c>
      <c r="O129" s="262"/>
      <c r="P129" s="262"/>
      <c r="Q129" s="262"/>
      <c r="R129" s="165"/>
      <c r="T129" s="166"/>
      <c r="U129" s="163"/>
      <c r="V129" s="163"/>
      <c r="W129" s="167">
        <f>SUM(W130:W147)</f>
        <v>0</v>
      </c>
      <c r="X129" s="163"/>
      <c r="Y129" s="167">
        <f>SUM(Y130:Y147)</f>
        <v>221.96573999999998</v>
      </c>
      <c r="Z129" s="163"/>
      <c r="AA129" s="168">
        <f>SUM(AA130:AA147)</f>
        <v>0</v>
      </c>
      <c r="AR129" s="169" t="s">
        <v>40</v>
      </c>
      <c r="AT129" s="170" t="s">
        <v>83</v>
      </c>
      <c r="AU129" s="170" t="s">
        <v>40</v>
      </c>
      <c r="AY129" s="169" t="s">
        <v>219</v>
      </c>
      <c r="BK129" s="171">
        <f>SUM(BK130:BK147)</f>
        <v>0</v>
      </c>
    </row>
    <row r="130" spans="2:65" s="1" customFormat="1" ht="16.5" customHeight="1">
      <c r="B130" s="35"/>
      <c r="C130" s="173" t="s">
        <v>40</v>
      </c>
      <c r="D130" s="173" t="s">
        <v>220</v>
      </c>
      <c r="E130" s="174" t="s">
        <v>3556</v>
      </c>
      <c r="F130" s="251" t="s">
        <v>3557</v>
      </c>
      <c r="G130" s="251"/>
      <c r="H130" s="251"/>
      <c r="I130" s="251"/>
      <c r="J130" s="175" t="s">
        <v>429</v>
      </c>
      <c r="K130" s="176">
        <v>30</v>
      </c>
      <c r="L130" s="252">
        <v>0</v>
      </c>
      <c r="M130" s="253"/>
      <c r="N130" s="254">
        <f t="shared" ref="N130:N147" si="5">ROUND(L130*K130,2)</f>
        <v>0</v>
      </c>
      <c r="O130" s="254"/>
      <c r="P130" s="254"/>
      <c r="Q130" s="254"/>
      <c r="R130" s="37"/>
      <c r="T130" s="177" t="s">
        <v>22</v>
      </c>
      <c r="U130" s="44" t="s">
        <v>49</v>
      </c>
      <c r="V130" s="36"/>
      <c r="W130" s="178">
        <f t="shared" ref="W130:W147" si="6">V130*K130</f>
        <v>0</v>
      </c>
      <c r="X130" s="178">
        <v>7.2700000000000004E-3</v>
      </c>
      <c r="Y130" s="178">
        <f t="shared" ref="Y130:Y147" si="7">X130*K130</f>
        <v>0.21810000000000002</v>
      </c>
      <c r="Z130" s="178">
        <v>0</v>
      </c>
      <c r="AA130" s="179">
        <f t="shared" ref="AA130:AA147" si="8">Z130*K130</f>
        <v>0</v>
      </c>
      <c r="AR130" s="19" t="s">
        <v>224</v>
      </c>
      <c r="AT130" s="19" t="s">
        <v>220</v>
      </c>
      <c r="AU130" s="19" t="s">
        <v>93</v>
      </c>
      <c r="AY130" s="19" t="s">
        <v>219</v>
      </c>
      <c r="BE130" s="118">
        <f t="shared" ref="BE130:BE147" si="9">IF(U130="základní",N130,0)</f>
        <v>0</v>
      </c>
      <c r="BF130" s="118">
        <f t="shared" ref="BF130:BF147" si="10">IF(U130="snížená",N130,0)</f>
        <v>0</v>
      </c>
      <c r="BG130" s="118">
        <f t="shared" ref="BG130:BG147" si="11">IF(U130="zákl. přenesená",N130,0)</f>
        <v>0</v>
      </c>
      <c r="BH130" s="118">
        <f t="shared" ref="BH130:BH147" si="12">IF(U130="sníž. přenesená",N130,0)</f>
        <v>0</v>
      </c>
      <c r="BI130" s="118">
        <f t="shared" ref="BI130:BI147" si="13">IF(U130="nulová",N130,0)</f>
        <v>0</v>
      </c>
      <c r="BJ130" s="19" t="s">
        <v>40</v>
      </c>
      <c r="BK130" s="118">
        <f t="shared" ref="BK130:BK147" si="14">ROUND(L130*K130,2)</f>
        <v>0</v>
      </c>
      <c r="BL130" s="19" t="s">
        <v>224</v>
      </c>
      <c r="BM130" s="19" t="s">
        <v>3761</v>
      </c>
    </row>
    <row r="131" spans="2:65" s="1" customFormat="1" ht="25.5" customHeight="1">
      <c r="B131" s="35"/>
      <c r="C131" s="173" t="s">
        <v>93</v>
      </c>
      <c r="D131" s="173" t="s">
        <v>220</v>
      </c>
      <c r="E131" s="174" t="s">
        <v>3559</v>
      </c>
      <c r="F131" s="251" t="s">
        <v>3560</v>
      </c>
      <c r="G131" s="251"/>
      <c r="H131" s="251"/>
      <c r="I131" s="251"/>
      <c r="J131" s="175" t="s">
        <v>2162</v>
      </c>
      <c r="K131" s="176">
        <v>56</v>
      </c>
      <c r="L131" s="252">
        <v>0</v>
      </c>
      <c r="M131" s="253"/>
      <c r="N131" s="254">
        <f t="shared" si="5"/>
        <v>0</v>
      </c>
      <c r="O131" s="254"/>
      <c r="P131" s="254"/>
      <c r="Q131" s="254"/>
      <c r="R131" s="37"/>
      <c r="T131" s="177" t="s">
        <v>22</v>
      </c>
      <c r="U131" s="44" t="s">
        <v>49</v>
      </c>
      <c r="V131" s="36"/>
      <c r="W131" s="178">
        <f t="shared" si="6"/>
        <v>0</v>
      </c>
      <c r="X131" s="178">
        <v>0</v>
      </c>
      <c r="Y131" s="178">
        <f t="shared" si="7"/>
        <v>0</v>
      </c>
      <c r="Z131" s="178">
        <v>0</v>
      </c>
      <c r="AA131" s="179">
        <f t="shared" si="8"/>
        <v>0</v>
      </c>
      <c r="AR131" s="19" t="s">
        <v>224</v>
      </c>
      <c r="AT131" s="19" t="s">
        <v>220</v>
      </c>
      <c r="AU131" s="19" t="s">
        <v>93</v>
      </c>
      <c r="AY131" s="19" t="s">
        <v>219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40</v>
      </c>
      <c r="BK131" s="118">
        <f t="shared" si="14"/>
        <v>0</v>
      </c>
      <c r="BL131" s="19" t="s">
        <v>224</v>
      </c>
      <c r="BM131" s="19" t="s">
        <v>3762</v>
      </c>
    </row>
    <row r="132" spans="2:65" s="1" customFormat="1" ht="25.5" customHeight="1">
      <c r="B132" s="35"/>
      <c r="C132" s="173" t="s">
        <v>101</v>
      </c>
      <c r="D132" s="173" t="s">
        <v>220</v>
      </c>
      <c r="E132" s="174" t="s">
        <v>3562</v>
      </c>
      <c r="F132" s="251" t="s">
        <v>3563</v>
      </c>
      <c r="G132" s="251"/>
      <c r="H132" s="251"/>
      <c r="I132" s="251"/>
      <c r="J132" s="175" t="s">
        <v>3564</v>
      </c>
      <c r="K132" s="176">
        <v>7</v>
      </c>
      <c r="L132" s="252">
        <v>0</v>
      </c>
      <c r="M132" s="253"/>
      <c r="N132" s="254">
        <f t="shared" si="5"/>
        <v>0</v>
      </c>
      <c r="O132" s="254"/>
      <c r="P132" s="254"/>
      <c r="Q132" s="254"/>
      <c r="R132" s="37"/>
      <c r="T132" s="177" t="s">
        <v>22</v>
      </c>
      <c r="U132" s="44" t="s">
        <v>49</v>
      </c>
      <c r="V132" s="36"/>
      <c r="W132" s="178">
        <f t="shared" si="6"/>
        <v>0</v>
      </c>
      <c r="X132" s="178">
        <v>0</v>
      </c>
      <c r="Y132" s="178">
        <f t="shared" si="7"/>
        <v>0</v>
      </c>
      <c r="Z132" s="178">
        <v>0</v>
      </c>
      <c r="AA132" s="179">
        <f t="shared" si="8"/>
        <v>0</v>
      </c>
      <c r="AR132" s="19" t="s">
        <v>224</v>
      </c>
      <c r="AT132" s="19" t="s">
        <v>220</v>
      </c>
      <c r="AU132" s="19" t="s">
        <v>93</v>
      </c>
      <c r="AY132" s="19" t="s">
        <v>219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40</v>
      </c>
      <c r="BK132" s="118">
        <f t="shared" si="14"/>
        <v>0</v>
      </c>
      <c r="BL132" s="19" t="s">
        <v>224</v>
      </c>
      <c r="BM132" s="19" t="s">
        <v>3763</v>
      </c>
    </row>
    <row r="133" spans="2:65" s="1" customFormat="1" ht="25.5" customHeight="1">
      <c r="B133" s="35"/>
      <c r="C133" s="173" t="s">
        <v>224</v>
      </c>
      <c r="D133" s="173" t="s">
        <v>220</v>
      </c>
      <c r="E133" s="174" t="s">
        <v>3566</v>
      </c>
      <c r="F133" s="251" t="s">
        <v>3567</v>
      </c>
      <c r="G133" s="251"/>
      <c r="H133" s="251"/>
      <c r="I133" s="251"/>
      <c r="J133" s="175" t="s">
        <v>231</v>
      </c>
      <c r="K133" s="176">
        <v>3</v>
      </c>
      <c r="L133" s="252">
        <v>0</v>
      </c>
      <c r="M133" s="253"/>
      <c r="N133" s="254">
        <f t="shared" si="5"/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 t="shared" si="6"/>
        <v>0</v>
      </c>
      <c r="X133" s="178">
        <v>0</v>
      </c>
      <c r="Y133" s="178">
        <f t="shared" si="7"/>
        <v>0</v>
      </c>
      <c r="Z133" s="178">
        <v>0</v>
      </c>
      <c r="AA133" s="179">
        <f t="shared" si="8"/>
        <v>0</v>
      </c>
      <c r="AR133" s="19" t="s">
        <v>224</v>
      </c>
      <c r="AT133" s="19" t="s">
        <v>220</v>
      </c>
      <c r="AU133" s="19" t="s">
        <v>93</v>
      </c>
      <c r="AY133" s="19" t="s">
        <v>219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40</v>
      </c>
      <c r="BK133" s="118">
        <f t="shared" si="14"/>
        <v>0</v>
      </c>
      <c r="BL133" s="19" t="s">
        <v>224</v>
      </c>
      <c r="BM133" s="19" t="s">
        <v>3764</v>
      </c>
    </row>
    <row r="134" spans="2:65" s="1" customFormat="1" ht="25.5" customHeight="1">
      <c r="B134" s="35"/>
      <c r="C134" s="173" t="s">
        <v>236</v>
      </c>
      <c r="D134" s="173" t="s">
        <v>220</v>
      </c>
      <c r="E134" s="174" t="s">
        <v>3765</v>
      </c>
      <c r="F134" s="251" t="s">
        <v>3766</v>
      </c>
      <c r="G134" s="251"/>
      <c r="H134" s="251"/>
      <c r="I134" s="251"/>
      <c r="J134" s="175" t="s">
        <v>231</v>
      </c>
      <c r="K134" s="176">
        <v>126.538</v>
      </c>
      <c r="L134" s="252">
        <v>0</v>
      </c>
      <c r="M134" s="253"/>
      <c r="N134" s="254">
        <f t="shared" si="5"/>
        <v>0</v>
      </c>
      <c r="O134" s="254"/>
      <c r="P134" s="254"/>
      <c r="Q134" s="254"/>
      <c r="R134" s="37"/>
      <c r="T134" s="177" t="s">
        <v>22</v>
      </c>
      <c r="U134" s="44" t="s">
        <v>49</v>
      </c>
      <c r="V134" s="36"/>
      <c r="W134" s="178">
        <f t="shared" si="6"/>
        <v>0</v>
      </c>
      <c r="X134" s="178">
        <v>0</v>
      </c>
      <c r="Y134" s="178">
        <f t="shared" si="7"/>
        <v>0</v>
      </c>
      <c r="Z134" s="178">
        <v>0</v>
      </c>
      <c r="AA134" s="179">
        <f t="shared" si="8"/>
        <v>0</v>
      </c>
      <c r="AR134" s="19" t="s">
        <v>224</v>
      </c>
      <c r="AT134" s="19" t="s">
        <v>220</v>
      </c>
      <c r="AU134" s="19" t="s">
        <v>93</v>
      </c>
      <c r="AY134" s="19" t="s">
        <v>219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40</v>
      </c>
      <c r="BK134" s="118">
        <f t="shared" si="14"/>
        <v>0</v>
      </c>
      <c r="BL134" s="19" t="s">
        <v>224</v>
      </c>
      <c r="BM134" s="19" t="s">
        <v>3767</v>
      </c>
    </row>
    <row r="135" spans="2:65" s="1" customFormat="1" ht="25.5" customHeight="1">
      <c r="B135" s="35"/>
      <c r="C135" s="173" t="s">
        <v>241</v>
      </c>
      <c r="D135" s="173" t="s">
        <v>220</v>
      </c>
      <c r="E135" s="174" t="s">
        <v>3768</v>
      </c>
      <c r="F135" s="251" t="s">
        <v>3769</v>
      </c>
      <c r="G135" s="251"/>
      <c r="H135" s="251"/>
      <c r="I135" s="251"/>
      <c r="J135" s="175" t="s">
        <v>231</v>
      </c>
      <c r="K135" s="176">
        <v>44.4</v>
      </c>
      <c r="L135" s="252">
        <v>0</v>
      </c>
      <c r="M135" s="253"/>
      <c r="N135" s="254">
        <f t="shared" si="5"/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 t="shared" si="6"/>
        <v>0</v>
      </c>
      <c r="X135" s="178">
        <v>0</v>
      </c>
      <c r="Y135" s="178">
        <f t="shared" si="7"/>
        <v>0</v>
      </c>
      <c r="Z135" s="178">
        <v>0</v>
      </c>
      <c r="AA135" s="179">
        <f t="shared" si="8"/>
        <v>0</v>
      </c>
      <c r="AR135" s="19" t="s">
        <v>224</v>
      </c>
      <c r="AT135" s="19" t="s">
        <v>220</v>
      </c>
      <c r="AU135" s="19" t="s">
        <v>93</v>
      </c>
      <c r="AY135" s="19" t="s">
        <v>219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40</v>
      </c>
      <c r="BK135" s="118">
        <f t="shared" si="14"/>
        <v>0</v>
      </c>
      <c r="BL135" s="19" t="s">
        <v>224</v>
      </c>
      <c r="BM135" s="19" t="s">
        <v>3770</v>
      </c>
    </row>
    <row r="136" spans="2:65" s="1" customFormat="1" ht="25.5" customHeight="1">
      <c r="B136" s="35"/>
      <c r="C136" s="173" t="s">
        <v>245</v>
      </c>
      <c r="D136" s="173" t="s">
        <v>220</v>
      </c>
      <c r="E136" s="174" t="s">
        <v>315</v>
      </c>
      <c r="F136" s="251" t="s">
        <v>316</v>
      </c>
      <c r="G136" s="251"/>
      <c r="H136" s="251"/>
      <c r="I136" s="251"/>
      <c r="J136" s="175" t="s">
        <v>231</v>
      </c>
      <c r="K136" s="176">
        <v>128.80000000000001</v>
      </c>
      <c r="L136" s="252">
        <v>0</v>
      </c>
      <c r="M136" s="253"/>
      <c r="N136" s="254">
        <f t="shared" si="5"/>
        <v>0</v>
      </c>
      <c r="O136" s="254"/>
      <c r="P136" s="254"/>
      <c r="Q136" s="254"/>
      <c r="R136" s="37"/>
      <c r="T136" s="177" t="s">
        <v>22</v>
      </c>
      <c r="U136" s="44" t="s">
        <v>49</v>
      </c>
      <c r="V136" s="36"/>
      <c r="W136" s="178">
        <f t="shared" si="6"/>
        <v>0</v>
      </c>
      <c r="X136" s="178">
        <v>0</v>
      </c>
      <c r="Y136" s="178">
        <f t="shared" si="7"/>
        <v>0</v>
      </c>
      <c r="Z136" s="178">
        <v>0</v>
      </c>
      <c r="AA136" s="179">
        <f t="shared" si="8"/>
        <v>0</v>
      </c>
      <c r="AR136" s="19" t="s">
        <v>224</v>
      </c>
      <c r="AT136" s="19" t="s">
        <v>220</v>
      </c>
      <c r="AU136" s="19" t="s">
        <v>93</v>
      </c>
      <c r="AY136" s="19" t="s">
        <v>219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40</v>
      </c>
      <c r="BK136" s="118">
        <f t="shared" si="14"/>
        <v>0</v>
      </c>
      <c r="BL136" s="19" t="s">
        <v>224</v>
      </c>
      <c r="BM136" s="19" t="s">
        <v>3771</v>
      </c>
    </row>
    <row r="137" spans="2:65" s="1" customFormat="1" ht="25.5" customHeight="1">
      <c r="B137" s="35"/>
      <c r="C137" s="173" t="s">
        <v>249</v>
      </c>
      <c r="D137" s="173" t="s">
        <v>220</v>
      </c>
      <c r="E137" s="174" t="s">
        <v>3772</v>
      </c>
      <c r="F137" s="251" t="s">
        <v>3773</v>
      </c>
      <c r="G137" s="251"/>
      <c r="H137" s="251"/>
      <c r="I137" s="251"/>
      <c r="J137" s="175" t="s">
        <v>223</v>
      </c>
      <c r="K137" s="176">
        <v>85.2</v>
      </c>
      <c r="L137" s="252">
        <v>0</v>
      </c>
      <c r="M137" s="253"/>
      <c r="N137" s="254">
        <f t="shared" si="5"/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 t="shared" si="6"/>
        <v>0</v>
      </c>
      <c r="X137" s="178">
        <v>6.9999999999999999E-4</v>
      </c>
      <c r="Y137" s="178">
        <f t="shared" si="7"/>
        <v>5.9639999999999999E-2</v>
      </c>
      <c r="Z137" s="178">
        <v>0</v>
      </c>
      <c r="AA137" s="179">
        <f t="shared" si="8"/>
        <v>0</v>
      </c>
      <c r="AR137" s="19" t="s">
        <v>224</v>
      </c>
      <c r="AT137" s="19" t="s">
        <v>220</v>
      </c>
      <c r="AU137" s="19" t="s">
        <v>93</v>
      </c>
      <c r="AY137" s="19" t="s">
        <v>219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40</v>
      </c>
      <c r="BK137" s="118">
        <f t="shared" si="14"/>
        <v>0</v>
      </c>
      <c r="BL137" s="19" t="s">
        <v>224</v>
      </c>
      <c r="BM137" s="19" t="s">
        <v>3774</v>
      </c>
    </row>
    <row r="138" spans="2:65" s="1" customFormat="1" ht="25.5" customHeight="1">
      <c r="B138" s="35"/>
      <c r="C138" s="173" t="s">
        <v>253</v>
      </c>
      <c r="D138" s="173" t="s">
        <v>220</v>
      </c>
      <c r="E138" s="174" t="s">
        <v>3775</v>
      </c>
      <c r="F138" s="251" t="s">
        <v>3776</v>
      </c>
      <c r="G138" s="251"/>
      <c r="H138" s="251"/>
      <c r="I138" s="251"/>
      <c r="J138" s="175" t="s">
        <v>223</v>
      </c>
      <c r="K138" s="176">
        <v>85.2</v>
      </c>
      <c r="L138" s="252">
        <v>0</v>
      </c>
      <c r="M138" s="253"/>
      <c r="N138" s="254">
        <f t="shared" si="5"/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 t="shared" si="6"/>
        <v>0</v>
      </c>
      <c r="X138" s="178">
        <v>0</v>
      </c>
      <c r="Y138" s="178">
        <f t="shared" si="7"/>
        <v>0</v>
      </c>
      <c r="Z138" s="178">
        <v>0</v>
      </c>
      <c r="AA138" s="179">
        <f t="shared" si="8"/>
        <v>0</v>
      </c>
      <c r="AR138" s="19" t="s">
        <v>224</v>
      </c>
      <c r="AT138" s="19" t="s">
        <v>220</v>
      </c>
      <c r="AU138" s="19" t="s">
        <v>93</v>
      </c>
      <c r="AY138" s="19" t="s">
        <v>219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40</v>
      </c>
      <c r="BK138" s="118">
        <f t="shared" si="14"/>
        <v>0</v>
      </c>
      <c r="BL138" s="19" t="s">
        <v>224</v>
      </c>
      <c r="BM138" s="19" t="s">
        <v>3777</v>
      </c>
    </row>
    <row r="139" spans="2:65" s="1" customFormat="1" ht="25.5" customHeight="1">
      <c r="B139" s="35"/>
      <c r="C139" s="173" t="s">
        <v>257</v>
      </c>
      <c r="D139" s="173" t="s">
        <v>220</v>
      </c>
      <c r="E139" s="174" t="s">
        <v>318</v>
      </c>
      <c r="F139" s="251" t="s">
        <v>319</v>
      </c>
      <c r="G139" s="251"/>
      <c r="H139" s="251"/>
      <c r="I139" s="251"/>
      <c r="J139" s="175" t="s">
        <v>231</v>
      </c>
      <c r="K139" s="176">
        <v>201.38399999999999</v>
      </c>
      <c r="L139" s="252">
        <v>0</v>
      </c>
      <c r="M139" s="253"/>
      <c r="N139" s="254">
        <f t="shared" si="5"/>
        <v>0</v>
      </c>
      <c r="O139" s="254"/>
      <c r="P139" s="254"/>
      <c r="Q139" s="254"/>
      <c r="R139" s="37"/>
      <c r="T139" s="177" t="s">
        <v>22</v>
      </c>
      <c r="U139" s="44" t="s">
        <v>49</v>
      </c>
      <c r="V139" s="36"/>
      <c r="W139" s="178">
        <f t="shared" si="6"/>
        <v>0</v>
      </c>
      <c r="X139" s="178">
        <v>0</v>
      </c>
      <c r="Y139" s="178">
        <f t="shared" si="7"/>
        <v>0</v>
      </c>
      <c r="Z139" s="178">
        <v>0</v>
      </c>
      <c r="AA139" s="179">
        <f t="shared" si="8"/>
        <v>0</v>
      </c>
      <c r="AR139" s="19" t="s">
        <v>224</v>
      </c>
      <c r="AT139" s="19" t="s">
        <v>220</v>
      </c>
      <c r="AU139" s="19" t="s">
        <v>93</v>
      </c>
      <c r="AY139" s="19" t="s">
        <v>219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40</v>
      </c>
      <c r="BK139" s="118">
        <f t="shared" si="14"/>
        <v>0</v>
      </c>
      <c r="BL139" s="19" t="s">
        <v>224</v>
      </c>
      <c r="BM139" s="19" t="s">
        <v>3778</v>
      </c>
    </row>
    <row r="140" spans="2:65" s="1" customFormat="1" ht="25.5" customHeight="1">
      <c r="B140" s="35"/>
      <c r="C140" s="173" t="s">
        <v>261</v>
      </c>
      <c r="D140" s="173" t="s">
        <v>220</v>
      </c>
      <c r="E140" s="174" t="s">
        <v>3038</v>
      </c>
      <c r="F140" s="251" t="s">
        <v>3039</v>
      </c>
      <c r="G140" s="251"/>
      <c r="H140" s="251"/>
      <c r="I140" s="251"/>
      <c r="J140" s="175" t="s">
        <v>231</v>
      </c>
      <c r="K140" s="176">
        <v>201.38399999999999</v>
      </c>
      <c r="L140" s="252">
        <v>0</v>
      </c>
      <c r="M140" s="253"/>
      <c r="N140" s="254">
        <f t="shared" si="5"/>
        <v>0</v>
      </c>
      <c r="O140" s="254"/>
      <c r="P140" s="254"/>
      <c r="Q140" s="254"/>
      <c r="R140" s="37"/>
      <c r="T140" s="177" t="s">
        <v>22</v>
      </c>
      <c r="U140" s="44" t="s">
        <v>49</v>
      </c>
      <c r="V140" s="36"/>
      <c r="W140" s="178">
        <f t="shared" si="6"/>
        <v>0</v>
      </c>
      <c r="X140" s="178">
        <v>0</v>
      </c>
      <c r="Y140" s="178">
        <f t="shared" si="7"/>
        <v>0</v>
      </c>
      <c r="Z140" s="178">
        <v>0</v>
      </c>
      <c r="AA140" s="179">
        <f t="shared" si="8"/>
        <v>0</v>
      </c>
      <c r="AR140" s="19" t="s">
        <v>224</v>
      </c>
      <c r="AT140" s="19" t="s">
        <v>220</v>
      </c>
      <c r="AU140" s="19" t="s">
        <v>93</v>
      </c>
      <c r="AY140" s="19" t="s">
        <v>219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40</v>
      </c>
      <c r="BK140" s="118">
        <f t="shared" si="14"/>
        <v>0</v>
      </c>
      <c r="BL140" s="19" t="s">
        <v>224</v>
      </c>
      <c r="BM140" s="19" t="s">
        <v>3779</v>
      </c>
    </row>
    <row r="141" spans="2:65" s="1" customFormat="1" ht="16.5" customHeight="1">
      <c r="B141" s="35"/>
      <c r="C141" s="173" t="s">
        <v>265</v>
      </c>
      <c r="D141" s="173" t="s">
        <v>220</v>
      </c>
      <c r="E141" s="174" t="s">
        <v>324</v>
      </c>
      <c r="F141" s="251" t="s">
        <v>325</v>
      </c>
      <c r="G141" s="251"/>
      <c r="H141" s="251"/>
      <c r="I141" s="251"/>
      <c r="J141" s="175" t="s">
        <v>231</v>
      </c>
      <c r="K141" s="176">
        <v>201.38399999999999</v>
      </c>
      <c r="L141" s="252">
        <v>0</v>
      </c>
      <c r="M141" s="253"/>
      <c r="N141" s="254">
        <f t="shared" si="5"/>
        <v>0</v>
      </c>
      <c r="O141" s="254"/>
      <c r="P141" s="254"/>
      <c r="Q141" s="254"/>
      <c r="R141" s="37"/>
      <c r="T141" s="177" t="s">
        <v>22</v>
      </c>
      <c r="U141" s="44" t="s">
        <v>49</v>
      </c>
      <c r="V141" s="36"/>
      <c r="W141" s="178">
        <f t="shared" si="6"/>
        <v>0</v>
      </c>
      <c r="X141" s="178">
        <v>0</v>
      </c>
      <c r="Y141" s="178">
        <f t="shared" si="7"/>
        <v>0</v>
      </c>
      <c r="Z141" s="178">
        <v>0</v>
      </c>
      <c r="AA141" s="179">
        <f t="shared" si="8"/>
        <v>0</v>
      </c>
      <c r="AR141" s="19" t="s">
        <v>224</v>
      </c>
      <c r="AT141" s="19" t="s">
        <v>220</v>
      </c>
      <c r="AU141" s="19" t="s">
        <v>93</v>
      </c>
      <c r="AY141" s="19" t="s">
        <v>219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40</v>
      </c>
      <c r="BK141" s="118">
        <f t="shared" si="14"/>
        <v>0</v>
      </c>
      <c r="BL141" s="19" t="s">
        <v>224</v>
      </c>
      <c r="BM141" s="19" t="s">
        <v>3780</v>
      </c>
    </row>
    <row r="142" spans="2:65" s="1" customFormat="1" ht="25.5" customHeight="1">
      <c r="B142" s="35"/>
      <c r="C142" s="173" t="s">
        <v>270</v>
      </c>
      <c r="D142" s="173" t="s">
        <v>220</v>
      </c>
      <c r="E142" s="174" t="s">
        <v>327</v>
      </c>
      <c r="F142" s="251" t="s">
        <v>328</v>
      </c>
      <c r="G142" s="251"/>
      <c r="H142" s="251"/>
      <c r="I142" s="251"/>
      <c r="J142" s="175" t="s">
        <v>239</v>
      </c>
      <c r="K142" s="176">
        <v>362.49</v>
      </c>
      <c r="L142" s="252">
        <v>0</v>
      </c>
      <c r="M142" s="253"/>
      <c r="N142" s="254">
        <f t="shared" si="5"/>
        <v>0</v>
      </c>
      <c r="O142" s="254"/>
      <c r="P142" s="254"/>
      <c r="Q142" s="254"/>
      <c r="R142" s="37"/>
      <c r="T142" s="177" t="s">
        <v>22</v>
      </c>
      <c r="U142" s="44" t="s">
        <v>49</v>
      </c>
      <c r="V142" s="36"/>
      <c r="W142" s="178">
        <f t="shared" si="6"/>
        <v>0</v>
      </c>
      <c r="X142" s="178">
        <v>0</v>
      </c>
      <c r="Y142" s="178">
        <f t="shared" si="7"/>
        <v>0</v>
      </c>
      <c r="Z142" s="178">
        <v>0</v>
      </c>
      <c r="AA142" s="179">
        <f t="shared" si="8"/>
        <v>0</v>
      </c>
      <c r="AR142" s="19" t="s">
        <v>224</v>
      </c>
      <c r="AT142" s="19" t="s">
        <v>220</v>
      </c>
      <c r="AU142" s="19" t="s">
        <v>93</v>
      </c>
      <c r="AY142" s="19" t="s">
        <v>219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40</v>
      </c>
      <c r="BK142" s="118">
        <f t="shared" si="14"/>
        <v>0</v>
      </c>
      <c r="BL142" s="19" t="s">
        <v>224</v>
      </c>
      <c r="BM142" s="19" t="s">
        <v>3781</v>
      </c>
    </row>
    <row r="143" spans="2:65" s="1" customFormat="1" ht="38.25" customHeight="1">
      <c r="B143" s="35"/>
      <c r="C143" s="173" t="s">
        <v>275</v>
      </c>
      <c r="D143" s="173" t="s">
        <v>220</v>
      </c>
      <c r="E143" s="174" t="s">
        <v>3582</v>
      </c>
      <c r="F143" s="251" t="s">
        <v>3586</v>
      </c>
      <c r="G143" s="251"/>
      <c r="H143" s="251"/>
      <c r="I143" s="251"/>
      <c r="J143" s="175" t="s">
        <v>231</v>
      </c>
      <c r="K143" s="176">
        <v>41</v>
      </c>
      <c r="L143" s="252">
        <v>0</v>
      </c>
      <c r="M143" s="253"/>
      <c r="N143" s="254">
        <f t="shared" si="5"/>
        <v>0</v>
      </c>
      <c r="O143" s="254"/>
      <c r="P143" s="254"/>
      <c r="Q143" s="254"/>
      <c r="R143" s="37"/>
      <c r="T143" s="177" t="s">
        <v>22</v>
      </c>
      <c r="U143" s="44" t="s">
        <v>49</v>
      </c>
      <c r="V143" s="36"/>
      <c r="W143" s="178">
        <f t="shared" si="6"/>
        <v>0</v>
      </c>
      <c r="X143" s="178">
        <v>0</v>
      </c>
      <c r="Y143" s="178">
        <f t="shared" si="7"/>
        <v>0</v>
      </c>
      <c r="Z143" s="178">
        <v>0</v>
      </c>
      <c r="AA143" s="179">
        <f t="shared" si="8"/>
        <v>0</v>
      </c>
      <c r="AR143" s="19" t="s">
        <v>224</v>
      </c>
      <c r="AT143" s="19" t="s">
        <v>220</v>
      </c>
      <c r="AU143" s="19" t="s">
        <v>93</v>
      </c>
      <c r="AY143" s="19" t="s">
        <v>219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40</v>
      </c>
      <c r="BK143" s="118">
        <f t="shared" si="14"/>
        <v>0</v>
      </c>
      <c r="BL143" s="19" t="s">
        <v>224</v>
      </c>
      <c r="BM143" s="19" t="s">
        <v>3782</v>
      </c>
    </row>
    <row r="144" spans="2:65" s="1" customFormat="1" ht="16.5" customHeight="1">
      <c r="B144" s="35"/>
      <c r="C144" s="181" t="s">
        <v>11</v>
      </c>
      <c r="D144" s="181" t="s">
        <v>536</v>
      </c>
      <c r="E144" s="182" t="s">
        <v>3588</v>
      </c>
      <c r="F144" s="285" t="s">
        <v>3589</v>
      </c>
      <c r="G144" s="285"/>
      <c r="H144" s="285"/>
      <c r="I144" s="285"/>
      <c r="J144" s="183" t="s">
        <v>239</v>
      </c>
      <c r="K144" s="184">
        <v>73.8</v>
      </c>
      <c r="L144" s="282">
        <v>0</v>
      </c>
      <c r="M144" s="283"/>
      <c r="N144" s="284">
        <f t="shared" si="5"/>
        <v>0</v>
      </c>
      <c r="O144" s="254"/>
      <c r="P144" s="254"/>
      <c r="Q144" s="254"/>
      <c r="R144" s="37"/>
      <c r="T144" s="177" t="s">
        <v>22</v>
      </c>
      <c r="U144" s="44" t="s">
        <v>49</v>
      </c>
      <c r="V144" s="36"/>
      <c r="W144" s="178">
        <f t="shared" si="6"/>
        <v>0</v>
      </c>
      <c r="X144" s="178">
        <v>1</v>
      </c>
      <c r="Y144" s="178">
        <f t="shared" si="7"/>
        <v>73.8</v>
      </c>
      <c r="Z144" s="178">
        <v>0</v>
      </c>
      <c r="AA144" s="179">
        <f t="shared" si="8"/>
        <v>0</v>
      </c>
      <c r="AR144" s="19" t="s">
        <v>249</v>
      </c>
      <c r="AT144" s="19" t="s">
        <v>536</v>
      </c>
      <c r="AU144" s="19" t="s">
        <v>93</v>
      </c>
      <c r="AY144" s="19" t="s">
        <v>219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40</v>
      </c>
      <c r="BK144" s="118">
        <f t="shared" si="14"/>
        <v>0</v>
      </c>
      <c r="BL144" s="19" t="s">
        <v>224</v>
      </c>
      <c r="BM144" s="19" t="s">
        <v>3783</v>
      </c>
    </row>
    <row r="145" spans="2:65" s="1" customFormat="1" ht="25.5" customHeight="1">
      <c r="B145" s="35"/>
      <c r="C145" s="173" t="s">
        <v>268</v>
      </c>
      <c r="D145" s="173" t="s">
        <v>220</v>
      </c>
      <c r="E145" s="174" t="s">
        <v>3585</v>
      </c>
      <c r="F145" s="251" t="s">
        <v>3583</v>
      </c>
      <c r="G145" s="251"/>
      <c r="H145" s="251"/>
      <c r="I145" s="251"/>
      <c r="J145" s="175" t="s">
        <v>231</v>
      </c>
      <c r="K145" s="176">
        <v>98.353999999999999</v>
      </c>
      <c r="L145" s="252">
        <v>0</v>
      </c>
      <c r="M145" s="253"/>
      <c r="N145" s="254">
        <f t="shared" si="5"/>
        <v>0</v>
      </c>
      <c r="O145" s="254"/>
      <c r="P145" s="254"/>
      <c r="Q145" s="254"/>
      <c r="R145" s="37"/>
      <c r="T145" s="177" t="s">
        <v>22</v>
      </c>
      <c r="U145" s="44" t="s">
        <v>49</v>
      </c>
      <c r="V145" s="36"/>
      <c r="W145" s="178">
        <f t="shared" si="6"/>
        <v>0</v>
      </c>
      <c r="X145" s="178">
        <v>0</v>
      </c>
      <c r="Y145" s="178">
        <f t="shared" si="7"/>
        <v>0</v>
      </c>
      <c r="Z145" s="178">
        <v>0</v>
      </c>
      <c r="AA145" s="179">
        <f t="shared" si="8"/>
        <v>0</v>
      </c>
      <c r="AR145" s="19" t="s">
        <v>224</v>
      </c>
      <c r="AT145" s="19" t="s">
        <v>220</v>
      </c>
      <c r="AU145" s="19" t="s">
        <v>93</v>
      </c>
      <c r="AY145" s="19" t="s">
        <v>219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40</v>
      </c>
      <c r="BK145" s="118">
        <f t="shared" si="14"/>
        <v>0</v>
      </c>
      <c r="BL145" s="19" t="s">
        <v>224</v>
      </c>
      <c r="BM145" s="19" t="s">
        <v>3784</v>
      </c>
    </row>
    <row r="146" spans="2:65" s="1" customFormat="1" ht="25.5" customHeight="1">
      <c r="B146" s="35"/>
      <c r="C146" s="173" t="s">
        <v>354</v>
      </c>
      <c r="D146" s="173" t="s">
        <v>220</v>
      </c>
      <c r="E146" s="174" t="s">
        <v>2197</v>
      </c>
      <c r="F146" s="251" t="s">
        <v>2198</v>
      </c>
      <c r="G146" s="251"/>
      <c r="H146" s="251"/>
      <c r="I146" s="251"/>
      <c r="J146" s="175" t="s">
        <v>231</v>
      </c>
      <c r="K146" s="176">
        <v>82.16</v>
      </c>
      <c r="L146" s="252">
        <v>0</v>
      </c>
      <c r="M146" s="253"/>
      <c r="N146" s="254">
        <f t="shared" si="5"/>
        <v>0</v>
      </c>
      <c r="O146" s="254"/>
      <c r="P146" s="254"/>
      <c r="Q146" s="254"/>
      <c r="R146" s="37"/>
      <c r="T146" s="177" t="s">
        <v>22</v>
      </c>
      <c r="U146" s="44" t="s">
        <v>49</v>
      </c>
      <c r="V146" s="36"/>
      <c r="W146" s="178">
        <f t="shared" si="6"/>
        <v>0</v>
      </c>
      <c r="X146" s="178">
        <v>0</v>
      </c>
      <c r="Y146" s="178">
        <f t="shared" si="7"/>
        <v>0</v>
      </c>
      <c r="Z146" s="178">
        <v>0</v>
      </c>
      <c r="AA146" s="179">
        <f t="shared" si="8"/>
        <v>0</v>
      </c>
      <c r="AR146" s="19" t="s">
        <v>224</v>
      </c>
      <c r="AT146" s="19" t="s">
        <v>220</v>
      </c>
      <c r="AU146" s="19" t="s">
        <v>93</v>
      </c>
      <c r="AY146" s="19" t="s">
        <v>219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40</v>
      </c>
      <c r="BK146" s="118">
        <f t="shared" si="14"/>
        <v>0</v>
      </c>
      <c r="BL146" s="19" t="s">
        <v>224</v>
      </c>
      <c r="BM146" s="19" t="s">
        <v>3785</v>
      </c>
    </row>
    <row r="147" spans="2:65" s="1" customFormat="1" ht="16.5" customHeight="1">
      <c r="B147" s="35"/>
      <c r="C147" s="181" t="s">
        <v>358</v>
      </c>
      <c r="D147" s="181" t="s">
        <v>536</v>
      </c>
      <c r="E147" s="182" t="s">
        <v>3045</v>
      </c>
      <c r="F147" s="285" t="s">
        <v>3046</v>
      </c>
      <c r="G147" s="285"/>
      <c r="H147" s="285"/>
      <c r="I147" s="285"/>
      <c r="J147" s="183" t="s">
        <v>239</v>
      </c>
      <c r="K147" s="184">
        <v>147.88800000000001</v>
      </c>
      <c r="L147" s="282">
        <v>0</v>
      </c>
      <c r="M147" s="283"/>
      <c r="N147" s="284">
        <f t="shared" si="5"/>
        <v>0</v>
      </c>
      <c r="O147" s="254"/>
      <c r="P147" s="254"/>
      <c r="Q147" s="254"/>
      <c r="R147" s="37"/>
      <c r="T147" s="177" t="s">
        <v>22</v>
      </c>
      <c r="U147" s="44" t="s">
        <v>49</v>
      </c>
      <c r="V147" s="36"/>
      <c r="W147" s="178">
        <f t="shared" si="6"/>
        <v>0</v>
      </c>
      <c r="X147" s="178">
        <v>1</v>
      </c>
      <c r="Y147" s="178">
        <f t="shared" si="7"/>
        <v>147.88800000000001</v>
      </c>
      <c r="Z147" s="178">
        <v>0</v>
      </c>
      <c r="AA147" s="179">
        <f t="shared" si="8"/>
        <v>0</v>
      </c>
      <c r="AR147" s="19" t="s">
        <v>249</v>
      </c>
      <c r="AT147" s="19" t="s">
        <v>536</v>
      </c>
      <c r="AU147" s="19" t="s">
        <v>93</v>
      </c>
      <c r="AY147" s="19" t="s">
        <v>219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40</v>
      </c>
      <c r="BK147" s="118">
        <f t="shared" si="14"/>
        <v>0</v>
      </c>
      <c r="BL147" s="19" t="s">
        <v>224</v>
      </c>
      <c r="BM147" s="19" t="s">
        <v>3786</v>
      </c>
    </row>
    <row r="148" spans="2:65" s="10" customFormat="1" ht="29.85" customHeight="1">
      <c r="B148" s="162"/>
      <c r="C148" s="163"/>
      <c r="D148" s="172" t="s">
        <v>286</v>
      </c>
      <c r="E148" s="172"/>
      <c r="F148" s="172"/>
      <c r="G148" s="172"/>
      <c r="H148" s="172"/>
      <c r="I148" s="172"/>
      <c r="J148" s="172"/>
      <c r="K148" s="172"/>
      <c r="L148" s="172"/>
      <c r="M148" s="172"/>
      <c r="N148" s="255">
        <f>BK148</f>
        <v>0</v>
      </c>
      <c r="O148" s="256"/>
      <c r="P148" s="256"/>
      <c r="Q148" s="256"/>
      <c r="R148" s="165"/>
      <c r="T148" s="166"/>
      <c r="U148" s="163"/>
      <c r="V148" s="163"/>
      <c r="W148" s="167">
        <f>SUM(W149:W150)</f>
        <v>0</v>
      </c>
      <c r="X148" s="163"/>
      <c r="Y148" s="167">
        <f>SUM(Y149:Y150)</f>
        <v>20.186134159999995</v>
      </c>
      <c r="Z148" s="163"/>
      <c r="AA148" s="168">
        <f>SUM(AA149:AA150)</f>
        <v>0</v>
      </c>
      <c r="AR148" s="169" t="s">
        <v>40</v>
      </c>
      <c r="AT148" s="170" t="s">
        <v>83</v>
      </c>
      <c r="AU148" s="170" t="s">
        <v>40</v>
      </c>
      <c r="AY148" s="169" t="s">
        <v>219</v>
      </c>
      <c r="BK148" s="171">
        <f>SUM(BK149:BK150)</f>
        <v>0</v>
      </c>
    </row>
    <row r="149" spans="2:65" s="1" customFormat="1" ht="16.5" customHeight="1">
      <c r="B149" s="35"/>
      <c r="C149" s="173" t="s">
        <v>362</v>
      </c>
      <c r="D149" s="173" t="s">
        <v>220</v>
      </c>
      <c r="E149" s="174" t="s">
        <v>3787</v>
      </c>
      <c r="F149" s="251" t="s">
        <v>3788</v>
      </c>
      <c r="G149" s="251"/>
      <c r="H149" s="251"/>
      <c r="I149" s="251"/>
      <c r="J149" s="175" t="s">
        <v>231</v>
      </c>
      <c r="K149" s="176">
        <v>8.8819999999999997</v>
      </c>
      <c r="L149" s="252">
        <v>0</v>
      </c>
      <c r="M149" s="253"/>
      <c r="N149" s="254">
        <f>ROUND(L149*K149,2)</f>
        <v>0</v>
      </c>
      <c r="O149" s="254"/>
      <c r="P149" s="254"/>
      <c r="Q149" s="254"/>
      <c r="R149" s="37"/>
      <c r="T149" s="177" t="s">
        <v>22</v>
      </c>
      <c r="U149" s="44" t="s">
        <v>49</v>
      </c>
      <c r="V149" s="36"/>
      <c r="W149" s="178">
        <f>V149*K149</f>
        <v>0</v>
      </c>
      <c r="X149" s="178">
        <v>2.2563399999999998</v>
      </c>
      <c r="Y149" s="178">
        <f>X149*K149</f>
        <v>20.040811879999996</v>
      </c>
      <c r="Z149" s="178">
        <v>0</v>
      </c>
      <c r="AA149" s="179">
        <f>Z149*K149</f>
        <v>0</v>
      </c>
      <c r="AR149" s="19" t="s">
        <v>224</v>
      </c>
      <c r="AT149" s="19" t="s">
        <v>220</v>
      </c>
      <c r="AU149" s="19" t="s">
        <v>93</v>
      </c>
      <c r="AY149" s="19" t="s">
        <v>219</v>
      </c>
      <c r="BE149" s="118">
        <f>IF(U149="základní",N149,0)</f>
        <v>0</v>
      </c>
      <c r="BF149" s="118">
        <f>IF(U149="snížená",N149,0)</f>
        <v>0</v>
      </c>
      <c r="BG149" s="118">
        <f>IF(U149="zákl. přenesená",N149,0)</f>
        <v>0</v>
      </c>
      <c r="BH149" s="118">
        <f>IF(U149="sníž. přenesená",N149,0)</f>
        <v>0</v>
      </c>
      <c r="BI149" s="118">
        <f>IF(U149="nulová",N149,0)</f>
        <v>0</v>
      </c>
      <c r="BJ149" s="19" t="s">
        <v>40</v>
      </c>
      <c r="BK149" s="118">
        <f>ROUND(L149*K149,2)</f>
        <v>0</v>
      </c>
      <c r="BL149" s="19" t="s">
        <v>224</v>
      </c>
      <c r="BM149" s="19" t="s">
        <v>3789</v>
      </c>
    </row>
    <row r="150" spans="2:65" s="1" customFormat="1" ht="25.5" customHeight="1">
      <c r="B150" s="35"/>
      <c r="C150" s="173" t="s">
        <v>366</v>
      </c>
      <c r="D150" s="173" t="s">
        <v>220</v>
      </c>
      <c r="E150" s="174" t="s">
        <v>351</v>
      </c>
      <c r="F150" s="251" t="s">
        <v>352</v>
      </c>
      <c r="G150" s="251"/>
      <c r="H150" s="251"/>
      <c r="I150" s="251"/>
      <c r="J150" s="175" t="s">
        <v>239</v>
      </c>
      <c r="K150" s="176">
        <v>0.13800000000000001</v>
      </c>
      <c r="L150" s="252">
        <v>0</v>
      </c>
      <c r="M150" s="253"/>
      <c r="N150" s="254">
        <f>ROUND(L150*K150,2)</f>
        <v>0</v>
      </c>
      <c r="O150" s="254"/>
      <c r="P150" s="254"/>
      <c r="Q150" s="254"/>
      <c r="R150" s="37"/>
      <c r="T150" s="177" t="s">
        <v>22</v>
      </c>
      <c r="U150" s="44" t="s">
        <v>49</v>
      </c>
      <c r="V150" s="36"/>
      <c r="W150" s="178">
        <f>V150*K150</f>
        <v>0</v>
      </c>
      <c r="X150" s="178">
        <v>1.0530600000000001</v>
      </c>
      <c r="Y150" s="178">
        <f>X150*K150</f>
        <v>0.14532228000000003</v>
      </c>
      <c r="Z150" s="178">
        <v>0</v>
      </c>
      <c r="AA150" s="179">
        <f>Z150*K150</f>
        <v>0</v>
      </c>
      <c r="AR150" s="19" t="s">
        <v>224</v>
      </c>
      <c r="AT150" s="19" t="s">
        <v>220</v>
      </c>
      <c r="AU150" s="19" t="s">
        <v>93</v>
      </c>
      <c r="AY150" s="19" t="s">
        <v>219</v>
      </c>
      <c r="BE150" s="118">
        <f>IF(U150="základní",N150,0)</f>
        <v>0</v>
      </c>
      <c r="BF150" s="118">
        <f>IF(U150="snížená",N150,0)</f>
        <v>0</v>
      </c>
      <c r="BG150" s="118">
        <f>IF(U150="zákl. přenesená",N150,0)</f>
        <v>0</v>
      </c>
      <c r="BH150" s="118">
        <f>IF(U150="sníž. přenesená",N150,0)</f>
        <v>0</v>
      </c>
      <c r="BI150" s="118">
        <f>IF(U150="nulová",N150,0)</f>
        <v>0</v>
      </c>
      <c r="BJ150" s="19" t="s">
        <v>40</v>
      </c>
      <c r="BK150" s="118">
        <f>ROUND(L150*K150,2)</f>
        <v>0</v>
      </c>
      <c r="BL150" s="19" t="s">
        <v>224</v>
      </c>
      <c r="BM150" s="19" t="s">
        <v>3790</v>
      </c>
    </row>
    <row r="151" spans="2:65" s="10" customFormat="1" ht="29.85" customHeight="1">
      <c r="B151" s="162"/>
      <c r="C151" s="163"/>
      <c r="D151" s="172" t="s">
        <v>288</v>
      </c>
      <c r="E151" s="172"/>
      <c r="F151" s="172"/>
      <c r="G151" s="172"/>
      <c r="H151" s="172"/>
      <c r="I151" s="172"/>
      <c r="J151" s="172"/>
      <c r="K151" s="172"/>
      <c r="L151" s="172"/>
      <c r="M151" s="172"/>
      <c r="N151" s="255">
        <f>BK151</f>
        <v>0</v>
      </c>
      <c r="O151" s="256"/>
      <c r="P151" s="256"/>
      <c r="Q151" s="256"/>
      <c r="R151" s="165"/>
      <c r="T151" s="166"/>
      <c r="U151" s="163"/>
      <c r="V151" s="163"/>
      <c r="W151" s="167">
        <f>SUM(W152:W153)</f>
        <v>0</v>
      </c>
      <c r="X151" s="163"/>
      <c r="Y151" s="167">
        <f>SUM(Y152:Y153)</f>
        <v>5.4902739999999994</v>
      </c>
      <c r="Z151" s="163"/>
      <c r="AA151" s="168">
        <f>SUM(AA152:AA153)</f>
        <v>0</v>
      </c>
      <c r="AR151" s="169" t="s">
        <v>40</v>
      </c>
      <c r="AT151" s="170" t="s">
        <v>83</v>
      </c>
      <c r="AU151" s="170" t="s">
        <v>40</v>
      </c>
      <c r="AY151" s="169" t="s">
        <v>219</v>
      </c>
      <c r="BK151" s="171">
        <f>SUM(BK152:BK153)</f>
        <v>0</v>
      </c>
    </row>
    <row r="152" spans="2:65" s="1" customFormat="1" ht="38.25" customHeight="1">
      <c r="B152" s="35"/>
      <c r="C152" s="173" t="s">
        <v>10</v>
      </c>
      <c r="D152" s="173" t="s">
        <v>220</v>
      </c>
      <c r="E152" s="174" t="s">
        <v>3791</v>
      </c>
      <c r="F152" s="251" t="s">
        <v>3792</v>
      </c>
      <c r="G152" s="251"/>
      <c r="H152" s="251"/>
      <c r="I152" s="251"/>
      <c r="J152" s="175" t="s">
        <v>223</v>
      </c>
      <c r="K152" s="176">
        <v>5</v>
      </c>
      <c r="L152" s="252">
        <v>0</v>
      </c>
      <c r="M152" s="253"/>
      <c r="N152" s="254">
        <f>ROUND(L152*K152,2)</f>
        <v>0</v>
      </c>
      <c r="O152" s="254"/>
      <c r="P152" s="254"/>
      <c r="Q152" s="254"/>
      <c r="R152" s="37"/>
      <c r="T152" s="177" t="s">
        <v>22</v>
      </c>
      <c r="U152" s="44" t="s">
        <v>49</v>
      </c>
      <c r="V152" s="36"/>
      <c r="W152" s="178">
        <f>V152*K152</f>
        <v>0</v>
      </c>
      <c r="X152" s="178">
        <v>1.0449999999999999</v>
      </c>
      <c r="Y152" s="178">
        <f>X152*K152</f>
        <v>5.2249999999999996</v>
      </c>
      <c r="Z152" s="178">
        <v>0</v>
      </c>
      <c r="AA152" s="179">
        <f>Z152*K152</f>
        <v>0</v>
      </c>
      <c r="AR152" s="19" t="s">
        <v>224</v>
      </c>
      <c r="AT152" s="19" t="s">
        <v>220</v>
      </c>
      <c r="AU152" s="19" t="s">
        <v>93</v>
      </c>
      <c r="AY152" s="19" t="s">
        <v>219</v>
      </c>
      <c r="BE152" s="118">
        <f>IF(U152="základní",N152,0)</f>
        <v>0</v>
      </c>
      <c r="BF152" s="118">
        <f>IF(U152="snížená",N152,0)</f>
        <v>0</v>
      </c>
      <c r="BG152" s="118">
        <f>IF(U152="zákl. přenesená",N152,0)</f>
        <v>0</v>
      </c>
      <c r="BH152" s="118">
        <f>IF(U152="sníž. přenesená",N152,0)</f>
        <v>0</v>
      </c>
      <c r="BI152" s="118">
        <f>IF(U152="nulová",N152,0)</f>
        <v>0</v>
      </c>
      <c r="BJ152" s="19" t="s">
        <v>40</v>
      </c>
      <c r="BK152" s="118">
        <f>ROUND(L152*K152,2)</f>
        <v>0</v>
      </c>
      <c r="BL152" s="19" t="s">
        <v>224</v>
      </c>
      <c r="BM152" s="19" t="s">
        <v>3793</v>
      </c>
    </row>
    <row r="153" spans="2:65" s="1" customFormat="1" ht="25.5" customHeight="1">
      <c r="B153" s="35"/>
      <c r="C153" s="173" t="s">
        <v>374</v>
      </c>
      <c r="D153" s="173" t="s">
        <v>220</v>
      </c>
      <c r="E153" s="174" t="s">
        <v>3794</v>
      </c>
      <c r="F153" s="251" t="s">
        <v>3795</v>
      </c>
      <c r="G153" s="251"/>
      <c r="H153" s="251"/>
      <c r="I153" s="251"/>
      <c r="J153" s="175" t="s">
        <v>223</v>
      </c>
      <c r="K153" s="176">
        <v>0.2</v>
      </c>
      <c r="L153" s="252">
        <v>0</v>
      </c>
      <c r="M153" s="253"/>
      <c r="N153" s="254">
        <f>ROUND(L153*K153,2)</f>
        <v>0</v>
      </c>
      <c r="O153" s="254"/>
      <c r="P153" s="254"/>
      <c r="Q153" s="254"/>
      <c r="R153" s="37"/>
      <c r="T153" s="177" t="s">
        <v>22</v>
      </c>
      <c r="U153" s="44" t="s">
        <v>49</v>
      </c>
      <c r="V153" s="36"/>
      <c r="W153" s="178">
        <f>V153*K153</f>
        <v>0</v>
      </c>
      <c r="X153" s="178">
        <v>1.32637</v>
      </c>
      <c r="Y153" s="178">
        <f>X153*K153</f>
        <v>0.26527400000000001</v>
      </c>
      <c r="Z153" s="178">
        <v>0</v>
      </c>
      <c r="AA153" s="179">
        <f>Z153*K153</f>
        <v>0</v>
      </c>
      <c r="AR153" s="19" t="s">
        <v>224</v>
      </c>
      <c r="AT153" s="19" t="s">
        <v>220</v>
      </c>
      <c r="AU153" s="19" t="s">
        <v>93</v>
      </c>
      <c r="AY153" s="19" t="s">
        <v>219</v>
      </c>
      <c r="BE153" s="118">
        <f>IF(U153="základní",N153,0)</f>
        <v>0</v>
      </c>
      <c r="BF153" s="118">
        <f>IF(U153="snížená",N153,0)</f>
        <v>0</v>
      </c>
      <c r="BG153" s="118">
        <f>IF(U153="zákl. přenesená",N153,0)</f>
        <v>0</v>
      </c>
      <c r="BH153" s="118">
        <f>IF(U153="sníž. přenesená",N153,0)</f>
        <v>0</v>
      </c>
      <c r="BI153" s="118">
        <f>IF(U153="nulová",N153,0)</f>
        <v>0</v>
      </c>
      <c r="BJ153" s="19" t="s">
        <v>40</v>
      </c>
      <c r="BK153" s="118">
        <f>ROUND(L153*K153,2)</f>
        <v>0</v>
      </c>
      <c r="BL153" s="19" t="s">
        <v>224</v>
      </c>
      <c r="BM153" s="19" t="s">
        <v>3796</v>
      </c>
    </row>
    <row r="154" spans="2:65" s="10" customFormat="1" ht="29.85" customHeight="1">
      <c r="B154" s="162"/>
      <c r="C154" s="163"/>
      <c r="D154" s="172" t="s">
        <v>289</v>
      </c>
      <c r="E154" s="172"/>
      <c r="F154" s="172"/>
      <c r="G154" s="172"/>
      <c r="H154" s="172"/>
      <c r="I154" s="172"/>
      <c r="J154" s="172"/>
      <c r="K154" s="172"/>
      <c r="L154" s="172"/>
      <c r="M154" s="172"/>
      <c r="N154" s="255">
        <f>BK154</f>
        <v>0</v>
      </c>
      <c r="O154" s="256"/>
      <c r="P154" s="256"/>
      <c r="Q154" s="256"/>
      <c r="R154" s="165"/>
      <c r="T154" s="166"/>
      <c r="U154" s="163"/>
      <c r="V154" s="163"/>
      <c r="W154" s="167">
        <f>W155</f>
        <v>0</v>
      </c>
      <c r="X154" s="163"/>
      <c r="Y154" s="167">
        <f>Y155</f>
        <v>20.230560000000001</v>
      </c>
      <c r="Z154" s="163"/>
      <c r="AA154" s="168">
        <f>AA155</f>
        <v>0</v>
      </c>
      <c r="AR154" s="169" t="s">
        <v>40</v>
      </c>
      <c r="AT154" s="170" t="s">
        <v>83</v>
      </c>
      <c r="AU154" s="170" t="s">
        <v>40</v>
      </c>
      <c r="AY154" s="169" t="s">
        <v>219</v>
      </c>
      <c r="BK154" s="171">
        <f>BK155</f>
        <v>0</v>
      </c>
    </row>
    <row r="155" spans="2:65" s="1" customFormat="1" ht="25.5" customHeight="1">
      <c r="B155" s="35"/>
      <c r="C155" s="173" t="s">
        <v>378</v>
      </c>
      <c r="D155" s="173" t="s">
        <v>220</v>
      </c>
      <c r="E155" s="174" t="s">
        <v>3797</v>
      </c>
      <c r="F155" s="251" t="s">
        <v>3798</v>
      </c>
      <c r="G155" s="251"/>
      <c r="H155" s="251"/>
      <c r="I155" s="251"/>
      <c r="J155" s="175" t="s">
        <v>231</v>
      </c>
      <c r="K155" s="176">
        <v>9.3659999999999997</v>
      </c>
      <c r="L155" s="252">
        <v>0</v>
      </c>
      <c r="M155" s="253"/>
      <c r="N155" s="254">
        <f>ROUND(L155*K155,2)</f>
        <v>0</v>
      </c>
      <c r="O155" s="254"/>
      <c r="P155" s="254"/>
      <c r="Q155" s="254"/>
      <c r="R155" s="37"/>
      <c r="T155" s="177" t="s">
        <v>22</v>
      </c>
      <c r="U155" s="44" t="s">
        <v>49</v>
      </c>
      <c r="V155" s="36"/>
      <c r="W155" s="178">
        <f>V155*K155</f>
        <v>0</v>
      </c>
      <c r="X155" s="178">
        <v>2.16</v>
      </c>
      <c r="Y155" s="178">
        <f>X155*K155</f>
        <v>20.230560000000001</v>
      </c>
      <c r="Z155" s="178">
        <v>0</v>
      </c>
      <c r="AA155" s="179">
        <f>Z155*K155</f>
        <v>0</v>
      </c>
      <c r="AR155" s="19" t="s">
        <v>224</v>
      </c>
      <c r="AT155" s="19" t="s">
        <v>220</v>
      </c>
      <c r="AU155" s="19" t="s">
        <v>93</v>
      </c>
      <c r="AY155" s="19" t="s">
        <v>219</v>
      </c>
      <c r="BE155" s="118">
        <f>IF(U155="základní",N155,0)</f>
        <v>0</v>
      </c>
      <c r="BF155" s="118">
        <f>IF(U155="snížená",N155,0)</f>
        <v>0</v>
      </c>
      <c r="BG155" s="118">
        <f>IF(U155="zákl. přenesená",N155,0)</f>
        <v>0</v>
      </c>
      <c r="BH155" s="118">
        <f>IF(U155="sníž. přenesená",N155,0)</f>
        <v>0</v>
      </c>
      <c r="BI155" s="118">
        <f>IF(U155="nulová",N155,0)</f>
        <v>0</v>
      </c>
      <c r="BJ155" s="19" t="s">
        <v>40</v>
      </c>
      <c r="BK155" s="118">
        <f>ROUND(L155*K155,2)</f>
        <v>0</v>
      </c>
      <c r="BL155" s="19" t="s">
        <v>224</v>
      </c>
      <c r="BM155" s="19" t="s">
        <v>3799</v>
      </c>
    </row>
    <row r="156" spans="2:65" s="10" customFormat="1" ht="29.85" customHeight="1">
      <c r="B156" s="162"/>
      <c r="C156" s="163"/>
      <c r="D156" s="172" t="s">
        <v>2175</v>
      </c>
      <c r="E156" s="172"/>
      <c r="F156" s="172"/>
      <c r="G156" s="172"/>
      <c r="H156" s="172"/>
      <c r="I156" s="172"/>
      <c r="J156" s="172"/>
      <c r="K156" s="172"/>
      <c r="L156" s="172"/>
      <c r="M156" s="172"/>
      <c r="N156" s="255">
        <f>BK156</f>
        <v>0</v>
      </c>
      <c r="O156" s="256"/>
      <c r="P156" s="256"/>
      <c r="Q156" s="256"/>
      <c r="R156" s="165"/>
      <c r="T156" s="166"/>
      <c r="U156" s="163"/>
      <c r="V156" s="163"/>
      <c r="W156" s="167">
        <f>SUM(W157:W222)</f>
        <v>0</v>
      </c>
      <c r="X156" s="163"/>
      <c r="Y156" s="167">
        <f>SUM(Y157:Y222)</f>
        <v>16.813399999999998</v>
      </c>
      <c r="Z156" s="163"/>
      <c r="AA156" s="168">
        <f>SUM(AA157:AA222)</f>
        <v>0</v>
      </c>
      <c r="AR156" s="169" t="s">
        <v>40</v>
      </c>
      <c r="AT156" s="170" t="s">
        <v>83</v>
      </c>
      <c r="AU156" s="170" t="s">
        <v>40</v>
      </c>
      <c r="AY156" s="169" t="s">
        <v>219</v>
      </c>
      <c r="BK156" s="171">
        <f>SUM(BK157:BK222)</f>
        <v>0</v>
      </c>
    </row>
    <row r="157" spans="2:65" s="1" customFormat="1" ht="38.25" customHeight="1">
      <c r="B157" s="35"/>
      <c r="C157" s="173" t="s">
        <v>382</v>
      </c>
      <c r="D157" s="173" t="s">
        <v>220</v>
      </c>
      <c r="E157" s="174" t="s">
        <v>3800</v>
      </c>
      <c r="F157" s="251" t="s">
        <v>3801</v>
      </c>
      <c r="G157" s="251"/>
      <c r="H157" s="251"/>
      <c r="I157" s="251"/>
      <c r="J157" s="175" t="s">
        <v>429</v>
      </c>
      <c r="K157" s="176">
        <v>8</v>
      </c>
      <c r="L157" s="252">
        <v>0</v>
      </c>
      <c r="M157" s="253"/>
      <c r="N157" s="254">
        <f t="shared" ref="N157:N188" si="15">ROUND(L157*K157,2)</f>
        <v>0</v>
      </c>
      <c r="O157" s="254"/>
      <c r="P157" s="254"/>
      <c r="Q157" s="254"/>
      <c r="R157" s="37"/>
      <c r="T157" s="177" t="s">
        <v>22</v>
      </c>
      <c r="U157" s="44" t="s">
        <v>49</v>
      </c>
      <c r="V157" s="36"/>
      <c r="W157" s="178">
        <f t="shared" ref="W157:W188" si="16">V157*K157</f>
        <v>0</v>
      </c>
      <c r="X157" s="178">
        <v>1.0000000000000001E-5</v>
      </c>
      <c r="Y157" s="178">
        <f t="shared" ref="Y157:Y188" si="17">X157*K157</f>
        <v>8.0000000000000007E-5</v>
      </c>
      <c r="Z157" s="178">
        <v>0</v>
      </c>
      <c r="AA157" s="179">
        <f t="shared" ref="AA157:AA188" si="18">Z157*K157</f>
        <v>0</v>
      </c>
      <c r="AR157" s="19" t="s">
        <v>224</v>
      </c>
      <c r="AT157" s="19" t="s">
        <v>220</v>
      </c>
      <c r="AU157" s="19" t="s">
        <v>93</v>
      </c>
      <c r="AY157" s="19" t="s">
        <v>219</v>
      </c>
      <c r="BE157" s="118">
        <f t="shared" ref="BE157:BE188" si="19">IF(U157="základní",N157,0)</f>
        <v>0</v>
      </c>
      <c r="BF157" s="118">
        <f t="shared" ref="BF157:BF188" si="20">IF(U157="snížená",N157,0)</f>
        <v>0</v>
      </c>
      <c r="BG157" s="118">
        <f t="shared" ref="BG157:BG188" si="21">IF(U157="zákl. přenesená",N157,0)</f>
        <v>0</v>
      </c>
      <c r="BH157" s="118">
        <f t="shared" ref="BH157:BH188" si="22">IF(U157="sníž. přenesená",N157,0)</f>
        <v>0</v>
      </c>
      <c r="BI157" s="118">
        <f t="shared" ref="BI157:BI188" si="23">IF(U157="nulová",N157,0)</f>
        <v>0</v>
      </c>
      <c r="BJ157" s="19" t="s">
        <v>40</v>
      </c>
      <c r="BK157" s="118">
        <f t="shared" ref="BK157:BK188" si="24">ROUND(L157*K157,2)</f>
        <v>0</v>
      </c>
      <c r="BL157" s="19" t="s">
        <v>224</v>
      </c>
      <c r="BM157" s="19" t="s">
        <v>3802</v>
      </c>
    </row>
    <row r="158" spans="2:65" s="1" customFormat="1" ht="25.5" customHeight="1">
      <c r="B158" s="35"/>
      <c r="C158" s="181" t="s">
        <v>386</v>
      </c>
      <c r="D158" s="181" t="s">
        <v>536</v>
      </c>
      <c r="E158" s="182" t="s">
        <v>3803</v>
      </c>
      <c r="F158" s="285" t="s">
        <v>3804</v>
      </c>
      <c r="G158" s="285"/>
      <c r="H158" s="285"/>
      <c r="I158" s="285"/>
      <c r="J158" s="183" t="s">
        <v>372</v>
      </c>
      <c r="K158" s="184">
        <v>8</v>
      </c>
      <c r="L158" s="282">
        <v>0</v>
      </c>
      <c r="M158" s="283"/>
      <c r="N158" s="284">
        <f t="shared" si="15"/>
        <v>0</v>
      </c>
      <c r="O158" s="254"/>
      <c r="P158" s="254"/>
      <c r="Q158" s="254"/>
      <c r="R158" s="37"/>
      <c r="T158" s="177" t="s">
        <v>22</v>
      </c>
      <c r="U158" s="44" t="s">
        <v>49</v>
      </c>
      <c r="V158" s="36"/>
      <c r="W158" s="178">
        <f t="shared" si="16"/>
        <v>0</v>
      </c>
      <c r="X158" s="178">
        <v>1.89E-3</v>
      </c>
      <c r="Y158" s="178">
        <f t="shared" si="17"/>
        <v>1.512E-2</v>
      </c>
      <c r="Z158" s="178">
        <v>0</v>
      </c>
      <c r="AA158" s="179">
        <f t="shared" si="18"/>
        <v>0</v>
      </c>
      <c r="AR158" s="19" t="s">
        <v>249</v>
      </c>
      <c r="AT158" s="19" t="s">
        <v>536</v>
      </c>
      <c r="AU158" s="19" t="s">
        <v>93</v>
      </c>
      <c r="AY158" s="19" t="s">
        <v>219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40</v>
      </c>
      <c r="BK158" s="118">
        <f t="shared" si="24"/>
        <v>0</v>
      </c>
      <c r="BL158" s="19" t="s">
        <v>224</v>
      </c>
      <c r="BM158" s="19" t="s">
        <v>3805</v>
      </c>
    </row>
    <row r="159" spans="2:65" s="1" customFormat="1" ht="38.25" customHeight="1">
      <c r="B159" s="35"/>
      <c r="C159" s="173" t="s">
        <v>390</v>
      </c>
      <c r="D159" s="173" t="s">
        <v>220</v>
      </c>
      <c r="E159" s="174" t="s">
        <v>3806</v>
      </c>
      <c r="F159" s="251" t="s">
        <v>3807</v>
      </c>
      <c r="G159" s="251"/>
      <c r="H159" s="251"/>
      <c r="I159" s="251"/>
      <c r="J159" s="175" t="s">
        <v>429</v>
      </c>
      <c r="K159" s="176">
        <v>74</v>
      </c>
      <c r="L159" s="252">
        <v>0</v>
      </c>
      <c r="M159" s="253"/>
      <c r="N159" s="254">
        <f t="shared" si="15"/>
        <v>0</v>
      </c>
      <c r="O159" s="254"/>
      <c r="P159" s="254"/>
      <c r="Q159" s="254"/>
      <c r="R159" s="37"/>
      <c r="T159" s="177" t="s">
        <v>22</v>
      </c>
      <c r="U159" s="44" t="s">
        <v>49</v>
      </c>
      <c r="V159" s="36"/>
      <c r="W159" s="178">
        <f t="shared" si="16"/>
        <v>0</v>
      </c>
      <c r="X159" s="178">
        <v>0</v>
      </c>
      <c r="Y159" s="178">
        <f t="shared" si="17"/>
        <v>0</v>
      </c>
      <c r="Z159" s="178">
        <v>0</v>
      </c>
      <c r="AA159" s="179">
        <f t="shared" si="18"/>
        <v>0</v>
      </c>
      <c r="AR159" s="19" t="s">
        <v>224</v>
      </c>
      <c r="AT159" s="19" t="s">
        <v>220</v>
      </c>
      <c r="AU159" s="19" t="s">
        <v>93</v>
      </c>
      <c r="AY159" s="19" t="s">
        <v>219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40</v>
      </c>
      <c r="BK159" s="118">
        <f t="shared" si="24"/>
        <v>0</v>
      </c>
      <c r="BL159" s="19" t="s">
        <v>224</v>
      </c>
      <c r="BM159" s="19" t="s">
        <v>3808</v>
      </c>
    </row>
    <row r="160" spans="2:65" s="1" customFormat="1" ht="25.5" customHeight="1">
      <c r="B160" s="35"/>
      <c r="C160" s="181" t="s">
        <v>394</v>
      </c>
      <c r="D160" s="181" t="s">
        <v>536</v>
      </c>
      <c r="E160" s="182" t="s">
        <v>3809</v>
      </c>
      <c r="F160" s="285" t="s">
        <v>3810</v>
      </c>
      <c r="G160" s="285"/>
      <c r="H160" s="285"/>
      <c r="I160" s="285"/>
      <c r="J160" s="183" t="s">
        <v>372</v>
      </c>
      <c r="K160" s="184">
        <v>2</v>
      </c>
      <c r="L160" s="282">
        <v>0</v>
      </c>
      <c r="M160" s="283"/>
      <c r="N160" s="284">
        <f t="shared" si="15"/>
        <v>0</v>
      </c>
      <c r="O160" s="254"/>
      <c r="P160" s="254"/>
      <c r="Q160" s="254"/>
      <c r="R160" s="37"/>
      <c r="T160" s="177" t="s">
        <v>22</v>
      </c>
      <c r="U160" s="44" t="s">
        <v>49</v>
      </c>
      <c r="V160" s="36"/>
      <c r="W160" s="178">
        <f t="shared" si="16"/>
        <v>0</v>
      </c>
      <c r="X160" s="178">
        <v>1.6000000000000001E-3</v>
      </c>
      <c r="Y160" s="178">
        <f t="shared" si="17"/>
        <v>3.2000000000000002E-3</v>
      </c>
      <c r="Z160" s="178">
        <v>0</v>
      </c>
      <c r="AA160" s="179">
        <f t="shared" si="18"/>
        <v>0</v>
      </c>
      <c r="AR160" s="19" t="s">
        <v>249</v>
      </c>
      <c r="AT160" s="19" t="s">
        <v>536</v>
      </c>
      <c r="AU160" s="19" t="s">
        <v>93</v>
      </c>
      <c r="AY160" s="19" t="s">
        <v>219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40</v>
      </c>
      <c r="BK160" s="118">
        <f t="shared" si="24"/>
        <v>0</v>
      </c>
      <c r="BL160" s="19" t="s">
        <v>224</v>
      </c>
      <c r="BM160" s="19" t="s">
        <v>3811</v>
      </c>
    </row>
    <row r="161" spans="2:65" s="1" customFormat="1" ht="25.5" customHeight="1">
      <c r="B161" s="35"/>
      <c r="C161" s="181" t="s">
        <v>398</v>
      </c>
      <c r="D161" s="181" t="s">
        <v>536</v>
      </c>
      <c r="E161" s="182" t="s">
        <v>3812</v>
      </c>
      <c r="F161" s="285" t="s">
        <v>3813</v>
      </c>
      <c r="G161" s="285"/>
      <c r="H161" s="285"/>
      <c r="I161" s="285"/>
      <c r="J161" s="183" t="s">
        <v>372</v>
      </c>
      <c r="K161" s="184">
        <v>9</v>
      </c>
      <c r="L161" s="282">
        <v>0</v>
      </c>
      <c r="M161" s="283"/>
      <c r="N161" s="284">
        <f t="shared" si="15"/>
        <v>0</v>
      </c>
      <c r="O161" s="254"/>
      <c r="P161" s="254"/>
      <c r="Q161" s="254"/>
      <c r="R161" s="37"/>
      <c r="T161" s="177" t="s">
        <v>22</v>
      </c>
      <c r="U161" s="44" t="s">
        <v>49</v>
      </c>
      <c r="V161" s="36"/>
      <c r="W161" s="178">
        <f t="shared" si="16"/>
        <v>0</v>
      </c>
      <c r="X161" s="178">
        <v>2.9399999999999999E-3</v>
      </c>
      <c r="Y161" s="178">
        <f t="shared" si="17"/>
        <v>2.6459999999999997E-2</v>
      </c>
      <c r="Z161" s="178">
        <v>0</v>
      </c>
      <c r="AA161" s="179">
        <f t="shared" si="18"/>
        <v>0</v>
      </c>
      <c r="AR161" s="19" t="s">
        <v>249</v>
      </c>
      <c r="AT161" s="19" t="s">
        <v>536</v>
      </c>
      <c r="AU161" s="19" t="s">
        <v>93</v>
      </c>
      <c r="AY161" s="19" t="s">
        <v>219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40</v>
      </c>
      <c r="BK161" s="118">
        <f t="shared" si="24"/>
        <v>0</v>
      </c>
      <c r="BL161" s="19" t="s">
        <v>224</v>
      </c>
      <c r="BM161" s="19" t="s">
        <v>3814</v>
      </c>
    </row>
    <row r="162" spans="2:65" s="1" customFormat="1" ht="25.5" customHeight="1">
      <c r="B162" s="35"/>
      <c r="C162" s="181" t="s">
        <v>402</v>
      </c>
      <c r="D162" s="181" t="s">
        <v>536</v>
      </c>
      <c r="E162" s="182" t="s">
        <v>3815</v>
      </c>
      <c r="F162" s="285" t="s">
        <v>3816</v>
      </c>
      <c r="G162" s="285"/>
      <c r="H162" s="285"/>
      <c r="I162" s="285"/>
      <c r="J162" s="183" t="s">
        <v>372</v>
      </c>
      <c r="K162" s="184">
        <v>2</v>
      </c>
      <c r="L162" s="282">
        <v>0</v>
      </c>
      <c r="M162" s="283"/>
      <c r="N162" s="284">
        <f t="shared" si="15"/>
        <v>0</v>
      </c>
      <c r="O162" s="254"/>
      <c r="P162" s="254"/>
      <c r="Q162" s="254"/>
      <c r="R162" s="37"/>
      <c r="T162" s="177" t="s">
        <v>22</v>
      </c>
      <c r="U162" s="44" t="s">
        <v>49</v>
      </c>
      <c r="V162" s="36"/>
      <c r="W162" s="178">
        <f t="shared" si="16"/>
        <v>0</v>
      </c>
      <c r="X162" s="178">
        <v>1.366E-2</v>
      </c>
      <c r="Y162" s="178">
        <f t="shared" si="17"/>
        <v>2.7320000000000001E-2</v>
      </c>
      <c r="Z162" s="178">
        <v>0</v>
      </c>
      <c r="AA162" s="179">
        <f t="shared" si="18"/>
        <v>0</v>
      </c>
      <c r="AR162" s="19" t="s">
        <v>249</v>
      </c>
      <c r="AT162" s="19" t="s">
        <v>536</v>
      </c>
      <c r="AU162" s="19" t="s">
        <v>93</v>
      </c>
      <c r="AY162" s="19" t="s">
        <v>219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40</v>
      </c>
      <c r="BK162" s="118">
        <f t="shared" si="24"/>
        <v>0</v>
      </c>
      <c r="BL162" s="19" t="s">
        <v>224</v>
      </c>
      <c r="BM162" s="19" t="s">
        <v>3817</v>
      </c>
    </row>
    <row r="163" spans="2:65" s="1" customFormat="1" ht="25.5" customHeight="1">
      <c r="B163" s="35"/>
      <c r="C163" s="181" t="s">
        <v>406</v>
      </c>
      <c r="D163" s="181" t="s">
        <v>536</v>
      </c>
      <c r="E163" s="182" t="s">
        <v>3818</v>
      </c>
      <c r="F163" s="285" t="s">
        <v>3819</v>
      </c>
      <c r="G163" s="285"/>
      <c r="H163" s="285"/>
      <c r="I163" s="285"/>
      <c r="J163" s="183" t="s">
        <v>372</v>
      </c>
      <c r="K163" s="184">
        <v>10</v>
      </c>
      <c r="L163" s="282">
        <v>0</v>
      </c>
      <c r="M163" s="283"/>
      <c r="N163" s="284">
        <f t="shared" si="15"/>
        <v>0</v>
      </c>
      <c r="O163" s="254"/>
      <c r="P163" s="254"/>
      <c r="Q163" s="254"/>
      <c r="R163" s="37"/>
      <c r="T163" s="177" t="s">
        <v>22</v>
      </c>
      <c r="U163" s="44" t="s">
        <v>49</v>
      </c>
      <c r="V163" s="36"/>
      <c r="W163" s="178">
        <f t="shared" si="16"/>
        <v>0</v>
      </c>
      <c r="X163" s="178">
        <v>2.6700000000000001E-3</v>
      </c>
      <c r="Y163" s="178">
        <f t="shared" si="17"/>
        <v>2.6700000000000002E-2</v>
      </c>
      <c r="Z163" s="178">
        <v>0</v>
      </c>
      <c r="AA163" s="179">
        <f t="shared" si="18"/>
        <v>0</v>
      </c>
      <c r="AR163" s="19" t="s">
        <v>249</v>
      </c>
      <c r="AT163" s="19" t="s">
        <v>536</v>
      </c>
      <c r="AU163" s="19" t="s">
        <v>93</v>
      </c>
      <c r="AY163" s="19" t="s">
        <v>219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19" t="s">
        <v>40</v>
      </c>
      <c r="BK163" s="118">
        <f t="shared" si="24"/>
        <v>0</v>
      </c>
      <c r="BL163" s="19" t="s">
        <v>224</v>
      </c>
      <c r="BM163" s="19" t="s">
        <v>3820</v>
      </c>
    </row>
    <row r="164" spans="2:65" s="1" customFormat="1" ht="25.5" customHeight="1">
      <c r="B164" s="35"/>
      <c r="C164" s="181" t="s">
        <v>410</v>
      </c>
      <c r="D164" s="181" t="s">
        <v>536</v>
      </c>
      <c r="E164" s="182" t="s">
        <v>3821</v>
      </c>
      <c r="F164" s="285" t="s">
        <v>3822</v>
      </c>
      <c r="G164" s="285"/>
      <c r="H164" s="285"/>
      <c r="I164" s="285"/>
      <c r="J164" s="183" t="s">
        <v>372</v>
      </c>
      <c r="K164" s="184">
        <v>3</v>
      </c>
      <c r="L164" s="282">
        <v>0</v>
      </c>
      <c r="M164" s="283"/>
      <c r="N164" s="284">
        <f t="shared" si="15"/>
        <v>0</v>
      </c>
      <c r="O164" s="254"/>
      <c r="P164" s="254"/>
      <c r="Q164" s="254"/>
      <c r="R164" s="37"/>
      <c r="T164" s="177" t="s">
        <v>22</v>
      </c>
      <c r="U164" s="44" t="s">
        <v>49</v>
      </c>
      <c r="V164" s="36"/>
      <c r="W164" s="178">
        <f t="shared" si="16"/>
        <v>0</v>
      </c>
      <c r="X164" s="178">
        <v>8.0099999999999998E-3</v>
      </c>
      <c r="Y164" s="178">
        <f t="shared" si="17"/>
        <v>2.4029999999999999E-2</v>
      </c>
      <c r="Z164" s="178">
        <v>0</v>
      </c>
      <c r="AA164" s="179">
        <f t="shared" si="18"/>
        <v>0</v>
      </c>
      <c r="AR164" s="19" t="s">
        <v>799</v>
      </c>
      <c r="AT164" s="19" t="s">
        <v>536</v>
      </c>
      <c r="AU164" s="19" t="s">
        <v>93</v>
      </c>
      <c r="AY164" s="19" t="s">
        <v>219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19" t="s">
        <v>40</v>
      </c>
      <c r="BK164" s="118">
        <f t="shared" si="24"/>
        <v>0</v>
      </c>
      <c r="BL164" s="19" t="s">
        <v>799</v>
      </c>
      <c r="BM164" s="19" t="s">
        <v>3823</v>
      </c>
    </row>
    <row r="165" spans="2:65" s="1" customFormat="1" ht="25.5" customHeight="1">
      <c r="B165" s="35"/>
      <c r="C165" s="181" t="s">
        <v>414</v>
      </c>
      <c r="D165" s="181" t="s">
        <v>536</v>
      </c>
      <c r="E165" s="182" t="s">
        <v>3824</v>
      </c>
      <c r="F165" s="285" t="s">
        <v>3825</v>
      </c>
      <c r="G165" s="285"/>
      <c r="H165" s="285"/>
      <c r="I165" s="285"/>
      <c r="J165" s="183" t="s">
        <v>372</v>
      </c>
      <c r="K165" s="184">
        <v>7</v>
      </c>
      <c r="L165" s="282">
        <v>0</v>
      </c>
      <c r="M165" s="283"/>
      <c r="N165" s="284">
        <f t="shared" si="15"/>
        <v>0</v>
      </c>
      <c r="O165" s="254"/>
      <c r="P165" s="254"/>
      <c r="Q165" s="254"/>
      <c r="R165" s="37"/>
      <c r="T165" s="177" t="s">
        <v>22</v>
      </c>
      <c r="U165" s="44" t="s">
        <v>49</v>
      </c>
      <c r="V165" s="36"/>
      <c r="W165" s="178">
        <f t="shared" si="16"/>
        <v>0</v>
      </c>
      <c r="X165" s="178">
        <v>1.3350000000000001E-2</v>
      </c>
      <c r="Y165" s="178">
        <f t="shared" si="17"/>
        <v>9.3450000000000005E-2</v>
      </c>
      <c r="Z165" s="178">
        <v>0</v>
      </c>
      <c r="AA165" s="179">
        <f t="shared" si="18"/>
        <v>0</v>
      </c>
      <c r="AR165" s="19" t="s">
        <v>249</v>
      </c>
      <c r="AT165" s="19" t="s">
        <v>536</v>
      </c>
      <c r="AU165" s="19" t="s">
        <v>93</v>
      </c>
      <c r="AY165" s="19" t="s">
        <v>219</v>
      </c>
      <c r="BE165" s="118">
        <f t="shared" si="19"/>
        <v>0</v>
      </c>
      <c r="BF165" s="118">
        <f t="shared" si="20"/>
        <v>0</v>
      </c>
      <c r="BG165" s="118">
        <f t="shared" si="21"/>
        <v>0</v>
      </c>
      <c r="BH165" s="118">
        <f t="shared" si="22"/>
        <v>0</v>
      </c>
      <c r="BI165" s="118">
        <f t="shared" si="23"/>
        <v>0</v>
      </c>
      <c r="BJ165" s="19" t="s">
        <v>40</v>
      </c>
      <c r="BK165" s="118">
        <f t="shared" si="24"/>
        <v>0</v>
      </c>
      <c r="BL165" s="19" t="s">
        <v>224</v>
      </c>
      <c r="BM165" s="19" t="s">
        <v>3826</v>
      </c>
    </row>
    <row r="166" spans="2:65" s="1" customFormat="1" ht="38.25" customHeight="1">
      <c r="B166" s="35"/>
      <c r="C166" s="173" t="s">
        <v>418</v>
      </c>
      <c r="D166" s="173" t="s">
        <v>220</v>
      </c>
      <c r="E166" s="174" t="s">
        <v>3594</v>
      </c>
      <c r="F166" s="251" t="s">
        <v>3595</v>
      </c>
      <c r="G166" s="251"/>
      <c r="H166" s="251"/>
      <c r="I166" s="251"/>
      <c r="J166" s="175" t="s">
        <v>429</v>
      </c>
      <c r="K166" s="176">
        <v>136</v>
      </c>
      <c r="L166" s="252">
        <v>0</v>
      </c>
      <c r="M166" s="253"/>
      <c r="N166" s="254">
        <f t="shared" si="15"/>
        <v>0</v>
      </c>
      <c r="O166" s="254"/>
      <c r="P166" s="254"/>
      <c r="Q166" s="254"/>
      <c r="R166" s="37"/>
      <c r="T166" s="177" t="s">
        <v>22</v>
      </c>
      <c r="U166" s="44" t="s">
        <v>49</v>
      </c>
      <c r="V166" s="36"/>
      <c r="W166" s="178">
        <f t="shared" si="16"/>
        <v>0</v>
      </c>
      <c r="X166" s="178">
        <v>0</v>
      </c>
      <c r="Y166" s="178">
        <f t="shared" si="17"/>
        <v>0</v>
      </c>
      <c r="Z166" s="178">
        <v>0</v>
      </c>
      <c r="AA166" s="179">
        <f t="shared" si="18"/>
        <v>0</v>
      </c>
      <c r="AR166" s="19" t="s">
        <v>224</v>
      </c>
      <c r="AT166" s="19" t="s">
        <v>220</v>
      </c>
      <c r="AU166" s="19" t="s">
        <v>93</v>
      </c>
      <c r="AY166" s="19" t="s">
        <v>219</v>
      </c>
      <c r="BE166" s="118">
        <f t="shared" si="19"/>
        <v>0</v>
      </c>
      <c r="BF166" s="118">
        <f t="shared" si="20"/>
        <v>0</v>
      </c>
      <c r="BG166" s="118">
        <f t="shared" si="21"/>
        <v>0</v>
      </c>
      <c r="BH166" s="118">
        <f t="shared" si="22"/>
        <v>0</v>
      </c>
      <c r="BI166" s="118">
        <f t="shared" si="23"/>
        <v>0</v>
      </c>
      <c r="BJ166" s="19" t="s">
        <v>40</v>
      </c>
      <c r="BK166" s="118">
        <f t="shared" si="24"/>
        <v>0</v>
      </c>
      <c r="BL166" s="19" t="s">
        <v>224</v>
      </c>
      <c r="BM166" s="19" t="s">
        <v>3827</v>
      </c>
    </row>
    <row r="167" spans="2:65" s="1" customFormat="1" ht="25.5" customHeight="1">
      <c r="B167" s="35"/>
      <c r="C167" s="181" t="s">
        <v>422</v>
      </c>
      <c r="D167" s="181" t="s">
        <v>536</v>
      </c>
      <c r="E167" s="182" t="s">
        <v>3597</v>
      </c>
      <c r="F167" s="285" t="s">
        <v>3598</v>
      </c>
      <c r="G167" s="285"/>
      <c r="H167" s="285"/>
      <c r="I167" s="285"/>
      <c r="J167" s="183" t="s">
        <v>372</v>
      </c>
      <c r="K167" s="184">
        <v>4</v>
      </c>
      <c r="L167" s="282">
        <v>0</v>
      </c>
      <c r="M167" s="283"/>
      <c r="N167" s="284">
        <f t="shared" si="15"/>
        <v>0</v>
      </c>
      <c r="O167" s="254"/>
      <c r="P167" s="254"/>
      <c r="Q167" s="254"/>
      <c r="R167" s="37"/>
      <c r="T167" s="177" t="s">
        <v>22</v>
      </c>
      <c r="U167" s="44" t="s">
        <v>49</v>
      </c>
      <c r="V167" s="36"/>
      <c r="W167" s="178">
        <f t="shared" si="16"/>
        <v>0</v>
      </c>
      <c r="X167" s="178">
        <v>2.5999999999999999E-3</v>
      </c>
      <c r="Y167" s="178">
        <f t="shared" si="17"/>
        <v>1.04E-2</v>
      </c>
      <c r="Z167" s="178">
        <v>0</v>
      </c>
      <c r="AA167" s="179">
        <f t="shared" si="18"/>
        <v>0</v>
      </c>
      <c r="AR167" s="19" t="s">
        <v>249</v>
      </c>
      <c r="AT167" s="19" t="s">
        <v>536</v>
      </c>
      <c r="AU167" s="19" t="s">
        <v>93</v>
      </c>
      <c r="AY167" s="19" t="s">
        <v>219</v>
      </c>
      <c r="BE167" s="118">
        <f t="shared" si="19"/>
        <v>0</v>
      </c>
      <c r="BF167" s="118">
        <f t="shared" si="20"/>
        <v>0</v>
      </c>
      <c r="BG167" s="118">
        <f t="shared" si="21"/>
        <v>0</v>
      </c>
      <c r="BH167" s="118">
        <f t="shared" si="22"/>
        <v>0</v>
      </c>
      <c r="BI167" s="118">
        <f t="shared" si="23"/>
        <v>0</v>
      </c>
      <c r="BJ167" s="19" t="s">
        <v>40</v>
      </c>
      <c r="BK167" s="118">
        <f t="shared" si="24"/>
        <v>0</v>
      </c>
      <c r="BL167" s="19" t="s">
        <v>224</v>
      </c>
      <c r="BM167" s="19" t="s">
        <v>3828</v>
      </c>
    </row>
    <row r="168" spans="2:65" s="1" customFormat="1" ht="25.5" customHeight="1">
      <c r="B168" s="35"/>
      <c r="C168" s="181" t="s">
        <v>426</v>
      </c>
      <c r="D168" s="181" t="s">
        <v>536</v>
      </c>
      <c r="E168" s="182" t="s">
        <v>3829</v>
      </c>
      <c r="F168" s="285" t="s">
        <v>3830</v>
      </c>
      <c r="G168" s="285"/>
      <c r="H168" s="285"/>
      <c r="I168" s="285"/>
      <c r="J168" s="183" t="s">
        <v>372</v>
      </c>
      <c r="K168" s="184">
        <v>5</v>
      </c>
      <c r="L168" s="282">
        <v>0</v>
      </c>
      <c r="M168" s="283"/>
      <c r="N168" s="284">
        <f t="shared" si="15"/>
        <v>0</v>
      </c>
      <c r="O168" s="254"/>
      <c r="P168" s="254"/>
      <c r="Q168" s="254"/>
      <c r="R168" s="37"/>
      <c r="T168" s="177" t="s">
        <v>22</v>
      </c>
      <c r="U168" s="44" t="s">
        <v>49</v>
      </c>
      <c r="V168" s="36"/>
      <c r="W168" s="178">
        <f t="shared" si="16"/>
        <v>0</v>
      </c>
      <c r="X168" s="178">
        <v>4.6899999999999997E-3</v>
      </c>
      <c r="Y168" s="178">
        <f t="shared" si="17"/>
        <v>2.3449999999999999E-2</v>
      </c>
      <c r="Z168" s="178">
        <v>0</v>
      </c>
      <c r="AA168" s="179">
        <f t="shared" si="18"/>
        <v>0</v>
      </c>
      <c r="AR168" s="19" t="s">
        <v>249</v>
      </c>
      <c r="AT168" s="19" t="s">
        <v>536</v>
      </c>
      <c r="AU168" s="19" t="s">
        <v>93</v>
      </c>
      <c r="AY168" s="19" t="s">
        <v>219</v>
      </c>
      <c r="BE168" s="118">
        <f t="shared" si="19"/>
        <v>0</v>
      </c>
      <c r="BF168" s="118">
        <f t="shared" si="20"/>
        <v>0</v>
      </c>
      <c r="BG168" s="118">
        <f t="shared" si="21"/>
        <v>0</v>
      </c>
      <c r="BH168" s="118">
        <f t="shared" si="22"/>
        <v>0</v>
      </c>
      <c r="BI168" s="118">
        <f t="shared" si="23"/>
        <v>0</v>
      </c>
      <c r="BJ168" s="19" t="s">
        <v>40</v>
      </c>
      <c r="BK168" s="118">
        <f t="shared" si="24"/>
        <v>0</v>
      </c>
      <c r="BL168" s="19" t="s">
        <v>224</v>
      </c>
      <c r="BM168" s="19" t="s">
        <v>3831</v>
      </c>
    </row>
    <row r="169" spans="2:65" s="1" customFormat="1" ht="25.5" customHeight="1">
      <c r="B169" s="35"/>
      <c r="C169" s="181" t="s">
        <v>431</v>
      </c>
      <c r="D169" s="181" t="s">
        <v>536</v>
      </c>
      <c r="E169" s="182" t="s">
        <v>3600</v>
      </c>
      <c r="F169" s="285" t="s">
        <v>3601</v>
      </c>
      <c r="G169" s="285"/>
      <c r="H169" s="285"/>
      <c r="I169" s="285"/>
      <c r="J169" s="183" t="s">
        <v>372</v>
      </c>
      <c r="K169" s="184">
        <v>3</v>
      </c>
      <c r="L169" s="282">
        <v>0</v>
      </c>
      <c r="M169" s="283"/>
      <c r="N169" s="284">
        <f t="shared" si="15"/>
        <v>0</v>
      </c>
      <c r="O169" s="254"/>
      <c r="P169" s="254"/>
      <c r="Q169" s="254"/>
      <c r="R169" s="37"/>
      <c r="T169" s="177" t="s">
        <v>22</v>
      </c>
      <c r="U169" s="44" t="s">
        <v>49</v>
      </c>
      <c r="V169" s="36"/>
      <c r="W169" s="178">
        <f t="shared" si="16"/>
        <v>0</v>
      </c>
      <c r="X169" s="178">
        <v>8.8500000000000002E-3</v>
      </c>
      <c r="Y169" s="178">
        <f t="shared" si="17"/>
        <v>2.6550000000000001E-2</v>
      </c>
      <c r="Z169" s="178">
        <v>0</v>
      </c>
      <c r="AA169" s="179">
        <f t="shared" si="18"/>
        <v>0</v>
      </c>
      <c r="AR169" s="19" t="s">
        <v>249</v>
      </c>
      <c r="AT169" s="19" t="s">
        <v>536</v>
      </c>
      <c r="AU169" s="19" t="s">
        <v>93</v>
      </c>
      <c r="AY169" s="19" t="s">
        <v>219</v>
      </c>
      <c r="BE169" s="118">
        <f t="shared" si="19"/>
        <v>0</v>
      </c>
      <c r="BF169" s="118">
        <f t="shared" si="20"/>
        <v>0</v>
      </c>
      <c r="BG169" s="118">
        <f t="shared" si="21"/>
        <v>0</v>
      </c>
      <c r="BH169" s="118">
        <f t="shared" si="22"/>
        <v>0</v>
      </c>
      <c r="BI169" s="118">
        <f t="shared" si="23"/>
        <v>0</v>
      </c>
      <c r="BJ169" s="19" t="s">
        <v>40</v>
      </c>
      <c r="BK169" s="118">
        <f t="shared" si="24"/>
        <v>0</v>
      </c>
      <c r="BL169" s="19" t="s">
        <v>224</v>
      </c>
      <c r="BM169" s="19" t="s">
        <v>3832</v>
      </c>
    </row>
    <row r="170" spans="2:65" s="1" customFormat="1" ht="25.5" customHeight="1">
      <c r="B170" s="35"/>
      <c r="C170" s="181" t="s">
        <v>435</v>
      </c>
      <c r="D170" s="181" t="s">
        <v>536</v>
      </c>
      <c r="E170" s="182" t="s">
        <v>3833</v>
      </c>
      <c r="F170" s="285" t="s">
        <v>3834</v>
      </c>
      <c r="G170" s="285"/>
      <c r="H170" s="285"/>
      <c r="I170" s="285"/>
      <c r="J170" s="183" t="s">
        <v>372</v>
      </c>
      <c r="K170" s="184">
        <v>1</v>
      </c>
      <c r="L170" s="282">
        <v>0</v>
      </c>
      <c r="M170" s="283"/>
      <c r="N170" s="284">
        <f t="shared" si="15"/>
        <v>0</v>
      </c>
      <c r="O170" s="254"/>
      <c r="P170" s="254"/>
      <c r="Q170" s="254"/>
      <c r="R170" s="37"/>
      <c r="T170" s="177" t="s">
        <v>22</v>
      </c>
      <c r="U170" s="44" t="s">
        <v>49</v>
      </c>
      <c r="V170" s="36"/>
      <c r="W170" s="178">
        <f t="shared" si="16"/>
        <v>0</v>
      </c>
      <c r="X170" s="178">
        <v>1.281E-2</v>
      </c>
      <c r="Y170" s="178">
        <f t="shared" si="17"/>
        <v>1.281E-2</v>
      </c>
      <c r="Z170" s="178">
        <v>0</v>
      </c>
      <c r="AA170" s="179">
        <f t="shared" si="18"/>
        <v>0</v>
      </c>
      <c r="AR170" s="19" t="s">
        <v>249</v>
      </c>
      <c r="AT170" s="19" t="s">
        <v>536</v>
      </c>
      <c r="AU170" s="19" t="s">
        <v>93</v>
      </c>
      <c r="AY170" s="19" t="s">
        <v>219</v>
      </c>
      <c r="BE170" s="118">
        <f t="shared" si="19"/>
        <v>0</v>
      </c>
      <c r="BF170" s="118">
        <f t="shared" si="20"/>
        <v>0</v>
      </c>
      <c r="BG170" s="118">
        <f t="shared" si="21"/>
        <v>0</v>
      </c>
      <c r="BH170" s="118">
        <f t="shared" si="22"/>
        <v>0</v>
      </c>
      <c r="BI170" s="118">
        <f t="shared" si="23"/>
        <v>0</v>
      </c>
      <c r="BJ170" s="19" t="s">
        <v>40</v>
      </c>
      <c r="BK170" s="118">
        <f t="shared" si="24"/>
        <v>0</v>
      </c>
      <c r="BL170" s="19" t="s">
        <v>224</v>
      </c>
      <c r="BM170" s="19" t="s">
        <v>3835</v>
      </c>
    </row>
    <row r="171" spans="2:65" s="1" customFormat="1" ht="25.5" customHeight="1">
      <c r="B171" s="35"/>
      <c r="C171" s="181" t="s">
        <v>439</v>
      </c>
      <c r="D171" s="181" t="s">
        <v>536</v>
      </c>
      <c r="E171" s="182" t="s">
        <v>3603</v>
      </c>
      <c r="F171" s="285" t="s">
        <v>3604</v>
      </c>
      <c r="G171" s="285"/>
      <c r="H171" s="285"/>
      <c r="I171" s="285"/>
      <c r="J171" s="183" t="s">
        <v>372</v>
      </c>
      <c r="K171" s="184">
        <v>24</v>
      </c>
      <c r="L171" s="282">
        <v>0</v>
      </c>
      <c r="M171" s="283"/>
      <c r="N171" s="284">
        <f t="shared" si="15"/>
        <v>0</v>
      </c>
      <c r="O171" s="254"/>
      <c r="P171" s="254"/>
      <c r="Q171" s="254"/>
      <c r="R171" s="37"/>
      <c r="T171" s="177" t="s">
        <v>22</v>
      </c>
      <c r="U171" s="44" t="s">
        <v>49</v>
      </c>
      <c r="V171" s="36"/>
      <c r="W171" s="178">
        <f t="shared" si="16"/>
        <v>0</v>
      </c>
      <c r="X171" s="178">
        <v>2.1340000000000001E-2</v>
      </c>
      <c r="Y171" s="178">
        <f t="shared" si="17"/>
        <v>0.51216000000000006</v>
      </c>
      <c r="Z171" s="178">
        <v>0</v>
      </c>
      <c r="AA171" s="179">
        <f t="shared" si="18"/>
        <v>0</v>
      </c>
      <c r="AR171" s="19" t="s">
        <v>249</v>
      </c>
      <c r="AT171" s="19" t="s">
        <v>536</v>
      </c>
      <c r="AU171" s="19" t="s">
        <v>93</v>
      </c>
      <c r="AY171" s="19" t="s">
        <v>219</v>
      </c>
      <c r="BE171" s="118">
        <f t="shared" si="19"/>
        <v>0</v>
      </c>
      <c r="BF171" s="118">
        <f t="shared" si="20"/>
        <v>0</v>
      </c>
      <c r="BG171" s="118">
        <f t="shared" si="21"/>
        <v>0</v>
      </c>
      <c r="BH171" s="118">
        <f t="shared" si="22"/>
        <v>0</v>
      </c>
      <c r="BI171" s="118">
        <f t="shared" si="23"/>
        <v>0</v>
      </c>
      <c r="BJ171" s="19" t="s">
        <v>40</v>
      </c>
      <c r="BK171" s="118">
        <f t="shared" si="24"/>
        <v>0</v>
      </c>
      <c r="BL171" s="19" t="s">
        <v>224</v>
      </c>
      <c r="BM171" s="19" t="s">
        <v>3836</v>
      </c>
    </row>
    <row r="172" spans="2:65" s="1" customFormat="1" ht="38.25" customHeight="1">
      <c r="B172" s="35"/>
      <c r="C172" s="173" t="s">
        <v>443</v>
      </c>
      <c r="D172" s="173" t="s">
        <v>220</v>
      </c>
      <c r="E172" s="174" t="s">
        <v>3837</v>
      </c>
      <c r="F172" s="251" t="s">
        <v>3838</v>
      </c>
      <c r="G172" s="251"/>
      <c r="H172" s="251"/>
      <c r="I172" s="251"/>
      <c r="J172" s="175" t="s">
        <v>429</v>
      </c>
      <c r="K172" s="176">
        <v>25</v>
      </c>
      <c r="L172" s="252">
        <v>0</v>
      </c>
      <c r="M172" s="253"/>
      <c r="N172" s="254">
        <f t="shared" si="15"/>
        <v>0</v>
      </c>
      <c r="O172" s="254"/>
      <c r="P172" s="254"/>
      <c r="Q172" s="254"/>
      <c r="R172" s="37"/>
      <c r="T172" s="177" t="s">
        <v>22</v>
      </c>
      <c r="U172" s="44" t="s">
        <v>49</v>
      </c>
      <c r="V172" s="36"/>
      <c r="W172" s="178">
        <f t="shared" si="16"/>
        <v>0</v>
      </c>
      <c r="X172" s="178">
        <v>2.0000000000000002E-5</v>
      </c>
      <c r="Y172" s="178">
        <f t="shared" si="17"/>
        <v>5.0000000000000001E-4</v>
      </c>
      <c r="Z172" s="178">
        <v>0</v>
      </c>
      <c r="AA172" s="179">
        <f t="shared" si="18"/>
        <v>0</v>
      </c>
      <c r="AR172" s="19" t="s">
        <v>224</v>
      </c>
      <c r="AT172" s="19" t="s">
        <v>220</v>
      </c>
      <c r="AU172" s="19" t="s">
        <v>93</v>
      </c>
      <c r="AY172" s="19" t="s">
        <v>219</v>
      </c>
      <c r="BE172" s="118">
        <f t="shared" si="19"/>
        <v>0</v>
      </c>
      <c r="BF172" s="118">
        <f t="shared" si="20"/>
        <v>0</v>
      </c>
      <c r="BG172" s="118">
        <f t="shared" si="21"/>
        <v>0</v>
      </c>
      <c r="BH172" s="118">
        <f t="shared" si="22"/>
        <v>0</v>
      </c>
      <c r="BI172" s="118">
        <f t="shared" si="23"/>
        <v>0</v>
      </c>
      <c r="BJ172" s="19" t="s">
        <v>40</v>
      </c>
      <c r="BK172" s="118">
        <f t="shared" si="24"/>
        <v>0</v>
      </c>
      <c r="BL172" s="19" t="s">
        <v>224</v>
      </c>
      <c r="BM172" s="19" t="s">
        <v>3839</v>
      </c>
    </row>
    <row r="173" spans="2:65" s="1" customFormat="1" ht="25.5" customHeight="1">
      <c r="B173" s="35"/>
      <c r="C173" s="181" t="s">
        <v>447</v>
      </c>
      <c r="D173" s="181" t="s">
        <v>536</v>
      </c>
      <c r="E173" s="182" t="s">
        <v>3840</v>
      </c>
      <c r="F173" s="285" t="s">
        <v>3841</v>
      </c>
      <c r="G173" s="285"/>
      <c r="H173" s="285"/>
      <c r="I173" s="285"/>
      <c r="J173" s="183" t="s">
        <v>372</v>
      </c>
      <c r="K173" s="184">
        <v>2</v>
      </c>
      <c r="L173" s="282">
        <v>0</v>
      </c>
      <c r="M173" s="283"/>
      <c r="N173" s="284">
        <f t="shared" si="15"/>
        <v>0</v>
      </c>
      <c r="O173" s="254"/>
      <c r="P173" s="254"/>
      <c r="Q173" s="254"/>
      <c r="R173" s="37"/>
      <c r="T173" s="177" t="s">
        <v>22</v>
      </c>
      <c r="U173" s="44" t="s">
        <v>49</v>
      </c>
      <c r="V173" s="36"/>
      <c r="W173" s="178">
        <f t="shared" si="16"/>
        <v>0</v>
      </c>
      <c r="X173" s="178">
        <v>8.1399999999999997E-3</v>
      </c>
      <c r="Y173" s="178">
        <f t="shared" si="17"/>
        <v>1.6279999999999999E-2</v>
      </c>
      <c r="Z173" s="178">
        <v>0</v>
      </c>
      <c r="AA173" s="179">
        <f t="shared" si="18"/>
        <v>0</v>
      </c>
      <c r="AR173" s="19" t="s">
        <v>249</v>
      </c>
      <c r="AT173" s="19" t="s">
        <v>536</v>
      </c>
      <c r="AU173" s="19" t="s">
        <v>93</v>
      </c>
      <c r="AY173" s="19" t="s">
        <v>219</v>
      </c>
      <c r="BE173" s="118">
        <f t="shared" si="19"/>
        <v>0</v>
      </c>
      <c r="BF173" s="118">
        <f t="shared" si="20"/>
        <v>0</v>
      </c>
      <c r="BG173" s="118">
        <f t="shared" si="21"/>
        <v>0</v>
      </c>
      <c r="BH173" s="118">
        <f t="shared" si="22"/>
        <v>0</v>
      </c>
      <c r="BI173" s="118">
        <f t="shared" si="23"/>
        <v>0</v>
      </c>
      <c r="BJ173" s="19" t="s">
        <v>40</v>
      </c>
      <c r="BK173" s="118">
        <f t="shared" si="24"/>
        <v>0</v>
      </c>
      <c r="BL173" s="19" t="s">
        <v>224</v>
      </c>
      <c r="BM173" s="19" t="s">
        <v>3842</v>
      </c>
    </row>
    <row r="174" spans="2:65" s="1" customFormat="1" ht="25.5" customHeight="1">
      <c r="B174" s="35"/>
      <c r="C174" s="181" t="s">
        <v>451</v>
      </c>
      <c r="D174" s="181" t="s">
        <v>536</v>
      </c>
      <c r="E174" s="182" t="s">
        <v>3843</v>
      </c>
      <c r="F174" s="285" t="s">
        <v>3844</v>
      </c>
      <c r="G174" s="285"/>
      <c r="H174" s="285"/>
      <c r="I174" s="285"/>
      <c r="J174" s="183" t="s">
        <v>372</v>
      </c>
      <c r="K174" s="184">
        <v>3</v>
      </c>
      <c r="L174" s="282">
        <v>0</v>
      </c>
      <c r="M174" s="283"/>
      <c r="N174" s="284">
        <f t="shared" si="15"/>
        <v>0</v>
      </c>
      <c r="O174" s="254"/>
      <c r="P174" s="254"/>
      <c r="Q174" s="254"/>
      <c r="R174" s="37"/>
      <c r="T174" s="177" t="s">
        <v>22</v>
      </c>
      <c r="U174" s="44" t="s">
        <v>49</v>
      </c>
      <c r="V174" s="36"/>
      <c r="W174" s="178">
        <f t="shared" si="16"/>
        <v>0</v>
      </c>
      <c r="X174" s="178">
        <v>1.515E-2</v>
      </c>
      <c r="Y174" s="178">
        <f t="shared" si="17"/>
        <v>4.5450000000000004E-2</v>
      </c>
      <c r="Z174" s="178">
        <v>0</v>
      </c>
      <c r="AA174" s="179">
        <f t="shared" si="18"/>
        <v>0</v>
      </c>
      <c r="AR174" s="19" t="s">
        <v>799</v>
      </c>
      <c r="AT174" s="19" t="s">
        <v>536</v>
      </c>
      <c r="AU174" s="19" t="s">
        <v>93</v>
      </c>
      <c r="AY174" s="19" t="s">
        <v>219</v>
      </c>
      <c r="BE174" s="118">
        <f t="shared" si="19"/>
        <v>0</v>
      </c>
      <c r="BF174" s="118">
        <f t="shared" si="20"/>
        <v>0</v>
      </c>
      <c r="BG174" s="118">
        <f t="shared" si="21"/>
        <v>0</v>
      </c>
      <c r="BH174" s="118">
        <f t="shared" si="22"/>
        <v>0</v>
      </c>
      <c r="BI174" s="118">
        <f t="shared" si="23"/>
        <v>0</v>
      </c>
      <c r="BJ174" s="19" t="s">
        <v>40</v>
      </c>
      <c r="BK174" s="118">
        <f t="shared" si="24"/>
        <v>0</v>
      </c>
      <c r="BL174" s="19" t="s">
        <v>799</v>
      </c>
      <c r="BM174" s="19" t="s">
        <v>3845</v>
      </c>
    </row>
    <row r="175" spans="2:65" s="1" customFormat="1" ht="25.5" customHeight="1">
      <c r="B175" s="35"/>
      <c r="C175" s="181" t="s">
        <v>455</v>
      </c>
      <c r="D175" s="181" t="s">
        <v>536</v>
      </c>
      <c r="E175" s="182" t="s">
        <v>3846</v>
      </c>
      <c r="F175" s="285" t="s">
        <v>3847</v>
      </c>
      <c r="G175" s="285"/>
      <c r="H175" s="285"/>
      <c r="I175" s="285"/>
      <c r="J175" s="183" t="s">
        <v>372</v>
      </c>
      <c r="K175" s="184">
        <v>2</v>
      </c>
      <c r="L175" s="282">
        <v>0</v>
      </c>
      <c r="M175" s="283"/>
      <c r="N175" s="284">
        <f t="shared" si="15"/>
        <v>0</v>
      </c>
      <c r="O175" s="254"/>
      <c r="P175" s="254"/>
      <c r="Q175" s="254"/>
      <c r="R175" s="37"/>
      <c r="T175" s="177" t="s">
        <v>22</v>
      </c>
      <c r="U175" s="44" t="s">
        <v>49</v>
      </c>
      <c r="V175" s="36"/>
      <c r="W175" s="178">
        <f t="shared" si="16"/>
        <v>0</v>
      </c>
      <c r="X175" s="178">
        <v>3.619E-2</v>
      </c>
      <c r="Y175" s="178">
        <f t="shared" si="17"/>
        <v>7.238E-2</v>
      </c>
      <c r="Z175" s="178">
        <v>0</v>
      </c>
      <c r="AA175" s="179">
        <f t="shared" si="18"/>
        <v>0</v>
      </c>
      <c r="AR175" s="19" t="s">
        <v>249</v>
      </c>
      <c r="AT175" s="19" t="s">
        <v>536</v>
      </c>
      <c r="AU175" s="19" t="s">
        <v>93</v>
      </c>
      <c r="AY175" s="19" t="s">
        <v>219</v>
      </c>
      <c r="BE175" s="118">
        <f t="shared" si="19"/>
        <v>0</v>
      </c>
      <c r="BF175" s="118">
        <f t="shared" si="20"/>
        <v>0</v>
      </c>
      <c r="BG175" s="118">
        <f t="shared" si="21"/>
        <v>0</v>
      </c>
      <c r="BH175" s="118">
        <f t="shared" si="22"/>
        <v>0</v>
      </c>
      <c r="BI175" s="118">
        <f t="shared" si="23"/>
        <v>0</v>
      </c>
      <c r="BJ175" s="19" t="s">
        <v>40</v>
      </c>
      <c r="BK175" s="118">
        <f t="shared" si="24"/>
        <v>0</v>
      </c>
      <c r="BL175" s="19" t="s">
        <v>224</v>
      </c>
      <c r="BM175" s="19" t="s">
        <v>3848</v>
      </c>
    </row>
    <row r="176" spans="2:65" s="1" customFormat="1" ht="25.5" customHeight="1">
      <c r="B176" s="35"/>
      <c r="C176" s="181" t="s">
        <v>459</v>
      </c>
      <c r="D176" s="181" t="s">
        <v>536</v>
      </c>
      <c r="E176" s="182" t="s">
        <v>3849</v>
      </c>
      <c r="F176" s="285" t="s">
        <v>3850</v>
      </c>
      <c r="G176" s="285"/>
      <c r="H176" s="285"/>
      <c r="I176" s="285"/>
      <c r="J176" s="183" t="s">
        <v>372</v>
      </c>
      <c r="K176" s="184">
        <v>1</v>
      </c>
      <c r="L176" s="282">
        <v>0</v>
      </c>
      <c r="M176" s="283"/>
      <c r="N176" s="284">
        <f t="shared" si="15"/>
        <v>0</v>
      </c>
      <c r="O176" s="254"/>
      <c r="P176" s="254"/>
      <c r="Q176" s="254"/>
      <c r="R176" s="37"/>
      <c r="T176" s="177" t="s">
        <v>22</v>
      </c>
      <c r="U176" s="44" t="s">
        <v>49</v>
      </c>
      <c r="V176" s="36"/>
      <c r="W176" s="178">
        <f t="shared" si="16"/>
        <v>0</v>
      </c>
      <c r="X176" s="178">
        <v>1.5100000000000001E-2</v>
      </c>
      <c r="Y176" s="178">
        <f t="shared" si="17"/>
        <v>1.5100000000000001E-2</v>
      </c>
      <c r="Z176" s="178">
        <v>0</v>
      </c>
      <c r="AA176" s="179">
        <f t="shared" si="18"/>
        <v>0</v>
      </c>
      <c r="AR176" s="19" t="s">
        <v>799</v>
      </c>
      <c r="AT176" s="19" t="s">
        <v>536</v>
      </c>
      <c r="AU176" s="19" t="s">
        <v>93</v>
      </c>
      <c r="AY176" s="19" t="s">
        <v>219</v>
      </c>
      <c r="BE176" s="118">
        <f t="shared" si="19"/>
        <v>0</v>
      </c>
      <c r="BF176" s="118">
        <f t="shared" si="20"/>
        <v>0</v>
      </c>
      <c r="BG176" s="118">
        <f t="shared" si="21"/>
        <v>0</v>
      </c>
      <c r="BH176" s="118">
        <f t="shared" si="22"/>
        <v>0</v>
      </c>
      <c r="BI176" s="118">
        <f t="shared" si="23"/>
        <v>0</v>
      </c>
      <c r="BJ176" s="19" t="s">
        <v>40</v>
      </c>
      <c r="BK176" s="118">
        <f t="shared" si="24"/>
        <v>0</v>
      </c>
      <c r="BL176" s="19" t="s">
        <v>799</v>
      </c>
      <c r="BM176" s="19" t="s">
        <v>3851</v>
      </c>
    </row>
    <row r="177" spans="2:65" s="1" customFormat="1" ht="25.5" customHeight="1">
      <c r="B177" s="35"/>
      <c r="C177" s="181" t="s">
        <v>463</v>
      </c>
      <c r="D177" s="181" t="s">
        <v>536</v>
      </c>
      <c r="E177" s="182" t="s">
        <v>3852</v>
      </c>
      <c r="F177" s="285" t="s">
        <v>3853</v>
      </c>
      <c r="G177" s="285"/>
      <c r="H177" s="285"/>
      <c r="I177" s="285"/>
      <c r="J177" s="183" t="s">
        <v>372</v>
      </c>
      <c r="K177" s="184">
        <v>1</v>
      </c>
      <c r="L177" s="282">
        <v>0</v>
      </c>
      <c r="M177" s="283"/>
      <c r="N177" s="284">
        <f t="shared" si="15"/>
        <v>0</v>
      </c>
      <c r="O177" s="254"/>
      <c r="P177" s="254"/>
      <c r="Q177" s="254"/>
      <c r="R177" s="37"/>
      <c r="T177" s="177" t="s">
        <v>22</v>
      </c>
      <c r="U177" s="44" t="s">
        <v>49</v>
      </c>
      <c r="V177" s="36"/>
      <c r="W177" s="178">
        <f t="shared" si="16"/>
        <v>0</v>
      </c>
      <c r="X177" s="178">
        <v>3.6200000000000003E-2</v>
      </c>
      <c r="Y177" s="178">
        <f t="shared" si="17"/>
        <v>3.6200000000000003E-2</v>
      </c>
      <c r="Z177" s="178">
        <v>0</v>
      </c>
      <c r="AA177" s="179">
        <f t="shared" si="18"/>
        <v>0</v>
      </c>
      <c r="AR177" s="19" t="s">
        <v>249</v>
      </c>
      <c r="AT177" s="19" t="s">
        <v>536</v>
      </c>
      <c r="AU177" s="19" t="s">
        <v>93</v>
      </c>
      <c r="AY177" s="19" t="s">
        <v>219</v>
      </c>
      <c r="BE177" s="118">
        <f t="shared" si="19"/>
        <v>0</v>
      </c>
      <c r="BF177" s="118">
        <f t="shared" si="20"/>
        <v>0</v>
      </c>
      <c r="BG177" s="118">
        <f t="shared" si="21"/>
        <v>0</v>
      </c>
      <c r="BH177" s="118">
        <f t="shared" si="22"/>
        <v>0</v>
      </c>
      <c r="BI177" s="118">
        <f t="shared" si="23"/>
        <v>0</v>
      </c>
      <c r="BJ177" s="19" t="s">
        <v>40</v>
      </c>
      <c r="BK177" s="118">
        <f t="shared" si="24"/>
        <v>0</v>
      </c>
      <c r="BL177" s="19" t="s">
        <v>224</v>
      </c>
      <c r="BM177" s="19" t="s">
        <v>3854</v>
      </c>
    </row>
    <row r="178" spans="2:65" s="1" customFormat="1" ht="38.25" customHeight="1">
      <c r="B178" s="35"/>
      <c r="C178" s="173" t="s">
        <v>467</v>
      </c>
      <c r="D178" s="173" t="s">
        <v>220</v>
      </c>
      <c r="E178" s="174" t="s">
        <v>3855</v>
      </c>
      <c r="F178" s="251" t="s">
        <v>3856</v>
      </c>
      <c r="G178" s="251"/>
      <c r="H178" s="251"/>
      <c r="I178" s="251"/>
      <c r="J178" s="175" t="s">
        <v>372</v>
      </c>
      <c r="K178" s="176">
        <v>25</v>
      </c>
      <c r="L178" s="252">
        <v>0</v>
      </c>
      <c r="M178" s="253"/>
      <c r="N178" s="254">
        <f t="shared" si="15"/>
        <v>0</v>
      </c>
      <c r="O178" s="254"/>
      <c r="P178" s="254"/>
      <c r="Q178" s="254"/>
      <c r="R178" s="37"/>
      <c r="T178" s="177" t="s">
        <v>22</v>
      </c>
      <c r="U178" s="44" t="s">
        <v>49</v>
      </c>
      <c r="V178" s="36"/>
      <c r="W178" s="178">
        <f t="shared" si="16"/>
        <v>0</v>
      </c>
      <c r="X178" s="178">
        <v>0</v>
      </c>
      <c r="Y178" s="178">
        <f t="shared" si="17"/>
        <v>0</v>
      </c>
      <c r="Z178" s="178">
        <v>0</v>
      </c>
      <c r="AA178" s="179">
        <f t="shared" si="18"/>
        <v>0</v>
      </c>
      <c r="AR178" s="19" t="s">
        <v>224</v>
      </c>
      <c r="AT178" s="19" t="s">
        <v>220</v>
      </c>
      <c r="AU178" s="19" t="s">
        <v>93</v>
      </c>
      <c r="AY178" s="19" t="s">
        <v>219</v>
      </c>
      <c r="BE178" s="118">
        <f t="shared" si="19"/>
        <v>0</v>
      </c>
      <c r="BF178" s="118">
        <f t="shared" si="20"/>
        <v>0</v>
      </c>
      <c r="BG178" s="118">
        <f t="shared" si="21"/>
        <v>0</v>
      </c>
      <c r="BH178" s="118">
        <f t="shared" si="22"/>
        <v>0</v>
      </c>
      <c r="BI178" s="118">
        <f t="shared" si="23"/>
        <v>0</v>
      </c>
      <c r="BJ178" s="19" t="s">
        <v>40</v>
      </c>
      <c r="BK178" s="118">
        <f t="shared" si="24"/>
        <v>0</v>
      </c>
      <c r="BL178" s="19" t="s">
        <v>224</v>
      </c>
      <c r="BM178" s="19" t="s">
        <v>3857</v>
      </c>
    </row>
    <row r="179" spans="2:65" s="1" customFormat="1" ht="16.5" customHeight="1">
      <c r="B179" s="35"/>
      <c r="C179" s="181" t="s">
        <v>471</v>
      </c>
      <c r="D179" s="181" t="s">
        <v>536</v>
      </c>
      <c r="E179" s="182" t="s">
        <v>3858</v>
      </c>
      <c r="F179" s="285" t="s">
        <v>3859</v>
      </c>
      <c r="G179" s="285"/>
      <c r="H179" s="285"/>
      <c r="I179" s="285"/>
      <c r="J179" s="183" t="s">
        <v>372</v>
      </c>
      <c r="K179" s="184">
        <v>7</v>
      </c>
      <c r="L179" s="282">
        <v>0</v>
      </c>
      <c r="M179" s="283"/>
      <c r="N179" s="284">
        <f t="shared" si="15"/>
        <v>0</v>
      </c>
      <c r="O179" s="254"/>
      <c r="P179" s="254"/>
      <c r="Q179" s="254"/>
      <c r="R179" s="37"/>
      <c r="T179" s="177" t="s">
        <v>22</v>
      </c>
      <c r="U179" s="44" t="s">
        <v>49</v>
      </c>
      <c r="V179" s="36"/>
      <c r="W179" s="178">
        <f t="shared" si="16"/>
        <v>0</v>
      </c>
      <c r="X179" s="178">
        <v>6.4000000000000005E-4</v>
      </c>
      <c r="Y179" s="178">
        <f t="shared" si="17"/>
        <v>4.4800000000000005E-3</v>
      </c>
      <c r="Z179" s="178">
        <v>0</v>
      </c>
      <c r="AA179" s="179">
        <f t="shared" si="18"/>
        <v>0</v>
      </c>
      <c r="AR179" s="19" t="s">
        <v>249</v>
      </c>
      <c r="AT179" s="19" t="s">
        <v>536</v>
      </c>
      <c r="AU179" s="19" t="s">
        <v>93</v>
      </c>
      <c r="AY179" s="19" t="s">
        <v>219</v>
      </c>
      <c r="BE179" s="118">
        <f t="shared" si="19"/>
        <v>0</v>
      </c>
      <c r="BF179" s="118">
        <f t="shared" si="20"/>
        <v>0</v>
      </c>
      <c r="BG179" s="118">
        <f t="shared" si="21"/>
        <v>0</v>
      </c>
      <c r="BH179" s="118">
        <f t="shared" si="22"/>
        <v>0</v>
      </c>
      <c r="BI179" s="118">
        <f t="shared" si="23"/>
        <v>0</v>
      </c>
      <c r="BJ179" s="19" t="s">
        <v>40</v>
      </c>
      <c r="BK179" s="118">
        <f t="shared" si="24"/>
        <v>0</v>
      </c>
      <c r="BL179" s="19" t="s">
        <v>224</v>
      </c>
      <c r="BM179" s="19" t="s">
        <v>3860</v>
      </c>
    </row>
    <row r="180" spans="2:65" s="1" customFormat="1" ht="16.5" customHeight="1">
      <c r="B180" s="35"/>
      <c r="C180" s="181" t="s">
        <v>475</v>
      </c>
      <c r="D180" s="181" t="s">
        <v>536</v>
      </c>
      <c r="E180" s="182" t="s">
        <v>3861</v>
      </c>
      <c r="F180" s="285" t="s">
        <v>3862</v>
      </c>
      <c r="G180" s="285"/>
      <c r="H180" s="285"/>
      <c r="I180" s="285"/>
      <c r="J180" s="183" t="s">
        <v>372</v>
      </c>
      <c r="K180" s="184">
        <v>2</v>
      </c>
      <c r="L180" s="282">
        <v>0</v>
      </c>
      <c r="M180" s="283"/>
      <c r="N180" s="284">
        <f t="shared" si="15"/>
        <v>0</v>
      </c>
      <c r="O180" s="254"/>
      <c r="P180" s="254"/>
      <c r="Q180" s="254"/>
      <c r="R180" s="37"/>
      <c r="T180" s="177" t="s">
        <v>22</v>
      </c>
      <c r="U180" s="44" t="s">
        <v>49</v>
      </c>
      <c r="V180" s="36"/>
      <c r="W180" s="178">
        <f t="shared" si="16"/>
        <v>0</v>
      </c>
      <c r="X180" s="178">
        <v>6.4999999999999997E-4</v>
      </c>
      <c r="Y180" s="178">
        <f t="shared" si="17"/>
        <v>1.2999999999999999E-3</v>
      </c>
      <c r="Z180" s="178">
        <v>0</v>
      </c>
      <c r="AA180" s="179">
        <f t="shared" si="18"/>
        <v>0</v>
      </c>
      <c r="AR180" s="19" t="s">
        <v>249</v>
      </c>
      <c r="AT180" s="19" t="s">
        <v>536</v>
      </c>
      <c r="AU180" s="19" t="s">
        <v>93</v>
      </c>
      <c r="AY180" s="19" t="s">
        <v>219</v>
      </c>
      <c r="BE180" s="118">
        <f t="shared" si="19"/>
        <v>0</v>
      </c>
      <c r="BF180" s="118">
        <f t="shared" si="20"/>
        <v>0</v>
      </c>
      <c r="BG180" s="118">
        <f t="shared" si="21"/>
        <v>0</v>
      </c>
      <c r="BH180" s="118">
        <f t="shared" si="22"/>
        <v>0</v>
      </c>
      <c r="BI180" s="118">
        <f t="shared" si="23"/>
        <v>0</v>
      </c>
      <c r="BJ180" s="19" t="s">
        <v>40</v>
      </c>
      <c r="BK180" s="118">
        <f t="shared" si="24"/>
        <v>0</v>
      </c>
      <c r="BL180" s="19" t="s">
        <v>224</v>
      </c>
      <c r="BM180" s="19" t="s">
        <v>3863</v>
      </c>
    </row>
    <row r="181" spans="2:65" s="1" customFormat="1" ht="16.5" customHeight="1">
      <c r="B181" s="35"/>
      <c r="C181" s="181" t="s">
        <v>479</v>
      </c>
      <c r="D181" s="181" t="s">
        <v>536</v>
      </c>
      <c r="E181" s="182" t="s">
        <v>3864</v>
      </c>
      <c r="F181" s="285" t="s">
        <v>3865</v>
      </c>
      <c r="G181" s="285"/>
      <c r="H181" s="285"/>
      <c r="I181" s="285"/>
      <c r="J181" s="183" t="s">
        <v>372</v>
      </c>
      <c r="K181" s="184">
        <v>8</v>
      </c>
      <c r="L181" s="282">
        <v>0</v>
      </c>
      <c r="M181" s="283"/>
      <c r="N181" s="284">
        <f t="shared" si="15"/>
        <v>0</v>
      </c>
      <c r="O181" s="254"/>
      <c r="P181" s="254"/>
      <c r="Q181" s="254"/>
      <c r="R181" s="37"/>
      <c r="T181" s="177" t="s">
        <v>22</v>
      </c>
      <c r="U181" s="44" t="s">
        <v>49</v>
      </c>
      <c r="V181" s="36"/>
      <c r="W181" s="178">
        <f t="shared" si="16"/>
        <v>0</v>
      </c>
      <c r="X181" s="178">
        <v>8.8000000000000003E-4</v>
      </c>
      <c r="Y181" s="178">
        <f t="shared" si="17"/>
        <v>7.0400000000000003E-3</v>
      </c>
      <c r="Z181" s="178">
        <v>0</v>
      </c>
      <c r="AA181" s="179">
        <f t="shared" si="18"/>
        <v>0</v>
      </c>
      <c r="AR181" s="19" t="s">
        <v>249</v>
      </c>
      <c r="AT181" s="19" t="s">
        <v>536</v>
      </c>
      <c r="AU181" s="19" t="s">
        <v>93</v>
      </c>
      <c r="AY181" s="19" t="s">
        <v>219</v>
      </c>
      <c r="BE181" s="118">
        <f t="shared" si="19"/>
        <v>0</v>
      </c>
      <c r="BF181" s="118">
        <f t="shared" si="20"/>
        <v>0</v>
      </c>
      <c r="BG181" s="118">
        <f t="shared" si="21"/>
        <v>0</v>
      </c>
      <c r="BH181" s="118">
        <f t="shared" si="22"/>
        <v>0</v>
      </c>
      <c r="BI181" s="118">
        <f t="shared" si="23"/>
        <v>0</v>
      </c>
      <c r="BJ181" s="19" t="s">
        <v>40</v>
      </c>
      <c r="BK181" s="118">
        <f t="shared" si="24"/>
        <v>0</v>
      </c>
      <c r="BL181" s="19" t="s">
        <v>224</v>
      </c>
      <c r="BM181" s="19" t="s">
        <v>3866</v>
      </c>
    </row>
    <row r="182" spans="2:65" s="1" customFormat="1" ht="16.5" customHeight="1">
      <c r="B182" s="35"/>
      <c r="C182" s="181" t="s">
        <v>483</v>
      </c>
      <c r="D182" s="181" t="s">
        <v>536</v>
      </c>
      <c r="E182" s="182" t="s">
        <v>3867</v>
      </c>
      <c r="F182" s="285" t="s">
        <v>3868</v>
      </c>
      <c r="G182" s="285"/>
      <c r="H182" s="285"/>
      <c r="I182" s="285"/>
      <c r="J182" s="183" t="s">
        <v>372</v>
      </c>
      <c r="K182" s="184">
        <v>8</v>
      </c>
      <c r="L182" s="282">
        <v>0</v>
      </c>
      <c r="M182" s="283"/>
      <c r="N182" s="284">
        <f t="shared" si="15"/>
        <v>0</v>
      </c>
      <c r="O182" s="254"/>
      <c r="P182" s="254"/>
      <c r="Q182" s="254"/>
      <c r="R182" s="37"/>
      <c r="T182" s="177" t="s">
        <v>22</v>
      </c>
      <c r="U182" s="44" t="s">
        <v>49</v>
      </c>
      <c r="V182" s="36"/>
      <c r="W182" s="178">
        <f t="shared" si="16"/>
        <v>0</v>
      </c>
      <c r="X182" s="178">
        <v>4.0999999999999999E-4</v>
      </c>
      <c r="Y182" s="178">
        <f t="shared" si="17"/>
        <v>3.2799999999999999E-3</v>
      </c>
      <c r="Z182" s="178">
        <v>0</v>
      </c>
      <c r="AA182" s="179">
        <f t="shared" si="18"/>
        <v>0</v>
      </c>
      <c r="AR182" s="19" t="s">
        <v>249</v>
      </c>
      <c r="AT182" s="19" t="s">
        <v>536</v>
      </c>
      <c r="AU182" s="19" t="s">
        <v>93</v>
      </c>
      <c r="AY182" s="19" t="s">
        <v>219</v>
      </c>
      <c r="BE182" s="118">
        <f t="shared" si="19"/>
        <v>0</v>
      </c>
      <c r="BF182" s="118">
        <f t="shared" si="20"/>
        <v>0</v>
      </c>
      <c r="BG182" s="118">
        <f t="shared" si="21"/>
        <v>0</v>
      </c>
      <c r="BH182" s="118">
        <f t="shared" si="22"/>
        <v>0</v>
      </c>
      <c r="BI182" s="118">
        <f t="shared" si="23"/>
        <v>0</v>
      </c>
      <c r="BJ182" s="19" t="s">
        <v>40</v>
      </c>
      <c r="BK182" s="118">
        <f t="shared" si="24"/>
        <v>0</v>
      </c>
      <c r="BL182" s="19" t="s">
        <v>224</v>
      </c>
      <c r="BM182" s="19" t="s">
        <v>3869</v>
      </c>
    </row>
    <row r="183" spans="2:65" s="1" customFormat="1" ht="38.25" customHeight="1">
      <c r="B183" s="35"/>
      <c r="C183" s="173" t="s">
        <v>487</v>
      </c>
      <c r="D183" s="173" t="s">
        <v>220</v>
      </c>
      <c r="E183" s="174" t="s">
        <v>3612</v>
      </c>
      <c r="F183" s="251" t="s">
        <v>3613</v>
      </c>
      <c r="G183" s="251"/>
      <c r="H183" s="251"/>
      <c r="I183" s="251"/>
      <c r="J183" s="175" t="s">
        <v>372</v>
      </c>
      <c r="K183" s="176">
        <v>9</v>
      </c>
      <c r="L183" s="252">
        <v>0</v>
      </c>
      <c r="M183" s="253"/>
      <c r="N183" s="254">
        <f t="shared" si="15"/>
        <v>0</v>
      </c>
      <c r="O183" s="254"/>
      <c r="P183" s="254"/>
      <c r="Q183" s="254"/>
      <c r="R183" s="37"/>
      <c r="T183" s="177" t="s">
        <v>22</v>
      </c>
      <c r="U183" s="44" t="s">
        <v>49</v>
      </c>
      <c r="V183" s="36"/>
      <c r="W183" s="178">
        <f t="shared" si="16"/>
        <v>0</v>
      </c>
      <c r="X183" s="178">
        <v>1.0000000000000001E-5</v>
      </c>
      <c r="Y183" s="178">
        <f t="shared" si="17"/>
        <v>9.0000000000000006E-5</v>
      </c>
      <c r="Z183" s="178">
        <v>0</v>
      </c>
      <c r="AA183" s="179">
        <f t="shared" si="18"/>
        <v>0</v>
      </c>
      <c r="AR183" s="19" t="s">
        <v>224</v>
      </c>
      <c r="AT183" s="19" t="s">
        <v>220</v>
      </c>
      <c r="AU183" s="19" t="s">
        <v>93</v>
      </c>
      <c r="AY183" s="19" t="s">
        <v>219</v>
      </c>
      <c r="BE183" s="118">
        <f t="shared" si="19"/>
        <v>0</v>
      </c>
      <c r="BF183" s="118">
        <f t="shared" si="20"/>
        <v>0</v>
      </c>
      <c r="BG183" s="118">
        <f t="shared" si="21"/>
        <v>0</v>
      </c>
      <c r="BH183" s="118">
        <f t="shared" si="22"/>
        <v>0</v>
      </c>
      <c r="BI183" s="118">
        <f t="shared" si="23"/>
        <v>0</v>
      </c>
      <c r="BJ183" s="19" t="s">
        <v>40</v>
      </c>
      <c r="BK183" s="118">
        <f t="shared" si="24"/>
        <v>0</v>
      </c>
      <c r="BL183" s="19" t="s">
        <v>224</v>
      </c>
      <c r="BM183" s="19" t="s">
        <v>3870</v>
      </c>
    </row>
    <row r="184" spans="2:65" s="1" customFormat="1" ht="16.5" customHeight="1">
      <c r="B184" s="35"/>
      <c r="C184" s="181" t="s">
        <v>491</v>
      </c>
      <c r="D184" s="181" t="s">
        <v>536</v>
      </c>
      <c r="E184" s="182" t="s">
        <v>3871</v>
      </c>
      <c r="F184" s="285" t="s">
        <v>3872</v>
      </c>
      <c r="G184" s="285"/>
      <c r="H184" s="285"/>
      <c r="I184" s="285"/>
      <c r="J184" s="183" t="s">
        <v>372</v>
      </c>
      <c r="K184" s="184">
        <v>1</v>
      </c>
      <c r="L184" s="282">
        <v>0</v>
      </c>
      <c r="M184" s="283"/>
      <c r="N184" s="284">
        <f t="shared" si="15"/>
        <v>0</v>
      </c>
      <c r="O184" s="254"/>
      <c r="P184" s="254"/>
      <c r="Q184" s="254"/>
      <c r="R184" s="37"/>
      <c r="T184" s="177" t="s">
        <v>22</v>
      </c>
      <c r="U184" s="44" t="s">
        <v>49</v>
      </c>
      <c r="V184" s="36"/>
      <c r="W184" s="178">
        <f t="shared" si="16"/>
        <v>0</v>
      </c>
      <c r="X184" s="178">
        <v>1.25E-3</v>
      </c>
      <c r="Y184" s="178">
        <f t="shared" si="17"/>
        <v>1.25E-3</v>
      </c>
      <c r="Z184" s="178">
        <v>0</v>
      </c>
      <c r="AA184" s="179">
        <f t="shared" si="18"/>
        <v>0</v>
      </c>
      <c r="AR184" s="19" t="s">
        <v>249</v>
      </c>
      <c r="AT184" s="19" t="s">
        <v>536</v>
      </c>
      <c r="AU184" s="19" t="s">
        <v>93</v>
      </c>
      <c r="AY184" s="19" t="s">
        <v>219</v>
      </c>
      <c r="BE184" s="118">
        <f t="shared" si="19"/>
        <v>0</v>
      </c>
      <c r="BF184" s="118">
        <f t="shared" si="20"/>
        <v>0</v>
      </c>
      <c r="BG184" s="118">
        <f t="shared" si="21"/>
        <v>0</v>
      </c>
      <c r="BH184" s="118">
        <f t="shared" si="22"/>
        <v>0</v>
      </c>
      <c r="BI184" s="118">
        <f t="shared" si="23"/>
        <v>0</v>
      </c>
      <c r="BJ184" s="19" t="s">
        <v>40</v>
      </c>
      <c r="BK184" s="118">
        <f t="shared" si="24"/>
        <v>0</v>
      </c>
      <c r="BL184" s="19" t="s">
        <v>224</v>
      </c>
      <c r="BM184" s="19" t="s">
        <v>3873</v>
      </c>
    </row>
    <row r="185" spans="2:65" s="1" customFormat="1" ht="16.5" customHeight="1">
      <c r="B185" s="35"/>
      <c r="C185" s="181" t="s">
        <v>495</v>
      </c>
      <c r="D185" s="181" t="s">
        <v>536</v>
      </c>
      <c r="E185" s="182" t="s">
        <v>3874</v>
      </c>
      <c r="F185" s="285" t="s">
        <v>3875</v>
      </c>
      <c r="G185" s="285"/>
      <c r="H185" s="285"/>
      <c r="I185" s="285"/>
      <c r="J185" s="183" t="s">
        <v>372</v>
      </c>
      <c r="K185" s="184">
        <v>2</v>
      </c>
      <c r="L185" s="282">
        <v>0</v>
      </c>
      <c r="M185" s="283"/>
      <c r="N185" s="284">
        <f t="shared" si="15"/>
        <v>0</v>
      </c>
      <c r="O185" s="254"/>
      <c r="P185" s="254"/>
      <c r="Q185" s="254"/>
      <c r="R185" s="37"/>
      <c r="T185" s="177" t="s">
        <v>22</v>
      </c>
      <c r="U185" s="44" t="s">
        <v>49</v>
      </c>
      <c r="V185" s="36"/>
      <c r="W185" s="178">
        <f t="shared" si="16"/>
        <v>0</v>
      </c>
      <c r="X185" s="178">
        <v>1.67E-3</v>
      </c>
      <c r="Y185" s="178">
        <f t="shared" si="17"/>
        <v>3.3400000000000001E-3</v>
      </c>
      <c r="Z185" s="178">
        <v>0</v>
      </c>
      <c r="AA185" s="179">
        <f t="shared" si="18"/>
        <v>0</v>
      </c>
      <c r="AR185" s="19" t="s">
        <v>249</v>
      </c>
      <c r="AT185" s="19" t="s">
        <v>536</v>
      </c>
      <c r="AU185" s="19" t="s">
        <v>93</v>
      </c>
      <c r="AY185" s="19" t="s">
        <v>219</v>
      </c>
      <c r="BE185" s="118">
        <f t="shared" si="19"/>
        <v>0</v>
      </c>
      <c r="BF185" s="118">
        <f t="shared" si="20"/>
        <v>0</v>
      </c>
      <c r="BG185" s="118">
        <f t="shared" si="21"/>
        <v>0</v>
      </c>
      <c r="BH185" s="118">
        <f t="shared" si="22"/>
        <v>0</v>
      </c>
      <c r="BI185" s="118">
        <f t="shared" si="23"/>
        <v>0</v>
      </c>
      <c r="BJ185" s="19" t="s">
        <v>40</v>
      </c>
      <c r="BK185" s="118">
        <f t="shared" si="24"/>
        <v>0</v>
      </c>
      <c r="BL185" s="19" t="s">
        <v>224</v>
      </c>
      <c r="BM185" s="19" t="s">
        <v>3876</v>
      </c>
    </row>
    <row r="186" spans="2:65" s="1" customFormat="1" ht="16.5" customHeight="1">
      <c r="B186" s="35"/>
      <c r="C186" s="181" t="s">
        <v>499</v>
      </c>
      <c r="D186" s="181" t="s">
        <v>536</v>
      </c>
      <c r="E186" s="182" t="s">
        <v>3877</v>
      </c>
      <c r="F186" s="285" t="s">
        <v>3878</v>
      </c>
      <c r="G186" s="285"/>
      <c r="H186" s="285"/>
      <c r="I186" s="285"/>
      <c r="J186" s="183" t="s">
        <v>372</v>
      </c>
      <c r="K186" s="184">
        <v>4</v>
      </c>
      <c r="L186" s="282">
        <v>0</v>
      </c>
      <c r="M186" s="283"/>
      <c r="N186" s="284">
        <f t="shared" si="15"/>
        <v>0</v>
      </c>
      <c r="O186" s="254"/>
      <c r="P186" s="254"/>
      <c r="Q186" s="254"/>
      <c r="R186" s="37"/>
      <c r="T186" s="177" t="s">
        <v>22</v>
      </c>
      <c r="U186" s="44" t="s">
        <v>49</v>
      </c>
      <c r="V186" s="36"/>
      <c r="W186" s="178">
        <f t="shared" si="16"/>
        <v>0</v>
      </c>
      <c r="X186" s="178">
        <v>7.9000000000000001E-4</v>
      </c>
      <c r="Y186" s="178">
        <f t="shared" si="17"/>
        <v>3.16E-3</v>
      </c>
      <c r="Z186" s="178">
        <v>0</v>
      </c>
      <c r="AA186" s="179">
        <f t="shared" si="18"/>
        <v>0</v>
      </c>
      <c r="AR186" s="19" t="s">
        <v>249</v>
      </c>
      <c r="AT186" s="19" t="s">
        <v>536</v>
      </c>
      <c r="AU186" s="19" t="s">
        <v>93</v>
      </c>
      <c r="AY186" s="19" t="s">
        <v>219</v>
      </c>
      <c r="BE186" s="118">
        <f t="shared" si="19"/>
        <v>0</v>
      </c>
      <c r="BF186" s="118">
        <f t="shared" si="20"/>
        <v>0</v>
      </c>
      <c r="BG186" s="118">
        <f t="shared" si="21"/>
        <v>0</v>
      </c>
      <c r="BH186" s="118">
        <f t="shared" si="22"/>
        <v>0</v>
      </c>
      <c r="BI186" s="118">
        <f t="shared" si="23"/>
        <v>0</v>
      </c>
      <c r="BJ186" s="19" t="s">
        <v>40</v>
      </c>
      <c r="BK186" s="118">
        <f t="shared" si="24"/>
        <v>0</v>
      </c>
      <c r="BL186" s="19" t="s">
        <v>224</v>
      </c>
      <c r="BM186" s="19" t="s">
        <v>3879</v>
      </c>
    </row>
    <row r="187" spans="2:65" s="1" customFormat="1" ht="16.5" customHeight="1">
      <c r="B187" s="35"/>
      <c r="C187" s="181" t="s">
        <v>503</v>
      </c>
      <c r="D187" s="181" t="s">
        <v>536</v>
      </c>
      <c r="E187" s="182" t="s">
        <v>3880</v>
      </c>
      <c r="F187" s="285" t="s">
        <v>3881</v>
      </c>
      <c r="G187" s="285"/>
      <c r="H187" s="285"/>
      <c r="I187" s="285"/>
      <c r="J187" s="183" t="s">
        <v>372</v>
      </c>
      <c r="K187" s="184">
        <v>2</v>
      </c>
      <c r="L187" s="282">
        <v>0</v>
      </c>
      <c r="M187" s="283"/>
      <c r="N187" s="284">
        <f t="shared" si="15"/>
        <v>0</v>
      </c>
      <c r="O187" s="254"/>
      <c r="P187" s="254"/>
      <c r="Q187" s="254"/>
      <c r="R187" s="37"/>
      <c r="T187" s="177" t="s">
        <v>22</v>
      </c>
      <c r="U187" s="44" t="s">
        <v>49</v>
      </c>
      <c r="V187" s="36"/>
      <c r="W187" s="178">
        <f t="shared" si="16"/>
        <v>0</v>
      </c>
      <c r="X187" s="178">
        <v>5.0000000000000001E-4</v>
      </c>
      <c r="Y187" s="178">
        <f t="shared" si="17"/>
        <v>1E-3</v>
      </c>
      <c r="Z187" s="178">
        <v>0</v>
      </c>
      <c r="AA187" s="179">
        <f t="shared" si="18"/>
        <v>0</v>
      </c>
      <c r="AR187" s="19" t="s">
        <v>249</v>
      </c>
      <c r="AT187" s="19" t="s">
        <v>536</v>
      </c>
      <c r="AU187" s="19" t="s">
        <v>93</v>
      </c>
      <c r="AY187" s="19" t="s">
        <v>219</v>
      </c>
      <c r="BE187" s="118">
        <f t="shared" si="19"/>
        <v>0</v>
      </c>
      <c r="BF187" s="118">
        <f t="shared" si="20"/>
        <v>0</v>
      </c>
      <c r="BG187" s="118">
        <f t="shared" si="21"/>
        <v>0</v>
      </c>
      <c r="BH187" s="118">
        <f t="shared" si="22"/>
        <v>0</v>
      </c>
      <c r="BI187" s="118">
        <f t="shared" si="23"/>
        <v>0</v>
      </c>
      <c r="BJ187" s="19" t="s">
        <v>40</v>
      </c>
      <c r="BK187" s="118">
        <f t="shared" si="24"/>
        <v>0</v>
      </c>
      <c r="BL187" s="19" t="s">
        <v>224</v>
      </c>
      <c r="BM187" s="19" t="s">
        <v>3882</v>
      </c>
    </row>
    <row r="188" spans="2:65" s="1" customFormat="1" ht="16.5" customHeight="1">
      <c r="B188" s="35"/>
      <c r="C188" s="181" t="s">
        <v>507</v>
      </c>
      <c r="D188" s="181" t="s">
        <v>536</v>
      </c>
      <c r="E188" s="182" t="s">
        <v>3621</v>
      </c>
      <c r="F188" s="285" t="s">
        <v>3622</v>
      </c>
      <c r="G188" s="285"/>
      <c r="H188" s="285"/>
      <c r="I188" s="285"/>
      <c r="J188" s="183" t="s">
        <v>372</v>
      </c>
      <c r="K188" s="184">
        <v>4</v>
      </c>
      <c r="L188" s="282">
        <v>0</v>
      </c>
      <c r="M188" s="283"/>
      <c r="N188" s="284">
        <f t="shared" si="15"/>
        <v>0</v>
      </c>
      <c r="O188" s="254"/>
      <c r="P188" s="254"/>
      <c r="Q188" s="254"/>
      <c r="R188" s="37"/>
      <c r="T188" s="177" t="s">
        <v>22</v>
      </c>
      <c r="U188" s="44" t="s">
        <v>49</v>
      </c>
      <c r="V188" s="36"/>
      <c r="W188" s="178">
        <f t="shared" si="16"/>
        <v>0</v>
      </c>
      <c r="X188" s="178">
        <v>5.0000000000000001E-4</v>
      </c>
      <c r="Y188" s="178">
        <f t="shared" si="17"/>
        <v>2E-3</v>
      </c>
      <c r="Z188" s="178">
        <v>0</v>
      </c>
      <c r="AA188" s="179">
        <f t="shared" si="18"/>
        <v>0</v>
      </c>
      <c r="AR188" s="19" t="s">
        <v>249</v>
      </c>
      <c r="AT188" s="19" t="s">
        <v>536</v>
      </c>
      <c r="AU188" s="19" t="s">
        <v>93</v>
      </c>
      <c r="AY188" s="19" t="s">
        <v>219</v>
      </c>
      <c r="BE188" s="118">
        <f t="shared" si="19"/>
        <v>0</v>
      </c>
      <c r="BF188" s="118">
        <f t="shared" si="20"/>
        <v>0</v>
      </c>
      <c r="BG188" s="118">
        <f t="shared" si="21"/>
        <v>0</v>
      </c>
      <c r="BH188" s="118">
        <f t="shared" si="22"/>
        <v>0</v>
      </c>
      <c r="BI188" s="118">
        <f t="shared" si="23"/>
        <v>0</v>
      </c>
      <c r="BJ188" s="19" t="s">
        <v>40</v>
      </c>
      <c r="BK188" s="118">
        <f t="shared" si="24"/>
        <v>0</v>
      </c>
      <c r="BL188" s="19" t="s">
        <v>224</v>
      </c>
      <c r="BM188" s="19" t="s">
        <v>3883</v>
      </c>
    </row>
    <row r="189" spans="2:65" s="1" customFormat="1" ht="38.25" customHeight="1">
      <c r="B189" s="35"/>
      <c r="C189" s="173" t="s">
        <v>511</v>
      </c>
      <c r="D189" s="173" t="s">
        <v>220</v>
      </c>
      <c r="E189" s="174" t="s">
        <v>3884</v>
      </c>
      <c r="F189" s="251" t="s">
        <v>3885</v>
      </c>
      <c r="G189" s="251"/>
      <c r="H189" s="251"/>
      <c r="I189" s="251"/>
      <c r="J189" s="175" t="s">
        <v>372</v>
      </c>
      <c r="K189" s="176">
        <v>7</v>
      </c>
      <c r="L189" s="252">
        <v>0</v>
      </c>
      <c r="M189" s="253"/>
      <c r="N189" s="254">
        <f t="shared" ref="N189:N222" si="25">ROUND(L189*K189,2)</f>
        <v>0</v>
      </c>
      <c r="O189" s="254"/>
      <c r="P189" s="254"/>
      <c r="Q189" s="254"/>
      <c r="R189" s="37"/>
      <c r="T189" s="177" t="s">
        <v>22</v>
      </c>
      <c r="U189" s="44" t="s">
        <v>49</v>
      </c>
      <c r="V189" s="36"/>
      <c r="W189" s="178">
        <f t="shared" ref="W189:W220" si="26">V189*K189</f>
        <v>0</v>
      </c>
      <c r="X189" s="178">
        <v>1.0000000000000001E-5</v>
      </c>
      <c r="Y189" s="178">
        <f t="shared" ref="Y189:Y220" si="27">X189*K189</f>
        <v>7.0000000000000007E-5</v>
      </c>
      <c r="Z189" s="178">
        <v>0</v>
      </c>
      <c r="AA189" s="179">
        <f t="shared" ref="AA189:AA220" si="28">Z189*K189</f>
        <v>0</v>
      </c>
      <c r="AR189" s="19" t="s">
        <v>224</v>
      </c>
      <c r="AT189" s="19" t="s">
        <v>220</v>
      </c>
      <c r="AU189" s="19" t="s">
        <v>93</v>
      </c>
      <c r="AY189" s="19" t="s">
        <v>219</v>
      </c>
      <c r="BE189" s="118">
        <f t="shared" ref="BE189:BE222" si="29">IF(U189="základní",N189,0)</f>
        <v>0</v>
      </c>
      <c r="BF189" s="118">
        <f t="shared" ref="BF189:BF222" si="30">IF(U189="snížená",N189,0)</f>
        <v>0</v>
      </c>
      <c r="BG189" s="118">
        <f t="shared" ref="BG189:BG222" si="31">IF(U189="zákl. přenesená",N189,0)</f>
        <v>0</v>
      </c>
      <c r="BH189" s="118">
        <f t="shared" ref="BH189:BH222" si="32">IF(U189="sníž. přenesená",N189,0)</f>
        <v>0</v>
      </c>
      <c r="BI189" s="118">
        <f t="shared" ref="BI189:BI222" si="33">IF(U189="nulová",N189,0)</f>
        <v>0</v>
      </c>
      <c r="BJ189" s="19" t="s">
        <v>40</v>
      </c>
      <c r="BK189" s="118">
        <f t="shared" ref="BK189:BK222" si="34">ROUND(L189*K189,2)</f>
        <v>0</v>
      </c>
      <c r="BL189" s="19" t="s">
        <v>224</v>
      </c>
      <c r="BM189" s="19" t="s">
        <v>3886</v>
      </c>
    </row>
    <row r="190" spans="2:65" s="1" customFormat="1" ht="25.5" customHeight="1">
      <c r="B190" s="35"/>
      <c r="C190" s="181" t="s">
        <v>515</v>
      </c>
      <c r="D190" s="181" t="s">
        <v>536</v>
      </c>
      <c r="E190" s="182" t="s">
        <v>3887</v>
      </c>
      <c r="F190" s="285" t="s">
        <v>3888</v>
      </c>
      <c r="G190" s="285"/>
      <c r="H190" s="285"/>
      <c r="I190" s="285"/>
      <c r="J190" s="183" t="s">
        <v>372</v>
      </c>
      <c r="K190" s="184">
        <v>7</v>
      </c>
      <c r="L190" s="282">
        <v>0</v>
      </c>
      <c r="M190" s="283"/>
      <c r="N190" s="284">
        <f t="shared" si="25"/>
        <v>0</v>
      </c>
      <c r="O190" s="254"/>
      <c r="P190" s="254"/>
      <c r="Q190" s="254"/>
      <c r="R190" s="37"/>
      <c r="T190" s="177" t="s">
        <v>22</v>
      </c>
      <c r="U190" s="44" t="s">
        <v>49</v>
      </c>
      <c r="V190" s="36"/>
      <c r="W190" s="178">
        <f t="shared" si="26"/>
        <v>0</v>
      </c>
      <c r="X190" s="178">
        <v>2.63E-3</v>
      </c>
      <c r="Y190" s="178">
        <f t="shared" si="27"/>
        <v>1.8409999999999999E-2</v>
      </c>
      <c r="Z190" s="178">
        <v>0</v>
      </c>
      <c r="AA190" s="179">
        <f t="shared" si="28"/>
        <v>0</v>
      </c>
      <c r="AR190" s="19" t="s">
        <v>249</v>
      </c>
      <c r="AT190" s="19" t="s">
        <v>536</v>
      </c>
      <c r="AU190" s="19" t="s">
        <v>93</v>
      </c>
      <c r="AY190" s="19" t="s">
        <v>219</v>
      </c>
      <c r="BE190" s="118">
        <f t="shared" si="29"/>
        <v>0</v>
      </c>
      <c r="BF190" s="118">
        <f t="shared" si="30"/>
        <v>0</v>
      </c>
      <c r="BG190" s="118">
        <f t="shared" si="31"/>
        <v>0</v>
      </c>
      <c r="BH190" s="118">
        <f t="shared" si="32"/>
        <v>0</v>
      </c>
      <c r="BI190" s="118">
        <f t="shared" si="33"/>
        <v>0</v>
      </c>
      <c r="BJ190" s="19" t="s">
        <v>40</v>
      </c>
      <c r="BK190" s="118">
        <f t="shared" si="34"/>
        <v>0</v>
      </c>
      <c r="BL190" s="19" t="s">
        <v>224</v>
      </c>
      <c r="BM190" s="19" t="s">
        <v>3889</v>
      </c>
    </row>
    <row r="191" spans="2:65" s="1" customFormat="1" ht="38.25" customHeight="1">
      <c r="B191" s="35"/>
      <c r="C191" s="173" t="s">
        <v>519</v>
      </c>
      <c r="D191" s="173" t="s">
        <v>220</v>
      </c>
      <c r="E191" s="174" t="s">
        <v>3890</v>
      </c>
      <c r="F191" s="251" t="s">
        <v>3891</v>
      </c>
      <c r="G191" s="251"/>
      <c r="H191" s="251"/>
      <c r="I191" s="251"/>
      <c r="J191" s="175" t="s">
        <v>372</v>
      </c>
      <c r="K191" s="176">
        <v>4</v>
      </c>
      <c r="L191" s="252">
        <v>0</v>
      </c>
      <c r="M191" s="253"/>
      <c r="N191" s="254">
        <f t="shared" si="25"/>
        <v>0</v>
      </c>
      <c r="O191" s="254"/>
      <c r="P191" s="254"/>
      <c r="Q191" s="254"/>
      <c r="R191" s="37"/>
      <c r="T191" s="177" t="s">
        <v>22</v>
      </c>
      <c r="U191" s="44" t="s">
        <v>49</v>
      </c>
      <c r="V191" s="36"/>
      <c r="W191" s="178">
        <f t="shared" si="26"/>
        <v>0</v>
      </c>
      <c r="X191" s="178">
        <v>2.0000000000000002E-5</v>
      </c>
      <c r="Y191" s="178">
        <f t="shared" si="27"/>
        <v>8.0000000000000007E-5</v>
      </c>
      <c r="Z191" s="178">
        <v>0</v>
      </c>
      <c r="AA191" s="179">
        <f t="shared" si="28"/>
        <v>0</v>
      </c>
      <c r="AR191" s="19" t="s">
        <v>224</v>
      </c>
      <c r="AT191" s="19" t="s">
        <v>220</v>
      </c>
      <c r="AU191" s="19" t="s">
        <v>93</v>
      </c>
      <c r="AY191" s="19" t="s">
        <v>219</v>
      </c>
      <c r="BE191" s="118">
        <f t="shared" si="29"/>
        <v>0</v>
      </c>
      <c r="BF191" s="118">
        <f t="shared" si="30"/>
        <v>0</v>
      </c>
      <c r="BG191" s="118">
        <f t="shared" si="31"/>
        <v>0</v>
      </c>
      <c r="BH191" s="118">
        <f t="shared" si="32"/>
        <v>0</v>
      </c>
      <c r="BI191" s="118">
        <f t="shared" si="33"/>
        <v>0</v>
      </c>
      <c r="BJ191" s="19" t="s">
        <v>40</v>
      </c>
      <c r="BK191" s="118">
        <f t="shared" si="34"/>
        <v>0</v>
      </c>
      <c r="BL191" s="19" t="s">
        <v>224</v>
      </c>
      <c r="BM191" s="19" t="s">
        <v>3892</v>
      </c>
    </row>
    <row r="192" spans="2:65" s="1" customFormat="1" ht="25.5" customHeight="1">
      <c r="B192" s="35"/>
      <c r="C192" s="181" t="s">
        <v>523</v>
      </c>
      <c r="D192" s="181" t="s">
        <v>536</v>
      </c>
      <c r="E192" s="182" t="s">
        <v>3893</v>
      </c>
      <c r="F192" s="285" t="s">
        <v>3894</v>
      </c>
      <c r="G192" s="285"/>
      <c r="H192" s="285"/>
      <c r="I192" s="285"/>
      <c r="J192" s="183" t="s">
        <v>372</v>
      </c>
      <c r="K192" s="184">
        <v>1</v>
      </c>
      <c r="L192" s="282">
        <v>0</v>
      </c>
      <c r="M192" s="283"/>
      <c r="N192" s="284">
        <f t="shared" si="25"/>
        <v>0</v>
      </c>
      <c r="O192" s="254"/>
      <c r="P192" s="254"/>
      <c r="Q192" s="254"/>
      <c r="R192" s="37"/>
      <c r="T192" s="177" t="s">
        <v>22</v>
      </c>
      <c r="U192" s="44" t="s">
        <v>49</v>
      </c>
      <c r="V192" s="36"/>
      <c r="W192" s="178">
        <f t="shared" si="26"/>
        <v>0</v>
      </c>
      <c r="X192" s="178">
        <v>4.45E-3</v>
      </c>
      <c r="Y192" s="178">
        <f t="shared" si="27"/>
        <v>4.45E-3</v>
      </c>
      <c r="Z192" s="178">
        <v>0</v>
      </c>
      <c r="AA192" s="179">
        <f t="shared" si="28"/>
        <v>0</v>
      </c>
      <c r="AR192" s="19" t="s">
        <v>249</v>
      </c>
      <c r="AT192" s="19" t="s">
        <v>536</v>
      </c>
      <c r="AU192" s="19" t="s">
        <v>93</v>
      </c>
      <c r="AY192" s="19" t="s">
        <v>219</v>
      </c>
      <c r="BE192" s="118">
        <f t="shared" si="29"/>
        <v>0</v>
      </c>
      <c r="BF192" s="118">
        <f t="shared" si="30"/>
        <v>0</v>
      </c>
      <c r="BG192" s="118">
        <f t="shared" si="31"/>
        <v>0</v>
      </c>
      <c r="BH192" s="118">
        <f t="shared" si="32"/>
        <v>0</v>
      </c>
      <c r="BI192" s="118">
        <f t="shared" si="33"/>
        <v>0</v>
      </c>
      <c r="BJ192" s="19" t="s">
        <v>40</v>
      </c>
      <c r="BK192" s="118">
        <f t="shared" si="34"/>
        <v>0</v>
      </c>
      <c r="BL192" s="19" t="s">
        <v>224</v>
      </c>
      <c r="BM192" s="19" t="s">
        <v>3895</v>
      </c>
    </row>
    <row r="193" spans="2:65" s="1" customFormat="1" ht="25.5" customHeight="1">
      <c r="B193" s="35"/>
      <c r="C193" s="181" t="s">
        <v>527</v>
      </c>
      <c r="D193" s="181" t="s">
        <v>536</v>
      </c>
      <c r="E193" s="182" t="s">
        <v>3896</v>
      </c>
      <c r="F193" s="285" t="s">
        <v>3897</v>
      </c>
      <c r="G193" s="285"/>
      <c r="H193" s="285"/>
      <c r="I193" s="285"/>
      <c r="J193" s="183" t="s">
        <v>372</v>
      </c>
      <c r="K193" s="184">
        <v>2</v>
      </c>
      <c r="L193" s="282">
        <v>0</v>
      </c>
      <c r="M193" s="283"/>
      <c r="N193" s="284">
        <f t="shared" si="25"/>
        <v>0</v>
      </c>
      <c r="O193" s="254"/>
      <c r="P193" s="254"/>
      <c r="Q193" s="254"/>
      <c r="R193" s="37"/>
      <c r="T193" s="177" t="s">
        <v>22</v>
      </c>
      <c r="U193" s="44" t="s">
        <v>49</v>
      </c>
      <c r="V193" s="36"/>
      <c r="W193" s="178">
        <f t="shared" si="26"/>
        <v>0</v>
      </c>
      <c r="X193" s="178">
        <v>1.9599999999999999E-3</v>
      </c>
      <c r="Y193" s="178">
        <f t="shared" si="27"/>
        <v>3.9199999999999999E-3</v>
      </c>
      <c r="Z193" s="178">
        <v>0</v>
      </c>
      <c r="AA193" s="179">
        <f t="shared" si="28"/>
        <v>0</v>
      </c>
      <c r="AR193" s="19" t="s">
        <v>249</v>
      </c>
      <c r="AT193" s="19" t="s">
        <v>536</v>
      </c>
      <c r="AU193" s="19" t="s">
        <v>93</v>
      </c>
      <c r="AY193" s="19" t="s">
        <v>219</v>
      </c>
      <c r="BE193" s="118">
        <f t="shared" si="29"/>
        <v>0</v>
      </c>
      <c r="BF193" s="118">
        <f t="shared" si="30"/>
        <v>0</v>
      </c>
      <c r="BG193" s="118">
        <f t="shared" si="31"/>
        <v>0</v>
      </c>
      <c r="BH193" s="118">
        <f t="shared" si="32"/>
        <v>0</v>
      </c>
      <c r="BI193" s="118">
        <f t="shared" si="33"/>
        <v>0</v>
      </c>
      <c r="BJ193" s="19" t="s">
        <v>40</v>
      </c>
      <c r="BK193" s="118">
        <f t="shared" si="34"/>
        <v>0</v>
      </c>
      <c r="BL193" s="19" t="s">
        <v>224</v>
      </c>
      <c r="BM193" s="19" t="s">
        <v>3898</v>
      </c>
    </row>
    <row r="194" spans="2:65" s="1" customFormat="1" ht="25.5" customHeight="1">
      <c r="B194" s="35"/>
      <c r="C194" s="181" t="s">
        <v>531</v>
      </c>
      <c r="D194" s="181" t="s">
        <v>536</v>
      </c>
      <c r="E194" s="182" t="s">
        <v>3899</v>
      </c>
      <c r="F194" s="285" t="s">
        <v>3900</v>
      </c>
      <c r="G194" s="285"/>
      <c r="H194" s="285"/>
      <c r="I194" s="285"/>
      <c r="J194" s="183" t="s">
        <v>372</v>
      </c>
      <c r="K194" s="184">
        <v>1</v>
      </c>
      <c r="L194" s="282">
        <v>0</v>
      </c>
      <c r="M194" s="283"/>
      <c r="N194" s="284">
        <f t="shared" si="25"/>
        <v>0</v>
      </c>
      <c r="O194" s="254"/>
      <c r="P194" s="254"/>
      <c r="Q194" s="254"/>
      <c r="R194" s="37"/>
      <c r="T194" s="177" t="s">
        <v>22</v>
      </c>
      <c r="U194" s="44" t="s">
        <v>49</v>
      </c>
      <c r="V194" s="36"/>
      <c r="W194" s="178">
        <f t="shared" si="26"/>
        <v>0</v>
      </c>
      <c r="X194" s="178">
        <v>9.8999999999999999E-4</v>
      </c>
      <c r="Y194" s="178">
        <f t="shared" si="27"/>
        <v>9.8999999999999999E-4</v>
      </c>
      <c r="Z194" s="178">
        <v>0</v>
      </c>
      <c r="AA194" s="179">
        <f t="shared" si="28"/>
        <v>0</v>
      </c>
      <c r="AR194" s="19" t="s">
        <v>249</v>
      </c>
      <c r="AT194" s="19" t="s">
        <v>536</v>
      </c>
      <c r="AU194" s="19" t="s">
        <v>93</v>
      </c>
      <c r="AY194" s="19" t="s">
        <v>219</v>
      </c>
      <c r="BE194" s="118">
        <f t="shared" si="29"/>
        <v>0</v>
      </c>
      <c r="BF194" s="118">
        <f t="shared" si="30"/>
        <v>0</v>
      </c>
      <c r="BG194" s="118">
        <f t="shared" si="31"/>
        <v>0</v>
      </c>
      <c r="BH194" s="118">
        <f t="shared" si="32"/>
        <v>0</v>
      </c>
      <c r="BI194" s="118">
        <f t="shared" si="33"/>
        <v>0</v>
      </c>
      <c r="BJ194" s="19" t="s">
        <v>40</v>
      </c>
      <c r="BK194" s="118">
        <f t="shared" si="34"/>
        <v>0</v>
      </c>
      <c r="BL194" s="19" t="s">
        <v>224</v>
      </c>
      <c r="BM194" s="19" t="s">
        <v>3901</v>
      </c>
    </row>
    <row r="195" spans="2:65" s="1" customFormat="1" ht="25.5" customHeight="1">
      <c r="B195" s="35"/>
      <c r="C195" s="173" t="s">
        <v>535</v>
      </c>
      <c r="D195" s="173" t="s">
        <v>220</v>
      </c>
      <c r="E195" s="174" t="s">
        <v>3902</v>
      </c>
      <c r="F195" s="251" t="s">
        <v>1769</v>
      </c>
      <c r="G195" s="251"/>
      <c r="H195" s="251"/>
      <c r="I195" s="251"/>
      <c r="J195" s="175" t="s">
        <v>429</v>
      </c>
      <c r="K195" s="176">
        <v>8</v>
      </c>
      <c r="L195" s="252">
        <v>0</v>
      </c>
      <c r="M195" s="253"/>
      <c r="N195" s="254">
        <f t="shared" si="25"/>
        <v>0</v>
      </c>
      <c r="O195" s="254"/>
      <c r="P195" s="254"/>
      <c r="Q195" s="254"/>
      <c r="R195" s="37"/>
      <c r="T195" s="177" t="s">
        <v>22</v>
      </c>
      <c r="U195" s="44" t="s">
        <v>49</v>
      </c>
      <c r="V195" s="36"/>
      <c r="W195" s="178">
        <f t="shared" si="26"/>
        <v>0</v>
      </c>
      <c r="X195" s="178">
        <v>0</v>
      </c>
      <c r="Y195" s="178">
        <f t="shared" si="27"/>
        <v>0</v>
      </c>
      <c r="Z195" s="178">
        <v>0</v>
      </c>
      <c r="AA195" s="179">
        <f t="shared" si="28"/>
        <v>0</v>
      </c>
      <c r="AR195" s="19" t="s">
        <v>224</v>
      </c>
      <c r="AT195" s="19" t="s">
        <v>220</v>
      </c>
      <c r="AU195" s="19" t="s">
        <v>93</v>
      </c>
      <c r="AY195" s="19" t="s">
        <v>219</v>
      </c>
      <c r="BE195" s="118">
        <f t="shared" si="29"/>
        <v>0</v>
      </c>
      <c r="BF195" s="118">
        <f t="shared" si="30"/>
        <v>0</v>
      </c>
      <c r="BG195" s="118">
        <f t="shared" si="31"/>
        <v>0</v>
      </c>
      <c r="BH195" s="118">
        <f t="shared" si="32"/>
        <v>0</v>
      </c>
      <c r="BI195" s="118">
        <f t="shared" si="33"/>
        <v>0</v>
      </c>
      <c r="BJ195" s="19" t="s">
        <v>40</v>
      </c>
      <c r="BK195" s="118">
        <f t="shared" si="34"/>
        <v>0</v>
      </c>
      <c r="BL195" s="19" t="s">
        <v>224</v>
      </c>
      <c r="BM195" s="19" t="s">
        <v>3903</v>
      </c>
    </row>
    <row r="196" spans="2:65" s="1" customFormat="1" ht="25.5" customHeight="1">
      <c r="B196" s="35"/>
      <c r="C196" s="173" t="s">
        <v>540</v>
      </c>
      <c r="D196" s="173" t="s">
        <v>220</v>
      </c>
      <c r="E196" s="174" t="s">
        <v>3904</v>
      </c>
      <c r="F196" s="251" t="s">
        <v>3166</v>
      </c>
      <c r="G196" s="251"/>
      <c r="H196" s="251"/>
      <c r="I196" s="251"/>
      <c r="J196" s="175" t="s">
        <v>429</v>
      </c>
      <c r="K196" s="176">
        <v>210</v>
      </c>
      <c r="L196" s="252">
        <v>0</v>
      </c>
      <c r="M196" s="253"/>
      <c r="N196" s="254">
        <f t="shared" si="25"/>
        <v>0</v>
      </c>
      <c r="O196" s="254"/>
      <c r="P196" s="254"/>
      <c r="Q196" s="254"/>
      <c r="R196" s="37"/>
      <c r="T196" s="177" t="s">
        <v>22</v>
      </c>
      <c r="U196" s="44" t="s">
        <v>49</v>
      </c>
      <c r="V196" s="36"/>
      <c r="W196" s="178">
        <f t="shared" si="26"/>
        <v>0</v>
      </c>
      <c r="X196" s="178">
        <v>0</v>
      </c>
      <c r="Y196" s="178">
        <f t="shared" si="27"/>
        <v>0</v>
      </c>
      <c r="Z196" s="178">
        <v>0</v>
      </c>
      <c r="AA196" s="179">
        <f t="shared" si="28"/>
        <v>0</v>
      </c>
      <c r="AR196" s="19" t="s">
        <v>224</v>
      </c>
      <c r="AT196" s="19" t="s">
        <v>220</v>
      </c>
      <c r="AU196" s="19" t="s">
        <v>93</v>
      </c>
      <c r="AY196" s="19" t="s">
        <v>219</v>
      </c>
      <c r="BE196" s="118">
        <f t="shared" si="29"/>
        <v>0</v>
      </c>
      <c r="BF196" s="118">
        <f t="shared" si="30"/>
        <v>0</v>
      </c>
      <c r="BG196" s="118">
        <f t="shared" si="31"/>
        <v>0</v>
      </c>
      <c r="BH196" s="118">
        <f t="shared" si="32"/>
        <v>0</v>
      </c>
      <c r="BI196" s="118">
        <f t="shared" si="33"/>
        <v>0</v>
      </c>
      <c r="BJ196" s="19" t="s">
        <v>40</v>
      </c>
      <c r="BK196" s="118">
        <f t="shared" si="34"/>
        <v>0</v>
      </c>
      <c r="BL196" s="19" t="s">
        <v>224</v>
      </c>
      <c r="BM196" s="19" t="s">
        <v>3905</v>
      </c>
    </row>
    <row r="197" spans="2:65" s="1" customFormat="1" ht="25.5" customHeight="1">
      <c r="B197" s="35"/>
      <c r="C197" s="173" t="s">
        <v>544</v>
      </c>
      <c r="D197" s="173" t="s">
        <v>220</v>
      </c>
      <c r="E197" s="174" t="s">
        <v>3624</v>
      </c>
      <c r="F197" s="251" t="s">
        <v>3906</v>
      </c>
      <c r="G197" s="251"/>
      <c r="H197" s="251"/>
      <c r="I197" s="251"/>
      <c r="J197" s="175" t="s">
        <v>429</v>
      </c>
      <c r="K197" s="176">
        <v>25</v>
      </c>
      <c r="L197" s="252">
        <v>0</v>
      </c>
      <c r="M197" s="253"/>
      <c r="N197" s="254">
        <f t="shared" si="25"/>
        <v>0</v>
      </c>
      <c r="O197" s="254"/>
      <c r="P197" s="254"/>
      <c r="Q197" s="254"/>
      <c r="R197" s="37"/>
      <c r="T197" s="177" t="s">
        <v>22</v>
      </c>
      <c r="U197" s="44" t="s">
        <v>49</v>
      </c>
      <c r="V197" s="36"/>
      <c r="W197" s="178">
        <f t="shared" si="26"/>
        <v>0</v>
      </c>
      <c r="X197" s="178">
        <v>0</v>
      </c>
      <c r="Y197" s="178">
        <f t="shared" si="27"/>
        <v>0</v>
      </c>
      <c r="Z197" s="178">
        <v>0</v>
      </c>
      <c r="AA197" s="179">
        <f t="shared" si="28"/>
        <v>0</v>
      </c>
      <c r="AR197" s="19" t="s">
        <v>224</v>
      </c>
      <c r="AT197" s="19" t="s">
        <v>220</v>
      </c>
      <c r="AU197" s="19" t="s">
        <v>93</v>
      </c>
      <c r="AY197" s="19" t="s">
        <v>219</v>
      </c>
      <c r="BE197" s="118">
        <f t="shared" si="29"/>
        <v>0</v>
      </c>
      <c r="BF197" s="118">
        <f t="shared" si="30"/>
        <v>0</v>
      </c>
      <c r="BG197" s="118">
        <f t="shared" si="31"/>
        <v>0</v>
      </c>
      <c r="BH197" s="118">
        <f t="shared" si="32"/>
        <v>0</v>
      </c>
      <c r="BI197" s="118">
        <f t="shared" si="33"/>
        <v>0</v>
      </c>
      <c r="BJ197" s="19" t="s">
        <v>40</v>
      </c>
      <c r="BK197" s="118">
        <f t="shared" si="34"/>
        <v>0</v>
      </c>
      <c r="BL197" s="19" t="s">
        <v>224</v>
      </c>
      <c r="BM197" s="19" t="s">
        <v>3907</v>
      </c>
    </row>
    <row r="198" spans="2:65" s="1" customFormat="1" ht="25.5" customHeight="1">
      <c r="B198" s="35"/>
      <c r="C198" s="173" t="s">
        <v>548</v>
      </c>
      <c r="D198" s="173" t="s">
        <v>220</v>
      </c>
      <c r="E198" s="174" t="s">
        <v>3908</v>
      </c>
      <c r="F198" s="251" t="s">
        <v>3909</v>
      </c>
      <c r="G198" s="251"/>
      <c r="H198" s="251"/>
      <c r="I198" s="251"/>
      <c r="J198" s="175" t="s">
        <v>372</v>
      </c>
      <c r="K198" s="176">
        <v>1</v>
      </c>
      <c r="L198" s="252">
        <v>0</v>
      </c>
      <c r="M198" s="253"/>
      <c r="N198" s="254">
        <f t="shared" si="25"/>
        <v>0</v>
      </c>
      <c r="O198" s="254"/>
      <c r="P198" s="254"/>
      <c r="Q198" s="254"/>
      <c r="R198" s="37"/>
      <c r="T198" s="177" t="s">
        <v>22</v>
      </c>
      <c r="U198" s="44" t="s">
        <v>49</v>
      </c>
      <c r="V198" s="36"/>
      <c r="W198" s="178">
        <f t="shared" si="26"/>
        <v>0</v>
      </c>
      <c r="X198" s="178">
        <v>5.0800000000000003E-3</v>
      </c>
      <c r="Y198" s="178">
        <f t="shared" si="27"/>
        <v>5.0800000000000003E-3</v>
      </c>
      <c r="Z198" s="178">
        <v>0</v>
      </c>
      <c r="AA198" s="179">
        <f t="shared" si="28"/>
        <v>0</v>
      </c>
      <c r="AR198" s="19" t="s">
        <v>224</v>
      </c>
      <c r="AT198" s="19" t="s">
        <v>220</v>
      </c>
      <c r="AU198" s="19" t="s">
        <v>93</v>
      </c>
      <c r="AY198" s="19" t="s">
        <v>219</v>
      </c>
      <c r="BE198" s="118">
        <f t="shared" si="29"/>
        <v>0</v>
      </c>
      <c r="BF198" s="118">
        <f t="shared" si="30"/>
        <v>0</v>
      </c>
      <c r="BG198" s="118">
        <f t="shared" si="31"/>
        <v>0</v>
      </c>
      <c r="BH198" s="118">
        <f t="shared" si="32"/>
        <v>0</v>
      </c>
      <c r="BI198" s="118">
        <f t="shared" si="33"/>
        <v>0</v>
      </c>
      <c r="BJ198" s="19" t="s">
        <v>40</v>
      </c>
      <c r="BK198" s="118">
        <f t="shared" si="34"/>
        <v>0</v>
      </c>
      <c r="BL198" s="19" t="s">
        <v>224</v>
      </c>
      <c r="BM198" s="19" t="s">
        <v>3910</v>
      </c>
    </row>
    <row r="199" spans="2:65" s="1" customFormat="1" ht="25.5" customHeight="1">
      <c r="B199" s="35"/>
      <c r="C199" s="181" t="s">
        <v>552</v>
      </c>
      <c r="D199" s="181" t="s">
        <v>536</v>
      </c>
      <c r="E199" s="182" t="s">
        <v>3911</v>
      </c>
      <c r="F199" s="285" t="s">
        <v>3912</v>
      </c>
      <c r="G199" s="285"/>
      <c r="H199" s="285"/>
      <c r="I199" s="285"/>
      <c r="J199" s="183" t="s">
        <v>372</v>
      </c>
      <c r="K199" s="184">
        <v>1</v>
      </c>
      <c r="L199" s="282">
        <v>0</v>
      </c>
      <c r="M199" s="283"/>
      <c r="N199" s="284">
        <f t="shared" si="25"/>
        <v>0</v>
      </c>
      <c r="O199" s="254"/>
      <c r="P199" s="254"/>
      <c r="Q199" s="254"/>
      <c r="R199" s="37"/>
      <c r="T199" s="177" t="s">
        <v>22</v>
      </c>
      <c r="U199" s="44" t="s">
        <v>49</v>
      </c>
      <c r="V199" s="36"/>
      <c r="W199" s="178">
        <f t="shared" si="26"/>
        <v>0</v>
      </c>
      <c r="X199" s="178">
        <v>0.10199999999999999</v>
      </c>
      <c r="Y199" s="178">
        <f t="shared" si="27"/>
        <v>0.10199999999999999</v>
      </c>
      <c r="Z199" s="178">
        <v>0</v>
      </c>
      <c r="AA199" s="179">
        <f t="shared" si="28"/>
        <v>0</v>
      </c>
      <c r="AR199" s="19" t="s">
        <v>249</v>
      </c>
      <c r="AT199" s="19" t="s">
        <v>536</v>
      </c>
      <c r="AU199" s="19" t="s">
        <v>93</v>
      </c>
      <c r="AY199" s="19" t="s">
        <v>219</v>
      </c>
      <c r="BE199" s="118">
        <f t="shared" si="29"/>
        <v>0</v>
      </c>
      <c r="BF199" s="118">
        <f t="shared" si="30"/>
        <v>0</v>
      </c>
      <c r="BG199" s="118">
        <f t="shared" si="31"/>
        <v>0</v>
      </c>
      <c r="BH199" s="118">
        <f t="shared" si="32"/>
        <v>0</v>
      </c>
      <c r="BI199" s="118">
        <f t="shared" si="33"/>
        <v>0</v>
      </c>
      <c r="BJ199" s="19" t="s">
        <v>40</v>
      </c>
      <c r="BK199" s="118">
        <f t="shared" si="34"/>
        <v>0</v>
      </c>
      <c r="BL199" s="19" t="s">
        <v>224</v>
      </c>
      <c r="BM199" s="19" t="s">
        <v>3913</v>
      </c>
    </row>
    <row r="200" spans="2:65" s="1" customFormat="1" ht="38.25" customHeight="1">
      <c r="B200" s="35"/>
      <c r="C200" s="173" t="s">
        <v>556</v>
      </c>
      <c r="D200" s="173" t="s">
        <v>220</v>
      </c>
      <c r="E200" s="174" t="s">
        <v>3626</v>
      </c>
      <c r="F200" s="251" t="s">
        <v>3627</v>
      </c>
      <c r="G200" s="251"/>
      <c r="H200" s="251"/>
      <c r="I200" s="251"/>
      <c r="J200" s="175" t="s">
        <v>372</v>
      </c>
      <c r="K200" s="176">
        <v>3</v>
      </c>
      <c r="L200" s="252">
        <v>0</v>
      </c>
      <c r="M200" s="253"/>
      <c r="N200" s="254">
        <f t="shared" si="25"/>
        <v>0</v>
      </c>
      <c r="O200" s="254"/>
      <c r="P200" s="254"/>
      <c r="Q200" s="254"/>
      <c r="R200" s="37"/>
      <c r="T200" s="177" t="s">
        <v>22</v>
      </c>
      <c r="U200" s="44" t="s">
        <v>49</v>
      </c>
      <c r="V200" s="36"/>
      <c r="W200" s="178">
        <f t="shared" si="26"/>
        <v>0</v>
      </c>
      <c r="X200" s="178">
        <v>2.1167600000000002</v>
      </c>
      <c r="Y200" s="178">
        <f t="shared" si="27"/>
        <v>6.3502800000000006</v>
      </c>
      <c r="Z200" s="178">
        <v>0</v>
      </c>
      <c r="AA200" s="179">
        <f t="shared" si="28"/>
        <v>0</v>
      </c>
      <c r="AR200" s="19" t="s">
        <v>224</v>
      </c>
      <c r="AT200" s="19" t="s">
        <v>220</v>
      </c>
      <c r="AU200" s="19" t="s">
        <v>93</v>
      </c>
      <c r="AY200" s="19" t="s">
        <v>219</v>
      </c>
      <c r="BE200" s="118">
        <f t="shared" si="29"/>
        <v>0</v>
      </c>
      <c r="BF200" s="118">
        <f t="shared" si="30"/>
        <v>0</v>
      </c>
      <c r="BG200" s="118">
        <f t="shared" si="31"/>
        <v>0</v>
      </c>
      <c r="BH200" s="118">
        <f t="shared" si="32"/>
        <v>0</v>
      </c>
      <c r="BI200" s="118">
        <f t="shared" si="33"/>
        <v>0</v>
      </c>
      <c r="BJ200" s="19" t="s">
        <v>40</v>
      </c>
      <c r="BK200" s="118">
        <f t="shared" si="34"/>
        <v>0</v>
      </c>
      <c r="BL200" s="19" t="s">
        <v>224</v>
      </c>
      <c r="BM200" s="19" t="s">
        <v>3914</v>
      </c>
    </row>
    <row r="201" spans="2:65" s="1" customFormat="1" ht="25.5" customHeight="1">
      <c r="B201" s="35"/>
      <c r="C201" s="181" t="s">
        <v>560</v>
      </c>
      <c r="D201" s="181" t="s">
        <v>536</v>
      </c>
      <c r="E201" s="182" t="s">
        <v>3629</v>
      </c>
      <c r="F201" s="285" t="s">
        <v>3630</v>
      </c>
      <c r="G201" s="285"/>
      <c r="H201" s="285"/>
      <c r="I201" s="285"/>
      <c r="J201" s="183" t="s">
        <v>372</v>
      </c>
      <c r="K201" s="184">
        <v>2</v>
      </c>
      <c r="L201" s="282">
        <v>0</v>
      </c>
      <c r="M201" s="283"/>
      <c r="N201" s="284">
        <f t="shared" si="25"/>
        <v>0</v>
      </c>
      <c r="O201" s="254"/>
      <c r="P201" s="254"/>
      <c r="Q201" s="254"/>
      <c r="R201" s="37"/>
      <c r="T201" s="177" t="s">
        <v>22</v>
      </c>
      <c r="U201" s="44" t="s">
        <v>49</v>
      </c>
      <c r="V201" s="36"/>
      <c r="W201" s="178">
        <f t="shared" si="26"/>
        <v>0</v>
      </c>
      <c r="X201" s="178">
        <v>0.54800000000000004</v>
      </c>
      <c r="Y201" s="178">
        <f t="shared" si="27"/>
        <v>1.0960000000000001</v>
      </c>
      <c r="Z201" s="178">
        <v>0</v>
      </c>
      <c r="AA201" s="179">
        <f t="shared" si="28"/>
        <v>0</v>
      </c>
      <c r="AR201" s="19" t="s">
        <v>249</v>
      </c>
      <c r="AT201" s="19" t="s">
        <v>536</v>
      </c>
      <c r="AU201" s="19" t="s">
        <v>93</v>
      </c>
      <c r="AY201" s="19" t="s">
        <v>219</v>
      </c>
      <c r="BE201" s="118">
        <f t="shared" si="29"/>
        <v>0</v>
      </c>
      <c r="BF201" s="118">
        <f t="shared" si="30"/>
        <v>0</v>
      </c>
      <c r="BG201" s="118">
        <f t="shared" si="31"/>
        <v>0</v>
      </c>
      <c r="BH201" s="118">
        <f t="shared" si="32"/>
        <v>0</v>
      </c>
      <c r="BI201" s="118">
        <f t="shared" si="33"/>
        <v>0</v>
      </c>
      <c r="BJ201" s="19" t="s">
        <v>40</v>
      </c>
      <c r="BK201" s="118">
        <f t="shared" si="34"/>
        <v>0</v>
      </c>
      <c r="BL201" s="19" t="s">
        <v>224</v>
      </c>
      <c r="BM201" s="19" t="s">
        <v>3915</v>
      </c>
    </row>
    <row r="202" spans="2:65" s="1" customFormat="1" ht="25.5" customHeight="1">
      <c r="B202" s="35"/>
      <c r="C202" s="181" t="s">
        <v>564</v>
      </c>
      <c r="D202" s="181" t="s">
        <v>536</v>
      </c>
      <c r="E202" s="182" t="s">
        <v>3916</v>
      </c>
      <c r="F202" s="285" t="s">
        <v>3917</v>
      </c>
      <c r="G202" s="285"/>
      <c r="H202" s="285"/>
      <c r="I202" s="285"/>
      <c r="J202" s="183" t="s">
        <v>372</v>
      </c>
      <c r="K202" s="184">
        <v>1</v>
      </c>
      <c r="L202" s="282">
        <v>0</v>
      </c>
      <c r="M202" s="283"/>
      <c r="N202" s="284">
        <f t="shared" si="25"/>
        <v>0</v>
      </c>
      <c r="O202" s="254"/>
      <c r="P202" s="254"/>
      <c r="Q202" s="254"/>
      <c r="R202" s="37"/>
      <c r="T202" s="177" t="s">
        <v>22</v>
      </c>
      <c r="U202" s="44" t="s">
        <v>49</v>
      </c>
      <c r="V202" s="36"/>
      <c r="W202" s="178">
        <f t="shared" si="26"/>
        <v>0</v>
      </c>
      <c r="X202" s="178">
        <v>0.44900000000000001</v>
      </c>
      <c r="Y202" s="178">
        <f t="shared" si="27"/>
        <v>0.44900000000000001</v>
      </c>
      <c r="Z202" s="178">
        <v>0</v>
      </c>
      <c r="AA202" s="179">
        <f t="shared" si="28"/>
        <v>0</v>
      </c>
      <c r="AR202" s="19" t="s">
        <v>799</v>
      </c>
      <c r="AT202" s="19" t="s">
        <v>536</v>
      </c>
      <c r="AU202" s="19" t="s">
        <v>93</v>
      </c>
      <c r="AY202" s="19" t="s">
        <v>219</v>
      </c>
      <c r="BE202" s="118">
        <f t="shared" si="29"/>
        <v>0</v>
      </c>
      <c r="BF202" s="118">
        <f t="shared" si="30"/>
        <v>0</v>
      </c>
      <c r="BG202" s="118">
        <f t="shared" si="31"/>
        <v>0</v>
      </c>
      <c r="BH202" s="118">
        <f t="shared" si="32"/>
        <v>0</v>
      </c>
      <c r="BI202" s="118">
        <f t="shared" si="33"/>
        <v>0</v>
      </c>
      <c r="BJ202" s="19" t="s">
        <v>40</v>
      </c>
      <c r="BK202" s="118">
        <f t="shared" si="34"/>
        <v>0</v>
      </c>
      <c r="BL202" s="19" t="s">
        <v>799</v>
      </c>
      <c r="BM202" s="19" t="s">
        <v>3918</v>
      </c>
    </row>
    <row r="203" spans="2:65" s="1" customFormat="1" ht="25.5" customHeight="1">
      <c r="B203" s="35"/>
      <c r="C203" s="181" t="s">
        <v>568</v>
      </c>
      <c r="D203" s="181" t="s">
        <v>536</v>
      </c>
      <c r="E203" s="182" t="s">
        <v>3632</v>
      </c>
      <c r="F203" s="285" t="s">
        <v>3633</v>
      </c>
      <c r="G203" s="285"/>
      <c r="H203" s="285"/>
      <c r="I203" s="285"/>
      <c r="J203" s="183" t="s">
        <v>372</v>
      </c>
      <c r="K203" s="184">
        <v>1</v>
      </c>
      <c r="L203" s="282">
        <v>0</v>
      </c>
      <c r="M203" s="283"/>
      <c r="N203" s="284">
        <f t="shared" si="25"/>
        <v>0</v>
      </c>
      <c r="O203" s="254"/>
      <c r="P203" s="254"/>
      <c r="Q203" s="254"/>
      <c r="R203" s="37"/>
      <c r="T203" s="177" t="s">
        <v>22</v>
      </c>
      <c r="U203" s="44" t="s">
        <v>49</v>
      </c>
      <c r="V203" s="36"/>
      <c r="W203" s="178">
        <f t="shared" si="26"/>
        <v>0</v>
      </c>
      <c r="X203" s="178">
        <v>0.5</v>
      </c>
      <c r="Y203" s="178">
        <f t="shared" si="27"/>
        <v>0.5</v>
      </c>
      <c r="Z203" s="178">
        <v>0</v>
      </c>
      <c r="AA203" s="179">
        <f t="shared" si="28"/>
        <v>0</v>
      </c>
      <c r="AR203" s="19" t="s">
        <v>249</v>
      </c>
      <c r="AT203" s="19" t="s">
        <v>536</v>
      </c>
      <c r="AU203" s="19" t="s">
        <v>93</v>
      </c>
      <c r="AY203" s="19" t="s">
        <v>219</v>
      </c>
      <c r="BE203" s="118">
        <f t="shared" si="29"/>
        <v>0</v>
      </c>
      <c r="BF203" s="118">
        <f t="shared" si="30"/>
        <v>0</v>
      </c>
      <c r="BG203" s="118">
        <f t="shared" si="31"/>
        <v>0</v>
      </c>
      <c r="BH203" s="118">
        <f t="shared" si="32"/>
        <v>0</v>
      </c>
      <c r="BI203" s="118">
        <f t="shared" si="33"/>
        <v>0</v>
      </c>
      <c r="BJ203" s="19" t="s">
        <v>40</v>
      </c>
      <c r="BK203" s="118">
        <f t="shared" si="34"/>
        <v>0</v>
      </c>
      <c r="BL203" s="19" t="s">
        <v>224</v>
      </c>
      <c r="BM203" s="19" t="s">
        <v>3919</v>
      </c>
    </row>
    <row r="204" spans="2:65" s="1" customFormat="1" ht="25.5" customHeight="1">
      <c r="B204" s="35"/>
      <c r="C204" s="181" t="s">
        <v>572</v>
      </c>
      <c r="D204" s="181" t="s">
        <v>536</v>
      </c>
      <c r="E204" s="182" t="s">
        <v>3638</v>
      </c>
      <c r="F204" s="285" t="s">
        <v>3639</v>
      </c>
      <c r="G204" s="285"/>
      <c r="H204" s="285"/>
      <c r="I204" s="285"/>
      <c r="J204" s="183" t="s">
        <v>372</v>
      </c>
      <c r="K204" s="184">
        <v>1</v>
      </c>
      <c r="L204" s="282">
        <v>0</v>
      </c>
      <c r="M204" s="283"/>
      <c r="N204" s="284">
        <f t="shared" si="25"/>
        <v>0</v>
      </c>
      <c r="O204" s="254"/>
      <c r="P204" s="254"/>
      <c r="Q204" s="254"/>
      <c r="R204" s="37"/>
      <c r="T204" s="177" t="s">
        <v>22</v>
      </c>
      <c r="U204" s="44" t="s">
        <v>49</v>
      </c>
      <c r="V204" s="36"/>
      <c r="W204" s="178">
        <f t="shared" si="26"/>
        <v>0</v>
      </c>
      <c r="X204" s="178">
        <v>6.4000000000000001E-2</v>
      </c>
      <c r="Y204" s="178">
        <f t="shared" si="27"/>
        <v>6.4000000000000001E-2</v>
      </c>
      <c r="Z204" s="178">
        <v>0</v>
      </c>
      <c r="AA204" s="179">
        <f t="shared" si="28"/>
        <v>0</v>
      </c>
      <c r="AR204" s="19" t="s">
        <v>249</v>
      </c>
      <c r="AT204" s="19" t="s">
        <v>536</v>
      </c>
      <c r="AU204" s="19" t="s">
        <v>93</v>
      </c>
      <c r="AY204" s="19" t="s">
        <v>219</v>
      </c>
      <c r="BE204" s="118">
        <f t="shared" si="29"/>
        <v>0</v>
      </c>
      <c r="BF204" s="118">
        <f t="shared" si="30"/>
        <v>0</v>
      </c>
      <c r="BG204" s="118">
        <f t="shared" si="31"/>
        <v>0</v>
      </c>
      <c r="BH204" s="118">
        <f t="shared" si="32"/>
        <v>0</v>
      </c>
      <c r="BI204" s="118">
        <f t="shared" si="33"/>
        <v>0</v>
      </c>
      <c r="BJ204" s="19" t="s">
        <v>40</v>
      </c>
      <c r="BK204" s="118">
        <f t="shared" si="34"/>
        <v>0</v>
      </c>
      <c r="BL204" s="19" t="s">
        <v>224</v>
      </c>
      <c r="BM204" s="19" t="s">
        <v>3920</v>
      </c>
    </row>
    <row r="205" spans="2:65" s="1" customFormat="1" ht="25.5" customHeight="1">
      <c r="B205" s="35"/>
      <c r="C205" s="181" t="s">
        <v>576</v>
      </c>
      <c r="D205" s="181" t="s">
        <v>536</v>
      </c>
      <c r="E205" s="182" t="s">
        <v>3641</v>
      </c>
      <c r="F205" s="285" t="s">
        <v>3642</v>
      </c>
      <c r="G205" s="285"/>
      <c r="H205" s="285"/>
      <c r="I205" s="285"/>
      <c r="J205" s="183" t="s">
        <v>372</v>
      </c>
      <c r="K205" s="184">
        <v>2</v>
      </c>
      <c r="L205" s="282">
        <v>0</v>
      </c>
      <c r="M205" s="283"/>
      <c r="N205" s="284">
        <f t="shared" si="25"/>
        <v>0</v>
      </c>
      <c r="O205" s="254"/>
      <c r="P205" s="254"/>
      <c r="Q205" s="254"/>
      <c r="R205" s="37"/>
      <c r="T205" s="177" t="s">
        <v>22</v>
      </c>
      <c r="U205" s="44" t="s">
        <v>49</v>
      </c>
      <c r="V205" s="36"/>
      <c r="W205" s="178">
        <f t="shared" si="26"/>
        <v>0</v>
      </c>
      <c r="X205" s="178">
        <v>1.35</v>
      </c>
      <c r="Y205" s="178">
        <f t="shared" si="27"/>
        <v>2.7</v>
      </c>
      <c r="Z205" s="178">
        <v>0</v>
      </c>
      <c r="AA205" s="179">
        <f t="shared" si="28"/>
        <v>0</v>
      </c>
      <c r="AR205" s="19" t="s">
        <v>249</v>
      </c>
      <c r="AT205" s="19" t="s">
        <v>536</v>
      </c>
      <c r="AU205" s="19" t="s">
        <v>93</v>
      </c>
      <c r="AY205" s="19" t="s">
        <v>219</v>
      </c>
      <c r="BE205" s="118">
        <f t="shared" si="29"/>
        <v>0</v>
      </c>
      <c r="BF205" s="118">
        <f t="shared" si="30"/>
        <v>0</v>
      </c>
      <c r="BG205" s="118">
        <f t="shared" si="31"/>
        <v>0</v>
      </c>
      <c r="BH205" s="118">
        <f t="shared" si="32"/>
        <v>0</v>
      </c>
      <c r="BI205" s="118">
        <f t="shared" si="33"/>
        <v>0</v>
      </c>
      <c r="BJ205" s="19" t="s">
        <v>40</v>
      </c>
      <c r="BK205" s="118">
        <f t="shared" si="34"/>
        <v>0</v>
      </c>
      <c r="BL205" s="19" t="s">
        <v>224</v>
      </c>
      <c r="BM205" s="19" t="s">
        <v>3921</v>
      </c>
    </row>
    <row r="206" spans="2:65" s="1" customFormat="1" ht="38.25" customHeight="1">
      <c r="B206" s="35"/>
      <c r="C206" s="173" t="s">
        <v>580</v>
      </c>
      <c r="D206" s="173" t="s">
        <v>220</v>
      </c>
      <c r="E206" s="174" t="s">
        <v>3922</v>
      </c>
      <c r="F206" s="251" t="s">
        <v>3923</v>
      </c>
      <c r="G206" s="251"/>
      <c r="H206" s="251"/>
      <c r="I206" s="251"/>
      <c r="J206" s="175" t="s">
        <v>372</v>
      </c>
      <c r="K206" s="176">
        <v>2</v>
      </c>
      <c r="L206" s="252">
        <v>0</v>
      </c>
      <c r="M206" s="253"/>
      <c r="N206" s="254">
        <f t="shared" si="25"/>
        <v>0</v>
      </c>
      <c r="O206" s="254"/>
      <c r="P206" s="254"/>
      <c r="Q206" s="254"/>
      <c r="R206" s="37"/>
      <c r="T206" s="177" t="s">
        <v>22</v>
      </c>
      <c r="U206" s="44" t="s">
        <v>49</v>
      </c>
      <c r="V206" s="36"/>
      <c r="W206" s="178">
        <f t="shared" si="26"/>
        <v>0</v>
      </c>
      <c r="X206" s="178">
        <v>6.5720000000000001E-2</v>
      </c>
      <c r="Y206" s="178">
        <f t="shared" si="27"/>
        <v>0.13144</v>
      </c>
      <c r="Z206" s="178">
        <v>0</v>
      </c>
      <c r="AA206" s="179">
        <f t="shared" si="28"/>
        <v>0</v>
      </c>
      <c r="AR206" s="19" t="s">
        <v>224</v>
      </c>
      <c r="AT206" s="19" t="s">
        <v>220</v>
      </c>
      <c r="AU206" s="19" t="s">
        <v>93</v>
      </c>
      <c r="AY206" s="19" t="s">
        <v>219</v>
      </c>
      <c r="BE206" s="118">
        <f t="shared" si="29"/>
        <v>0</v>
      </c>
      <c r="BF206" s="118">
        <f t="shared" si="30"/>
        <v>0</v>
      </c>
      <c r="BG206" s="118">
        <f t="shared" si="31"/>
        <v>0</v>
      </c>
      <c r="BH206" s="118">
        <f t="shared" si="32"/>
        <v>0</v>
      </c>
      <c r="BI206" s="118">
        <f t="shared" si="33"/>
        <v>0</v>
      </c>
      <c r="BJ206" s="19" t="s">
        <v>40</v>
      </c>
      <c r="BK206" s="118">
        <f t="shared" si="34"/>
        <v>0</v>
      </c>
      <c r="BL206" s="19" t="s">
        <v>224</v>
      </c>
      <c r="BM206" s="19" t="s">
        <v>3924</v>
      </c>
    </row>
    <row r="207" spans="2:65" s="1" customFormat="1" ht="25.5" customHeight="1">
      <c r="B207" s="35"/>
      <c r="C207" s="173" t="s">
        <v>584</v>
      </c>
      <c r="D207" s="173" t="s">
        <v>220</v>
      </c>
      <c r="E207" s="174" t="s">
        <v>3925</v>
      </c>
      <c r="F207" s="251" t="s">
        <v>3926</v>
      </c>
      <c r="G207" s="251"/>
      <c r="H207" s="251"/>
      <c r="I207" s="251"/>
      <c r="J207" s="175" t="s">
        <v>372</v>
      </c>
      <c r="K207" s="176">
        <v>6</v>
      </c>
      <c r="L207" s="252">
        <v>0</v>
      </c>
      <c r="M207" s="253"/>
      <c r="N207" s="254">
        <f t="shared" si="25"/>
        <v>0</v>
      </c>
      <c r="O207" s="254"/>
      <c r="P207" s="254"/>
      <c r="Q207" s="254"/>
      <c r="R207" s="37"/>
      <c r="T207" s="177" t="s">
        <v>22</v>
      </c>
      <c r="U207" s="44" t="s">
        <v>49</v>
      </c>
      <c r="V207" s="36"/>
      <c r="W207" s="178">
        <f t="shared" si="26"/>
        <v>0</v>
      </c>
      <c r="X207" s="178">
        <v>0.34089999999999998</v>
      </c>
      <c r="Y207" s="178">
        <f t="shared" si="27"/>
        <v>2.0453999999999999</v>
      </c>
      <c r="Z207" s="178">
        <v>0</v>
      </c>
      <c r="AA207" s="179">
        <f t="shared" si="28"/>
        <v>0</v>
      </c>
      <c r="AR207" s="19" t="s">
        <v>224</v>
      </c>
      <c r="AT207" s="19" t="s">
        <v>220</v>
      </c>
      <c r="AU207" s="19" t="s">
        <v>93</v>
      </c>
      <c r="AY207" s="19" t="s">
        <v>219</v>
      </c>
      <c r="BE207" s="118">
        <f t="shared" si="29"/>
        <v>0</v>
      </c>
      <c r="BF207" s="118">
        <f t="shared" si="30"/>
        <v>0</v>
      </c>
      <c r="BG207" s="118">
        <f t="shared" si="31"/>
        <v>0</v>
      </c>
      <c r="BH207" s="118">
        <f t="shared" si="32"/>
        <v>0</v>
      </c>
      <c r="BI207" s="118">
        <f t="shared" si="33"/>
        <v>0</v>
      </c>
      <c r="BJ207" s="19" t="s">
        <v>40</v>
      </c>
      <c r="BK207" s="118">
        <f t="shared" si="34"/>
        <v>0</v>
      </c>
      <c r="BL207" s="19" t="s">
        <v>224</v>
      </c>
      <c r="BM207" s="19" t="s">
        <v>3927</v>
      </c>
    </row>
    <row r="208" spans="2:65" s="1" customFormat="1" ht="38.25" customHeight="1">
      <c r="B208" s="35"/>
      <c r="C208" s="181" t="s">
        <v>588</v>
      </c>
      <c r="D208" s="181" t="s">
        <v>536</v>
      </c>
      <c r="E208" s="182" t="s">
        <v>3928</v>
      </c>
      <c r="F208" s="285" t="s">
        <v>3929</v>
      </c>
      <c r="G208" s="285"/>
      <c r="H208" s="285"/>
      <c r="I208" s="285"/>
      <c r="J208" s="183" t="s">
        <v>372</v>
      </c>
      <c r="K208" s="184">
        <v>6</v>
      </c>
      <c r="L208" s="282">
        <v>0</v>
      </c>
      <c r="M208" s="283"/>
      <c r="N208" s="284">
        <f t="shared" si="25"/>
        <v>0</v>
      </c>
      <c r="O208" s="254"/>
      <c r="P208" s="254"/>
      <c r="Q208" s="254"/>
      <c r="R208" s="37"/>
      <c r="T208" s="177" t="s">
        <v>22</v>
      </c>
      <c r="U208" s="44" t="s">
        <v>49</v>
      </c>
      <c r="V208" s="36"/>
      <c r="W208" s="178">
        <f t="shared" si="26"/>
        <v>0</v>
      </c>
      <c r="X208" s="178">
        <v>9.7000000000000003E-2</v>
      </c>
      <c r="Y208" s="178">
        <f t="shared" si="27"/>
        <v>0.58200000000000007</v>
      </c>
      <c r="Z208" s="178">
        <v>0</v>
      </c>
      <c r="AA208" s="179">
        <f t="shared" si="28"/>
        <v>0</v>
      </c>
      <c r="AR208" s="19" t="s">
        <v>249</v>
      </c>
      <c r="AT208" s="19" t="s">
        <v>536</v>
      </c>
      <c r="AU208" s="19" t="s">
        <v>93</v>
      </c>
      <c r="AY208" s="19" t="s">
        <v>219</v>
      </c>
      <c r="BE208" s="118">
        <f t="shared" si="29"/>
        <v>0</v>
      </c>
      <c r="BF208" s="118">
        <f t="shared" si="30"/>
        <v>0</v>
      </c>
      <c r="BG208" s="118">
        <f t="shared" si="31"/>
        <v>0</v>
      </c>
      <c r="BH208" s="118">
        <f t="shared" si="32"/>
        <v>0</v>
      </c>
      <c r="BI208" s="118">
        <f t="shared" si="33"/>
        <v>0</v>
      </c>
      <c r="BJ208" s="19" t="s">
        <v>40</v>
      </c>
      <c r="BK208" s="118">
        <f t="shared" si="34"/>
        <v>0</v>
      </c>
      <c r="BL208" s="19" t="s">
        <v>224</v>
      </c>
      <c r="BM208" s="19" t="s">
        <v>3930</v>
      </c>
    </row>
    <row r="209" spans="2:65" s="1" customFormat="1" ht="25.5" customHeight="1">
      <c r="B209" s="35"/>
      <c r="C209" s="181" t="s">
        <v>592</v>
      </c>
      <c r="D209" s="181" t="s">
        <v>536</v>
      </c>
      <c r="E209" s="182" t="s">
        <v>3931</v>
      </c>
      <c r="F209" s="285" t="s">
        <v>3932</v>
      </c>
      <c r="G209" s="285"/>
      <c r="H209" s="285"/>
      <c r="I209" s="285"/>
      <c r="J209" s="183" t="s">
        <v>372</v>
      </c>
      <c r="K209" s="184">
        <v>6</v>
      </c>
      <c r="L209" s="282">
        <v>0</v>
      </c>
      <c r="M209" s="283"/>
      <c r="N209" s="284">
        <f t="shared" si="25"/>
        <v>0</v>
      </c>
      <c r="O209" s="254"/>
      <c r="P209" s="254"/>
      <c r="Q209" s="254"/>
      <c r="R209" s="37"/>
      <c r="T209" s="177" t="s">
        <v>22</v>
      </c>
      <c r="U209" s="44" t="s">
        <v>49</v>
      </c>
      <c r="V209" s="36"/>
      <c r="W209" s="178">
        <f t="shared" si="26"/>
        <v>0</v>
      </c>
      <c r="X209" s="178">
        <v>0.04</v>
      </c>
      <c r="Y209" s="178">
        <f t="shared" si="27"/>
        <v>0.24</v>
      </c>
      <c r="Z209" s="178">
        <v>0</v>
      </c>
      <c r="AA209" s="179">
        <f t="shared" si="28"/>
        <v>0</v>
      </c>
      <c r="AR209" s="19" t="s">
        <v>249</v>
      </c>
      <c r="AT209" s="19" t="s">
        <v>536</v>
      </c>
      <c r="AU209" s="19" t="s">
        <v>93</v>
      </c>
      <c r="AY209" s="19" t="s">
        <v>219</v>
      </c>
      <c r="BE209" s="118">
        <f t="shared" si="29"/>
        <v>0</v>
      </c>
      <c r="BF209" s="118">
        <f t="shared" si="30"/>
        <v>0</v>
      </c>
      <c r="BG209" s="118">
        <f t="shared" si="31"/>
        <v>0</v>
      </c>
      <c r="BH209" s="118">
        <f t="shared" si="32"/>
        <v>0</v>
      </c>
      <c r="BI209" s="118">
        <f t="shared" si="33"/>
        <v>0</v>
      </c>
      <c r="BJ209" s="19" t="s">
        <v>40</v>
      </c>
      <c r="BK209" s="118">
        <f t="shared" si="34"/>
        <v>0</v>
      </c>
      <c r="BL209" s="19" t="s">
        <v>224</v>
      </c>
      <c r="BM209" s="19" t="s">
        <v>3933</v>
      </c>
    </row>
    <row r="210" spans="2:65" s="1" customFormat="1" ht="25.5" customHeight="1">
      <c r="B210" s="35"/>
      <c r="C210" s="181" t="s">
        <v>596</v>
      </c>
      <c r="D210" s="181" t="s">
        <v>536</v>
      </c>
      <c r="E210" s="182" t="s">
        <v>3934</v>
      </c>
      <c r="F210" s="285" t="s">
        <v>3935</v>
      </c>
      <c r="G210" s="285"/>
      <c r="H210" s="285"/>
      <c r="I210" s="285"/>
      <c r="J210" s="183" t="s">
        <v>372</v>
      </c>
      <c r="K210" s="184">
        <v>6</v>
      </c>
      <c r="L210" s="282">
        <v>0</v>
      </c>
      <c r="M210" s="283"/>
      <c r="N210" s="284">
        <f t="shared" si="25"/>
        <v>0</v>
      </c>
      <c r="O210" s="254"/>
      <c r="P210" s="254"/>
      <c r="Q210" s="254"/>
      <c r="R210" s="37"/>
      <c r="T210" s="177" t="s">
        <v>22</v>
      </c>
      <c r="U210" s="44" t="s">
        <v>49</v>
      </c>
      <c r="V210" s="36"/>
      <c r="W210" s="178">
        <f t="shared" si="26"/>
        <v>0</v>
      </c>
      <c r="X210" s="178">
        <v>0.04</v>
      </c>
      <c r="Y210" s="178">
        <f t="shared" si="27"/>
        <v>0.24</v>
      </c>
      <c r="Z210" s="178">
        <v>0</v>
      </c>
      <c r="AA210" s="179">
        <f t="shared" si="28"/>
        <v>0</v>
      </c>
      <c r="AR210" s="19" t="s">
        <v>799</v>
      </c>
      <c r="AT210" s="19" t="s">
        <v>536</v>
      </c>
      <c r="AU210" s="19" t="s">
        <v>93</v>
      </c>
      <c r="AY210" s="19" t="s">
        <v>219</v>
      </c>
      <c r="BE210" s="118">
        <f t="shared" si="29"/>
        <v>0</v>
      </c>
      <c r="BF210" s="118">
        <f t="shared" si="30"/>
        <v>0</v>
      </c>
      <c r="BG210" s="118">
        <f t="shared" si="31"/>
        <v>0</v>
      </c>
      <c r="BH210" s="118">
        <f t="shared" si="32"/>
        <v>0</v>
      </c>
      <c r="BI210" s="118">
        <f t="shared" si="33"/>
        <v>0</v>
      </c>
      <c r="BJ210" s="19" t="s">
        <v>40</v>
      </c>
      <c r="BK210" s="118">
        <f t="shared" si="34"/>
        <v>0</v>
      </c>
      <c r="BL210" s="19" t="s">
        <v>799</v>
      </c>
      <c r="BM210" s="19" t="s">
        <v>3936</v>
      </c>
    </row>
    <row r="211" spans="2:65" s="1" customFormat="1" ht="25.5" customHeight="1">
      <c r="B211" s="35"/>
      <c r="C211" s="181" t="s">
        <v>600</v>
      </c>
      <c r="D211" s="181" t="s">
        <v>536</v>
      </c>
      <c r="E211" s="182" t="s">
        <v>3937</v>
      </c>
      <c r="F211" s="285" t="s">
        <v>3938</v>
      </c>
      <c r="G211" s="285"/>
      <c r="H211" s="285"/>
      <c r="I211" s="285"/>
      <c r="J211" s="183" t="s">
        <v>372</v>
      </c>
      <c r="K211" s="184">
        <v>6</v>
      </c>
      <c r="L211" s="282">
        <v>0</v>
      </c>
      <c r="M211" s="283"/>
      <c r="N211" s="284">
        <f t="shared" si="25"/>
        <v>0</v>
      </c>
      <c r="O211" s="254"/>
      <c r="P211" s="254"/>
      <c r="Q211" s="254"/>
      <c r="R211" s="37"/>
      <c r="T211" s="177" t="s">
        <v>22</v>
      </c>
      <c r="U211" s="44" t="s">
        <v>49</v>
      </c>
      <c r="V211" s="36"/>
      <c r="W211" s="178">
        <f t="shared" si="26"/>
        <v>0</v>
      </c>
      <c r="X211" s="178">
        <v>2.7E-2</v>
      </c>
      <c r="Y211" s="178">
        <f t="shared" si="27"/>
        <v>0.16200000000000001</v>
      </c>
      <c r="Z211" s="178">
        <v>0</v>
      </c>
      <c r="AA211" s="179">
        <f t="shared" si="28"/>
        <v>0</v>
      </c>
      <c r="AR211" s="19" t="s">
        <v>249</v>
      </c>
      <c r="AT211" s="19" t="s">
        <v>536</v>
      </c>
      <c r="AU211" s="19" t="s">
        <v>93</v>
      </c>
      <c r="AY211" s="19" t="s">
        <v>219</v>
      </c>
      <c r="BE211" s="118">
        <f t="shared" si="29"/>
        <v>0</v>
      </c>
      <c r="BF211" s="118">
        <f t="shared" si="30"/>
        <v>0</v>
      </c>
      <c r="BG211" s="118">
        <f t="shared" si="31"/>
        <v>0</v>
      </c>
      <c r="BH211" s="118">
        <f t="shared" si="32"/>
        <v>0</v>
      </c>
      <c r="BI211" s="118">
        <f t="shared" si="33"/>
        <v>0</v>
      </c>
      <c r="BJ211" s="19" t="s">
        <v>40</v>
      </c>
      <c r="BK211" s="118">
        <f t="shared" si="34"/>
        <v>0</v>
      </c>
      <c r="BL211" s="19" t="s">
        <v>224</v>
      </c>
      <c r="BM211" s="19" t="s">
        <v>3939</v>
      </c>
    </row>
    <row r="212" spans="2:65" s="1" customFormat="1" ht="38.25" customHeight="1">
      <c r="B212" s="35"/>
      <c r="C212" s="173" t="s">
        <v>604</v>
      </c>
      <c r="D212" s="173" t="s">
        <v>220</v>
      </c>
      <c r="E212" s="174" t="s">
        <v>3940</v>
      </c>
      <c r="F212" s="251" t="s">
        <v>3941</v>
      </c>
      <c r="G212" s="251"/>
      <c r="H212" s="251"/>
      <c r="I212" s="251"/>
      <c r="J212" s="175" t="s">
        <v>372</v>
      </c>
      <c r="K212" s="176">
        <v>6</v>
      </c>
      <c r="L212" s="252">
        <v>0</v>
      </c>
      <c r="M212" s="253"/>
      <c r="N212" s="254">
        <f t="shared" si="25"/>
        <v>0</v>
      </c>
      <c r="O212" s="254"/>
      <c r="P212" s="254"/>
      <c r="Q212" s="254"/>
      <c r="R212" s="37"/>
      <c r="T212" s="177" t="s">
        <v>22</v>
      </c>
      <c r="U212" s="44" t="s">
        <v>49</v>
      </c>
      <c r="V212" s="36"/>
      <c r="W212" s="178">
        <f t="shared" si="26"/>
        <v>0</v>
      </c>
      <c r="X212" s="178">
        <v>9.3600000000000003E-3</v>
      </c>
      <c r="Y212" s="178">
        <f t="shared" si="27"/>
        <v>5.6160000000000002E-2</v>
      </c>
      <c r="Z212" s="178">
        <v>0</v>
      </c>
      <c r="AA212" s="179">
        <f t="shared" si="28"/>
        <v>0</v>
      </c>
      <c r="AR212" s="19" t="s">
        <v>224</v>
      </c>
      <c r="AT212" s="19" t="s">
        <v>220</v>
      </c>
      <c r="AU212" s="19" t="s">
        <v>93</v>
      </c>
      <c r="AY212" s="19" t="s">
        <v>219</v>
      </c>
      <c r="BE212" s="118">
        <f t="shared" si="29"/>
        <v>0</v>
      </c>
      <c r="BF212" s="118">
        <f t="shared" si="30"/>
        <v>0</v>
      </c>
      <c r="BG212" s="118">
        <f t="shared" si="31"/>
        <v>0</v>
      </c>
      <c r="BH212" s="118">
        <f t="shared" si="32"/>
        <v>0</v>
      </c>
      <c r="BI212" s="118">
        <f t="shared" si="33"/>
        <v>0</v>
      </c>
      <c r="BJ212" s="19" t="s">
        <v>40</v>
      </c>
      <c r="BK212" s="118">
        <f t="shared" si="34"/>
        <v>0</v>
      </c>
      <c r="BL212" s="19" t="s">
        <v>224</v>
      </c>
      <c r="BM212" s="19" t="s">
        <v>3942</v>
      </c>
    </row>
    <row r="213" spans="2:65" s="1" customFormat="1" ht="25.5" customHeight="1">
      <c r="B213" s="35"/>
      <c r="C213" s="181" t="s">
        <v>608</v>
      </c>
      <c r="D213" s="181" t="s">
        <v>536</v>
      </c>
      <c r="E213" s="182" t="s">
        <v>3943</v>
      </c>
      <c r="F213" s="285" t="s">
        <v>3944</v>
      </c>
      <c r="G213" s="285"/>
      <c r="H213" s="285"/>
      <c r="I213" s="285"/>
      <c r="J213" s="183" t="s">
        <v>372</v>
      </c>
      <c r="K213" s="184">
        <v>6</v>
      </c>
      <c r="L213" s="282">
        <v>0</v>
      </c>
      <c r="M213" s="283"/>
      <c r="N213" s="284">
        <f t="shared" si="25"/>
        <v>0</v>
      </c>
      <c r="O213" s="254"/>
      <c r="P213" s="254"/>
      <c r="Q213" s="254"/>
      <c r="R213" s="37"/>
      <c r="T213" s="177" t="s">
        <v>22</v>
      </c>
      <c r="U213" s="44" t="s">
        <v>49</v>
      </c>
      <c r="V213" s="36"/>
      <c r="W213" s="178">
        <f t="shared" si="26"/>
        <v>0</v>
      </c>
      <c r="X213" s="178">
        <v>0.06</v>
      </c>
      <c r="Y213" s="178">
        <f t="shared" si="27"/>
        <v>0.36</v>
      </c>
      <c r="Z213" s="178">
        <v>0</v>
      </c>
      <c r="AA213" s="179">
        <f t="shared" si="28"/>
        <v>0</v>
      </c>
      <c r="AR213" s="19" t="s">
        <v>249</v>
      </c>
      <c r="AT213" s="19" t="s">
        <v>536</v>
      </c>
      <c r="AU213" s="19" t="s">
        <v>93</v>
      </c>
      <c r="AY213" s="19" t="s">
        <v>219</v>
      </c>
      <c r="BE213" s="118">
        <f t="shared" si="29"/>
        <v>0</v>
      </c>
      <c r="BF213" s="118">
        <f t="shared" si="30"/>
        <v>0</v>
      </c>
      <c r="BG213" s="118">
        <f t="shared" si="31"/>
        <v>0</v>
      </c>
      <c r="BH213" s="118">
        <f t="shared" si="32"/>
        <v>0</v>
      </c>
      <c r="BI213" s="118">
        <f t="shared" si="33"/>
        <v>0</v>
      </c>
      <c r="BJ213" s="19" t="s">
        <v>40</v>
      </c>
      <c r="BK213" s="118">
        <f t="shared" si="34"/>
        <v>0</v>
      </c>
      <c r="BL213" s="19" t="s">
        <v>224</v>
      </c>
      <c r="BM213" s="19" t="s">
        <v>3945</v>
      </c>
    </row>
    <row r="214" spans="2:65" s="1" customFormat="1" ht="16.5" customHeight="1">
      <c r="B214" s="35"/>
      <c r="C214" s="181" t="s">
        <v>612</v>
      </c>
      <c r="D214" s="181" t="s">
        <v>536</v>
      </c>
      <c r="E214" s="182" t="s">
        <v>3946</v>
      </c>
      <c r="F214" s="285" t="s">
        <v>3947</v>
      </c>
      <c r="G214" s="285"/>
      <c r="H214" s="285"/>
      <c r="I214" s="285"/>
      <c r="J214" s="183" t="s">
        <v>372</v>
      </c>
      <c r="K214" s="184">
        <v>6</v>
      </c>
      <c r="L214" s="282">
        <v>0</v>
      </c>
      <c r="M214" s="283"/>
      <c r="N214" s="284">
        <f t="shared" si="25"/>
        <v>0</v>
      </c>
      <c r="O214" s="254"/>
      <c r="P214" s="254"/>
      <c r="Q214" s="254"/>
      <c r="R214" s="37"/>
      <c r="T214" s="177" t="s">
        <v>22</v>
      </c>
      <c r="U214" s="44" t="s">
        <v>49</v>
      </c>
      <c r="V214" s="36"/>
      <c r="W214" s="178">
        <f t="shared" si="26"/>
        <v>0</v>
      </c>
      <c r="X214" s="178">
        <v>5.8000000000000003E-2</v>
      </c>
      <c r="Y214" s="178">
        <f t="shared" si="27"/>
        <v>0.34800000000000003</v>
      </c>
      <c r="Z214" s="178">
        <v>0</v>
      </c>
      <c r="AA214" s="179">
        <f t="shared" si="28"/>
        <v>0</v>
      </c>
      <c r="AR214" s="19" t="s">
        <v>249</v>
      </c>
      <c r="AT214" s="19" t="s">
        <v>536</v>
      </c>
      <c r="AU214" s="19" t="s">
        <v>93</v>
      </c>
      <c r="AY214" s="19" t="s">
        <v>219</v>
      </c>
      <c r="BE214" s="118">
        <f t="shared" si="29"/>
        <v>0</v>
      </c>
      <c r="BF214" s="118">
        <f t="shared" si="30"/>
        <v>0</v>
      </c>
      <c r="BG214" s="118">
        <f t="shared" si="31"/>
        <v>0</v>
      </c>
      <c r="BH214" s="118">
        <f t="shared" si="32"/>
        <v>0</v>
      </c>
      <c r="BI214" s="118">
        <f t="shared" si="33"/>
        <v>0</v>
      </c>
      <c r="BJ214" s="19" t="s">
        <v>40</v>
      </c>
      <c r="BK214" s="118">
        <f t="shared" si="34"/>
        <v>0</v>
      </c>
      <c r="BL214" s="19" t="s">
        <v>224</v>
      </c>
      <c r="BM214" s="19" t="s">
        <v>3948</v>
      </c>
    </row>
    <row r="215" spans="2:65" s="1" customFormat="1" ht="25.5" customHeight="1">
      <c r="B215" s="35"/>
      <c r="C215" s="181" t="s">
        <v>616</v>
      </c>
      <c r="D215" s="181" t="s">
        <v>536</v>
      </c>
      <c r="E215" s="182" t="s">
        <v>3949</v>
      </c>
      <c r="F215" s="285" t="s">
        <v>3950</v>
      </c>
      <c r="G215" s="285"/>
      <c r="H215" s="285"/>
      <c r="I215" s="285"/>
      <c r="J215" s="183" t="s">
        <v>372</v>
      </c>
      <c r="K215" s="184">
        <v>6</v>
      </c>
      <c r="L215" s="282">
        <v>0</v>
      </c>
      <c r="M215" s="283"/>
      <c r="N215" s="284">
        <f t="shared" si="25"/>
        <v>0</v>
      </c>
      <c r="O215" s="254"/>
      <c r="P215" s="254"/>
      <c r="Q215" s="254"/>
      <c r="R215" s="37"/>
      <c r="T215" s="177" t="s">
        <v>22</v>
      </c>
      <c r="U215" s="44" t="s">
        <v>49</v>
      </c>
      <c r="V215" s="36"/>
      <c r="W215" s="178">
        <f t="shared" si="26"/>
        <v>0</v>
      </c>
      <c r="X215" s="178">
        <v>4.0000000000000001E-3</v>
      </c>
      <c r="Y215" s="178">
        <f t="shared" si="27"/>
        <v>2.4E-2</v>
      </c>
      <c r="Z215" s="178">
        <v>0</v>
      </c>
      <c r="AA215" s="179">
        <f t="shared" si="28"/>
        <v>0</v>
      </c>
      <c r="AR215" s="19" t="s">
        <v>249</v>
      </c>
      <c r="AT215" s="19" t="s">
        <v>536</v>
      </c>
      <c r="AU215" s="19" t="s">
        <v>93</v>
      </c>
      <c r="AY215" s="19" t="s">
        <v>219</v>
      </c>
      <c r="BE215" s="118">
        <f t="shared" si="29"/>
        <v>0</v>
      </c>
      <c r="BF215" s="118">
        <f t="shared" si="30"/>
        <v>0</v>
      </c>
      <c r="BG215" s="118">
        <f t="shared" si="31"/>
        <v>0</v>
      </c>
      <c r="BH215" s="118">
        <f t="shared" si="32"/>
        <v>0</v>
      </c>
      <c r="BI215" s="118">
        <f t="shared" si="33"/>
        <v>0</v>
      </c>
      <c r="BJ215" s="19" t="s">
        <v>40</v>
      </c>
      <c r="BK215" s="118">
        <f t="shared" si="34"/>
        <v>0</v>
      </c>
      <c r="BL215" s="19" t="s">
        <v>224</v>
      </c>
      <c r="BM215" s="19" t="s">
        <v>3951</v>
      </c>
    </row>
    <row r="216" spans="2:65" s="1" customFormat="1" ht="25.5" customHeight="1">
      <c r="B216" s="35"/>
      <c r="C216" s="173" t="s">
        <v>620</v>
      </c>
      <c r="D216" s="173" t="s">
        <v>220</v>
      </c>
      <c r="E216" s="174" t="s">
        <v>3644</v>
      </c>
      <c r="F216" s="251" t="s">
        <v>3645</v>
      </c>
      <c r="G216" s="251"/>
      <c r="H216" s="251"/>
      <c r="I216" s="251"/>
      <c r="J216" s="175" t="s">
        <v>372</v>
      </c>
      <c r="K216" s="176">
        <v>2</v>
      </c>
      <c r="L216" s="252">
        <v>0</v>
      </c>
      <c r="M216" s="253"/>
      <c r="N216" s="254">
        <f t="shared" si="25"/>
        <v>0</v>
      </c>
      <c r="O216" s="254"/>
      <c r="P216" s="254"/>
      <c r="Q216" s="254"/>
      <c r="R216" s="37"/>
      <c r="T216" s="177" t="s">
        <v>22</v>
      </c>
      <c r="U216" s="44" t="s">
        <v>49</v>
      </c>
      <c r="V216" s="36"/>
      <c r="W216" s="178">
        <f t="shared" si="26"/>
        <v>0</v>
      </c>
      <c r="X216" s="178">
        <v>7.0200000000000002E-3</v>
      </c>
      <c r="Y216" s="178">
        <f t="shared" si="27"/>
        <v>1.404E-2</v>
      </c>
      <c r="Z216" s="178">
        <v>0</v>
      </c>
      <c r="AA216" s="179">
        <f t="shared" si="28"/>
        <v>0</v>
      </c>
      <c r="AR216" s="19" t="s">
        <v>224</v>
      </c>
      <c r="AT216" s="19" t="s">
        <v>220</v>
      </c>
      <c r="AU216" s="19" t="s">
        <v>93</v>
      </c>
      <c r="AY216" s="19" t="s">
        <v>219</v>
      </c>
      <c r="BE216" s="118">
        <f t="shared" si="29"/>
        <v>0</v>
      </c>
      <c r="BF216" s="118">
        <f t="shared" si="30"/>
        <v>0</v>
      </c>
      <c r="BG216" s="118">
        <f t="shared" si="31"/>
        <v>0</v>
      </c>
      <c r="BH216" s="118">
        <f t="shared" si="32"/>
        <v>0</v>
      </c>
      <c r="BI216" s="118">
        <f t="shared" si="33"/>
        <v>0</v>
      </c>
      <c r="BJ216" s="19" t="s">
        <v>40</v>
      </c>
      <c r="BK216" s="118">
        <f t="shared" si="34"/>
        <v>0</v>
      </c>
      <c r="BL216" s="19" t="s">
        <v>224</v>
      </c>
      <c r="BM216" s="19" t="s">
        <v>3952</v>
      </c>
    </row>
    <row r="217" spans="2:65" s="1" customFormat="1" ht="16.5" customHeight="1">
      <c r="B217" s="35"/>
      <c r="C217" s="181" t="s">
        <v>624</v>
      </c>
      <c r="D217" s="181" t="s">
        <v>536</v>
      </c>
      <c r="E217" s="182" t="s">
        <v>3953</v>
      </c>
      <c r="F217" s="285" t="s">
        <v>3954</v>
      </c>
      <c r="G217" s="285"/>
      <c r="H217" s="285"/>
      <c r="I217" s="285"/>
      <c r="J217" s="183" t="s">
        <v>372</v>
      </c>
      <c r="K217" s="184">
        <v>1</v>
      </c>
      <c r="L217" s="282">
        <v>0</v>
      </c>
      <c r="M217" s="283"/>
      <c r="N217" s="284">
        <f t="shared" si="25"/>
        <v>0</v>
      </c>
      <c r="O217" s="254"/>
      <c r="P217" s="254"/>
      <c r="Q217" s="254"/>
      <c r="R217" s="37"/>
      <c r="T217" s="177" t="s">
        <v>22</v>
      </c>
      <c r="U217" s="44" t="s">
        <v>49</v>
      </c>
      <c r="V217" s="36"/>
      <c r="W217" s="178">
        <f t="shared" si="26"/>
        <v>0</v>
      </c>
      <c r="X217" s="178">
        <v>4.5999999999999999E-2</v>
      </c>
      <c r="Y217" s="178">
        <f t="shared" si="27"/>
        <v>4.5999999999999999E-2</v>
      </c>
      <c r="Z217" s="178">
        <v>0</v>
      </c>
      <c r="AA217" s="179">
        <f t="shared" si="28"/>
        <v>0</v>
      </c>
      <c r="AR217" s="19" t="s">
        <v>249</v>
      </c>
      <c r="AT217" s="19" t="s">
        <v>536</v>
      </c>
      <c r="AU217" s="19" t="s">
        <v>93</v>
      </c>
      <c r="AY217" s="19" t="s">
        <v>219</v>
      </c>
      <c r="BE217" s="118">
        <f t="shared" si="29"/>
        <v>0</v>
      </c>
      <c r="BF217" s="118">
        <f t="shared" si="30"/>
        <v>0</v>
      </c>
      <c r="BG217" s="118">
        <f t="shared" si="31"/>
        <v>0</v>
      </c>
      <c r="BH217" s="118">
        <f t="shared" si="32"/>
        <v>0</v>
      </c>
      <c r="BI217" s="118">
        <f t="shared" si="33"/>
        <v>0</v>
      </c>
      <c r="BJ217" s="19" t="s">
        <v>40</v>
      </c>
      <c r="BK217" s="118">
        <f t="shared" si="34"/>
        <v>0</v>
      </c>
      <c r="BL217" s="19" t="s">
        <v>224</v>
      </c>
      <c r="BM217" s="19" t="s">
        <v>3955</v>
      </c>
    </row>
    <row r="218" spans="2:65" s="1" customFormat="1" ht="25.5" customHeight="1">
      <c r="B218" s="35"/>
      <c r="C218" s="181" t="s">
        <v>628</v>
      </c>
      <c r="D218" s="181" t="s">
        <v>536</v>
      </c>
      <c r="E218" s="182" t="s">
        <v>3650</v>
      </c>
      <c r="F218" s="285" t="s">
        <v>3956</v>
      </c>
      <c r="G218" s="285"/>
      <c r="H218" s="285"/>
      <c r="I218" s="285"/>
      <c r="J218" s="183" t="s">
        <v>372</v>
      </c>
      <c r="K218" s="184">
        <v>1</v>
      </c>
      <c r="L218" s="282">
        <v>0</v>
      </c>
      <c r="M218" s="283"/>
      <c r="N218" s="284">
        <f t="shared" si="25"/>
        <v>0</v>
      </c>
      <c r="O218" s="254"/>
      <c r="P218" s="254"/>
      <c r="Q218" s="254"/>
      <c r="R218" s="37"/>
      <c r="T218" s="177" t="s">
        <v>22</v>
      </c>
      <c r="U218" s="44" t="s">
        <v>49</v>
      </c>
      <c r="V218" s="36"/>
      <c r="W218" s="178">
        <f t="shared" si="26"/>
        <v>0</v>
      </c>
      <c r="X218" s="178">
        <v>0.11799999999999999</v>
      </c>
      <c r="Y218" s="178">
        <f t="shared" si="27"/>
        <v>0.11799999999999999</v>
      </c>
      <c r="Z218" s="178">
        <v>0</v>
      </c>
      <c r="AA218" s="179">
        <f t="shared" si="28"/>
        <v>0</v>
      </c>
      <c r="AR218" s="19" t="s">
        <v>249</v>
      </c>
      <c r="AT218" s="19" t="s">
        <v>536</v>
      </c>
      <c r="AU218" s="19" t="s">
        <v>93</v>
      </c>
      <c r="AY218" s="19" t="s">
        <v>219</v>
      </c>
      <c r="BE218" s="118">
        <f t="shared" si="29"/>
        <v>0</v>
      </c>
      <c r="BF218" s="118">
        <f t="shared" si="30"/>
        <v>0</v>
      </c>
      <c r="BG218" s="118">
        <f t="shared" si="31"/>
        <v>0</v>
      </c>
      <c r="BH218" s="118">
        <f t="shared" si="32"/>
        <v>0</v>
      </c>
      <c r="BI218" s="118">
        <f t="shared" si="33"/>
        <v>0</v>
      </c>
      <c r="BJ218" s="19" t="s">
        <v>40</v>
      </c>
      <c r="BK218" s="118">
        <f t="shared" si="34"/>
        <v>0</v>
      </c>
      <c r="BL218" s="19" t="s">
        <v>224</v>
      </c>
      <c r="BM218" s="19" t="s">
        <v>3957</v>
      </c>
    </row>
    <row r="219" spans="2:65" s="1" customFormat="1" ht="16.5" customHeight="1">
      <c r="B219" s="35"/>
      <c r="C219" s="181" t="s">
        <v>632</v>
      </c>
      <c r="D219" s="181" t="s">
        <v>536</v>
      </c>
      <c r="E219" s="182" t="s">
        <v>3647</v>
      </c>
      <c r="F219" s="285" t="s">
        <v>3648</v>
      </c>
      <c r="G219" s="285"/>
      <c r="H219" s="285"/>
      <c r="I219" s="285"/>
      <c r="J219" s="183" t="s">
        <v>372</v>
      </c>
      <c r="K219" s="184">
        <v>1</v>
      </c>
      <c r="L219" s="282">
        <v>0</v>
      </c>
      <c r="M219" s="283"/>
      <c r="N219" s="284">
        <f t="shared" si="25"/>
        <v>0</v>
      </c>
      <c r="O219" s="254"/>
      <c r="P219" s="254"/>
      <c r="Q219" s="254"/>
      <c r="R219" s="37"/>
      <c r="T219" s="177" t="s">
        <v>22</v>
      </c>
      <c r="U219" s="44" t="s">
        <v>49</v>
      </c>
      <c r="V219" s="36"/>
      <c r="W219" s="178">
        <f t="shared" si="26"/>
        <v>0</v>
      </c>
      <c r="X219" s="178">
        <v>1.95E-2</v>
      </c>
      <c r="Y219" s="178">
        <f t="shared" si="27"/>
        <v>1.95E-2</v>
      </c>
      <c r="Z219" s="178">
        <v>0</v>
      </c>
      <c r="AA219" s="179">
        <f t="shared" si="28"/>
        <v>0</v>
      </c>
      <c r="AR219" s="19" t="s">
        <v>249</v>
      </c>
      <c r="AT219" s="19" t="s">
        <v>536</v>
      </c>
      <c r="AU219" s="19" t="s">
        <v>93</v>
      </c>
      <c r="AY219" s="19" t="s">
        <v>219</v>
      </c>
      <c r="BE219" s="118">
        <f t="shared" si="29"/>
        <v>0</v>
      </c>
      <c r="BF219" s="118">
        <f t="shared" si="30"/>
        <v>0</v>
      </c>
      <c r="BG219" s="118">
        <f t="shared" si="31"/>
        <v>0</v>
      </c>
      <c r="BH219" s="118">
        <f t="shared" si="32"/>
        <v>0</v>
      </c>
      <c r="BI219" s="118">
        <f t="shared" si="33"/>
        <v>0</v>
      </c>
      <c r="BJ219" s="19" t="s">
        <v>40</v>
      </c>
      <c r="BK219" s="118">
        <f t="shared" si="34"/>
        <v>0</v>
      </c>
      <c r="BL219" s="19" t="s">
        <v>224</v>
      </c>
      <c r="BM219" s="19" t="s">
        <v>3958</v>
      </c>
    </row>
    <row r="220" spans="2:65" s="1" customFormat="1" ht="25.5" customHeight="1">
      <c r="B220" s="35"/>
      <c r="C220" s="181" t="s">
        <v>636</v>
      </c>
      <c r="D220" s="181" t="s">
        <v>536</v>
      </c>
      <c r="E220" s="182" t="s">
        <v>3959</v>
      </c>
      <c r="F220" s="285" t="s">
        <v>3960</v>
      </c>
      <c r="G220" s="285"/>
      <c r="H220" s="285"/>
      <c r="I220" s="285"/>
      <c r="J220" s="183" t="s">
        <v>372</v>
      </c>
      <c r="K220" s="184">
        <v>1</v>
      </c>
      <c r="L220" s="282">
        <v>0</v>
      </c>
      <c r="M220" s="283"/>
      <c r="N220" s="284">
        <f t="shared" si="25"/>
        <v>0</v>
      </c>
      <c r="O220" s="254"/>
      <c r="P220" s="254"/>
      <c r="Q220" s="254"/>
      <c r="R220" s="37"/>
      <c r="T220" s="177" t="s">
        <v>22</v>
      </c>
      <c r="U220" s="44" t="s">
        <v>49</v>
      </c>
      <c r="V220" s="36"/>
      <c r="W220" s="178">
        <f t="shared" si="26"/>
        <v>0</v>
      </c>
      <c r="X220" s="178">
        <v>0.11799999999999999</v>
      </c>
      <c r="Y220" s="178">
        <f t="shared" si="27"/>
        <v>0.11799999999999999</v>
      </c>
      <c r="Z220" s="178">
        <v>0</v>
      </c>
      <c r="AA220" s="179">
        <f t="shared" si="28"/>
        <v>0</v>
      </c>
      <c r="AR220" s="19" t="s">
        <v>249</v>
      </c>
      <c r="AT220" s="19" t="s">
        <v>536</v>
      </c>
      <c r="AU220" s="19" t="s">
        <v>93</v>
      </c>
      <c r="AY220" s="19" t="s">
        <v>219</v>
      </c>
      <c r="BE220" s="118">
        <f t="shared" si="29"/>
        <v>0</v>
      </c>
      <c r="BF220" s="118">
        <f t="shared" si="30"/>
        <v>0</v>
      </c>
      <c r="BG220" s="118">
        <f t="shared" si="31"/>
        <v>0</v>
      </c>
      <c r="BH220" s="118">
        <f t="shared" si="32"/>
        <v>0</v>
      </c>
      <c r="BI220" s="118">
        <f t="shared" si="33"/>
        <v>0</v>
      </c>
      <c r="BJ220" s="19" t="s">
        <v>40</v>
      </c>
      <c r="BK220" s="118">
        <f t="shared" si="34"/>
        <v>0</v>
      </c>
      <c r="BL220" s="19" t="s">
        <v>224</v>
      </c>
      <c r="BM220" s="19" t="s">
        <v>3961</v>
      </c>
    </row>
    <row r="221" spans="2:65" s="1" customFormat="1" ht="38.25" customHeight="1">
      <c r="B221" s="35"/>
      <c r="C221" s="173" t="s">
        <v>640</v>
      </c>
      <c r="D221" s="173" t="s">
        <v>220</v>
      </c>
      <c r="E221" s="174" t="s">
        <v>3656</v>
      </c>
      <c r="F221" s="251" t="s">
        <v>3657</v>
      </c>
      <c r="G221" s="251"/>
      <c r="H221" s="251"/>
      <c r="I221" s="251"/>
      <c r="J221" s="175" t="s">
        <v>231</v>
      </c>
      <c r="K221" s="176">
        <v>2</v>
      </c>
      <c r="L221" s="252">
        <v>0</v>
      </c>
      <c r="M221" s="253"/>
      <c r="N221" s="254">
        <f t="shared" si="25"/>
        <v>0</v>
      </c>
      <c r="O221" s="254"/>
      <c r="P221" s="254"/>
      <c r="Q221" s="254"/>
      <c r="R221" s="37"/>
      <c r="T221" s="177" t="s">
        <v>22</v>
      </c>
      <c r="U221" s="44" t="s">
        <v>49</v>
      </c>
      <c r="V221" s="36"/>
      <c r="W221" s="178">
        <f t="shared" ref="W221:W222" si="35">V221*K221</f>
        <v>0</v>
      </c>
      <c r="X221" s="178">
        <v>0</v>
      </c>
      <c r="Y221" s="178">
        <f t="shared" ref="Y221:Y222" si="36">X221*K221</f>
        <v>0</v>
      </c>
      <c r="Z221" s="178">
        <v>0</v>
      </c>
      <c r="AA221" s="179">
        <f t="shared" ref="AA221:AA222" si="37">Z221*K221</f>
        <v>0</v>
      </c>
      <c r="AR221" s="19" t="s">
        <v>224</v>
      </c>
      <c r="AT221" s="19" t="s">
        <v>220</v>
      </c>
      <c r="AU221" s="19" t="s">
        <v>93</v>
      </c>
      <c r="AY221" s="19" t="s">
        <v>219</v>
      </c>
      <c r="BE221" s="118">
        <f t="shared" si="29"/>
        <v>0</v>
      </c>
      <c r="BF221" s="118">
        <f t="shared" si="30"/>
        <v>0</v>
      </c>
      <c r="BG221" s="118">
        <f t="shared" si="31"/>
        <v>0</v>
      </c>
      <c r="BH221" s="118">
        <f t="shared" si="32"/>
        <v>0</v>
      </c>
      <c r="BI221" s="118">
        <f t="shared" si="33"/>
        <v>0</v>
      </c>
      <c r="BJ221" s="19" t="s">
        <v>40</v>
      </c>
      <c r="BK221" s="118">
        <f t="shared" si="34"/>
        <v>0</v>
      </c>
      <c r="BL221" s="19" t="s">
        <v>224</v>
      </c>
      <c r="BM221" s="19" t="s">
        <v>3962</v>
      </c>
    </row>
    <row r="222" spans="2:65" s="1" customFormat="1" ht="38.25" customHeight="1">
      <c r="B222" s="35"/>
      <c r="C222" s="173" t="s">
        <v>644</v>
      </c>
      <c r="D222" s="173" t="s">
        <v>220</v>
      </c>
      <c r="E222" s="174" t="s">
        <v>3963</v>
      </c>
      <c r="F222" s="251" t="s">
        <v>3964</v>
      </c>
      <c r="G222" s="251"/>
      <c r="H222" s="251"/>
      <c r="I222" s="251"/>
      <c r="J222" s="175" t="s">
        <v>372</v>
      </c>
      <c r="K222" s="176">
        <v>1</v>
      </c>
      <c r="L222" s="252">
        <v>0</v>
      </c>
      <c r="M222" s="253"/>
      <c r="N222" s="254">
        <f t="shared" si="25"/>
        <v>0</v>
      </c>
      <c r="O222" s="254"/>
      <c r="P222" s="254"/>
      <c r="Q222" s="254"/>
      <c r="R222" s="37"/>
      <c r="T222" s="177" t="s">
        <v>22</v>
      </c>
      <c r="U222" s="44" t="s">
        <v>49</v>
      </c>
      <c r="V222" s="36"/>
      <c r="W222" s="178">
        <f t="shared" si="35"/>
        <v>0</v>
      </c>
      <c r="X222" s="178">
        <v>0</v>
      </c>
      <c r="Y222" s="178">
        <f t="shared" si="36"/>
        <v>0</v>
      </c>
      <c r="Z222" s="178">
        <v>0</v>
      </c>
      <c r="AA222" s="179">
        <f t="shared" si="37"/>
        <v>0</v>
      </c>
      <c r="AR222" s="19" t="s">
        <v>224</v>
      </c>
      <c r="AT222" s="19" t="s">
        <v>220</v>
      </c>
      <c r="AU222" s="19" t="s">
        <v>93</v>
      </c>
      <c r="AY222" s="19" t="s">
        <v>219</v>
      </c>
      <c r="BE222" s="118">
        <f t="shared" si="29"/>
        <v>0</v>
      </c>
      <c r="BF222" s="118">
        <f t="shared" si="30"/>
        <v>0</v>
      </c>
      <c r="BG222" s="118">
        <f t="shared" si="31"/>
        <v>0</v>
      </c>
      <c r="BH222" s="118">
        <f t="shared" si="32"/>
        <v>0</v>
      </c>
      <c r="BI222" s="118">
        <f t="shared" si="33"/>
        <v>0</v>
      </c>
      <c r="BJ222" s="19" t="s">
        <v>40</v>
      </c>
      <c r="BK222" s="118">
        <f t="shared" si="34"/>
        <v>0</v>
      </c>
      <c r="BL222" s="19" t="s">
        <v>224</v>
      </c>
      <c r="BM222" s="19" t="s">
        <v>3965</v>
      </c>
    </row>
    <row r="223" spans="2:65" s="10" customFormat="1" ht="29.85" customHeight="1">
      <c r="B223" s="162"/>
      <c r="C223" s="163"/>
      <c r="D223" s="172" t="s">
        <v>3028</v>
      </c>
      <c r="E223" s="172"/>
      <c r="F223" s="172"/>
      <c r="G223" s="172"/>
      <c r="H223" s="172"/>
      <c r="I223" s="172"/>
      <c r="J223" s="172"/>
      <c r="K223" s="172"/>
      <c r="L223" s="172"/>
      <c r="M223" s="172"/>
      <c r="N223" s="255">
        <f>BK223</f>
        <v>0</v>
      </c>
      <c r="O223" s="256"/>
      <c r="P223" s="256"/>
      <c r="Q223" s="256"/>
      <c r="R223" s="165"/>
      <c r="T223" s="166"/>
      <c r="U223" s="163"/>
      <c r="V223" s="163"/>
      <c r="W223" s="167">
        <f>SUM(W224:W226)</f>
        <v>0</v>
      </c>
      <c r="X223" s="163"/>
      <c r="Y223" s="167">
        <f>SUM(Y224:Y226)</f>
        <v>4.163E-3</v>
      </c>
      <c r="Z223" s="163"/>
      <c r="AA223" s="168">
        <f>SUM(AA224:AA226)</f>
        <v>0.25469999999999998</v>
      </c>
      <c r="AR223" s="169" t="s">
        <v>40</v>
      </c>
      <c r="AT223" s="170" t="s">
        <v>83</v>
      </c>
      <c r="AU223" s="170" t="s">
        <v>40</v>
      </c>
      <c r="AY223" s="169" t="s">
        <v>219</v>
      </c>
      <c r="BK223" s="171">
        <f>SUM(BK224:BK226)</f>
        <v>0</v>
      </c>
    </row>
    <row r="224" spans="2:65" s="1" customFormat="1" ht="25.5" customHeight="1">
      <c r="B224" s="35"/>
      <c r="C224" s="173" t="s">
        <v>648</v>
      </c>
      <c r="D224" s="173" t="s">
        <v>220</v>
      </c>
      <c r="E224" s="174" t="s">
        <v>3659</v>
      </c>
      <c r="F224" s="251" t="s">
        <v>3660</v>
      </c>
      <c r="G224" s="251"/>
      <c r="H224" s="251"/>
      <c r="I224" s="251"/>
      <c r="J224" s="175" t="s">
        <v>429</v>
      </c>
      <c r="K224" s="176">
        <v>0.9</v>
      </c>
      <c r="L224" s="252">
        <v>0</v>
      </c>
      <c r="M224" s="253"/>
      <c r="N224" s="254">
        <f>ROUND(L224*K224,2)</f>
        <v>0</v>
      </c>
      <c r="O224" s="254"/>
      <c r="P224" s="254"/>
      <c r="Q224" s="254"/>
      <c r="R224" s="37"/>
      <c r="T224" s="177" t="s">
        <v>22</v>
      </c>
      <c r="U224" s="44" t="s">
        <v>49</v>
      </c>
      <c r="V224" s="36"/>
      <c r="W224" s="178">
        <f>V224*K224</f>
        <v>0</v>
      </c>
      <c r="X224" s="178">
        <v>4.1700000000000001E-3</v>
      </c>
      <c r="Y224" s="178">
        <f>X224*K224</f>
        <v>3.7530000000000003E-3</v>
      </c>
      <c r="Z224" s="178">
        <v>0.28299999999999997</v>
      </c>
      <c r="AA224" s="179">
        <f>Z224*K224</f>
        <v>0.25469999999999998</v>
      </c>
      <c r="AR224" s="19" t="s">
        <v>224</v>
      </c>
      <c r="AT224" s="19" t="s">
        <v>220</v>
      </c>
      <c r="AU224" s="19" t="s">
        <v>93</v>
      </c>
      <c r="AY224" s="19" t="s">
        <v>219</v>
      </c>
      <c r="BE224" s="118">
        <f>IF(U224="základní",N224,0)</f>
        <v>0</v>
      </c>
      <c r="BF224" s="118">
        <f>IF(U224="snížená",N224,0)</f>
        <v>0</v>
      </c>
      <c r="BG224" s="118">
        <f>IF(U224="zákl. přenesená",N224,0)</f>
        <v>0</v>
      </c>
      <c r="BH224" s="118">
        <f>IF(U224="sníž. přenesená",N224,0)</f>
        <v>0</v>
      </c>
      <c r="BI224" s="118">
        <f>IF(U224="nulová",N224,0)</f>
        <v>0</v>
      </c>
      <c r="BJ224" s="19" t="s">
        <v>40</v>
      </c>
      <c r="BK224" s="118">
        <f>ROUND(L224*K224,2)</f>
        <v>0</v>
      </c>
      <c r="BL224" s="19" t="s">
        <v>224</v>
      </c>
      <c r="BM224" s="19" t="s">
        <v>3966</v>
      </c>
    </row>
    <row r="225" spans="2:65" s="1" customFormat="1" ht="16.5" customHeight="1">
      <c r="B225" s="35"/>
      <c r="C225" s="173" t="s">
        <v>652</v>
      </c>
      <c r="D225" s="173" t="s">
        <v>220</v>
      </c>
      <c r="E225" s="174" t="s">
        <v>3662</v>
      </c>
      <c r="F225" s="251" t="s">
        <v>3967</v>
      </c>
      <c r="G225" s="251"/>
      <c r="H225" s="251"/>
      <c r="I225" s="251"/>
      <c r="J225" s="175" t="s">
        <v>372</v>
      </c>
      <c r="K225" s="176">
        <v>3</v>
      </c>
      <c r="L225" s="252">
        <v>0</v>
      </c>
      <c r="M225" s="253"/>
      <c r="N225" s="254">
        <f>ROUND(L225*K225,2)</f>
        <v>0</v>
      </c>
      <c r="O225" s="254"/>
      <c r="P225" s="254"/>
      <c r="Q225" s="254"/>
      <c r="R225" s="37"/>
      <c r="T225" s="177" t="s">
        <v>22</v>
      </c>
      <c r="U225" s="44" t="s">
        <v>49</v>
      </c>
      <c r="V225" s="36"/>
      <c r="W225" s="178">
        <f>V225*K225</f>
        <v>0</v>
      </c>
      <c r="X225" s="178">
        <v>3.0000000000000001E-5</v>
      </c>
      <c r="Y225" s="178">
        <f>X225*K225</f>
        <v>9.0000000000000006E-5</v>
      </c>
      <c r="Z225" s="178">
        <v>0</v>
      </c>
      <c r="AA225" s="179">
        <f>Z225*K225</f>
        <v>0</v>
      </c>
      <c r="AR225" s="19" t="s">
        <v>224</v>
      </c>
      <c r="AT225" s="19" t="s">
        <v>220</v>
      </c>
      <c r="AU225" s="19" t="s">
        <v>93</v>
      </c>
      <c r="AY225" s="19" t="s">
        <v>219</v>
      </c>
      <c r="BE225" s="118">
        <f>IF(U225="základní",N225,0)</f>
        <v>0</v>
      </c>
      <c r="BF225" s="118">
        <f>IF(U225="snížená",N225,0)</f>
        <v>0</v>
      </c>
      <c r="BG225" s="118">
        <f>IF(U225="zákl. přenesená",N225,0)</f>
        <v>0</v>
      </c>
      <c r="BH225" s="118">
        <f>IF(U225="sníž. přenesená",N225,0)</f>
        <v>0</v>
      </c>
      <c r="BI225" s="118">
        <f>IF(U225="nulová",N225,0)</f>
        <v>0</v>
      </c>
      <c r="BJ225" s="19" t="s">
        <v>40</v>
      </c>
      <c r="BK225" s="118">
        <f>ROUND(L225*K225,2)</f>
        <v>0</v>
      </c>
      <c r="BL225" s="19" t="s">
        <v>224</v>
      </c>
      <c r="BM225" s="19" t="s">
        <v>3968</v>
      </c>
    </row>
    <row r="226" spans="2:65" s="1" customFormat="1" ht="16.5" customHeight="1">
      <c r="B226" s="35"/>
      <c r="C226" s="173" t="s">
        <v>656</v>
      </c>
      <c r="D226" s="173" t="s">
        <v>220</v>
      </c>
      <c r="E226" s="174" t="s">
        <v>3969</v>
      </c>
      <c r="F226" s="251" t="s">
        <v>3970</v>
      </c>
      <c r="G226" s="251"/>
      <c r="H226" s="251"/>
      <c r="I226" s="251"/>
      <c r="J226" s="175" t="s">
        <v>372</v>
      </c>
      <c r="K226" s="176">
        <v>2</v>
      </c>
      <c r="L226" s="252">
        <v>0</v>
      </c>
      <c r="M226" s="253"/>
      <c r="N226" s="254">
        <f>ROUND(L226*K226,2)</f>
        <v>0</v>
      </c>
      <c r="O226" s="254"/>
      <c r="P226" s="254"/>
      <c r="Q226" s="254"/>
      <c r="R226" s="37"/>
      <c r="T226" s="177" t="s">
        <v>22</v>
      </c>
      <c r="U226" s="44" t="s">
        <v>49</v>
      </c>
      <c r="V226" s="36"/>
      <c r="W226" s="178">
        <f>V226*K226</f>
        <v>0</v>
      </c>
      <c r="X226" s="178">
        <v>1.6000000000000001E-4</v>
      </c>
      <c r="Y226" s="178">
        <f>X226*K226</f>
        <v>3.2000000000000003E-4</v>
      </c>
      <c r="Z226" s="178">
        <v>0</v>
      </c>
      <c r="AA226" s="179">
        <f>Z226*K226</f>
        <v>0</v>
      </c>
      <c r="AR226" s="19" t="s">
        <v>224</v>
      </c>
      <c r="AT226" s="19" t="s">
        <v>220</v>
      </c>
      <c r="AU226" s="19" t="s">
        <v>93</v>
      </c>
      <c r="AY226" s="19" t="s">
        <v>219</v>
      </c>
      <c r="BE226" s="118">
        <f>IF(U226="základní",N226,0)</f>
        <v>0</v>
      </c>
      <c r="BF226" s="118">
        <f>IF(U226="snížená",N226,0)</f>
        <v>0</v>
      </c>
      <c r="BG226" s="118">
        <f>IF(U226="zákl. přenesená",N226,0)</f>
        <v>0</v>
      </c>
      <c r="BH226" s="118">
        <f>IF(U226="sníž. přenesená",N226,0)</f>
        <v>0</v>
      </c>
      <c r="BI226" s="118">
        <f>IF(U226="nulová",N226,0)</f>
        <v>0</v>
      </c>
      <c r="BJ226" s="19" t="s">
        <v>40</v>
      </c>
      <c r="BK226" s="118">
        <f>ROUND(L226*K226,2)</f>
        <v>0</v>
      </c>
      <c r="BL226" s="19" t="s">
        <v>224</v>
      </c>
      <c r="BM226" s="19" t="s">
        <v>3971</v>
      </c>
    </row>
    <row r="227" spans="2:65" s="10" customFormat="1" ht="29.85" customHeight="1">
      <c r="B227" s="162"/>
      <c r="C227" s="163"/>
      <c r="D227" s="172" t="s">
        <v>290</v>
      </c>
      <c r="E227" s="172"/>
      <c r="F227" s="172"/>
      <c r="G227" s="172"/>
      <c r="H227" s="172"/>
      <c r="I227" s="172"/>
      <c r="J227" s="172"/>
      <c r="K227" s="172"/>
      <c r="L227" s="172"/>
      <c r="M227" s="172"/>
      <c r="N227" s="255">
        <f>BK227</f>
        <v>0</v>
      </c>
      <c r="O227" s="256"/>
      <c r="P227" s="256"/>
      <c r="Q227" s="256"/>
      <c r="R227" s="165"/>
      <c r="T227" s="166"/>
      <c r="U227" s="163"/>
      <c r="V227" s="163"/>
      <c r="W227" s="167">
        <f>W228</f>
        <v>0</v>
      </c>
      <c r="X227" s="163"/>
      <c r="Y227" s="167">
        <f>Y228</f>
        <v>0</v>
      </c>
      <c r="Z227" s="163"/>
      <c r="AA227" s="168">
        <f>AA228</f>
        <v>0</v>
      </c>
      <c r="AR227" s="169" t="s">
        <v>40</v>
      </c>
      <c r="AT227" s="170" t="s">
        <v>83</v>
      </c>
      <c r="AU227" s="170" t="s">
        <v>40</v>
      </c>
      <c r="AY227" s="169" t="s">
        <v>219</v>
      </c>
      <c r="BK227" s="171">
        <f>BK228</f>
        <v>0</v>
      </c>
    </row>
    <row r="228" spans="2:65" s="1" customFormat="1" ht="25.5" customHeight="1">
      <c r="B228" s="35"/>
      <c r="C228" s="173" t="s">
        <v>660</v>
      </c>
      <c r="D228" s="173" t="s">
        <v>220</v>
      </c>
      <c r="E228" s="174" t="s">
        <v>3665</v>
      </c>
      <c r="F228" s="251" t="s">
        <v>3666</v>
      </c>
      <c r="G228" s="251"/>
      <c r="H228" s="251"/>
      <c r="I228" s="251"/>
      <c r="J228" s="175" t="s">
        <v>239</v>
      </c>
      <c r="K228" s="176">
        <v>284.46499999999997</v>
      </c>
      <c r="L228" s="252">
        <v>0</v>
      </c>
      <c r="M228" s="253"/>
      <c r="N228" s="254">
        <f>ROUND(L228*K228,2)</f>
        <v>0</v>
      </c>
      <c r="O228" s="254"/>
      <c r="P228" s="254"/>
      <c r="Q228" s="254"/>
      <c r="R228" s="37"/>
      <c r="T228" s="177" t="s">
        <v>22</v>
      </c>
      <c r="U228" s="44" t="s">
        <v>49</v>
      </c>
      <c r="V228" s="36"/>
      <c r="W228" s="178">
        <f>V228*K228</f>
        <v>0</v>
      </c>
      <c r="X228" s="178">
        <v>0</v>
      </c>
      <c r="Y228" s="178">
        <f>X228*K228</f>
        <v>0</v>
      </c>
      <c r="Z228" s="178">
        <v>0</v>
      </c>
      <c r="AA228" s="179">
        <f>Z228*K228</f>
        <v>0</v>
      </c>
      <c r="AR228" s="19" t="s">
        <v>224</v>
      </c>
      <c r="AT228" s="19" t="s">
        <v>220</v>
      </c>
      <c r="AU228" s="19" t="s">
        <v>93</v>
      </c>
      <c r="AY228" s="19" t="s">
        <v>219</v>
      </c>
      <c r="BE228" s="118">
        <f>IF(U228="základní",N228,0)</f>
        <v>0</v>
      </c>
      <c r="BF228" s="118">
        <f>IF(U228="snížená",N228,0)</f>
        <v>0</v>
      </c>
      <c r="BG228" s="118">
        <f>IF(U228="zákl. přenesená",N228,0)</f>
        <v>0</v>
      </c>
      <c r="BH228" s="118">
        <f>IF(U228="sníž. přenesená",N228,0)</f>
        <v>0</v>
      </c>
      <c r="BI228" s="118">
        <f>IF(U228="nulová",N228,0)</f>
        <v>0</v>
      </c>
      <c r="BJ228" s="19" t="s">
        <v>40</v>
      </c>
      <c r="BK228" s="118">
        <f>ROUND(L228*K228,2)</f>
        <v>0</v>
      </c>
      <c r="BL228" s="19" t="s">
        <v>224</v>
      </c>
      <c r="BM228" s="19" t="s">
        <v>3972</v>
      </c>
    </row>
    <row r="229" spans="2:65" s="10" customFormat="1" ht="37.35" customHeight="1">
      <c r="B229" s="162"/>
      <c r="C229" s="163"/>
      <c r="D229" s="164" t="s">
        <v>304</v>
      </c>
      <c r="E229" s="164"/>
      <c r="F229" s="164"/>
      <c r="G229" s="164"/>
      <c r="H229" s="164"/>
      <c r="I229" s="164"/>
      <c r="J229" s="164"/>
      <c r="K229" s="164"/>
      <c r="L229" s="164"/>
      <c r="M229" s="164"/>
      <c r="N229" s="249">
        <f>BK229</f>
        <v>0</v>
      </c>
      <c r="O229" s="250"/>
      <c r="P229" s="250"/>
      <c r="Q229" s="250"/>
      <c r="R229" s="165"/>
      <c r="T229" s="166"/>
      <c r="U229" s="163"/>
      <c r="V229" s="163"/>
      <c r="W229" s="167">
        <f>W230</f>
        <v>0</v>
      </c>
      <c r="X229" s="163"/>
      <c r="Y229" s="167">
        <f>Y230</f>
        <v>1.90103</v>
      </c>
      <c r="Z229" s="163"/>
      <c r="AA229" s="168">
        <f>AA230</f>
        <v>0</v>
      </c>
      <c r="AR229" s="169" t="s">
        <v>101</v>
      </c>
      <c r="AT229" s="170" t="s">
        <v>83</v>
      </c>
      <c r="AU229" s="170" t="s">
        <v>84</v>
      </c>
      <c r="AY229" s="169" t="s">
        <v>219</v>
      </c>
      <c r="BK229" s="171">
        <f>BK230</f>
        <v>0</v>
      </c>
    </row>
    <row r="230" spans="2:65" s="10" customFormat="1" ht="19.899999999999999" customHeight="1">
      <c r="B230" s="162"/>
      <c r="C230" s="163"/>
      <c r="D230" s="172" t="s">
        <v>3760</v>
      </c>
      <c r="E230" s="172"/>
      <c r="F230" s="172"/>
      <c r="G230" s="172"/>
      <c r="H230" s="172"/>
      <c r="I230" s="172"/>
      <c r="J230" s="172"/>
      <c r="K230" s="172"/>
      <c r="L230" s="172"/>
      <c r="M230" s="172"/>
      <c r="N230" s="261">
        <f>BK230</f>
        <v>0</v>
      </c>
      <c r="O230" s="262"/>
      <c r="P230" s="262"/>
      <c r="Q230" s="262"/>
      <c r="R230" s="165"/>
      <c r="T230" s="166"/>
      <c r="U230" s="163"/>
      <c r="V230" s="163"/>
      <c r="W230" s="167">
        <f>SUM(W231:W236)</f>
        <v>0</v>
      </c>
      <c r="X230" s="163"/>
      <c r="Y230" s="167">
        <f>SUM(Y231:Y236)</f>
        <v>1.90103</v>
      </c>
      <c r="Z230" s="163"/>
      <c r="AA230" s="168">
        <f>SUM(AA231:AA236)</f>
        <v>0</v>
      </c>
      <c r="AR230" s="169" t="s">
        <v>101</v>
      </c>
      <c r="AT230" s="170" t="s">
        <v>83</v>
      </c>
      <c r="AU230" s="170" t="s">
        <v>40</v>
      </c>
      <c r="AY230" s="169" t="s">
        <v>219</v>
      </c>
      <c r="BK230" s="171">
        <f>SUM(BK231:BK236)</f>
        <v>0</v>
      </c>
    </row>
    <row r="231" spans="2:65" s="1" customFormat="1" ht="25.5" customHeight="1">
      <c r="B231" s="35"/>
      <c r="C231" s="173" t="s">
        <v>664</v>
      </c>
      <c r="D231" s="173" t="s">
        <v>220</v>
      </c>
      <c r="E231" s="174" t="s">
        <v>3973</v>
      </c>
      <c r="F231" s="251" t="s">
        <v>3974</v>
      </c>
      <c r="G231" s="251"/>
      <c r="H231" s="251"/>
      <c r="I231" s="251"/>
      <c r="J231" s="175" t="s">
        <v>372</v>
      </c>
      <c r="K231" s="176">
        <v>1</v>
      </c>
      <c r="L231" s="252">
        <v>0</v>
      </c>
      <c r="M231" s="253"/>
      <c r="N231" s="254">
        <f t="shared" ref="N231:N236" si="38">ROUND(L231*K231,2)</f>
        <v>0</v>
      </c>
      <c r="O231" s="254"/>
      <c r="P231" s="254"/>
      <c r="Q231" s="254"/>
      <c r="R231" s="37"/>
      <c r="T231" s="177" t="s">
        <v>22</v>
      </c>
      <c r="U231" s="44" t="s">
        <v>49</v>
      </c>
      <c r="V231" s="36"/>
      <c r="W231" s="178">
        <f t="shared" ref="W231:W236" si="39">V231*K231</f>
        <v>0</v>
      </c>
      <c r="X231" s="178">
        <v>1.48E-3</v>
      </c>
      <c r="Y231" s="178">
        <f t="shared" ref="Y231:Y236" si="40">X231*K231</f>
        <v>1.48E-3</v>
      </c>
      <c r="Z231" s="178">
        <v>0</v>
      </c>
      <c r="AA231" s="179">
        <f t="shared" ref="AA231:AA236" si="41">Z231*K231</f>
        <v>0</v>
      </c>
      <c r="AR231" s="19" t="s">
        <v>544</v>
      </c>
      <c r="AT231" s="19" t="s">
        <v>220</v>
      </c>
      <c r="AU231" s="19" t="s">
        <v>93</v>
      </c>
      <c r="AY231" s="19" t="s">
        <v>219</v>
      </c>
      <c r="BE231" s="118">
        <f t="shared" ref="BE231:BE236" si="42">IF(U231="základní",N231,0)</f>
        <v>0</v>
      </c>
      <c r="BF231" s="118">
        <f t="shared" ref="BF231:BF236" si="43">IF(U231="snížená",N231,0)</f>
        <v>0</v>
      </c>
      <c r="BG231" s="118">
        <f t="shared" ref="BG231:BG236" si="44">IF(U231="zákl. přenesená",N231,0)</f>
        <v>0</v>
      </c>
      <c r="BH231" s="118">
        <f t="shared" ref="BH231:BH236" si="45">IF(U231="sníž. přenesená",N231,0)</f>
        <v>0</v>
      </c>
      <c r="BI231" s="118">
        <f t="shared" ref="BI231:BI236" si="46">IF(U231="nulová",N231,0)</f>
        <v>0</v>
      </c>
      <c r="BJ231" s="19" t="s">
        <v>40</v>
      </c>
      <c r="BK231" s="118">
        <f t="shared" ref="BK231:BK236" si="47">ROUND(L231*K231,2)</f>
        <v>0</v>
      </c>
      <c r="BL231" s="19" t="s">
        <v>544</v>
      </c>
      <c r="BM231" s="19" t="s">
        <v>3975</v>
      </c>
    </row>
    <row r="232" spans="2:65" s="1" customFormat="1" ht="25.5" customHeight="1">
      <c r="B232" s="35"/>
      <c r="C232" s="173" t="s">
        <v>668</v>
      </c>
      <c r="D232" s="173" t="s">
        <v>220</v>
      </c>
      <c r="E232" s="174" t="s">
        <v>3976</v>
      </c>
      <c r="F232" s="251" t="s">
        <v>3977</v>
      </c>
      <c r="G232" s="251"/>
      <c r="H232" s="251"/>
      <c r="I232" s="251"/>
      <c r="J232" s="175" t="s">
        <v>372</v>
      </c>
      <c r="K232" s="176">
        <v>1</v>
      </c>
      <c r="L232" s="252">
        <v>0</v>
      </c>
      <c r="M232" s="253"/>
      <c r="N232" s="254">
        <f t="shared" si="38"/>
        <v>0</v>
      </c>
      <c r="O232" s="254"/>
      <c r="P232" s="254"/>
      <c r="Q232" s="254"/>
      <c r="R232" s="37"/>
      <c r="T232" s="177" t="s">
        <v>22</v>
      </c>
      <c r="U232" s="44" t="s">
        <v>49</v>
      </c>
      <c r="V232" s="36"/>
      <c r="W232" s="178">
        <f t="shared" si="39"/>
        <v>0</v>
      </c>
      <c r="X232" s="178">
        <v>1.98E-3</v>
      </c>
      <c r="Y232" s="178">
        <f t="shared" si="40"/>
        <v>1.98E-3</v>
      </c>
      <c r="Z232" s="178">
        <v>0</v>
      </c>
      <c r="AA232" s="179">
        <f t="shared" si="41"/>
        <v>0</v>
      </c>
      <c r="AR232" s="19" t="s">
        <v>544</v>
      </c>
      <c r="AT232" s="19" t="s">
        <v>220</v>
      </c>
      <c r="AU232" s="19" t="s">
        <v>93</v>
      </c>
      <c r="AY232" s="19" t="s">
        <v>219</v>
      </c>
      <c r="BE232" s="118">
        <f t="shared" si="42"/>
        <v>0</v>
      </c>
      <c r="BF232" s="118">
        <f t="shared" si="43"/>
        <v>0</v>
      </c>
      <c r="BG232" s="118">
        <f t="shared" si="44"/>
        <v>0</v>
      </c>
      <c r="BH232" s="118">
        <f t="shared" si="45"/>
        <v>0</v>
      </c>
      <c r="BI232" s="118">
        <f t="shared" si="46"/>
        <v>0</v>
      </c>
      <c r="BJ232" s="19" t="s">
        <v>40</v>
      </c>
      <c r="BK232" s="118">
        <f t="shared" si="47"/>
        <v>0</v>
      </c>
      <c r="BL232" s="19" t="s">
        <v>544</v>
      </c>
      <c r="BM232" s="19" t="s">
        <v>3978</v>
      </c>
    </row>
    <row r="233" spans="2:65" s="1" customFormat="1" ht="38.25" customHeight="1">
      <c r="B233" s="35"/>
      <c r="C233" s="173" t="s">
        <v>672</v>
      </c>
      <c r="D233" s="173" t="s">
        <v>220</v>
      </c>
      <c r="E233" s="174" t="s">
        <v>3979</v>
      </c>
      <c r="F233" s="251" t="s">
        <v>3980</v>
      </c>
      <c r="G233" s="251"/>
      <c r="H233" s="251"/>
      <c r="I233" s="251"/>
      <c r="J233" s="175" t="s">
        <v>372</v>
      </c>
      <c r="K233" s="176">
        <v>1</v>
      </c>
      <c r="L233" s="252">
        <v>0</v>
      </c>
      <c r="M233" s="253"/>
      <c r="N233" s="254">
        <f t="shared" si="38"/>
        <v>0</v>
      </c>
      <c r="O233" s="254"/>
      <c r="P233" s="254"/>
      <c r="Q233" s="254"/>
      <c r="R233" s="37"/>
      <c r="T233" s="177" t="s">
        <v>22</v>
      </c>
      <c r="U233" s="44" t="s">
        <v>49</v>
      </c>
      <c r="V233" s="36"/>
      <c r="W233" s="178">
        <f t="shared" si="39"/>
        <v>0</v>
      </c>
      <c r="X233" s="178">
        <v>1.08E-3</v>
      </c>
      <c r="Y233" s="178">
        <f t="shared" si="40"/>
        <v>1.08E-3</v>
      </c>
      <c r="Z233" s="178">
        <v>0</v>
      </c>
      <c r="AA233" s="179">
        <f t="shared" si="41"/>
        <v>0</v>
      </c>
      <c r="AR233" s="19" t="s">
        <v>544</v>
      </c>
      <c r="AT233" s="19" t="s">
        <v>220</v>
      </c>
      <c r="AU233" s="19" t="s">
        <v>93</v>
      </c>
      <c r="AY233" s="19" t="s">
        <v>219</v>
      </c>
      <c r="BE233" s="118">
        <f t="shared" si="42"/>
        <v>0</v>
      </c>
      <c r="BF233" s="118">
        <f t="shared" si="43"/>
        <v>0</v>
      </c>
      <c r="BG233" s="118">
        <f t="shared" si="44"/>
        <v>0</v>
      </c>
      <c r="BH233" s="118">
        <f t="shared" si="45"/>
        <v>0</v>
      </c>
      <c r="BI233" s="118">
        <f t="shared" si="46"/>
        <v>0</v>
      </c>
      <c r="BJ233" s="19" t="s">
        <v>40</v>
      </c>
      <c r="BK233" s="118">
        <f t="shared" si="47"/>
        <v>0</v>
      </c>
      <c r="BL233" s="19" t="s">
        <v>544</v>
      </c>
      <c r="BM233" s="19" t="s">
        <v>3981</v>
      </c>
    </row>
    <row r="234" spans="2:65" s="1" customFormat="1" ht="25.5" customHeight="1">
      <c r="B234" s="35"/>
      <c r="C234" s="173" t="s">
        <v>676</v>
      </c>
      <c r="D234" s="173" t="s">
        <v>220</v>
      </c>
      <c r="E234" s="174" t="s">
        <v>3982</v>
      </c>
      <c r="F234" s="251" t="s">
        <v>3983</v>
      </c>
      <c r="G234" s="251"/>
      <c r="H234" s="251"/>
      <c r="I234" s="251"/>
      <c r="J234" s="175" t="s">
        <v>372</v>
      </c>
      <c r="K234" s="176">
        <v>1</v>
      </c>
      <c r="L234" s="252">
        <v>0</v>
      </c>
      <c r="M234" s="253"/>
      <c r="N234" s="254">
        <f t="shared" si="38"/>
        <v>0</v>
      </c>
      <c r="O234" s="254"/>
      <c r="P234" s="254"/>
      <c r="Q234" s="254"/>
      <c r="R234" s="37"/>
      <c r="T234" s="177" t="s">
        <v>22</v>
      </c>
      <c r="U234" s="44" t="s">
        <v>49</v>
      </c>
      <c r="V234" s="36"/>
      <c r="W234" s="178">
        <f t="shared" si="39"/>
        <v>0</v>
      </c>
      <c r="X234" s="178">
        <v>1.49E-3</v>
      </c>
      <c r="Y234" s="178">
        <f t="shared" si="40"/>
        <v>1.49E-3</v>
      </c>
      <c r="Z234" s="178">
        <v>0</v>
      </c>
      <c r="AA234" s="179">
        <f t="shared" si="41"/>
        <v>0</v>
      </c>
      <c r="AR234" s="19" t="s">
        <v>544</v>
      </c>
      <c r="AT234" s="19" t="s">
        <v>220</v>
      </c>
      <c r="AU234" s="19" t="s">
        <v>93</v>
      </c>
      <c r="AY234" s="19" t="s">
        <v>219</v>
      </c>
      <c r="BE234" s="118">
        <f t="shared" si="42"/>
        <v>0</v>
      </c>
      <c r="BF234" s="118">
        <f t="shared" si="43"/>
        <v>0</v>
      </c>
      <c r="BG234" s="118">
        <f t="shared" si="44"/>
        <v>0</v>
      </c>
      <c r="BH234" s="118">
        <f t="shared" si="45"/>
        <v>0</v>
      </c>
      <c r="BI234" s="118">
        <f t="shared" si="46"/>
        <v>0</v>
      </c>
      <c r="BJ234" s="19" t="s">
        <v>40</v>
      </c>
      <c r="BK234" s="118">
        <f t="shared" si="47"/>
        <v>0</v>
      </c>
      <c r="BL234" s="19" t="s">
        <v>544</v>
      </c>
      <c r="BM234" s="19" t="s">
        <v>3984</v>
      </c>
    </row>
    <row r="235" spans="2:65" s="1" customFormat="1" ht="25.5" customHeight="1">
      <c r="B235" s="35"/>
      <c r="C235" s="181" t="s">
        <v>680</v>
      </c>
      <c r="D235" s="181" t="s">
        <v>536</v>
      </c>
      <c r="E235" s="182" t="s">
        <v>3985</v>
      </c>
      <c r="F235" s="285" t="s">
        <v>3630</v>
      </c>
      <c r="G235" s="285"/>
      <c r="H235" s="285"/>
      <c r="I235" s="285"/>
      <c r="J235" s="183" t="s">
        <v>372</v>
      </c>
      <c r="K235" s="184">
        <v>1</v>
      </c>
      <c r="L235" s="282">
        <v>0</v>
      </c>
      <c r="M235" s="283"/>
      <c r="N235" s="284">
        <f t="shared" si="38"/>
        <v>0</v>
      </c>
      <c r="O235" s="254"/>
      <c r="P235" s="254"/>
      <c r="Q235" s="254"/>
      <c r="R235" s="37"/>
      <c r="T235" s="177" t="s">
        <v>22</v>
      </c>
      <c r="U235" s="44" t="s">
        <v>49</v>
      </c>
      <c r="V235" s="36"/>
      <c r="W235" s="178">
        <f t="shared" si="39"/>
        <v>0</v>
      </c>
      <c r="X235" s="178">
        <v>0.54800000000000004</v>
      </c>
      <c r="Y235" s="178">
        <f t="shared" si="40"/>
        <v>0.54800000000000004</v>
      </c>
      <c r="Z235" s="178">
        <v>0</v>
      </c>
      <c r="AA235" s="179">
        <f t="shared" si="41"/>
        <v>0</v>
      </c>
      <c r="AR235" s="19" t="s">
        <v>249</v>
      </c>
      <c r="AT235" s="19" t="s">
        <v>536</v>
      </c>
      <c r="AU235" s="19" t="s">
        <v>93</v>
      </c>
      <c r="AY235" s="19" t="s">
        <v>219</v>
      </c>
      <c r="BE235" s="118">
        <f t="shared" si="42"/>
        <v>0</v>
      </c>
      <c r="BF235" s="118">
        <f t="shared" si="43"/>
        <v>0</v>
      </c>
      <c r="BG235" s="118">
        <f t="shared" si="44"/>
        <v>0</v>
      </c>
      <c r="BH235" s="118">
        <f t="shared" si="45"/>
        <v>0</v>
      </c>
      <c r="BI235" s="118">
        <f t="shared" si="46"/>
        <v>0</v>
      </c>
      <c r="BJ235" s="19" t="s">
        <v>40</v>
      </c>
      <c r="BK235" s="118">
        <f t="shared" si="47"/>
        <v>0</v>
      </c>
      <c r="BL235" s="19" t="s">
        <v>224</v>
      </c>
      <c r="BM235" s="19" t="s">
        <v>3986</v>
      </c>
    </row>
    <row r="236" spans="2:65" s="1" customFormat="1" ht="25.5" customHeight="1">
      <c r="B236" s="35"/>
      <c r="C236" s="181" t="s">
        <v>684</v>
      </c>
      <c r="D236" s="181" t="s">
        <v>536</v>
      </c>
      <c r="E236" s="182" t="s">
        <v>3987</v>
      </c>
      <c r="F236" s="285" t="s">
        <v>3917</v>
      </c>
      <c r="G236" s="285"/>
      <c r="H236" s="285"/>
      <c r="I236" s="285"/>
      <c r="J236" s="183" t="s">
        <v>372</v>
      </c>
      <c r="K236" s="184">
        <v>3</v>
      </c>
      <c r="L236" s="282">
        <v>0</v>
      </c>
      <c r="M236" s="283"/>
      <c r="N236" s="284">
        <f t="shared" si="38"/>
        <v>0</v>
      </c>
      <c r="O236" s="254"/>
      <c r="P236" s="254"/>
      <c r="Q236" s="254"/>
      <c r="R236" s="37"/>
      <c r="T236" s="177" t="s">
        <v>22</v>
      </c>
      <c r="U236" s="44" t="s">
        <v>49</v>
      </c>
      <c r="V236" s="36"/>
      <c r="W236" s="178">
        <f t="shared" si="39"/>
        <v>0</v>
      </c>
      <c r="X236" s="178">
        <v>0.44900000000000001</v>
      </c>
      <c r="Y236" s="178">
        <f t="shared" si="40"/>
        <v>1.347</v>
      </c>
      <c r="Z236" s="178">
        <v>0</v>
      </c>
      <c r="AA236" s="179">
        <f t="shared" si="41"/>
        <v>0</v>
      </c>
      <c r="AR236" s="19" t="s">
        <v>799</v>
      </c>
      <c r="AT236" s="19" t="s">
        <v>536</v>
      </c>
      <c r="AU236" s="19" t="s">
        <v>93</v>
      </c>
      <c r="AY236" s="19" t="s">
        <v>219</v>
      </c>
      <c r="BE236" s="118">
        <f t="shared" si="42"/>
        <v>0</v>
      </c>
      <c r="BF236" s="118">
        <f t="shared" si="43"/>
        <v>0</v>
      </c>
      <c r="BG236" s="118">
        <f t="shared" si="44"/>
        <v>0</v>
      </c>
      <c r="BH236" s="118">
        <f t="shared" si="45"/>
        <v>0</v>
      </c>
      <c r="BI236" s="118">
        <f t="shared" si="46"/>
        <v>0</v>
      </c>
      <c r="BJ236" s="19" t="s">
        <v>40</v>
      </c>
      <c r="BK236" s="118">
        <f t="shared" si="47"/>
        <v>0</v>
      </c>
      <c r="BL236" s="19" t="s">
        <v>799</v>
      </c>
      <c r="BM236" s="19" t="s">
        <v>3988</v>
      </c>
    </row>
    <row r="237" spans="2:65" s="1" customFormat="1" ht="49.9" customHeight="1">
      <c r="B237" s="35"/>
      <c r="C237" s="36"/>
      <c r="D237" s="164" t="s">
        <v>282</v>
      </c>
      <c r="E237" s="36"/>
      <c r="F237" s="36"/>
      <c r="G237" s="36"/>
      <c r="H237" s="36"/>
      <c r="I237" s="36"/>
      <c r="J237" s="36"/>
      <c r="K237" s="36"/>
      <c r="L237" s="36"/>
      <c r="M237" s="36"/>
      <c r="N237" s="249">
        <f>BK237</f>
        <v>0</v>
      </c>
      <c r="O237" s="250"/>
      <c r="P237" s="250"/>
      <c r="Q237" s="250"/>
      <c r="R237" s="37"/>
      <c r="T237" s="153"/>
      <c r="U237" s="56"/>
      <c r="V237" s="56"/>
      <c r="W237" s="56"/>
      <c r="X237" s="56"/>
      <c r="Y237" s="56"/>
      <c r="Z237" s="56"/>
      <c r="AA237" s="58"/>
      <c r="AT237" s="19" t="s">
        <v>83</v>
      </c>
      <c r="AU237" s="19" t="s">
        <v>84</v>
      </c>
      <c r="AY237" s="19" t="s">
        <v>283</v>
      </c>
      <c r="BK237" s="118">
        <v>0</v>
      </c>
    </row>
    <row r="238" spans="2:65" s="1" customFormat="1" ht="6.95" customHeight="1">
      <c r="B238" s="59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1"/>
    </row>
  </sheetData>
  <sheetProtection algorithmName="SHA-512" hashValue="61XhfxmhIdF+IShtdw5oT5B+ZAlv8EbqU2bCjTGVZ5u41bcYWcJ0gIWkCUA1KqZkIfiPIiNQhysU+MfmHAJMfw==" saltValue="NSCICptTQEBebA3PDTo/P5B5/zxuub2lbRaPpwPuWaFtL5D2QYVGl7DJaO2LivaWcJTJCW+o57QyHW2nOt97ZA==" spinCount="10" sheet="1" objects="1" scenarios="1" formatColumns="0" formatRows="0"/>
  <mergeCells count="384">
    <mergeCell ref="N236:Q236"/>
    <mergeCell ref="N235:Q235"/>
    <mergeCell ref="N237:Q237"/>
    <mergeCell ref="F228:I228"/>
    <mergeCell ref="F226:I226"/>
    <mergeCell ref="F231:I231"/>
    <mergeCell ref="F232:I232"/>
    <mergeCell ref="F233:I233"/>
    <mergeCell ref="F234:I234"/>
    <mergeCell ref="F235:I235"/>
    <mergeCell ref="F236:I236"/>
    <mergeCell ref="L228:M228"/>
    <mergeCell ref="L226:M226"/>
    <mergeCell ref="L231:M231"/>
    <mergeCell ref="L232:M232"/>
    <mergeCell ref="L233:M233"/>
    <mergeCell ref="L234:M234"/>
    <mergeCell ref="L235:M235"/>
    <mergeCell ref="L236:M236"/>
    <mergeCell ref="N233:Q233"/>
    <mergeCell ref="N234:Q234"/>
    <mergeCell ref="N190:Q190"/>
    <mergeCell ref="N191:Q191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N200:Q200"/>
    <mergeCell ref="N201:Q201"/>
    <mergeCell ref="N202:Q202"/>
    <mergeCell ref="N203:Q203"/>
    <mergeCell ref="N204:Q20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N205:Q205"/>
    <mergeCell ref="N206:Q206"/>
    <mergeCell ref="N207:Q207"/>
    <mergeCell ref="N208:Q208"/>
    <mergeCell ref="N209:Q209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N219:Q21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4:I224"/>
    <mergeCell ref="F225:I225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4:M224"/>
    <mergeCell ref="L225:M225"/>
    <mergeCell ref="N220:Q220"/>
    <mergeCell ref="N221:Q221"/>
    <mergeCell ref="N222:Q222"/>
    <mergeCell ref="N224:Q224"/>
    <mergeCell ref="N225:Q225"/>
    <mergeCell ref="N226:Q226"/>
    <mergeCell ref="N228:Q228"/>
    <mergeCell ref="N231:Q231"/>
    <mergeCell ref="N232:Q232"/>
    <mergeCell ref="N223:Q223"/>
    <mergeCell ref="N227:Q227"/>
    <mergeCell ref="N229:Q229"/>
    <mergeCell ref="N230:Q230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1:Q101"/>
    <mergeCell ref="N102:Q102"/>
    <mergeCell ref="N103:Q103"/>
    <mergeCell ref="N104:Q104"/>
    <mergeCell ref="N105:Q105"/>
    <mergeCell ref="N106:Q106"/>
    <mergeCell ref="F126:I126"/>
    <mergeCell ref="L126:M126"/>
    <mergeCell ref="N126:Q126"/>
    <mergeCell ref="D104:H104"/>
    <mergeCell ref="D102:H102"/>
    <mergeCell ref="D103:H103"/>
    <mergeCell ref="D105:H105"/>
    <mergeCell ref="D106:H106"/>
    <mergeCell ref="F130:I130"/>
    <mergeCell ref="L130:M130"/>
    <mergeCell ref="N130:Q130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N140:Q140"/>
    <mergeCell ref="N127:Q127"/>
    <mergeCell ref="N128:Q128"/>
    <mergeCell ref="N129:Q129"/>
    <mergeCell ref="F131:I131"/>
    <mergeCell ref="F135:I135"/>
    <mergeCell ref="F134:I134"/>
    <mergeCell ref="F132:I132"/>
    <mergeCell ref="F133:I133"/>
    <mergeCell ref="F136:I136"/>
    <mergeCell ref="F137:I137"/>
    <mergeCell ref="F138:I138"/>
    <mergeCell ref="F139:I139"/>
    <mergeCell ref="F140:I140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N139:Q139"/>
    <mergeCell ref="F141:I141"/>
    <mergeCell ref="F142:I142"/>
    <mergeCell ref="F143:I143"/>
    <mergeCell ref="F144:I144"/>
    <mergeCell ref="F145:I145"/>
    <mergeCell ref="L131:M131"/>
    <mergeCell ref="L137:M137"/>
    <mergeCell ref="L132:M132"/>
    <mergeCell ref="L133:M133"/>
    <mergeCell ref="L134:M134"/>
    <mergeCell ref="L135:M135"/>
    <mergeCell ref="L136:M136"/>
    <mergeCell ref="L138:M138"/>
    <mergeCell ref="L139:M139"/>
    <mergeCell ref="L140:M140"/>
    <mergeCell ref="L141:M141"/>
    <mergeCell ref="L142:M142"/>
    <mergeCell ref="L143:M143"/>
    <mergeCell ref="L144:M144"/>
    <mergeCell ref="L145:M145"/>
    <mergeCell ref="N159:Q159"/>
    <mergeCell ref="N157:Q157"/>
    <mergeCell ref="N158:Q158"/>
    <mergeCell ref="N156:Q156"/>
    <mergeCell ref="F146:I146"/>
    <mergeCell ref="F147:I147"/>
    <mergeCell ref="F149:I149"/>
    <mergeCell ref="F150:I150"/>
    <mergeCell ref="F152:I152"/>
    <mergeCell ref="F153:I153"/>
    <mergeCell ref="F155:I155"/>
    <mergeCell ref="F157:I157"/>
    <mergeCell ref="F158:I158"/>
    <mergeCell ref="F159:I159"/>
    <mergeCell ref="N152:Q152"/>
    <mergeCell ref="N153:Q153"/>
    <mergeCell ref="N155:Q155"/>
    <mergeCell ref="N151:Q151"/>
    <mergeCell ref="N154:Q154"/>
    <mergeCell ref="F160:I160"/>
    <mergeCell ref="F161:I161"/>
    <mergeCell ref="F162:I162"/>
    <mergeCell ref="F163:I163"/>
    <mergeCell ref="F164:I164"/>
    <mergeCell ref="L146:M146"/>
    <mergeCell ref="L147:M147"/>
    <mergeCell ref="L149:M149"/>
    <mergeCell ref="L150:M150"/>
    <mergeCell ref="L152:M152"/>
    <mergeCell ref="L153:M153"/>
    <mergeCell ref="L155:M155"/>
    <mergeCell ref="L157:M157"/>
    <mergeCell ref="L158:M158"/>
    <mergeCell ref="L159:M159"/>
    <mergeCell ref="L160:M160"/>
    <mergeCell ref="L161:M161"/>
    <mergeCell ref="L162:M162"/>
    <mergeCell ref="L163:M163"/>
    <mergeCell ref="L164:M164"/>
    <mergeCell ref="N160:Q160"/>
    <mergeCell ref="N161:Q161"/>
    <mergeCell ref="N162:Q162"/>
    <mergeCell ref="N163:Q163"/>
    <mergeCell ref="N164:Q164"/>
    <mergeCell ref="N165:Q165"/>
    <mergeCell ref="N166:Q166"/>
    <mergeCell ref="N167:Q167"/>
    <mergeCell ref="N168:Q168"/>
    <mergeCell ref="N169:Q169"/>
    <mergeCell ref="N170:Q170"/>
    <mergeCell ref="N171:Q171"/>
    <mergeCell ref="N172:Q172"/>
    <mergeCell ref="N173:Q173"/>
    <mergeCell ref="N174:Q17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N183:Q183"/>
    <mergeCell ref="N184:Q184"/>
    <mergeCell ref="N185:Q185"/>
    <mergeCell ref="N186:Q186"/>
    <mergeCell ref="N187:Q187"/>
    <mergeCell ref="N188:Q188"/>
    <mergeCell ref="N189:Q18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L194:M194"/>
    <mergeCell ref="N141:Q141"/>
    <mergeCell ref="N144:Q144"/>
    <mergeCell ref="N142:Q142"/>
    <mergeCell ref="N143:Q143"/>
    <mergeCell ref="N145:Q145"/>
    <mergeCell ref="N146:Q146"/>
    <mergeCell ref="N147:Q147"/>
    <mergeCell ref="N149:Q149"/>
    <mergeCell ref="N150:Q150"/>
    <mergeCell ref="N148:Q148"/>
  </mergeCells>
  <hyperlinks>
    <hyperlink ref="F1:G1" location="C2" display="1) Krycí list rozpočtu"/>
    <hyperlink ref="H1:K1" location="C87" display="2) Rekapitulace rozpočtu"/>
    <hyperlink ref="L1" location="C12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8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146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3989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s="1" customFormat="1" ht="32.85" customHeight="1">
      <c r="B8" s="35"/>
      <c r="C8" s="36"/>
      <c r="D8" s="29" t="s">
        <v>183</v>
      </c>
      <c r="E8" s="36"/>
      <c r="F8" s="221" t="s">
        <v>3990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79" t="str">
        <f>'Rekapitulace stavby'!AN8</f>
        <v>5. 3. 2018</v>
      </c>
      <c r="P10" s="266"/>
      <c r="Q10" s="36"/>
      <c r="R10" s="37"/>
    </row>
    <row r="11" spans="1:66" s="1" customFormat="1" ht="10.7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220" t="s">
        <v>30</v>
      </c>
      <c r="P12" s="220"/>
      <c r="Q12" s="36"/>
      <c r="R12" s="37"/>
    </row>
    <row r="13" spans="1:66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220" t="s">
        <v>22</v>
      </c>
      <c r="P13" s="220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33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80" t="str">
        <f>IF('Rekapitulace stavby'!AN13="","",'Rekapitulace stavby'!AN13)</f>
        <v>Vyplň údaj</v>
      </c>
      <c r="P15" s="220"/>
      <c r="Q15" s="36"/>
      <c r="R15" s="37"/>
    </row>
    <row r="16" spans="1:66" s="1" customFormat="1" ht="18" customHeight="1">
      <c r="B16" s="35"/>
      <c r="C16" s="36"/>
      <c r="D16" s="36"/>
      <c r="E16" s="280" t="str">
        <f>IF('Rekapitulace stavby'!E14="","",'Rekapitulace stavby'!E14)</f>
        <v>Vyplň údaj</v>
      </c>
      <c r="F16" s="281"/>
      <c r="G16" s="281"/>
      <c r="H16" s="281"/>
      <c r="I16" s="281"/>
      <c r="J16" s="281"/>
      <c r="K16" s="281"/>
      <c r="L16" s="281"/>
      <c r="M16" s="30" t="s">
        <v>32</v>
      </c>
      <c r="N16" s="36"/>
      <c r="O16" s="280" t="str">
        <f>IF('Rekapitulace stavby'!AN14="","",'Rekapitulace stavby'!AN14)</f>
        <v>Vyplň údaj</v>
      </c>
      <c r="P16" s="220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35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220" t="s">
        <v>36</v>
      </c>
      <c r="P18" s="220"/>
      <c r="Q18" s="36"/>
      <c r="R18" s="37"/>
    </row>
    <row r="19" spans="2:18" s="1" customFormat="1" ht="18" customHeight="1">
      <c r="B19" s="35"/>
      <c r="C19" s="36"/>
      <c r="D19" s="36"/>
      <c r="E19" s="28" t="s">
        <v>37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220" t="s">
        <v>38</v>
      </c>
      <c r="P19" s="220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41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220" t="s">
        <v>36</v>
      </c>
      <c r="P21" s="220"/>
      <c r="Q21" s="36"/>
      <c r="R21" s="37"/>
    </row>
    <row r="22" spans="2:18" s="1" customFormat="1" ht="18" customHeight="1">
      <c r="B22" s="35"/>
      <c r="C22" s="36"/>
      <c r="D22" s="36"/>
      <c r="E22" s="28" t="s">
        <v>37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220" t="s">
        <v>38</v>
      </c>
      <c r="P22" s="220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85.5" customHeight="1">
      <c r="B25" s="35"/>
      <c r="C25" s="36"/>
      <c r="D25" s="36"/>
      <c r="E25" s="215" t="s">
        <v>44</v>
      </c>
      <c r="F25" s="215"/>
      <c r="G25" s="215"/>
      <c r="H25" s="215"/>
      <c r="I25" s="215"/>
      <c r="J25" s="215"/>
      <c r="K25" s="215"/>
      <c r="L25" s="215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6" t="s">
        <v>184</v>
      </c>
      <c r="E28" s="36"/>
      <c r="F28" s="36"/>
      <c r="G28" s="36"/>
      <c r="H28" s="36"/>
      <c r="I28" s="36"/>
      <c r="J28" s="36"/>
      <c r="K28" s="36"/>
      <c r="L28" s="36"/>
      <c r="M28" s="216">
        <f>N89</f>
        <v>0</v>
      </c>
      <c r="N28" s="216"/>
      <c r="O28" s="216"/>
      <c r="P28" s="216"/>
      <c r="Q28" s="36"/>
      <c r="R28" s="37"/>
    </row>
    <row r="29" spans="2:18" s="1" customFormat="1" ht="14.45" customHeight="1">
      <c r="B29" s="35"/>
      <c r="C29" s="36"/>
      <c r="D29" s="34" t="s">
        <v>169</v>
      </c>
      <c r="E29" s="36"/>
      <c r="F29" s="36"/>
      <c r="G29" s="36"/>
      <c r="H29" s="36"/>
      <c r="I29" s="36"/>
      <c r="J29" s="36"/>
      <c r="K29" s="36"/>
      <c r="L29" s="36"/>
      <c r="M29" s="216">
        <f>N96</f>
        <v>0</v>
      </c>
      <c r="N29" s="216"/>
      <c r="O29" s="216"/>
      <c r="P29" s="216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7" t="s">
        <v>47</v>
      </c>
      <c r="E31" s="36"/>
      <c r="F31" s="36"/>
      <c r="G31" s="36"/>
      <c r="H31" s="36"/>
      <c r="I31" s="36"/>
      <c r="J31" s="36"/>
      <c r="K31" s="36"/>
      <c r="L31" s="36"/>
      <c r="M31" s="278">
        <f>ROUND(M28+M29,0)</f>
        <v>0</v>
      </c>
      <c r="N31" s="263"/>
      <c r="O31" s="263"/>
      <c r="P31" s="263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48</v>
      </c>
      <c r="E33" s="42" t="s">
        <v>49</v>
      </c>
      <c r="F33" s="43">
        <v>0.21</v>
      </c>
      <c r="G33" s="128" t="s">
        <v>50</v>
      </c>
      <c r="H33" s="274">
        <f>(SUM(BE96:BE103)+SUM(BE122:BE146))</f>
        <v>0</v>
      </c>
      <c r="I33" s="263"/>
      <c r="J33" s="263"/>
      <c r="K33" s="36"/>
      <c r="L33" s="36"/>
      <c r="M33" s="274">
        <f>ROUND((SUM(BE96:BE103)+SUM(BE122:BE146)), 0)*F33</f>
        <v>0</v>
      </c>
      <c r="N33" s="263"/>
      <c r="O33" s="263"/>
      <c r="P33" s="263"/>
      <c r="Q33" s="36"/>
      <c r="R33" s="37"/>
    </row>
    <row r="34" spans="2:18" s="1" customFormat="1" ht="14.45" customHeight="1">
      <c r="B34" s="35"/>
      <c r="C34" s="36"/>
      <c r="D34" s="36"/>
      <c r="E34" s="42" t="s">
        <v>51</v>
      </c>
      <c r="F34" s="43">
        <v>0.15</v>
      </c>
      <c r="G34" s="128" t="s">
        <v>50</v>
      </c>
      <c r="H34" s="274">
        <f>(SUM(BF96:BF103)+SUM(BF122:BF146))</f>
        <v>0</v>
      </c>
      <c r="I34" s="263"/>
      <c r="J34" s="263"/>
      <c r="K34" s="36"/>
      <c r="L34" s="36"/>
      <c r="M34" s="274">
        <f>ROUND((SUM(BF96:BF103)+SUM(BF122:BF146)), 0)*F34</f>
        <v>0</v>
      </c>
      <c r="N34" s="263"/>
      <c r="O34" s="263"/>
      <c r="P34" s="26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52</v>
      </c>
      <c r="F35" s="43">
        <v>0.21</v>
      </c>
      <c r="G35" s="128" t="s">
        <v>50</v>
      </c>
      <c r="H35" s="274">
        <f>(SUM(BG96:BG103)+SUM(BG122:BG146))</f>
        <v>0</v>
      </c>
      <c r="I35" s="263"/>
      <c r="J35" s="263"/>
      <c r="K35" s="36"/>
      <c r="L35" s="36"/>
      <c r="M35" s="274"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53</v>
      </c>
      <c r="F36" s="43">
        <v>0.15</v>
      </c>
      <c r="G36" s="128" t="s">
        <v>50</v>
      </c>
      <c r="H36" s="274">
        <f>(SUM(BH96:BH103)+SUM(BH122:BH146))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54</v>
      </c>
      <c r="F37" s="43">
        <v>0</v>
      </c>
      <c r="G37" s="128" t="s">
        <v>50</v>
      </c>
      <c r="H37" s="274">
        <f>(SUM(BI96:BI103)+SUM(BI122:BI146))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4"/>
      <c r="D39" s="129" t="s">
        <v>55</v>
      </c>
      <c r="E39" s="79"/>
      <c r="F39" s="79"/>
      <c r="G39" s="130" t="s">
        <v>56</v>
      </c>
      <c r="H39" s="131" t="s">
        <v>57</v>
      </c>
      <c r="I39" s="79"/>
      <c r="J39" s="79"/>
      <c r="K39" s="79"/>
      <c r="L39" s="275">
        <f>SUM(M31:M37)</f>
        <v>0</v>
      </c>
      <c r="M39" s="275"/>
      <c r="N39" s="275"/>
      <c r="O39" s="275"/>
      <c r="P39" s="276"/>
      <c r="Q39" s="124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3989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s="1" customFormat="1" ht="36.950000000000003" customHeight="1">
      <c r="B80" s="35"/>
      <c r="C80" s="69" t="s">
        <v>183</v>
      </c>
      <c r="D80" s="36"/>
      <c r="E80" s="36"/>
      <c r="F80" s="236" t="str">
        <f>F8</f>
        <v>001 - Zpevněná plocha, komunikace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36"/>
      <c r="R80" s="37"/>
      <c r="T80" s="135"/>
      <c r="U80" s="135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5"/>
      <c r="U81" s="135"/>
    </row>
    <row r="82" spans="2:47" s="1" customFormat="1" ht="18" customHeight="1">
      <c r="B82" s="35"/>
      <c r="C82" s="30" t="s">
        <v>24</v>
      </c>
      <c r="D82" s="36"/>
      <c r="E82" s="36"/>
      <c r="F82" s="28" t="str">
        <f>F10</f>
        <v>Dobruška</v>
      </c>
      <c r="G82" s="36"/>
      <c r="H82" s="36"/>
      <c r="I82" s="36"/>
      <c r="J82" s="36"/>
      <c r="K82" s="30" t="s">
        <v>26</v>
      </c>
      <c r="L82" s="36"/>
      <c r="M82" s="266" t="str">
        <f>IF(O10="","",O10)</f>
        <v>5. 3. 2018</v>
      </c>
      <c r="N82" s="266"/>
      <c r="O82" s="266"/>
      <c r="P82" s="266"/>
      <c r="Q82" s="36"/>
      <c r="R82" s="37"/>
      <c r="T82" s="135"/>
      <c r="U82" s="135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5"/>
      <c r="U83" s="135"/>
    </row>
    <row r="84" spans="2:47" s="1" customFormat="1" ht="15">
      <c r="B84" s="35"/>
      <c r="C84" s="30" t="s">
        <v>28</v>
      </c>
      <c r="D84" s="36"/>
      <c r="E84" s="36"/>
      <c r="F84" s="28" t="str">
        <f>E13</f>
        <v>SŠ - Podorlické vzdělávací centrum Dobruška</v>
      </c>
      <c r="G84" s="36"/>
      <c r="H84" s="36"/>
      <c r="I84" s="36"/>
      <c r="J84" s="36"/>
      <c r="K84" s="30" t="s">
        <v>35</v>
      </c>
      <c r="L84" s="36"/>
      <c r="M84" s="220" t="str">
        <f>E19</f>
        <v>ApA Architektonicko-projekt.ateliér Vamberk s.r.o.</v>
      </c>
      <c r="N84" s="220"/>
      <c r="O84" s="220"/>
      <c r="P84" s="220"/>
      <c r="Q84" s="220"/>
      <c r="R84" s="37"/>
      <c r="T84" s="135"/>
      <c r="U84" s="135"/>
    </row>
    <row r="85" spans="2:47" s="1" customFormat="1" ht="14.45" customHeight="1">
      <c r="B85" s="35"/>
      <c r="C85" s="30" t="s">
        <v>33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41</v>
      </c>
      <c r="L85" s="36"/>
      <c r="M85" s="220" t="str">
        <f>E22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5"/>
      <c r="U86" s="135"/>
    </row>
    <row r="87" spans="2:47" s="1" customFormat="1" ht="29.25" customHeight="1">
      <c r="B87" s="35"/>
      <c r="C87" s="271" t="s">
        <v>186</v>
      </c>
      <c r="D87" s="272"/>
      <c r="E87" s="272"/>
      <c r="F87" s="272"/>
      <c r="G87" s="272"/>
      <c r="H87" s="124"/>
      <c r="I87" s="124"/>
      <c r="J87" s="124"/>
      <c r="K87" s="124"/>
      <c r="L87" s="124"/>
      <c r="M87" s="124"/>
      <c r="N87" s="271" t="s">
        <v>187</v>
      </c>
      <c r="O87" s="272"/>
      <c r="P87" s="272"/>
      <c r="Q87" s="272"/>
      <c r="R87" s="37"/>
      <c r="T87" s="135"/>
      <c r="U87" s="135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5"/>
      <c r="U88" s="135"/>
    </row>
    <row r="89" spans="2:47" s="1" customFormat="1" ht="29.25" customHeight="1">
      <c r="B89" s="35"/>
      <c r="C89" s="137" t="s">
        <v>188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9">
        <f>N122</f>
        <v>0</v>
      </c>
      <c r="O89" s="269"/>
      <c r="P89" s="269"/>
      <c r="Q89" s="269"/>
      <c r="R89" s="37"/>
      <c r="T89" s="135"/>
      <c r="U89" s="135"/>
      <c r="AU89" s="19" t="s">
        <v>189</v>
      </c>
    </row>
    <row r="90" spans="2:47" s="7" customFormat="1" ht="24.95" customHeight="1">
      <c r="B90" s="138"/>
      <c r="C90" s="139"/>
      <c r="D90" s="140" t="s">
        <v>190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60">
        <f>N123</f>
        <v>0</v>
      </c>
      <c r="O90" s="273"/>
      <c r="P90" s="273"/>
      <c r="Q90" s="273"/>
      <c r="R90" s="141"/>
      <c r="T90" s="142"/>
      <c r="U90" s="142"/>
    </row>
    <row r="91" spans="2:47" s="8" customFormat="1" ht="19.899999999999999" customHeight="1">
      <c r="B91" s="143"/>
      <c r="C91" s="103"/>
      <c r="D91" s="114" t="s">
        <v>191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6">
        <f>N124</f>
        <v>0</v>
      </c>
      <c r="O91" s="227"/>
      <c r="P91" s="227"/>
      <c r="Q91" s="227"/>
      <c r="R91" s="144"/>
      <c r="T91" s="145"/>
      <c r="U91" s="145"/>
    </row>
    <row r="92" spans="2:47" s="8" customFormat="1" ht="19.899999999999999" customHeight="1">
      <c r="B92" s="143"/>
      <c r="C92" s="103"/>
      <c r="D92" s="114" t="s">
        <v>3991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N134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192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N142</f>
        <v>0</v>
      </c>
      <c r="O93" s="227"/>
      <c r="P93" s="227"/>
      <c r="Q93" s="227"/>
      <c r="R93" s="144"/>
      <c r="T93" s="145"/>
      <c r="U93" s="145"/>
    </row>
    <row r="94" spans="2:47" s="8" customFormat="1" ht="19.899999999999999" customHeight="1">
      <c r="B94" s="143"/>
      <c r="C94" s="103"/>
      <c r="D94" s="114" t="s">
        <v>290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6">
        <f>N145</f>
        <v>0</v>
      </c>
      <c r="O94" s="227"/>
      <c r="P94" s="227"/>
      <c r="Q94" s="227"/>
      <c r="R94" s="144"/>
      <c r="T94" s="145"/>
      <c r="U94" s="145"/>
    </row>
    <row r="95" spans="2:47" s="1" customFormat="1" ht="21.7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  <c r="T95" s="135"/>
      <c r="U95" s="135"/>
    </row>
    <row r="96" spans="2:47" s="1" customFormat="1" ht="29.25" customHeight="1">
      <c r="B96" s="35"/>
      <c r="C96" s="137" t="s">
        <v>197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69">
        <f>ROUND(N97+N98+N99+N100+N101+N102,0)</f>
        <v>0</v>
      </c>
      <c r="O96" s="270"/>
      <c r="P96" s="270"/>
      <c r="Q96" s="270"/>
      <c r="R96" s="37"/>
      <c r="T96" s="146"/>
      <c r="U96" s="147" t="s">
        <v>48</v>
      </c>
    </row>
    <row r="97" spans="2:65" s="1" customFormat="1" ht="18" customHeight="1">
      <c r="B97" s="35"/>
      <c r="C97" s="36"/>
      <c r="D97" s="247" t="s">
        <v>198</v>
      </c>
      <c r="E97" s="248"/>
      <c r="F97" s="248"/>
      <c r="G97" s="248"/>
      <c r="H97" s="248"/>
      <c r="I97" s="36"/>
      <c r="J97" s="36"/>
      <c r="K97" s="36"/>
      <c r="L97" s="36"/>
      <c r="M97" s="36"/>
      <c r="N97" s="246">
        <f>ROUND(N89*T97,0)</f>
        <v>0</v>
      </c>
      <c r="O97" s="226"/>
      <c r="P97" s="226"/>
      <c r="Q97" s="226"/>
      <c r="R97" s="37"/>
      <c r="S97" s="148"/>
      <c r="T97" s="149"/>
      <c r="U97" s="150" t="s">
        <v>49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51" t="s">
        <v>162</v>
      </c>
      <c r="AZ97" s="148"/>
      <c r="BA97" s="148"/>
      <c r="BB97" s="148"/>
      <c r="BC97" s="148"/>
      <c r="BD97" s="148"/>
      <c r="BE97" s="152">
        <f t="shared" ref="BE97:BE102" si="0">IF(U97="základní",N97,0)</f>
        <v>0</v>
      </c>
      <c r="BF97" s="152">
        <f t="shared" ref="BF97:BF102" si="1">IF(U97="snížená",N97,0)</f>
        <v>0</v>
      </c>
      <c r="BG97" s="152">
        <f t="shared" ref="BG97:BG102" si="2">IF(U97="zákl. přenesená",N97,0)</f>
        <v>0</v>
      </c>
      <c r="BH97" s="152">
        <f t="shared" ref="BH97:BH102" si="3">IF(U97="sníž. přenesená",N97,0)</f>
        <v>0</v>
      </c>
      <c r="BI97" s="152">
        <f t="shared" ref="BI97:BI102" si="4">IF(U97="nulová",N97,0)</f>
        <v>0</v>
      </c>
      <c r="BJ97" s="151" t="s">
        <v>40</v>
      </c>
      <c r="BK97" s="148"/>
      <c r="BL97" s="148"/>
      <c r="BM97" s="148"/>
    </row>
    <row r="98" spans="2:65" s="1" customFormat="1" ht="18" customHeight="1">
      <c r="B98" s="35"/>
      <c r="C98" s="36"/>
      <c r="D98" s="247" t="s">
        <v>199</v>
      </c>
      <c r="E98" s="248"/>
      <c r="F98" s="248"/>
      <c r="G98" s="248"/>
      <c r="H98" s="248"/>
      <c r="I98" s="36"/>
      <c r="J98" s="36"/>
      <c r="K98" s="36"/>
      <c r="L98" s="36"/>
      <c r="M98" s="36"/>
      <c r="N98" s="246">
        <f>ROUND(N89*T98,0)</f>
        <v>0</v>
      </c>
      <c r="O98" s="226"/>
      <c r="P98" s="226"/>
      <c r="Q98" s="226"/>
      <c r="R98" s="37"/>
      <c r="S98" s="148"/>
      <c r="T98" s="149"/>
      <c r="U98" s="150" t="s">
        <v>49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51" t="s">
        <v>162</v>
      </c>
      <c r="AZ98" s="148"/>
      <c r="BA98" s="148"/>
      <c r="BB98" s="148"/>
      <c r="BC98" s="148"/>
      <c r="BD98" s="148"/>
      <c r="BE98" s="152">
        <f t="shared" si="0"/>
        <v>0</v>
      </c>
      <c r="BF98" s="152">
        <f t="shared" si="1"/>
        <v>0</v>
      </c>
      <c r="BG98" s="152">
        <f t="shared" si="2"/>
        <v>0</v>
      </c>
      <c r="BH98" s="152">
        <f t="shared" si="3"/>
        <v>0</v>
      </c>
      <c r="BI98" s="152">
        <f t="shared" si="4"/>
        <v>0</v>
      </c>
      <c r="BJ98" s="151" t="s">
        <v>40</v>
      </c>
      <c r="BK98" s="148"/>
      <c r="BL98" s="148"/>
      <c r="BM98" s="148"/>
    </row>
    <row r="99" spans="2:65" s="1" customFormat="1" ht="18" customHeight="1">
      <c r="B99" s="35"/>
      <c r="C99" s="36"/>
      <c r="D99" s="247" t="s">
        <v>200</v>
      </c>
      <c r="E99" s="248"/>
      <c r="F99" s="248"/>
      <c r="G99" s="248"/>
      <c r="H99" s="248"/>
      <c r="I99" s="36"/>
      <c r="J99" s="36"/>
      <c r="K99" s="36"/>
      <c r="L99" s="36"/>
      <c r="M99" s="36"/>
      <c r="N99" s="246">
        <f>ROUND(N89*T99,0)</f>
        <v>0</v>
      </c>
      <c r="O99" s="226"/>
      <c r="P99" s="226"/>
      <c r="Q99" s="226"/>
      <c r="R99" s="37"/>
      <c r="S99" s="148"/>
      <c r="T99" s="149"/>
      <c r="U99" s="150" t="s">
        <v>49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51" t="s">
        <v>162</v>
      </c>
      <c r="AZ99" s="148"/>
      <c r="BA99" s="148"/>
      <c r="BB99" s="148"/>
      <c r="BC99" s="148"/>
      <c r="BD99" s="148"/>
      <c r="BE99" s="152">
        <f t="shared" si="0"/>
        <v>0</v>
      </c>
      <c r="BF99" s="152">
        <f t="shared" si="1"/>
        <v>0</v>
      </c>
      <c r="BG99" s="152">
        <f t="shared" si="2"/>
        <v>0</v>
      </c>
      <c r="BH99" s="152">
        <f t="shared" si="3"/>
        <v>0</v>
      </c>
      <c r="BI99" s="152">
        <f t="shared" si="4"/>
        <v>0</v>
      </c>
      <c r="BJ99" s="151" t="s">
        <v>40</v>
      </c>
      <c r="BK99" s="148"/>
      <c r="BL99" s="148"/>
      <c r="BM99" s="148"/>
    </row>
    <row r="100" spans="2:65" s="1" customFormat="1" ht="18" customHeight="1">
      <c r="B100" s="35"/>
      <c r="C100" s="36"/>
      <c r="D100" s="247" t="s">
        <v>201</v>
      </c>
      <c r="E100" s="248"/>
      <c r="F100" s="248"/>
      <c r="G100" s="248"/>
      <c r="H100" s="248"/>
      <c r="I100" s="36"/>
      <c r="J100" s="36"/>
      <c r="K100" s="36"/>
      <c r="L100" s="36"/>
      <c r="M100" s="36"/>
      <c r="N100" s="246">
        <f>ROUND(N89*T100,0)</f>
        <v>0</v>
      </c>
      <c r="O100" s="226"/>
      <c r="P100" s="226"/>
      <c r="Q100" s="226"/>
      <c r="R100" s="37"/>
      <c r="S100" s="148"/>
      <c r="T100" s="149"/>
      <c r="U100" s="150" t="s">
        <v>49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51" t="s">
        <v>162</v>
      </c>
      <c r="AZ100" s="148"/>
      <c r="BA100" s="148"/>
      <c r="BB100" s="148"/>
      <c r="BC100" s="148"/>
      <c r="BD100" s="148"/>
      <c r="BE100" s="152">
        <f t="shared" si="0"/>
        <v>0</v>
      </c>
      <c r="BF100" s="152">
        <f t="shared" si="1"/>
        <v>0</v>
      </c>
      <c r="BG100" s="152">
        <f t="shared" si="2"/>
        <v>0</v>
      </c>
      <c r="BH100" s="152">
        <f t="shared" si="3"/>
        <v>0</v>
      </c>
      <c r="BI100" s="152">
        <f t="shared" si="4"/>
        <v>0</v>
      </c>
      <c r="BJ100" s="151" t="s">
        <v>40</v>
      </c>
      <c r="BK100" s="148"/>
      <c r="BL100" s="148"/>
      <c r="BM100" s="148"/>
    </row>
    <row r="101" spans="2:65" s="1" customFormat="1" ht="18" customHeight="1">
      <c r="B101" s="35"/>
      <c r="C101" s="36"/>
      <c r="D101" s="247" t="s">
        <v>202</v>
      </c>
      <c r="E101" s="248"/>
      <c r="F101" s="248"/>
      <c r="G101" s="248"/>
      <c r="H101" s="248"/>
      <c r="I101" s="36"/>
      <c r="J101" s="36"/>
      <c r="K101" s="36"/>
      <c r="L101" s="36"/>
      <c r="M101" s="36"/>
      <c r="N101" s="246">
        <f>ROUND(N89*T101,0)</f>
        <v>0</v>
      </c>
      <c r="O101" s="226"/>
      <c r="P101" s="226"/>
      <c r="Q101" s="226"/>
      <c r="R101" s="37"/>
      <c r="S101" s="148"/>
      <c r="T101" s="149"/>
      <c r="U101" s="150" t="s">
        <v>49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51" t="s">
        <v>162</v>
      </c>
      <c r="AZ101" s="148"/>
      <c r="BA101" s="148"/>
      <c r="BB101" s="148"/>
      <c r="BC101" s="148"/>
      <c r="BD101" s="148"/>
      <c r="BE101" s="152">
        <f t="shared" si="0"/>
        <v>0</v>
      </c>
      <c r="BF101" s="152">
        <f t="shared" si="1"/>
        <v>0</v>
      </c>
      <c r="BG101" s="152">
        <f t="shared" si="2"/>
        <v>0</v>
      </c>
      <c r="BH101" s="152">
        <f t="shared" si="3"/>
        <v>0</v>
      </c>
      <c r="BI101" s="152">
        <f t="shared" si="4"/>
        <v>0</v>
      </c>
      <c r="BJ101" s="151" t="s">
        <v>40</v>
      </c>
      <c r="BK101" s="148"/>
      <c r="BL101" s="148"/>
      <c r="BM101" s="148"/>
    </row>
    <row r="102" spans="2:65" s="1" customFormat="1" ht="18" customHeight="1">
      <c r="B102" s="35"/>
      <c r="C102" s="36"/>
      <c r="D102" s="114" t="s">
        <v>203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246">
        <f>ROUND(N89*T102,0)</f>
        <v>0</v>
      </c>
      <c r="O102" s="226"/>
      <c r="P102" s="226"/>
      <c r="Q102" s="226"/>
      <c r="R102" s="37"/>
      <c r="S102" s="148"/>
      <c r="T102" s="153"/>
      <c r="U102" s="154" t="s">
        <v>49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51" t="s">
        <v>204</v>
      </c>
      <c r="AZ102" s="148"/>
      <c r="BA102" s="148"/>
      <c r="BB102" s="148"/>
      <c r="BC102" s="148"/>
      <c r="BD102" s="148"/>
      <c r="BE102" s="152">
        <f t="shared" si="0"/>
        <v>0</v>
      </c>
      <c r="BF102" s="152">
        <f t="shared" si="1"/>
        <v>0</v>
      </c>
      <c r="BG102" s="152">
        <f t="shared" si="2"/>
        <v>0</v>
      </c>
      <c r="BH102" s="152">
        <f t="shared" si="3"/>
        <v>0</v>
      </c>
      <c r="BI102" s="152">
        <f t="shared" si="4"/>
        <v>0</v>
      </c>
      <c r="BJ102" s="151" t="s">
        <v>40</v>
      </c>
      <c r="BK102" s="148"/>
      <c r="BL102" s="148"/>
      <c r="BM102" s="148"/>
    </row>
    <row r="103" spans="2:65" s="1" customFormat="1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  <c r="T103" s="135"/>
      <c r="U103" s="135"/>
    </row>
    <row r="104" spans="2:65" s="1" customFormat="1" ht="29.25" customHeight="1">
      <c r="B104" s="35"/>
      <c r="C104" s="123" t="s">
        <v>174</v>
      </c>
      <c r="D104" s="124"/>
      <c r="E104" s="124"/>
      <c r="F104" s="124"/>
      <c r="G104" s="124"/>
      <c r="H104" s="124"/>
      <c r="I104" s="124"/>
      <c r="J104" s="124"/>
      <c r="K104" s="124"/>
      <c r="L104" s="233">
        <f>ROUND(SUM(N89+N96),0)</f>
        <v>0</v>
      </c>
      <c r="M104" s="233"/>
      <c r="N104" s="233"/>
      <c r="O104" s="233"/>
      <c r="P104" s="233"/>
      <c r="Q104" s="233"/>
      <c r="R104" s="37"/>
      <c r="T104" s="135"/>
      <c r="U104" s="135"/>
    </row>
    <row r="105" spans="2:65" s="1" customFormat="1" ht="6.95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  <c r="T105" s="135"/>
      <c r="U105" s="135"/>
    </row>
    <row r="109" spans="2:65" s="1" customFormat="1" ht="6.95" customHeight="1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spans="2:65" s="1" customFormat="1" ht="36.950000000000003" customHeight="1">
      <c r="B110" s="35"/>
      <c r="C110" s="207" t="s">
        <v>205</v>
      </c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37"/>
    </row>
    <row r="111" spans="2:65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65" s="1" customFormat="1" ht="30" customHeight="1">
      <c r="B112" s="35"/>
      <c r="C112" s="30" t="s">
        <v>19</v>
      </c>
      <c r="D112" s="36"/>
      <c r="E112" s="36"/>
      <c r="F112" s="264" t="str">
        <f>F6</f>
        <v>Dobruška - objekt výuky</v>
      </c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36"/>
      <c r="R112" s="37"/>
    </row>
    <row r="113" spans="2:65" ht="30" customHeight="1">
      <c r="B113" s="23"/>
      <c r="C113" s="30" t="s">
        <v>181</v>
      </c>
      <c r="D113" s="26"/>
      <c r="E113" s="26"/>
      <c r="F113" s="264" t="s">
        <v>3989</v>
      </c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6"/>
      <c r="R113" s="24"/>
    </row>
    <row r="114" spans="2:65" s="1" customFormat="1" ht="36.950000000000003" customHeight="1">
      <c r="B114" s="35"/>
      <c r="C114" s="69" t="s">
        <v>183</v>
      </c>
      <c r="D114" s="36"/>
      <c r="E114" s="36"/>
      <c r="F114" s="236" t="str">
        <f>F8</f>
        <v>001 - Zpevněná plocha, komunikace</v>
      </c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36"/>
      <c r="R114" s="37"/>
    </row>
    <row r="115" spans="2:65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1" customFormat="1" ht="18" customHeight="1">
      <c r="B116" s="35"/>
      <c r="C116" s="30" t="s">
        <v>24</v>
      </c>
      <c r="D116" s="36"/>
      <c r="E116" s="36"/>
      <c r="F116" s="28" t="str">
        <f>F10</f>
        <v>Dobruška</v>
      </c>
      <c r="G116" s="36"/>
      <c r="H116" s="36"/>
      <c r="I116" s="36"/>
      <c r="J116" s="36"/>
      <c r="K116" s="30" t="s">
        <v>26</v>
      </c>
      <c r="L116" s="36"/>
      <c r="M116" s="266" t="str">
        <f>IF(O10="","",O10)</f>
        <v>5. 3. 2018</v>
      </c>
      <c r="N116" s="266"/>
      <c r="O116" s="266"/>
      <c r="P116" s="266"/>
      <c r="Q116" s="36"/>
      <c r="R116" s="37"/>
    </row>
    <row r="117" spans="2:65" s="1" customFormat="1" ht="6.9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1" customFormat="1" ht="15">
      <c r="B118" s="35"/>
      <c r="C118" s="30" t="s">
        <v>28</v>
      </c>
      <c r="D118" s="36"/>
      <c r="E118" s="36"/>
      <c r="F118" s="28" t="str">
        <f>E13</f>
        <v>SŠ - Podorlické vzdělávací centrum Dobruška</v>
      </c>
      <c r="G118" s="36"/>
      <c r="H118" s="36"/>
      <c r="I118" s="36"/>
      <c r="J118" s="36"/>
      <c r="K118" s="30" t="s">
        <v>35</v>
      </c>
      <c r="L118" s="36"/>
      <c r="M118" s="220" t="str">
        <f>E19</f>
        <v>ApA Architektonicko-projekt.ateliér Vamberk s.r.o.</v>
      </c>
      <c r="N118" s="220"/>
      <c r="O118" s="220"/>
      <c r="P118" s="220"/>
      <c r="Q118" s="220"/>
      <c r="R118" s="37"/>
    </row>
    <row r="119" spans="2:65" s="1" customFormat="1" ht="14.45" customHeight="1">
      <c r="B119" s="35"/>
      <c r="C119" s="30" t="s">
        <v>33</v>
      </c>
      <c r="D119" s="36"/>
      <c r="E119" s="36"/>
      <c r="F119" s="28" t="str">
        <f>IF(E16="","",E16)</f>
        <v>Vyplň údaj</v>
      </c>
      <c r="G119" s="36"/>
      <c r="H119" s="36"/>
      <c r="I119" s="36"/>
      <c r="J119" s="36"/>
      <c r="K119" s="30" t="s">
        <v>41</v>
      </c>
      <c r="L119" s="36"/>
      <c r="M119" s="220" t="str">
        <f>E22</f>
        <v>ApA Architektonicko-projekt.ateliér Vamberk s.r.o.</v>
      </c>
      <c r="N119" s="220"/>
      <c r="O119" s="220"/>
      <c r="P119" s="220"/>
      <c r="Q119" s="220"/>
      <c r="R119" s="37"/>
    </row>
    <row r="120" spans="2:65" s="1" customFormat="1" ht="10.35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65" s="9" customFormat="1" ht="29.25" customHeight="1">
      <c r="B121" s="155"/>
      <c r="C121" s="156" t="s">
        <v>206</v>
      </c>
      <c r="D121" s="157" t="s">
        <v>207</v>
      </c>
      <c r="E121" s="157" t="s">
        <v>66</v>
      </c>
      <c r="F121" s="267" t="s">
        <v>208</v>
      </c>
      <c r="G121" s="267"/>
      <c r="H121" s="267"/>
      <c r="I121" s="267"/>
      <c r="J121" s="157" t="s">
        <v>209</v>
      </c>
      <c r="K121" s="157" t="s">
        <v>210</v>
      </c>
      <c r="L121" s="267" t="s">
        <v>211</v>
      </c>
      <c r="M121" s="267"/>
      <c r="N121" s="267" t="s">
        <v>187</v>
      </c>
      <c r="O121" s="267"/>
      <c r="P121" s="267"/>
      <c r="Q121" s="268"/>
      <c r="R121" s="158"/>
      <c r="T121" s="80" t="s">
        <v>212</v>
      </c>
      <c r="U121" s="81" t="s">
        <v>48</v>
      </c>
      <c r="V121" s="81" t="s">
        <v>213</v>
      </c>
      <c r="W121" s="81" t="s">
        <v>214</v>
      </c>
      <c r="X121" s="81" t="s">
        <v>215</v>
      </c>
      <c r="Y121" s="81" t="s">
        <v>216</v>
      </c>
      <c r="Z121" s="81" t="s">
        <v>217</v>
      </c>
      <c r="AA121" s="82" t="s">
        <v>218</v>
      </c>
    </row>
    <row r="122" spans="2:65" s="1" customFormat="1" ht="29.25" customHeight="1">
      <c r="B122" s="35"/>
      <c r="C122" s="84" t="s">
        <v>184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257">
        <f>BK122</f>
        <v>0</v>
      </c>
      <c r="O122" s="258"/>
      <c r="P122" s="258"/>
      <c r="Q122" s="258"/>
      <c r="R122" s="37"/>
      <c r="T122" s="83"/>
      <c r="U122" s="51"/>
      <c r="V122" s="51"/>
      <c r="W122" s="159">
        <f>W123+W147</f>
        <v>0</v>
      </c>
      <c r="X122" s="51"/>
      <c r="Y122" s="159">
        <f>Y123+Y147</f>
        <v>0</v>
      </c>
      <c r="Z122" s="51"/>
      <c r="AA122" s="160">
        <f>AA123+AA147</f>
        <v>0</v>
      </c>
      <c r="AT122" s="19" t="s">
        <v>83</v>
      </c>
      <c r="AU122" s="19" t="s">
        <v>189</v>
      </c>
      <c r="BK122" s="161">
        <f>BK123+BK147</f>
        <v>0</v>
      </c>
    </row>
    <row r="123" spans="2:65" s="10" customFormat="1" ht="37.35" customHeight="1">
      <c r="B123" s="162"/>
      <c r="C123" s="163"/>
      <c r="D123" s="164" t="s">
        <v>190</v>
      </c>
      <c r="E123" s="164"/>
      <c r="F123" s="164"/>
      <c r="G123" s="164"/>
      <c r="H123" s="164"/>
      <c r="I123" s="164"/>
      <c r="J123" s="164"/>
      <c r="K123" s="164"/>
      <c r="L123" s="164"/>
      <c r="M123" s="164"/>
      <c r="N123" s="259">
        <f>BK123</f>
        <v>0</v>
      </c>
      <c r="O123" s="260"/>
      <c r="P123" s="260"/>
      <c r="Q123" s="260"/>
      <c r="R123" s="165"/>
      <c r="T123" s="166"/>
      <c r="U123" s="163"/>
      <c r="V123" s="163"/>
      <c r="W123" s="167">
        <f>W124+W134+W142+W145</f>
        <v>0</v>
      </c>
      <c r="X123" s="163"/>
      <c r="Y123" s="167">
        <f>Y124+Y134+Y142+Y145</f>
        <v>0</v>
      </c>
      <c r="Z123" s="163"/>
      <c r="AA123" s="168">
        <f>AA124+AA134+AA142+AA145</f>
        <v>0</v>
      </c>
      <c r="AR123" s="169" t="s">
        <v>40</v>
      </c>
      <c r="AT123" s="170" t="s">
        <v>83</v>
      </c>
      <c r="AU123" s="170" t="s">
        <v>84</v>
      </c>
      <c r="AY123" s="169" t="s">
        <v>219</v>
      </c>
      <c r="BK123" s="171">
        <f>BK124+BK134+BK142+BK145</f>
        <v>0</v>
      </c>
    </row>
    <row r="124" spans="2:65" s="10" customFormat="1" ht="19.899999999999999" customHeight="1">
      <c r="B124" s="162"/>
      <c r="C124" s="163"/>
      <c r="D124" s="172" t="s">
        <v>191</v>
      </c>
      <c r="E124" s="172"/>
      <c r="F124" s="172"/>
      <c r="G124" s="172"/>
      <c r="H124" s="172"/>
      <c r="I124" s="172"/>
      <c r="J124" s="172"/>
      <c r="K124" s="172"/>
      <c r="L124" s="172"/>
      <c r="M124" s="172"/>
      <c r="N124" s="261">
        <f>BK124</f>
        <v>0</v>
      </c>
      <c r="O124" s="262"/>
      <c r="P124" s="262"/>
      <c r="Q124" s="262"/>
      <c r="R124" s="165"/>
      <c r="T124" s="166"/>
      <c r="U124" s="163"/>
      <c r="V124" s="163"/>
      <c r="W124" s="167">
        <f>SUM(W125:W133)</f>
        <v>0</v>
      </c>
      <c r="X124" s="163"/>
      <c r="Y124" s="167">
        <f>SUM(Y125:Y133)</f>
        <v>0</v>
      </c>
      <c r="Z124" s="163"/>
      <c r="AA124" s="168">
        <f>SUM(AA125:AA133)</f>
        <v>0</v>
      </c>
      <c r="AR124" s="169" t="s">
        <v>40</v>
      </c>
      <c r="AT124" s="170" t="s">
        <v>83</v>
      </c>
      <c r="AU124" s="170" t="s">
        <v>40</v>
      </c>
      <c r="AY124" s="169" t="s">
        <v>219</v>
      </c>
      <c r="BK124" s="171">
        <f>SUM(BK125:BK133)</f>
        <v>0</v>
      </c>
    </row>
    <row r="125" spans="2:65" s="1" customFormat="1" ht="25.5" customHeight="1">
      <c r="B125" s="35"/>
      <c r="C125" s="173" t="s">
        <v>40</v>
      </c>
      <c r="D125" s="173" t="s">
        <v>220</v>
      </c>
      <c r="E125" s="174" t="s">
        <v>306</v>
      </c>
      <c r="F125" s="251" t="s">
        <v>307</v>
      </c>
      <c r="G125" s="251"/>
      <c r="H125" s="251"/>
      <c r="I125" s="251"/>
      <c r="J125" s="175" t="s">
        <v>231</v>
      </c>
      <c r="K125" s="176">
        <v>348.50599999999997</v>
      </c>
      <c r="L125" s="252">
        <v>0</v>
      </c>
      <c r="M125" s="253"/>
      <c r="N125" s="254">
        <f t="shared" ref="N125:N133" si="5">ROUND(L125*K125,2)</f>
        <v>0</v>
      </c>
      <c r="O125" s="254"/>
      <c r="P125" s="254"/>
      <c r="Q125" s="254"/>
      <c r="R125" s="37"/>
      <c r="T125" s="177" t="s">
        <v>22</v>
      </c>
      <c r="U125" s="44" t="s">
        <v>49</v>
      </c>
      <c r="V125" s="36"/>
      <c r="W125" s="178">
        <f t="shared" ref="W125:W133" si="6">V125*K125</f>
        <v>0</v>
      </c>
      <c r="X125" s="178">
        <v>0</v>
      </c>
      <c r="Y125" s="178">
        <f t="shared" ref="Y125:Y133" si="7">X125*K125</f>
        <v>0</v>
      </c>
      <c r="Z125" s="178">
        <v>0</v>
      </c>
      <c r="AA125" s="179">
        <f t="shared" ref="AA125:AA133" si="8">Z125*K125</f>
        <v>0</v>
      </c>
      <c r="AR125" s="19" t="s">
        <v>224</v>
      </c>
      <c r="AT125" s="19" t="s">
        <v>220</v>
      </c>
      <c r="AU125" s="19" t="s">
        <v>93</v>
      </c>
      <c r="AY125" s="19" t="s">
        <v>219</v>
      </c>
      <c r="BE125" s="118">
        <f t="shared" ref="BE125:BE133" si="9">IF(U125="základní",N125,0)</f>
        <v>0</v>
      </c>
      <c r="BF125" s="118">
        <f t="shared" ref="BF125:BF133" si="10">IF(U125="snížená",N125,0)</f>
        <v>0</v>
      </c>
      <c r="BG125" s="118">
        <f t="shared" ref="BG125:BG133" si="11">IF(U125="zákl. přenesená",N125,0)</f>
        <v>0</v>
      </c>
      <c r="BH125" s="118">
        <f t="shared" ref="BH125:BH133" si="12">IF(U125="sníž. přenesená",N125,0)</f>
        <v>0</v>
      </c>
      <c r="BI125" s="118">
        <f t="shared" ref="BI125:BI133" si="13">IF(U125="nulová",N125,0)</f>
        <v>0</v>
      </c>
      <c r="BJ125" s="19" t="s">
        <v>40</v>
      </c>
      <c r="BK125" s="118">
        <f t="shared" ref="BK125:BK133" si="14">ROUND(L125*K125,2)</f>
        <v>0</v>
      </c>
      <c r="BL125" s="19" t="s">
        <v>224</v>
      </c>
      <c r="BM125" s="19" t="s">
        <v>3992</v>
      </c>
    </row>
    <row r="126" spans="2:65" s="1" customFormat="1" ht="25.5" customHeight="1">
      <c r="B126" s="35"/>
      <c r="C126" s="173" t="s">
        <v>93</v>
      </c>
      <c r="D126" s="173" t="s">
        <v>220</v>
      </c>
      <c r="E126" s="174" t="s">
        <v>309</v>
      </c>
      <c r="F126" s="251" t="s">
        <v>310</v>
      </c>
      <c r="G126" s="251"/>
      <c r="H126" s="251"/>
      <c r="I126" s="251"/>
      <c r="J126" s="175" t="s">
        <v>231</v>
      </c>
      <c r="K126" s="176">
        <v>522.75800000000004</v>
      </c>
      <c r="L126" s="252">
        <v>0</v>
      </c>
      <c r="M126" s="253"/>
      <c r="N126" s="254">
        <f t="shared" si="5"/>
        <v>0</v>
      </c>
      <c r="O126" s="254"/>
      <c r="P126" s="254"/>
      <c r="Q126" s="254"/>
      <c r="R126" s="37"/>
      <c r="T126" s="177" t="s">
        <v>22</v>
      </c>
      <c r="U126" s="44" t="s">
        <v>49</v>
      </c>
      <c r="V126" s="36"/>
      <c r="W126" s="178">
        <f t="shared" si="6"/>
        <v>0</v>
      </c>
      <c r="X126" s="178">
        <v>0</v>
      </c>
      <c r="Y126" s="178">
        <f t="shared" si="7"/>
        <v>0</v>
      </c>
      <c r="Z126" s="178">
        <v>0</v>
      </c>
      <c r="AA126" s="179">
        <f t="shared" si="8"/>
        <v>0</v>
      </c>
      <c r="AR126" s="19" t="s">
        <v>224</v>
      </c>
      <c r="AT126" s="19" t="s">
        <v>220</v>
      </c>
      <c r="AU126" s="19" t="s">
        <v>93</v>
      </c>
      <c r="AY126" s="19" t="s">
        <v>219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19" t="s">
        <v>40</v>
      </c>
      <c r="BK126" s="118">
        <f t="shared" si="14"/>
        <v>0</v>
      </c>
      <c r="BL126" s="19" t="s">
        <v>224</v>
      </c>
      <c r="BM126" s="19" t="s">
        <v>3993</v>
      </c>
    </row>
    <row r="127" spans="2:65" s="1" customFormat="1" ht="25.5" customHeight="1">
      <c r="B127" s="35"/>
      <c r="C127" s="173" t="s">
        <v>101</v>
      </c>
      <c r="D127" s="173" t="s">
        <v>220</v>
      </c>
      <c r="E127" s="174" t="s">
        <v>2184</v>
      </c>
      <c r="F127" s="251" t="s">
        <v>2185</v>
      </c>
      <c r="G127" s="251"/>
      <c r="H127" s="251"/>
      <c r="I127" s="251"/>
      <c r="J127" s="175" t="s">
        <v>231</v>
      </c>
      <c r="K127" s="176">
        <v>522.75800000000004</v>
      </c>
      <c r="L127" s="252">
        <v>0</v>
      </c>
      <c r="M127" s="253"/>
      <c r="N127" s="254">
        <f t="shared" si="5"/>
        <v>0</v>
      </c>
      <c r="O127" s="254"/>
      <c r="P127" s="254"/>
      <c r="Q127" s="254"/>
      <c r="R127" s="37"/>
      <c r="T127" s="177" t="s">
        <v>22</v>
      </c>
      <c r="U127" s="44" t="s">
        <v>49</v>
      </c>
      <c r="V127" s="36"/>
      <c r="W127" s="178">
        <f t="shared" si="6"/>
        <v>0</v>
      </c>
      <c r="X127" s="178">
        <v>0</v>
      </c>
      <c r="Y127" s="178">
        <f t="shared" si="7"/>
        <v>0</v>
      </c>
      <c r="Z127" s="178">
        <v>0</v>
      </c>
      <c r="AA127" s="179">
        <f t="shared" si="8"/>
        <v>0</v>
      </c>
      <c r="AR127" s="19" t="s">
        <v>224</v>
      </c>
      <c r="AT127" s="19" t="s">
        <v>220</v>
      </c>
      <c r="AU127" s="19" t="s">
        <v>93</v>
      </c>
      <c r="AY127" s="19" t="s">
        <v>219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40</v>
      </c>
      <c r="BK127" s="118">
        <f t="shared" si="14"/>
        <v>0</v>
      </c>
      <c r="BL127" s="19" t="s">
        <v>224</v>
      </c>
      <c r="BM127" s="19" t="s">
        <v>3994</v>
      </c>
    </row>
    <row r="128" spans="2:65" s="1" customFormat="1" ht="25.5" customHeight="1">
      <c r="B128" s="35"/>
      <c r="C128" s="173" t="s">
        <v>224</v>
      </c>
      <c r="D128" s="173" t="s">
        <v>220</v>
      </c>
      <c r="E128" s="174" t="s">
        <v>321</v>
      </c>
      <c r="F128" s="251" t="s">
        <v>322</v>
      </c>
      <c r="G128" s="251"/>
      <c r="H128" s="251"/>
      <c r="I128" s="251"/>
      <c r="J128" s="175" t="s">
        <v>231</v>
      </c>
      <c r="K128" s="176">
        <v>522.75800000000004</v>
      </c>
      <c r="L128" s="252">
        <v>0</v>
      </c>
      <c r="M128" s="253"/>
      <c r="N128" s="254">
        <f t="shared" si="5"/>
        <v>0</v>
      </c>
      <c r="O128" s="254"/>
      <c r="P128" s="254"/>
      <c r="Q128" s="254"/>
      <c r="R128" s="37"/>
      <c r="T128" s="177" t="s">
        <v>22</v>
      </c>
      <c r="U128" s="44" t="s">
        <v>49</v>
      </c>
      <c r="V128" s="36"/>
      <c r="W128" s="178">
        <f t="shared" si="6"/>
        <v>0</v>
      </c>
      <c r="X128" s="178">
        <v>0</v>
      </c>
      <c r="Y128" s="178">
        <f t="shared" si="7"/>
        <v>0</v>
      </c>
      <c r="Z128" s="178">
        <v>0</v>
      </c>
      <c r="AA128" s="179">
        <f t="shared" si="8"/>
        <v>0</v>
      </c>
      <c r="AR128" s="19" t="s">
        <v>224</v>
      </c>
      <c r="AT128" s="19" t="s">
        <v>220</v>
      </c>
      <c r="AU128" s="19" t="s">
        <v>93</v>
      </c>
      <c r="AY128" s="19" t="s">
        <v>219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40</v>
      </c>
      <c r="BK128" s="118">
        <f t="shared" si="14"/>
        <v>0</v>
      </c>
      <c r="BL128" s="19" t="s">
        <v>224</v>
      </c>
      <c r="BM128" s="19" t="s">
        <v>3995</v>
      </c>
    </row>
    <row r="129" spans="2:65" s="1" customFormat="1" ht="25.5" customHeight="1">
      <c r="B129" s="35"/>
      <c r="C129" s="173" t="s">
        <v>236</v>
      </c>
      <c r="D129" s="173" t="s">
        <v>220</v>
      </c>
      <c r="E129" s="174" t="s">
        <v>3996</v>
      </c>
      <c r="F129" s="251" t="s">
        <v>3997</v>
      </c>
      <c r="G129" s="251"/>
      <c r="H129" s="251"/>
      <c r="I129" s="251"/>
      <c r="J129" s="175" t="s">
        <v>231</v>
      </c>
      <c r="K129" s="176">
        <v>386.49299999999999</v>
      </c>
      <c r="L129" s="252">
        <v>0</v>
      </c>
      <c r="M129" s="253"/>
      <c r="N129" s="254">
        <f t="shared" si="5"/>
        <v>0</v>
      </c>
      <c r="O129" s="254"/>
      <c r="P129" s="254"/>
      <c r="Q129" s="254"/>
      <c r="R129" s="37"/>
      <c r="T129" s="177" t="s">
        <v>22</v>
      </c>
      <c r="U129" s="44" t="s">
        <v>49</v>
      </c>
      <c r="V129" s="36"/>
      <c r="W129" s="178">
        <f t="shared" si="6"/>
        <v>0</v>
      </c>
      <c r="X129" s="178">
        <v>0</v>
      </c>
      <c r="Y129" s="178">
        <f t="shared" si="7"/>
        <v>0</v>
      </c>
      <c r="Z129" s="178">
        <v>0</v>
      </c>
      <c r="AA129" s="179">
        <f t="shared" si="8"/>
        <v>0</v>
      </c>
      <c r="AR129" s="19" t="s">
        <v>224</v>
      </c>
      <c r="AT129" s="19" t="s">
        <v>220</v>
      </c>
      <c r="AU129" s="19" t="s">
        <v>93</v>
      </c>
      <c r="AY129" s="19" t="s">
        <v>219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40</v>
      </c>
      <c r="BK129" s="118">
        <f t="shared" si="14"/>
        <v>0</v>
      </c>
      <c r="BL129" s="19" t="s">
        <v>224</v>
      </c>
      <c r="BM129" s="19" t="s">
        <v>3998</v>
      </c>
    </row>
    <row r="130" spans="2:65" s="1" customFormat="1" ht="25.5" customHeight="1">
      <c r="B130" s="35"/>
      <c r="C130" s="173" t="s">
        <v>241</v>
      </c>
      <c r="D130" s="173" t="s">
        <v>220</v>
      </c>
      <c r="E130" s="174" t="s">
        <v>330</v>
      </c>
      <c r="F130" s="251" t="s">
        <v>331</v>
      </c>
      <c r="G130" s="251"/>
      <c r="H130" s="251"/>
      <c r="I130" s="251"/>
      <c r="J130" s="175" t="s">
        <v>231</v>
      </c>
      <c r="K130" s="176">
        <v>136.26499999999999</v>
      </c>
      <c r="L130" s="252">
        <v>0</v>
      </c>
      <c r="M130" s="253"/>
      <c r="N130" s="254">
        <f t="shared" si="5"/>
        <v>0</v>
      </c>
      <c r="O130" s="254"/>
      <c r="P130" s="254"/>
      <c r="Q130" s="254"/>
      <c r="R130" s="37"/>
      <c r="T130" s="177" t="s">
        <v>22</v>
      </c>
      <c r="U130" s="44" t="s">
        <v>49</v>
      </c>
      <c r="V130" s="36"/>
      <c r="W130" s="178">
        <f t="shared" si="6"/>
        <v>0</v>
      </c>
      <c r="X130" s="178">
        <v>0</v>
      </c>
      <c r="Y130" s="178">
        <f t="shared" si="7"/>
        <v>0</v>
      </c>
      <c r="Z130" s="178">
        <v>0</v>
      </c>
      <c r="AA130" s="179">
        <f t="shared" si="8"/>
        <v>0</v>
      </c>
      <c r="AR130" s="19" t="s">
        <v>224</v>
      </c>
      <c r="AT130" s="19" t="s">
        <v>220</v>
      </c>
      <c r="AU130" s="19" t="s">
        <v>93</v>
      </c>
      <c r="AY130" s="19" t="s">
        <v>219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40</v>
      </c>
      <c r="BK130" s="118">
        <f t="shared" si="14"/>
        <v>0</v>
      </c>
      <c r="BL130" s="19" t="s">
        <v>224</v>
      </c>
      <c r="BM130" s="19" t="s">
        <v>3999</v>
      </c>
    </row>
    <row r="131" spans="2:65" s="1" customFormat="1" ht="16.5" customHeight="1">
      <c r="B131" s="35"/>
      <c r="C131" s="173" t="s">
        <v>245</v>
      </c>
      <c r="D131" s="173" t="s">
        <v>220</v>
      </c>
      <c r="E131" s="174" t="s">
        <v>4000</v>
      </c>
      <c r="F131" s="251" t="s">
        <v>4001</v>
      </c>
      <c r="G131" s="251"/>
      <c r="H131" s="251"/>
      <c r="I131" s="251"/>
      <c r="J131" s="175" t="s">
        <v>223</v>
      </c>
      <c r="K131" s="176">
        <v>1742.53</v>
      </c>
      <c r="L131" s="252">
        <v>0</v>
      </c>
      <c r="M131" s="253"/>
      <c r="N131" s="254">
        <f t="shared" si="5"/>
        <v>0</v>
      </c>
      <c r="O131" s="254"/>
      <c r="P131" s="254"/>
      <c r="Q131" s="254"/>
      <c r="R131" s="37"/>
      <c r="T131" s="177" t="s">
        <v>22</v>
      </c>
      <c r="U131" s="44" t="s">
        <v>49</v>
      </c>
      <c r="V131" s="36"/>
      <c r="W131" s="178">
        <f t="shared" si="6"/>
        <v>0</v>
      </c>
      <c r="X131" s="178">
        <v>0</v>
      </c>
      <c r="Y131" s="178">
        <f t="shared" si="7"/>
        <v>0</v>
      </c>
      <c r="Z131" s="178">
        <v>0</v>
      </c>
      <c r="AA131" s="179">
        <f t="shared" si="8"/>
        <v>0</v>
      </c>
      <c r="AR131" s="19" t="s">
        <v>224</v>
      </c>
      <c r="AT131" s="19" t="s">
        <v>220</v>
      </c>
      <c r="AU131" s="19" t="s">
        <v>93</v>
      </c>
      <c r="AY131" s="19" t="s">
        <v>219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40</v>
      </c>
      <c r="BK131" s="118">
        <f t="shared" si="14"/>
        <v>0</v>
      </c>
      <c r="BL131" s="19" t="s">
        <v>224</v>
      </c>
      <c r="BM131" s="19" t="s">
        <v>4002</v>
      </c>
    </row>
    <row r="132" spans="2:65" s="1" customFormat="1" ht="38.25" customHeight="1">
      <c r="B132" s="35"/>
      <c r="C132" s="173" t="s">
        <v>249</v>
      </c>
      <c r="D132" s="173" t="s">
        <v>220</v>
      </c>
      <c r="E132" s="174" t="s">
        <v>333</v>
      </c>
      <c r="F132" s="251" t="s">
        <v>334</v>
      </c>
      <c r="G132" s="251"/>
      <c r="H132" s="251"/>
      <c r="I132" s="251"/>
      <c r="J132" s="175" t="s">
        <v>223</v>
      </c>
      <c r="K132" s="176">
        <v>1742.53</v>
      </c>
      <c r="L132" s="252">
        <v>0</v>
      </c>
      <c r="M132" s="253"/>
      <c r="N132" s="254">
        <f t="shared" si="5"/>
        <v>0</v>
      </c>
      <c r="O132" s="254"/>
      <c r="P132" s="254"/>
      <c r="Q132" s="254"/>
      <c r="R132" s="37"/>
      <c r="T132" s="177" t="s">
        <v>22</v>
      </c>
      <c r="U132" s="44" t="s">
        <v>49</v>
      </c>
      <c r="V132" s="36"/>
      <c r="W132" s="178">
        <f t="shared" si="6"/>
        <v>0</v>
      </c>
      <c r="X132" s="178">
        <v>0</v>
      </c>
      <c r="Y132" s="178">
        <f t="shared" si="7"/>
        <v>0</v>
      </c>
      <c r="Z132" s="178">
        <v>0</v>
      </c>
      <c r="AA132" s="179">
        <f t="shared" si="8"/>
        <v>0</v>
      </c>
      <c r="AR132" s="19" t="s">
        <v>224</v>
      </c>
      <c r="AT132" s="19" t="s">
        <v>220</v>
      </c>
      <c r="AU132" s="19" t="s">
        <v>93</v>
      </c>
      <c r="AY132" s="19" t="s">
        <v>219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40</v>
      </c>
      <c r="BK132" s="118">
        <f t="shared" si="14"/>
        <v>0</v>
      </c>
      <c r="BL132" s="19" t="s">
        <v>224</v>
      </c>
      <c r="BM132" s="19" t="s">
        <v>4003</v>
      </c>
    </row>
    <row r="133" spans="2:65" s="1" customFormat="1" ht="16.5" customHeight="1">
      <c r="B133" s="35"/>
      <c r="C133" s="173" t="s">
        <v>253</v>
      </c>
      <c r="D133" s="173" t="s">
        <v>220</v>
      </c>
      <c r="E133" s="174" t="s">
        <v>4004</v>
      </c>
      <c r="F133" s="251" t="s">
        <v>4005</v>
      </c>
      <c r="G133" s="251"/>
      <c r="H133" s="251"/>
      <c r="I133" s="251"/>
      <c r="J133" s="175" t="s">
        <v>223</v>
      </c>
      <c r="K133" s="176">
        <v>454.21499999999997</v>
      </c>
      <c r="L133" s="252">
        <v>0</v>
      </c>
      <c r="M133" s="253"/>
      <c r="N133" s="254">
        <f t="shared" si="5"/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 t="shared" si="6"/>
        <v>0</v>
      </c>
      <c r="X133" s="178">
        <v>0</v>
      </c>
      <c r="Y133" s="178">
        <f t="shared" si="7"/>
        <v>0</v>
      </c>
      <c r="Z133" s="178">
        <v>0</v>
      </c>
      <c r="AA133" s="179">
        <f t="shared" si="8"/>
        <v>0</v>
      </c>
      <c r="AR133" s="19" t="s">
        <v>224</v>
      </c>
      <c r="AT133" s="19" t="s">
        <v>220</v>
      </c>
      <c r="AU133" s="19" t="s">
        <v>93</v>
      </c>
      <c r="AY133" s="19" t="s">
        <v>219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40</v>
      </c>
      <c r="BK133" s="118">
        <f t="shared" si="14"/>
        <v>0</v>
      </c>
      <c r="BL133" s="19" t="s">
        <v>224</v>
      </c>
      <c r="BM133" s="19" t="s">
        <v>4006</v>
      </c>
    </row>
    <row r="134" spans="2:65" s="10" customFormat="1" ht="29.85" customHeight="1">
      <c r="B134" s="162"/>
      <c r="C134" s="163"/>
      <c r="D134" s="172" t="s">
        <v>3991</v>
      </c>
      <c r="E134" s="172"/>
      <c r="F134" s="172"/>
      <c r="G134" s="172"/>
      <c r="H134" s="172"/>
      <c r="I134" s="172"/>
      <c r="J134" s="172"/>
      <c r="K134" s="172"/>
      <c r="L134" s="172"/>
      <c r="M134" s="172"/>
      <c r="N134" s="255">
        <f>BK134</f>
        <v>0</v>
      </c>
      <c r="O134" s="256"/>
      <c r="P134" s="256"/>
      <c r="Q134" s="256"/>
      <c r="R134" s="165"/>
      <c r="T134" s="166"/>
      <c r="U134" s="163"/>
      <c r="V134" s="163"/>
      <c r="W134" s="167">
        <f>SUM(W135:W141)</f>
        <v>0</v>
      </c>
      <c r="X134" s="163"/>
      <c r="Y134" s="167">
        <f>SUM(Y135:Y141)</f>
        <v>0</v>
      </c>
      <c r="Z134" s="163"/>
      <c r="AA134" s="168">
        <f>SUM(AA135:AA141)</f>
        <v>0</v>
      </c>
      <c r="AR134" s="169" t="s">
        <v>40</v>
      </c>
      <c r="AT134" s="170" t="s">
        <v>83</v>
      </c>
      <c r="AU134" s="170" t="s">
        <v>40</v>
      </c>
      <c r="AY134" s="169" t="s">
        <v>219</v>
      </c>
      <c r="BK134" s="171">
        <f>SUM(BK135:BK141)</f>
        <v>0</v>
      </c>
    </row>
    <row r="135" spans="2:65" s="1" customFormat="1" ht="38.25" customHeight="1">
      <c r="B135" s="35"/>
      <c r="C135" s="173" t="s">
        <v>257</v>
      </c>
      <c r="D135" s="173" t="s">
        <v>220</v>
      </c>
      <c r="E135" s="174" t="s">
        <v>4007</v>
      </c>
      <c r="F135" s="251" t="s">
        <v>4008</v>
      </c>
      <c r="G135" s="251"/>
      <c r="H135" s="251"/>
      <c r="I135" s="251"/>
      <c r="J135" s="175" t="s">
        <v>223</v>
      </c>
      <c r="K135" s="176">
        <v>380.79</v>
      </c>
      <c r="L135" s="252">
        <v>0</v>
      </c>
      <c r="M135" s="253"/>
      <c r="N135" s="254">
        <f t="shared" ref="N135:N141" si="15">ROUND(L135*K135,2)</f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 t="shared" ref="W135:W141" si="16">V135*K135</f>
        <v>0</v>
      </c>
      <c r="X135" s="178">
        <v>0</v>
      </c>
      <c r="Y135" s="178">
        <f t="shared" ref="Y135:Y141" si="17">X135*K135</f>
        <v>0</v>
      </c>
      <c r="Z135" s="178">
        <v>0</v>
      </c>
      <c r="AA135" s="179">
        <f t="shared" ref="AA135:AA141" si="18">Z135*K135</f>
        <v>0</v>
      </c>
      <c r="AR135" s="19" t="s">
        <v>224</v>
      </c>
      <c r="AT135" s="19" t="s">
        <v>220</v>
      </c>
      <c r="AU135" s="19" t="s">
        <v>93</v>
      </c>
      <c r="AY135" s="19" t="s">
        <v>219</v>
      </c>
      <c r="BE135" s="118">
        <f t="shared" ref="BE135:BE141" si="19">IF(U135="základní",N135,0)</f>
        <v>0</v>
      </c>
      <c r="BF135" s="118">
        <f t="shared" ref="BF135:BF141" si="20">IF(U135="snížená",N135,0)</f>
        <v>0</v>
      </c>
      <c r="BG135" s="118">
        <f t="shared" ref="BG135:BG141" si="21">IF(U135="zákl. přenesená",N135,0)</f>
        <v>0</v>
      </c>
      <c r="BH135" s="118">
        <f t="shared" ref="BH135:BH141" si="22">IF(U135="sníž. přenesená",N135,0)</f>
        <v>0</v>
      </c>
      <c r="BI135" s="118">
        <f t="shared" ref="BI135:BI141" si="23">IF(U135="nulová",N135,0)</f>
        <v>0</v>
      </c>
      <c r="BJ135" s="19" t="s">
        <v>40</v>
      </c>
      <c r="BK135" s="118">
        <f t="shared" ref="BK135:BK141" si="24">ROUND(L135*K135,2)</f>
        <v>0</v>
      </c>
      <c r="BL135" s="19" t="s">
        <v>224</v>
      </c>
      <c r="BM135" s="19" t="s">
        <v>4009</v>
      </c>
    </row>
    <row r="136" spans="2:65" s="1" customFormat="1" ht="38.25" customHeight="1">
      <c r="B136" s="35"/>
      <c r="C136" s="173" t="s">
        <v>261</v>
      </c>
      <c r="D136" s="173" t="s">
        <v>220</v>
      </c>
      <c r="E136" s="174" t="s">
        <v>4010</v>
      </c>
      <c r="F136" s="251" t="s">
        <v>4011</v>
      </c>
      <c r="G136" s="251"/>
      <c r="H136" s="251"/>
      <c r="I136" s="251"/>
      <c r="J136" s="175" t="s">
        <v>223</v>
      </c>
      <c r="K136" s="176">
        <v>1361.7380000000001</v>
      </c>
      <c r="L136" s="252">
        <v>0</v>
      </c>
      <c r="M136" s="253"/>
      <c r="N136" s="254">
        <f t="shared" si="15"/>
        <v>0</v>
      </c>
      <c r="O136" s="254"/>
      <c r="P136" s="254"/>
      <c r="Q136" s="254"/>
      <c r="R136" s="37"/>
      <c r="T136" s="177" t="s">
        <v>22</v>
      </c>
      <c r="U136" s="44" t="s">
        <v>49</v>
      </c>
      <c r="V136" s="36"/>
      <c r="W136" s="178">
        <f t="shared" si="16"/>
        <v>0</v>
      </c>
      <c r="X136" s="178">
        <v>0</v>
      </c>
      <c r="Y136" s="178">
        <f t="shared" si="17"/>
        <v>0</v>
      </c>
      <c r="Z136" s="178">
        <v>0</v>
      </c>
      <c r="AA136" s="179">
        <f t="shared" si="18"/>
        <v>0</v>
      </c>
      <c r="AR136" s="19" t="s">
        <v>224</v>
      </c>
      <c r="AT136" s="19" t="s">
        <v>220</v>
      </c>
      <c r="AU136" s="19" t="s">
        <v>93</v>
      </c>
      <c r="AY136" s="19" t="s">
        <v>219</v>
      </c>
      <c r="BE136" s="118">
        <f t="shared" si="19"/>
        <v>0</v>
      </c>
      <c r="BF136" s="118">
        <f t="shared" si="20"/>
        <v>0</v>
      </c>
      <c r="BG136" s="118">
        <f t="shared" si="21"/>
        <v>0</v>
      </c>
      <c r="BH136" s="118">
        <f t="shared" si="22"/>
        <v>0</v>
      </c>
      <c r="BI136" s="118">
        <f t="shared" si="23"/>
        <v>0</v>
      </c>
      <c r="BJ136" s="19" t="s">
        <v>40</v>
      </c>
      <c r="BK136" s="118">
        <f t="shared" si="24"/>
        <v>0</v>
      </c>
      <c r="BL136" s="19" t="s">
        <v>224</v>
      </c>
      <c r="BM136" s="19" t="s">
        <v>4012</v>
      </c>
    </row>
    <row r="137" spans="2:65" s="1" customFormat="1" ht="16.5" customHeight="1">
      <c r="B137" s="35"/>
      <c r="C137" s="173" t="s">
        <v>265</v>
      </c>
      <c r="D137" s="173" t="s">
        <v>220</v>
      </c>
      <c r="E137" s="174" t="s">
        <v>4013</v>
      </c>
      <c r="F137" s="251" t="s">
        <v>4014</v>
      </c>
      <c r="G137" s="251"/>
      <c r="H137" s="251"/>
      <c r="I137" s="251"/>
      <c r="J137" s="175" t="s">
        <v>223</v>
      </c>
      <c r="K137" s="176">
        <v>1742.528</v>
      </c>
      <c r="L137" s="252">
        <v>0</v>
      </c>
      <c r="M137" s="253"/>
      <c r="N137" s="254">
        <f t="shared" si="15"/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 t="shared" si="16"/>
        <v>0</v>
      </c>
      <c r="X137" s="178">
        <v>0</v>
      </c>
      <c r="Y137" s="178">
        <f t="shared" si="17"/>
        <v>0</v>
      </c>
      <c r="Z137" s="178">
        <v>0</v>
      </c>
      <c r="AA137" s="179">
        <f t="shared" si="18"/>
        <v>0</v>
      </c>
      <c r="AR137" s="19" t="s">
        <v>224</v>
      </c>
      <c r="AT137" s="19" t="s">
        <v>220</v>
      </c>
      <c r="AU137" s="19" t="s">
        <v>93</v>
      </c>
      <c r="AY137" s="19" t="s">
        <v>219</v>
      </c>
      <c r="BE137" s="118">
        <f t="shared" si="19"/>
        <v>0</v>
      </c>
      <c r="BF137" s="118">
        <f t="shared" si="20"/>
        <v>0</v>
      </c>
      <c r="BG137" s="118">
        <f t="shared" si="21"/>
        <v>0</v>
      </c>
      <c r="BH137" s="118">
        <f t="shared" si="22"/>
        <v>0</v>
      </c>
      <c r="BI137" s="118">
        <f t="shared" si="23"/>
        <v>0</v>
      </c>
      <c r="BJ137" s="19" t="s">
        <v>40</v>
      </c>
      <c r="BK137" s="118">
        <f t="shared" si="24"/>
        <v>0</v>
      </c>
      <c r="BL137" s="19" t="s">
        <v>224</v>
      </c>
      <c r="BM137" s="19" t="s">
        <v>4015</v>
      </c>
    </row>
    <row r="138" spans="2:65" s="1" customFormat="1" ht="38.25" customHeight="1">
      <c r="B138" s="35"/>
      <c r="C138" s="173" t="s">
        <v>270</v>
      </c>
      <c r="D138" s="173" t="s">
        <v>220</v>
      </c>
      <c r="E138" s="174" t="s">
        <v>4016</v>
      </c>
      <c r="F138" s="251" t="s">
        <v>4017</v>
      </c>
      <c r="G138" s="251"/>
      <c r="H138" s="251"/>
      <c r="I138" s="251"/>
      <c r="J138" s="175" t="s">
        <v>223</v>
      </c>
      <c r="K138" s="176">
        <v>1340.4059999999999</v>
      </c>
      <c r="L138" s="252">
        <v>0</v>
      </c>
      <c r="M138" s="253"/>
      <c r="N138" s="254">
        <f t="shared" si="15"/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 t="shared" si="16"/>
        <v>0</v>
      </c>
      <c r="X138" s="178">
        <v>0</v>
      </c>
      <c r="Y138" s="178">
        <f t="shared" si="17"/>
        <v>0</v>
      </c>
      <c r="Z138" s="178">
        <v>0</v>
      </c>
      <c r="AA138" s="179">
        <f t="shared" si="18"/>
        <v>0</v>
      </c>
      <c r="AR138" s="19" t="s">
        <v>224</v>
      </c>
      <c r="AT138" s="19" t="s">
        <v>220</v>
      </c>
      <c r="AU138" s="19" t="s">
        <v>93</v>
      </c>
      <c r="AY138" s="19" t="s">
        <v>219</v>
      </c>
      <c r="BE138" s="118">
        <f t="shared" si="19"/>
        <v>0</v>
      </c>
      <c r="BF138" s="118">
        <f t="shared" si="20"/>
        <v>0</v>
      </c>
      <c r="BG138" s="118">
        <f t="shared" si="21"/>
        <v>0</v>
      </c>
      <c r="BH138" s="118">
        <f t="shared" si="22"/>
        <v>0</v>
      </c>
      <c r="BI138" s="118">
        <f t="shared" si="23"/>
        <v>0</v>
      </c>
      <c r="BJ138" s="19" t="s">
        <v>40</v>
      </c>
      <c r="BK138" s="118">
        <f t="shared" si="24"/>
        <v>0</v>
      </c>
      <c r="BL138" s="19" t="s">
        <v>224</v>
      </c>
      <c r="BM138" s="19" t="s">
        <v>4018</v>
      </c>
    </row>
    <row r="139" spans="2:65" s="1" customFormat="1" ht="25.5" customHeight="1">
      <c r="B139" s="35"/>
      <c r="C139" s="173" t="s">
        <v>275</v>
      </c>
      <c r="D139" s="173" t="s">
        <v>220</v>
      </c>
      <c r="E139" s="174" t="s">
        <v>4019</v>
      </c>
      <c r="F139" s="251" t="s">
        <v>4020</v>
      </c>
      <c r="G139" s="251"/>
      <c r="H139" s="251"/>
      <c r="I139" s="251"/>
      <c r="J139" s="175" t="s">
        <v>223</v>
      </c>
      <c r="K139" s="176">
        <v>1474.4469999999999</v>
      </c>
      <c r="L139" s="252">
        <v>0</v>
      </c>
      <c r="M139" s="253"/>
      <c r="N139" s="254">
        <f t="shared" si="15"/>
        <v>0</v>
      </c>
      <c r="O139" s="254"/>
      <c r="P139" s="254"/>
      <c r="Q139" s="254"/>
      <c r="R139" s="37"/>
      <c r="T139" s="177" t="s">
        <v>22</v>
      </c>
      <c r="U139" s="44" t="s">
        <v>49</v>
      </c>
      <c r="V139" s="36"/>
      <c r="W139" s="178">
        <f t="shared" si="16"/>
        <v>0</v>
      </c>
      <c r="X139" s="178">
        <v>0</v>
      </c>
      <c r="Y139" s="178">
        <f t="shared" si="17"/>
        <v>0</v>
      </c>
      <c r="Z139" s="178">
        <v>0</v>
      </c>
      <c r="AA139" s="179">
        <f t="shared" si="18"/>
        <v>0</v>
      </c>
      <c r="AR139" s="19" t="s">
        <v>224</v>
      </c>
      <c r="AT139" s="19" t="s">
        <v>220</v>
      </c>
      <c r="AU139" s="19" t="s">
        <v>93</v>
      </c>
      <c r="AY139" s="19" t="s">
        <v>219</v>
      </c>
      <c r="BE139" s="118">
        <f t="shared" si="19"/>
        <v>0</v>
      </c>
      <c r="BF139" s="118">
        <f t="shared" si="20"/>
        <v>0</v>
      </c>
      <c r="BG139" s="118">
        <f t="shared" si="21"/>
        <v>0</v>
      </c>
      <c r="BH139" s="118">
        <f t="shared" si="22"/>
        <v>0</v>
      </c>
      <c r="BI139" s="118">
        <f t="shared" si="23"/>
        <v>0</v>
      </c>
      <c r="BJ139" s="19" t="s">
        <v>40</v>
      </c>
      <c r="BK139" s="118">
        <f t="shared" si="24"/>
        <v>0</v>
      </c>
      <c r="BL139" s="19" t="s">
        <v>224</v>
      </c>
      <c r="BM139" s="19" t="s">
        <v>4021</v>
      </c>
    </row>
    <row r="140" spans="2:65" s="1" customFormat="1" ht="25.5" customHeight="1">
      <c r="B140" s="35"/>
      <c r="C140" s="173" t="s">
        <v>11</v>
      </c>
      <c r="D140" s="173" t="s">
        <v>220</v>
      </c>
      <c r="E140" s="174" t="s">
        <v>4022</v>
      </c>
      <c r="F140" s="251" t="s">
        <v>4023</v>
      </c>
      <c r="G140" s="251"/>
      <c r="H140" s="251"/>
      <c r="I140" s="251"/>
      <c r="J140" s="175" t="s">
        <v>223</v>
      </c>
      <c r="K140" s="176">
        <v>1340.4059999999999</v>
      </c>
      <c r="L140" s="252">
        <v>0</v>
      </c>
      <c r="M140" s="253"/>
      <c r="N140" s="254">
        <f t="shared" si="15"/>
        <v>0</v>
      </c>
      <c r="O140" s="254"/>
      <c r="P140" s="254"/>
      <c r="Q140" s="254"/>
      <c r="R140" s="37"/>
      <c r="T140" s="177" t="s">
        <v>22</v>
      </c>
      <c r="U140" s="44" t="s">
        <v>49</v>
      </c>
      <c r="V140" s="36"/>
      <c r="W140" s="178">
        <f t="shared" si="16"/>
        <v>0</v>
      </c>
      <c r="X140" s="178">
        <v>0</v>
      </c>
      <c r="Y140" s="178">
        <f t="shared" si="17"/>
        <v>0</v>
      </c>
      <c r="Z140" s="178">
        <v>0</v>
      </c>
      <c r="AA140" s="179">
        <f t="shared" si="18"/>
        <v>0</v>
      </c>
      <c r="AR140" s="19" t="s">
        <v>224</v>
      </c>
      <c r="AT140" s="19" t="s">
        <v>220</v>
      </c>
      <c r="AU140" s="19" t="s">
        <v>93</v>
      </c>
      <c r="AY140" s="19" t="s">
        <v>219</v>
      </c>
      <c r="BE140" s="118">
        <f t="shared" si="19"/>
        <v>0</v>
      </c>
      <c r="BF140" s="118">
        <f t="shared" si="20"/>
        <v>0</v>
      </c>
      <c r="BG140" s="118">
        <f t="shared" si="21"/>
        <v>0</v>
      </c>
      <c r="BH140" s="118">
        <f t="shared" si="22"/>
        <v>0</v>
      </c>
      <c r="BI140" s="118">
        <f t="shared" si="23"/>
        <v>0</v>
      </c>
      <c r="BJ140" s="19" t="s">
        <v>40</v>
      </c>
      <c r="BK140" s="118">
        <f t="shared" si="24"/>
        <v>0</v>
      </c>
      <c r="BL140" s="19" t="s">
        <v>224</v>
      </c>
      <c r="BM140" s="19" t="s">
        <v>4024</v>
      </c>
    </row>
    <row r="141" spans="2:65" s="1" customFormat="1" ht="38.25" customHeight="1">
      <c r="B141" s="35"/>
      <c r="C141" s="173" t="s">
        <v>268</v>
      </c>
      <c r="D141" s="173" t="s">
        <v>220</v>
      </c>
      <c r="E141" s="174" t="s">
        <v>4025</v>
      </c>
      <c r="F141" s="251" t="s">
        <v>4026</v>
      </c>
      <c r="G141" s="251"/>
      <c r="H141" s="251"/>
      <c r="I141" s="251"/>
      <c r="J141" s="175" t="s">
        <v>223</v>
      </c>
      <c r="K141" s="176">
        <v>1340.4059999999999</v>
      </c>
      <c r="L141" s="252">
        <v>0</v>
      </c>
      <c r="M141" s="253"/>
      <c r="N141" s="254">
        <f t="shared" si="15"/>
        <v>0</v>
      </c>
      <c r="O141" s="254"/>
      <c r="P141" s="254"/>
      <c r="Q141" s="254"/>
      <c r="R141" s="37"/>
      <c r="T141" s="177" t="s">
        <v>22</v>
      </c>
      <c r="U141" s="44" t="s">
        <v>49</v>
      </c>
      <c r="V141" s="36"/>
      <c r="W141" s="178">
        <f t="shared" si="16"/>
        <v>0</v>
      </c>
      <c r="X141" s="178">
        <v>0</v>
      </c>
      <c r="Y141" s="178">
        <f t="shared" si="17"/>
        <v>0</v>
      </c>
      <c r="Z141" s="178">
        <v>0</v>
      </c>
      <c r="AA141" s="179">
        <f t="shared" si="18"/>
        <v>0</v>
      </c>
      <c r="AR141" s="19" t="s">
        <v>224</v>
      </c>
      <c r="AT141" s="19" t="s">
        <v>220</v>
      </c>
      <c r="AU141" s="19" t="s">
        <v>93</v>
      </c>
      <c r="AY141" s="19" t="s">
        <v>219</v>
      </c>
      <c r="BE141" s="118">
        <f t="shared" si="19"/>
        <v>0</v>
      </c>
      <c r="BF141" s="118">
        <f t="shared" si="20"/>
        <v>0</v>
      </c>
      <c r="BG141" s="118">
        <f t="shared" si="21"/>
        <v>0</v>
      </c>
      <c r="BH141" s="118">
        <f t="shared" si="22"/>
        <v>0</v>
      </c>
      <c r="BI141" s="118">
        <f t="shared" si="23"/>
        <v>0</v>
      </c>
      <c r="BJ141" s="19" t="s">
        <v>40</v>
      </c>
      <c r="BK141" s="118">
        <f t="shared" si="24"/>
        <v>0</v>
      </c>
      <c r="BL141" s="19" t="s">
        <v>224</v>
      </c>
      <c r="BM141" s="19" t="s">
        <v>4027</v>
      </c>
    </row>
    <row r="142" spans="2:65" s="10" customFormat="1" ht="29.85" customHeight="1">
      <c r="B142" s="162"/>
      <c r="C142" s="163"/>
      <c r="D142" s="172" t="s">
        <v>192</v>
      </c>
      <c r="E142" s="172"/>
      <c r="F142" s="172"/>
      <c r="G142" s="172"/>
      <c r="H142" s="172"/>
      <c r="I142" s="172"/>
      <c r="J142" s="172"/>
      <c r="K142" s="172"/>
      <c r="L142" s="172"/>
      <c r="M142" s="172"/>
      <c r="N142" s="255">
        <f>BK142</f>
        <v>0</v>
      </c>
      <c r="O142" s="256"/>
      <c r="P142" s="256"/>
      <c r="Q142" s="256"/>
      <c r="R142" s="165"/>
      <c r="T142" s="166"/>
      <c r="U142" s="163"/>
      <c r="V142" s="163"/>
      <c r="W142" s="167">
        <f>SUM(W143:W144)</f>
        <v>0</v>
      </c>
      <c r="X142" s="163"/>
      <c r="Y142" s="167">
        <f>SUM(Y143:Y144)</f>
        <v>0</v>
      </c>
      <c r="Z142" s="163"/>
      <c r="AA142" s="168">
        <f>SUM(AA143:AA144)</f>
        <v>0</v>
      </c>
      <c r="AR142" s="169" t="s">
        <v>40</v>
      </c>
      <c r="AT142" s="170" t="s">
        <v>83</v>
      </c>
      <c r="AU142" s="170" t="s">
        <v>40</v>
      </c>
      <c r="AY142" s="169" t="s">
        <v>219</v>
      </c>
      <c r="BK142" s="171">
        <f>SUM(BK143:BK144)</f>
        <v>0</v>
      </c>
    </row>
    <row r="143" spans="2:65" s="1" customFormat="1" ht="38.25" customHeight="1">
      <c r="B143" s="35"/>
      <c r="C143" s="173" t="s">
        <v>354</v>
      </c>
      <c r="D143" s="173" t="s">
        <v>220</v>
      </c>
      <c r="E143" s="174" t="s">
        <v>4028</v>
      </c>
      <c r="F143" s="251" t="s">
        <v>4029</v>
      </c>
      <c r="G143" s="251"/>
      <c r="H143" s="251"/>
      <c r="I143" s="251"/>
      <c r="J143" s="175" t="s">
        <v>429</v>
      </c>
      <c r="K143" s="176">
        <v>302.81</v>
      </c>
      <c r="L143" s="252">
        <v>0</v>
      </c>
      <c r="M143" s="253"/>
      <c r="N143" s="254">
        <f>ROUND(L143*K143,2)</f>
        <v>0</v>
      </c>
      <c r="O143" s="254"/>
      <c r="P143" s="254"/>
      <c r="Q143" s="254"/>
      <c r="R143" s="37"/>
      <c r="T143" s="177" t="s">
        <v>22</v>
      </c>
      <c r="U143" s="44" t="s">
        <v>49</v>
      </c>
      <c r="V143" s="36"/>
      <c r="W143" s="178">
        <f>V143*K143</f>
        <v>0</v>
      </c>
      <c r="X143" s="178">
        <v>0</v>
      </c>
      <c r="Y143" s="178">
        <f>X143*K143</f>
        <v>0</v>
      </c>
      <c r="Z143" s="178">
        <v>0</v>
      </c>
      <c r="AA143" s="179">
        <f>Z143*K143</f>
        <v>0</v>
      </c>
      <c r="AR143" s="19" t="s">
        <v>224</v>
      </c>
      <c r="AT143" s="19" t="s">
        <v>220</v>
      </c>
      <c r="AU143" s="19" t="s">
        <v>93</v>
      </c>
      <c r="AY143" s="19" t="s">
        <v>219</v>
      </c>
      <c r="BE143" s="118">
        <f>IF(U143="základní",N143,0)</f>
        <v>0</v>
      </c>
      <c r="BF143" s="118">
        <f>IF(U143="snížená",N143,0)</f>
        <v>0</v>
      </c>
      <c r="BG143" s="118">
        <f>IF(U143="zákl. přenesená",N143,0)</f>
        <v>0</v>
      </c>
      <c r="BH143" s="118">
        <f>IF(U143="sníž. přenesená",N143,0)</f>
        <v>0</v>
      </c>
      <c r="BI143" s="118">
        <f>IF(U143="nulová",N143,0)</f>
        <v>0</v>
      </c>
      <c r="BJ143" s="19" t="s">
        <v>40</v>
      </c>
      <c r="BK143" s="118">
        <f>ROUND(L143*K143,2)</f>
        <v>0</v>
      </c>
      <c r="BL143" s="19" t="s">
        <v>224</v>
      </c>
      <c r="BM143" s="19" t="s">
        <v>4030</v>
      </c>
    </row>
    <row r="144" spans="2:65" s="1" customFormat="1" ht="25.5" customHeight="1">
      <c r="B144" s="35"/>
      <c r="C144" s="181" t="s">
        <v>358</v>
      </c>
      <c r="D144" s="181" t="s">
        <v>536</v>
      </c>
      <c r="E144" s="182" t="s">
        <v>4031</v>
      </c>
      <c r="F144" s="285" t="s">
        <v>4032</v>
      </c>
      <c r="G144" s="285"/>
      <c r="H144" s="285"/>
      <c r="I144" s="285"/>
      <c r="J144" s="183" t="s">
        <v>372</v>
      </c>
      <c r="K144" s="184">
        <v>305</v>
      </c>
      <c r="L144" s="282">
        <v>0</v>
      </c>
      <c r="M144" s="283"/>
      <c r="N144" s="284">
        <f>ROUND(L144*K144,2)</f>
        <v>0</v>
      </c>
      <c r="O144" s="254"/>
      <c r="P144" s="254"/>
      <c r="Q144" s="254"/>
      <c r="R144" s="37"/>
      <c r="T144" s="177" t="s">
        <v>22</v>
      </c>
      <c r="U144" s="44" t="s">
        <v>49</v>
      </c>
      <c r="V144" s="36"/>
      <c r="W144" s="178">
        <f>V144*K144</f>
        <v>0</v>
      </c>
      <c r="X144" s="178">
        <v>0</v>
      </c>
      <c r="Y144" s="178">
        <f>X144*K144</f>
        <v>0</v>
      </c>
      <c r="Z144" s="178">
        <v>0</v>
      </c>
      <c r="AA144" s="179">
        <f>Z144*K144</f>
        <v>0</v>
      </c>
      <c r="AR144" s="19" t="s">
        <v>249</v>
      </c>
      <c r="AT144" s="19" t="s">
        <v>536</v>
      </c>
      <c r="AU144" s="19" t="s">
        <v>93</v>
      </c>
      <c r="AY144" s="19" t="s">
        <v>219</v>
      </c>
      <c r="BE144" s="118">
        <f>IF(U144="základní",N144,0)</f>
        <v>0</v>
      </c>
      <c r="BF144" s="118">
        <f>IF(U144="snížená",N144,0)</f>
        <v>0</v>
      </c>
      <c r="BG144" s="118">
        <f>IF(U144="zákl. přenesená",N144,0)</f>
        <v>0</v>
      </c>
      <c r="BH144" s="118">
        <f>IF(U144="sníž. přenesená",N144,0)</f>
        <v>0</v>
      </c>
      <c r="BI144" s="118">
        <f>IF(U144="nulová",N144,0)</f>
        <v>0</v>
      </c>
      <c r="BJ144" s="19" t="s">
        <v>40</v>
      </c>
      <c r="BK144" s="118">
        <f>ROUND(L144*K144,2)</f>
        <v>0</v>
      </c>
      <c r="BL144" s="19" t="s">
        <v>224</v>
      </c>
      <c r="BM144" s="19" t="s">
        <v>4033</v>
      </c>
    </row>
    <row r="145" spans="2:65" s="10" customFormat="1" ht="29.85" customHeight="1">
      <c r="B145" s="162"/>
      <c r="C145" s="163"/>
      <c r="D145" s="172" t="s">
        <v>290</v>
      </c>
      <c r="E145" s="172"/>
      <c r="F145" s="172"/>
      <c r="G145" s="172"/>
      <c r="H145" s="172"/>
      <c r="I145" s="172"/>
      <c r="J145" s="172"/>
      <c r="K145" s="172"/>
      <c r="L145" s="172"/>
      <c r="M145" s="172"/>
      <c r="N145" s="255">
        <f>BK145</f>
        <v>0</v>
      </c>
      <c r="O145" s="256"/>
      <c r="P145" s="256"/>
      <c r="Q145" s="256"/>
      <c r="R145" s="165"/>
      <c r="T145" s="166"/>
      <c r="U145" s="163"/>
      <c r="V145" s="163"/>
      <c r="W145" s="167">
        <f>W146</f>
        <v>0</v>
      </c>
      <c r="X145" s="163"/>
      <c r="Y145" s="167">
        <f>Y146</f>
        <v>0</v>
      </c>
      <c r="Z145" s="163"/>
      <c r="AA145" s="168">
        <f>AA146</f>
        <v>0</v>
      </c>
      <c r="AR145" s="169" t="s">
        <v>40</v>
      </c>
      <c r="AT145" s="170" t="s">
        <v>83</v>
      </c>
      <c r="AU145" s="170" t="s">
        <v>40</v>
      </c>
      <c r="AY145" s="169" t="s">
        <v>219</v>
      </c>
      <c r="BK145" s="171">
        <f>BK146</f>
        <v>0</v>
      </c>
    </row>
    <row r="146" spans="2:65" s="1" customFormat="1" ht="38.25" customHeight="1">
      <c r="B146" s="35"/>
      <c r="C146" s="173" t="s">
        <v>362</v>
      </c>
      <c r="D146" s="173" t="s">
        <v>220</v>
      </c>
      <c r="E146" s="174" t="s">
        <v>4034</v>
      </c>
      <c r="F146" s="251" t="s">
        <v>4035</v>
      </c>
      <c r="G146" s="251"/>
      <c r="H146" s="251"/>
      <c r="I146" s="251"/>
      <c r="J146" s="175" t="s">
        <v>239</v>
      </c>
      <c r="K146" s="176">
        <v>72.981999999999999</v>
      </c>
      <c r="L146" s="252">
        <v>0</v>
      </c>
      <c r="M146" s="253"/>
      <c r="N146" s="254">
        <f>ROUND(L146*K146,2)</f>
        <v>0</v>
      </c>
      <c r="O146" s="254"/>
      <c r="P146" s="254"/>
      <c r="Q146" s="254"/>
      <c r="R146" s="37"/>
      <c r="T146" s="177" t="s">
        <v>22</v>
      </c>
      <c r="U146" s="44" t="s">
        <v>49</v>
      </c>
      <c r="V146" s="36"/>
      <c r="W146" s="178">
        <f>V146*K146</f>
        <v>0</v>
      </c>
      <c r="X146" s="178">
        <v>0</v>
      </c>
      <c r="Y146" s="178">
        <f>X146*K146</f>
        <v>0</v>
      </c>
      <c r="Z146" s="178">
        <v>0</v>
      </c>
      <c r="AA146" s="179">
        <f>Z146*K146</f>
        <v>0</v>
      </c>
      <c r="AR146" s="19" t="s">
        <v>224</v>
      </c>
      <c r="AT146" s="19" t="s">
        <v>220</v>
      </c>
      <c r="AU146" s="19" t="s">
        <v>93</v>
      </c>
      <c r="AY146" s="19" t="s">
        <v>219</v>
      </c>
      <c r="BE146" s="118">
        <f>IF(U146="základní",N146,0)</f>
        <v>0</v>
      </c>
      <c r="BF146" s="118">
        <f>IF(U146="snížená",N146,0)</f>
        <v>0</v>
      </c>
      <c r="BG146" s="118">
        <f>IF(U146="zákl. přenesená",N146,0)</f>
        <v>0</v>
      </c>
      <c r="BH146" s="118">
        <f>IF(U146="sníž. přenesená",N146,0)</f>
        <v>0</v>
      </c>
      <c r="BI146" s="118">
        <f>IF(U146="nulová",N146,0)</f>
        <v>0</v>
      </c>
      <c r="BJ146" s="19" t="s">
        <v>40</v>
      </c>
      <c r="BK146" s="118">
        <f>ROUND(L146*K146,2)</f>
        <v>0</v>
      </c>
      <c r="BL146" s="19" t="s">
        <v>224</v>
      </c>
      <c r="BM146" s="19" t="s">
        <v>4036</v>
      </c>
    </row>
    <row r="147" spans="2:65" s="1" customFormat="1" ht="49.9" customHeight="1">
      <c r="B147" s="35"/>
      <c r="C147" s="36"/>
      <c r="D147" s="164" t="s">
        <v>282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249">
        <f>BK147</f>
        <v>0</v>
      </c>
      <c r="O147" s="250"/>
      <c r="P147" s="250"/>
      <c r="Q147" s="250"/>
      <c r="R147" s="37"/>
      <c r="T147" s="153"/>
      <c r="U147" s="56"/>
      <c r="V147" s="56"/>
      <c r="W147" s="56"/>
      <c r="X147" s="56"/>
      <c r="Y147" s="56"/>
      <c r="Z147" s="56"/>
      <c r="AA147" s="58"/>
      <c r="AT147" s="19" t="s">
        <v>83</v>
      </c>
      <c r="AU147" s="19" t="s">
        <v>84</v>
      </c>
      <c r="AY147" s="19" t="s">
        <v>283</v>
      </c>
      <c r="BK147" s="118">
        <v>0</v>
      </c>
    </row>
    <row r="148" spans="2:65" s="1" customFormat="1" ht="6.95" customHeight="1">
      <c r="B148" s="59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1"/>
    </row>
  </sheetData>
  <sheetProtection algorithmName="SHA-512" hashValue="ROvIC5RdS5pc7S+hEhJOhDf4nNX9HLy8fubrMhitIViOSGDRqD1XJFwNyieDOZYUaBQrGuPyHxZECobwinHmkg==" saltValue="Gx6zeA8/gFtXSH/I4pNOSzjnzEsVEF8kLg6+1a8Tqqh7G+FCnzZfI2UwB1Alk4A//7ucA+gimp0Ey9n0RB6+KA==" spinCount="10" sheet="1" objects="1" scenarios="1" formatColumns="0" formatRows="0"/>
  <mergeCells count="134">
    <mergeCell ref="F144:I144"/>
    <mergeCell ref="F141:I141"/>
    <mergeCell ref="F143:I143"/>
    <mergeCell ref="L143:M143"/>
    <mergeCell ref="N143:Q143"/>
    <mergeCell ref="L144:M144"/>
    <mergeCell ref="N144:Q144"/>
    <mergeCell ref="F146:I146"/>
    <mergeCell ref="L146:M146"/>
    <mergeCell ref="N146:Q146"/>
    <mergeCell ref="N142:Q142"/>
    <mergeCell ref="N145:Q145"/>
    <mergeCell ref="L141:M141"/>
    <mergeCell ref="N141:Q141"/>
    <mergeCell ref="N147:Q14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D97:H97"/>
    <mergeCell ref="N94:Q94"/>
    <mergeCell ref="N96:Q96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N122:Q122"/>
    <mergeCell ref="N123:Q123"/>
    <mergeCell ref="N124:Q124"/>
    <mergeCell ref="F125:I125"/>
    <mergeCell ref="F127:I127"/>
    <mergeCell ref="L125:M125"/>
    <mergeCell ref="N125:Q125"/>
    <mergeCell ref="F126:I126"/>
    <mergeCell ref="L126:M126"/>
    <mergeCell ref="N126:Q126"/>
    <mergeCell ref="L127:M127"/>
    <mergeCell ref="N127:Q127"/>
    <mergeCell ref="F128:I128"/>
    <mergeCell ref="F130:I130"/>
    <mergeCell ref="F129:I129"/>
    <mergeCell ref="L128:M128"/>
    <mergeCell ref="N128:Q128"/>
    <mergeCell ref="L129:M129"/>
    <mergeCell ref="N129:Q129"/>
    <mergeCell ref="L130:M130"/>
    <mergeCell ref="N130:Q130"/>
    <mergeCell ref="F131:I131"/>
    <mergeCell ref="F133:I133"/>
    <mergeCell ref="L131:M131"/>
    <mergeCell ref="N131:Q131"/>
    <mergeCell ref="F132:I132"/>
    <mergeCell ref="L132:M132"/>
    <mergeCell ref="N132:Q132"/>
    <mergeCell ref="L133:M133"/>
    <mergeCell ref="N133:Q133"/>
    <mergeCell ref="N134:Q134"/>
    <mergeCell ref="F135:I135"/>
    <mergeCell ref="F137:I137"/>
    <mergeCell ref="L135:M135"/>
    <mergeCell ref="N135:Q135"/>
    <mergeCell ref="F136:I136"/>
    <mergeCell ref="L136:M136"/>
    <mergeCell ref="N136:Q136"/>
    <mergeCell ref="L137:M137"/>
    <mergeCell ref="N137:Q137"/>
    <mergeCell ref="F138:I138"/>
    <mergeCell ref="F140:I140"/>
    <mergeCell ref="L138:M138"/>
    <mergeCell ref="N138:Q138"/>
    <mergeCell ref="F139:I139"/>
    <mergeCell ref="L139:M139"/>
    <mergeCell ref="N139:Q139"/>
    <mergeCell ref="L140:M140"/>
    <mergeCell ref="N140:Q140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6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151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4037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ht="25.35" customHeight="1">
      <c r="B8" s="23"/>
      <c r="C8" s="26"/>
      <c r="D8" s="30" t="s">
        <v>183</v>
      </c>
      <c r="E8" s="26"/>
      <c r="F8" s="264" t="s">
        <v>284</v>
      </c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6"/>
      <c r="R8" s="24"/>
    </row>
    <row r="9" spans="1:66" s="1" customFormat="1" ht="32.85" customHeight="1">
      <c r="B9" s="35"/>
      <c r="C9" s="36"/>
      <c r="D9" s="29" t="s">
        <v>1286</v>
      </c>
      <c r="E9" s="36"/>
      <c r="F9" s="221" t="s">
        <v>285</v>
      </c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36"/>
      <c r="R9" s="37"/>
    </row>
    <row r="10" spans="1:66" s="1" customFormat="1" ht="14.45" customHeight="1">
      <c r="B10" s="35"/>
      <c r="C10" s="36"/>
      <c r="D10" s="30" t="s">
        <v>21</v>
      </c>
      <c r="E10" s="36"/>
      <c r="F10" s="28" t="s">
        <v>22</v>
      </c>
      <c r="G10" s="36"/>
      <c r="H10" s="36"/>
      <c r="I10" s="36"/>
      <c r="J10" s="36"/>
      <c r="K10" s="36"/>
      <c r="L10" s="36"/>
      <c r="M10" s="30" t="s">
        <v>23</v>
      </c>
      <c r="N10" s="36"/>
      <c r="O10" s="28" t="s">
        <v>22</v>
      </c>
      <c r="P10" s="36"/>
      <c r="Q10" s="36"/>
      <c r="R10" s="37"/>
    </row>
    <row r="11" spans="1:66" s="1" customFormat="1" ht="14.45" customHeight="1">
      <c r="B11" s="35"/>
      <c r="C11" s="36"/>
      <c r="D11" s="30" t="s">
        <v>24</v>
      </c>
      <c r="E11" s="36"/>
      <c r="F11" s="28" t="s">
        <v>25</v>
      </c>
      <c r="G11" s="36"/>
      <c r="H11" s="36"/>
      <c r="I11" s="36"/>
      <c r="J11" s="36"/>
      <c r="K11" s="36"/>
      <c r="L11" s="36"/>
      <c r="M11" s="30" t="s">
        <v>26</v>
      </c>
      <c r="N11" s="36"/>
      <c r="O11" s="279" t="str">
        <f>'Rekapitulace stavby'!AN8</f>
        <v>5. 3. 2018</v>
      </c>
      <c r="P11" s="266"/>
      <c r="Q11" s="36"/>
      <c r="R11" s="37"/>
    </row>
    <row r="12" spans="1:66" s="1" customFormat="1" ht="10.7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66" s="1" customFormat="1" ht="14.45" customHeight="1">
      <c r="B13" s="35"/>
      <c r="C13" s="36"/>
      <c r="D13" s="30" t="s">
        <v>28</v>
      </c>
      <c r="E13" s="36"/>
      <c r="F13" s="36"/>
      <c r="G13" s="36"/>
      <c r="H13" s="36"/>
      <c r="I13" s="36"/>
      <c r="J13" s="36"/>
      <c r="K13" s="36"/>
      <c r="L13" s="36"/>
      <c r="M13" s="30" t="s">
        <v>29</v>
      </c>
      <c r="N13" s="36"/>
      <c r="O13" s="220" t="s">
        <v>30</v>
      </c>
      <c r="P13" s="220"/>
      <c r="Q13" s="36"/>
      <c r="R13" s="37"/>
    </row>
    <row r="14" spans="1:66" s="1" customFormat="1" ht="18" customHeight="1">
      <c r="B14" s="35"/>
      <c r="C14" s="36"/>
      <c r="D14" s="36"/>
      <c r="E14" s="28" t="s">
        <v>31</v>
      </c>
      <c r="F14" s="36"/>
      <c r="G14" s="36"/>
      <c r="H14" s="36"/>
      <c r="I14" s="36"/>
      <c r="J14" s="36"/>
      <c r="K14" s="36"/>
      <c r="L14" s="36"/>
      <c r="M14" s="30" t="s">
        <v>32</v>
      </c>
      <c r="N14" s="36"/>
      <c r="O14" s="220" t="s">
        <v>22</v>
      </c>
      <c r="P14" s="220"/>
      <c r="Q14" s="36"/>
      <c r="R14" s="37"/>
    </row>
    <row r="15" spans="1:66" s="1" customFormat="1" ht="6.9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1:66" s="1" customFormat="1" ht="14.45" customHeight="1">
      <c r="B16" s="35"/>
      <c r="C16" s="36"/>
      <c r="D16" s="30" t="s">
        <v>33</v>
      </c>
      <c r="E16" s="36"/>
      <c r="F16" s="36"/>
      <c r="G16" s="36"/>
      <c r="H16" s="36"/>
      <c r="I16" s="36"/>
      <c r="J16" s="36"/>
      <c r="K16" s="36"/>
      <c r="L16" s="36"/>
      <c r="M16" s="30" t="s">
        <v>29</v>
      </c>
      <c r="N16" s="36"/>
      <c r="O16" s="280" t="str">
        <f>IF('Rekapitulace stavby'!AN13="","",'Rekapitulace stavby'!AN13)</f>
        <v>Vyplň údaj</v>
      </c>
      <c r="P16" s="220"/>
      <c r="Q16" s="36"/>
      <c r="R16" s="37"/>
    </row>
    <row r="17" spans="2:18" s="1" customFormat="1" ht="18" customHeight="1">
      <c r="B17" s="35"/>
      <c r="C17" s="36"/>
      <c r="D17" s="36"/>
      <c r="E17" s="280" t="str">
        <f>IF('Rekapitulace stavby'!E14="","",'Rekapitulace stavby'!E14)</f>
        <v>Vyplň údaj</v>
      </c>
      <c r="F17" s="281"/>
      <c r="G17" s="281"/>
      <c r="H17" s="281"/>
      <c r="I17" s="281"/>
      <c r="J17" s="281"/>
      <c r="K17" s="281"/>
      <c r="L17" s="281"/>
      <c r="M17" s="30" t="s">
        <v>32</v>
      </c>
      <c r="N17" s="36"/>
      <c r="O17" s="280" t="str">
        <f>IF('Rekapitulace stavby'!AN14="","",'Rekapitulace stavby'!AN14)</f>
        <v>Vyplň údaj</v>
      </c>
      <c r="P17" s="220"/>
      <c r="Q17" s="36"/>
      <c r="R17" s="37"/>
    </row>
    <row r="18" spans="2:18" s="1" customFormat="1" ht="6.95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2:18" s="1" customFormat="1" ht="14.45" customHeight="1">
      <c r="B19" s="35"/>
      <c r="C19" s="36"/>
      <c r="D19" s="30" t="s">
        <v>35</v>
      </c>
      <c r="E19" s="36"/>
      <c r="F19" s="36"/>
      <c r="G19" s="36"/>
      <c r="H19" s="36"/>
      <c r="I19" s="36"/>
      <c r="J19" s="36"/>
      <c r="K19" s="36"/>
      <c r="L19" s="36"/>
      <c r="M19" s="30" t="s">
        <v>29</v>
      </c>
      <c r="N19" s="36"/>
      <c r="O19" s="220" t="s">
        <v>36</v>
      </c>
      <c r="P19" s="220"/>
      <c r="Q19" s="36"/>
      <c r="R19" s="37"/>
    </row>
    <row r="20" spans="2:18" s="1" customFormat="1" ht="18" customHeight="1">
      <c r="B20" s="35"/>
      <c r="C20" s="36"/>
      <c r="D20" s="36"/>
      <c r="E20" s="28" t="s">
        <v>37</v>
      </c>
      <c r="F20" s="36"/>
      <c r="G20" s="36"/>
      <c r="H20" s="36"/>
      <c r="I20" s="36"/>
      <c r="J20" s="36"/>
      <c r="K20" s="36"/>
      <c r="L20" s="36"/>
      <c r="M20" s="30" t="s">
        <v>32</v>
      </c>
      <c r="N20" s="36"/>
      <c r="O20" s="220" t="s">
        <v>38</v>
      </c>
      <c r="P20" s="220"/>
      <c r="Q20" s="36"/>
      <c r="R20" s="37"/>
    </row>
    <row r="21" spans="2:18" s="1" customFormat="1" ht="6.95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2:18" s="1" customFormat="1" ht="14.45" customHeight="1">
      <c r="B22" s="35"/>
      <c r="C22" s="36"/>
      <c r="D22" s="30" t="s">
        <v>41</v>
      </c>
      <c r="E22" s="36"/>
      <c r="F22" s="36"/>
      <c r="G22" s="36"/>
      <c r="H22" s="36"/>
      <c r="I22" s="36"/>
      <c r="J22" s="36"/>
      <c r="K22" s="36"/>
      <c r="L22" s="36"/>
      <c r="M22" s="30" t="s">
        <v>29</v>
      </c>
      <c r="N22" s="36"/>
      <c r="O22" s="220" t="s">
        <v>36</v>
      </c>
      <c r="P22" s="220"/>
      <c r="Q22" s="36"/>
      <c r="R22" s="37"/>
    </row>
    <row r="23" spans="2:18" s="1" customFormat="1" ht="18" customHeight="1">
      <c r="B23" s="35"/>
      <c r="C23" s="36"/>
      <c r="D23" s="36"/>
      <c r="E23" s="28" t="s">
        <v>37</v>
      </c>
      <c r="F23" s="36"/>
      <c r="G23" s="36"/>
      <c r="H23" s="36"/>
      <c r="I23" s="36"/>
      <c r="J23" s="36"/>
      <c r="K23" s="36"/>
      <c r="L23" s="36"/>
      <c r="M23" s="30" t="s">
        <v>32</v>
      </c>
      <c r="N23" s="36"/>
      <c r="O23" s="220" t="s">
        <v>38</v>
      </c>
      <c r="P23" s="220"/>
      <c r="Q23" s="36"/>
      <c r="R23" s="37"/>
    </row>
    <row r="24" spans="2:18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4.45" customHeight="1">
      <c r="B25" s="35"/>
      <c r="C25" s="36"/>
      <c r="D25" s="30" t="s">
        <v>43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85.5" customHeight="1">
      <c r="B26" s="35"/>
      <c r="C26" s="36"/>
      <c r="D26" s="36"/>
      <c r="E26" s="215" t="s">
        <v>44</v>
      </c>
      <c r="F26" s="215"/>
      <c r="G26" s="215"/>
      <c r="H26" s="215"/>
      <c r="I26" s="215"/>
      <c r="J26" s="215"/>
      <c r="K26" s="215"/>
      <c r="L26" s="215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</row>
    <row r="28" spans="2:18" s="1" customFormat="1" ht="6.95" customHeight="1">
      <c r="B28" s="35"/>
      <c r="C28" s="36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36"/>
      <c r="R28" s="37"/>
    </row>
    <row r="29" spans="2:18" s="1" customFormat="1" ht="14.45" customHeight="1">
      <c r="B29" s="35"/>
      <c r="C29" s="36"/>
      <c r="D29" s="126" t="s">
        <v>184</v>
      </c>
      <c r="E29" s="36"/>
      <c r="F29" s="36"/>
      <c r="G29" s="36"/>
      <c r="H29" s="36"/>
      <c r="I29" s="36"/>
      <c r="J29" s="36"/>
      <c r="K29" s="36"/>
      <c r="L29" s="36"/>
      <c r="M29" s="216">
        <f>N90</f>
        <v>0</v>
      </c>
      <c r="N29" s="216"/>
      <c r="O29" s="216"/>
      <c r="P29" s="216"/>
      <c r="Q29" s="36"/>
      <c r="R29" s="37"/>
    </row>
    <row r="30" spans="2:18" s="1" customFormat="1" ht="14.45" customHeight="1">
      <c r="B30" s="35"/>
      <c r="C30" s="36"/>
      <c r="D30" s="34" t="s">
        <v>169</v>
      </c>
      <c r="E30" s="36"/>
      <c r="F30" s="36"/>
      <c r="G30" s="36"/>
      <c r="H30" s="36"/>
      <c r="I30" s="36"/>
      <c r="J30" s="36"/>
      <c r="K30" s="36"/>
      <c r="L30" s="36"/>
      <c r="M30" s="216">
        <f>N103</f>
        <v>0</v>
      </c>
      <c r="N30" s="216"/>
      <c r="O30" s="216"/>
      <c r="P30" s="216"/>
      <c r="Q30" s="36"/>
      <c r="R30" s="37"/>
    </row>
    <row r="31" spans="2:18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</row>
    <row r="32" spans="2:18" s="1" customFormat="1" ht="25.35" customHeight="1">
      <c r="B32" s="35"/>
      <c r="C32" s="36"/>
      <c r="D32" s="127" t="s">
        <v>47</v>
      </c>
      <c r="E32" s="36"/>
      <c r="F32" s="36"/>
      <c r="G32" s="36"/>
      <c r="H32" s="36"/>
      <c r="I32" s="36"/>
      <c r="J32" s="36"/>
      <c r="K32" s="36"/>
      <c r="L32" s="36"/>
      <c r="M32" s="278">
        <f>ROUND(M29+M30,0)</f>
        <v>0</v>
      </c>
      <c r="N32" s="263"/>
      <c r="O32" s="263"/>
      <c r="P32" s="263"/>
      <c r="Q32" s="36"/>
      <c r="R32" s="37"/>
    </row>
    <row r="33" spans="2:18" s="1" customFormat="1" ht="6.95" customHeight="1">
      <c r="B33" s="35"/>
      <c r="C33" s="3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36"/>
      <c r="R33" s="37"/>
    </row>
    <row r="34" spans="2:18" s="1" customFormat="1" ht="14.45" customHeight="1">
      <c r="B34" s="35"/>
      <c r="C34" s="36"/>
      <c r="D34" s="42" t="s">
        <v>48</v>
      </c>
      <c r="E34" s="42" t="s">
        <v>49</v>
      </c>
      <c r="F34" s="43">
        <v>0.21</v>
      </c>
      <c r="G34" s="128" t="s">
        <v>50</v>
      </c>
      <c r="H34" s="274">
        <f>(SUM(BE103:BE110)+SUM(BE130:BE164))</f>
        <v>0</v>
      </c>
      <c r="I34" s="263"/>
      <c r="J34" s="263"/>
      <c r="K34" s="36"/>
      <c r="L34" s="36"/>
      <c r="M34" s="274">
        <f>ROUND((SUM(BE103:BE110)+SUM(BE130:BE164)), 0)*F34</f>
        <v>0</v>
      </c>
      <c r="N34" s="263"/>
      <c r="O34" s="263"/>
      <c r="P34" s="263"/>
      <c r="Q34" s="36"/>
      <c r="R34" s="37"/>
    </row>
    <row r="35" spans="2:18" s="1" customFormat="1" ht="14.45" customHeight="1">
      <c r="B35" s="35"/>
      <c r="C35" s="36"/>
      <c r="D35" s="36"/>
      <c r="E35" s="42" t="s">
        <v>51</v>
      </c>
      <c r="F35" s="43">
        <v>0.15</v>
      </c>
      <c r="G35" s="128" t="s">
        <v>50</v>
      </c>
      <c r="H35" s="274">
        <f>(SUM(BF103:BF110)+SUM(BF130:BF164))</f>
        <v>0</v>
      </c>
      <c r="I35" s="263"/>
      <c r="J35" s="263"/>
      <c r="K35" s="36"/>
      <c r="L35" s="36"/>
      <c r="M35" s="274">
        <f>ROUND((SUM(BF103:BF110)+SUM(BF130:BF164)), 0)*F35</f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52</v>
      </c>
      <c r="F36" s="43">
        <v>0.21</v>
      </c>
      <c r="G36" s="128" t="s">
        <v>50</v>
      </c>
      <c r="H36" s="274">
        <f>(SUM(BG103:BG110)+SUM(BG130:BG164))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53</v>
      </c>
      <c r="F37" s="43">
        <v>0.15</v>
      </c>
      <c r="G37" s="128" t="s">
        <v>50</v>
      </c>
      <c r="H37" s="274">
        <f>(SUM(BH103:BH110)+SUM(BH130:BH164))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54</v>
      </c>
      <c r="F38" s="43">
        <v>0</v>
      </c>
      <c r="G38" s="128" t="s">
        <v>50</v>
      </c>
      <c r="H38" s="274">
        <f>(SUM(BI103:BI110)+SUM(BI130:BI164))</f>
        <v>0</v>
      </c>
      <c r="I38" s="263"/>
      <c r="J38" s="263"/>
      <c r="K38" s="36"/>
      <c r="L38" s="36"/>
      <c r="M38" s="274">
        <v>0</v>
      </c>
      <c r="N38" s="263"/>
      <c r="O38" s="263"/>
      <c r="P38" s="263"/>
      <c r="Q38" s="36"/>
      <c r="R38" s="37"/>
    </row>
    <row r="39" spans="2:18" s="1" customFormat="1" ht="6.9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25.35" customHeight="1">
      <c r="B40" s="35"/>
      <c r="C40" s="124"/>
      <c r="D40" s="129" t="s">
        <v>55</v>
      </c>
      <c r="E40" s="79"/>
      <c r="F40" s="79"/>
      <c r="G40" s="130" t="s">
        <v>56</v>
      </c>
      <c r="H40" s="131" t="s">
        <v>57</v>
      </c>
      <c r="I40" s="79"/>
      <c r="J40" s="79"/>
      <c r="K40" s="79"/>
      <c r="L40" s="275">
        <f>SUM(M32:M38)</f>
        <v>0</v>
      </c>
      <c r="M40" s="275"/>
      <c r="N40" s="275"/>
      <c r="O40" s="275"/>
      <c r="P40" s="276"/>
      <c r="Q40" s="124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4037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ht="30" customHeight="1">
      <c r="B80" s="23"/>
      <c r="C80" s="30" t="s">
        <v>183</v>
      </c>
      <c r="D80" s="26"/>
      <c r="E80" s="26"/>
      <c r="F80" s="264" t="s">
        <v>284</v>
      </c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6"/>
      <c r="R80" s="24"/>
      <c r="T80" s="136"/>
      <c r="U80" s="136"/>
    </row>
    <row r="81" spans="2:47" s="1" customFormat="1" ht="36.950000000000003" customHeight="1">
      <c r="B81" s="35"/>
      <c r="C81" s="69" t="s">
        <v>1286</v>
      </c>
      <c r="D81" s="36"/>
      <c r="E81" s="36"/>
      <c r="F81" s="236" t="str">
        <f>F9</f>
        <v>001 - Stavební část</v>
      </c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36"/>
      <c r="R81" s="37"/>
      <c r="T81" s="135"/>
      <c r="U81" s="135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  <c r="T82" s="135"/>
      <c r="U82" s="135"/>
    </row>
    <row r="83" spans="2:47" s="1" customFormat="1" ht="18" customHeight="1">
      <c r="B83" s="35"/>
      <c r="C83" s="30" t="s">
        <v>24</v>
      </c>
      <c r="D83" s="36"/>
      <c r="E83" s="36"/>
      <c r="F83" s="28" t="str">
        <f>F11</f>
        <v>Dobruška</v>
      </c>
      <c r="G83" s="36"/>
      <c r="H83" s="36"/>
      <c r="I83" s="36"/>
      <c r="J83" s="36"/>
      <c r="K83" s="30" t="s">
        <v>26</v>
      </c>
      <c r="L83" s="36"/>
      <c r="M83" s="266" t="str">
        <f>IF(O11="","",O11)</f>
        <v>5. 3. 2018</v>
      </c>
      <c r="N83" s="266"/>
      <c r="O83" s="266"/>
      <c r="P83" s="266"/>
      <c r="Q83" s="36"/>
      <c r="R83" s="37"/>
      <c r="T83" s="135"/>
      <c r="U83" s="135"/>
    </row>
    <row r="84" spans="2:47" s="1" customFormat="1" ht="6.95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7"/>
      <c r="T84" s="135"/>
      <c r="U84" s="135"/>
    </row>
    <row r="85" spans="2:47" s="1" customFormat="1" ht="15">
      <c r="B85" s="35"/>
      <c r="C85" s="30" t="s">
        <v>28</v>
      </c>
      <c r="D85" s="36"/>
      <c r="E85" s="36"/>
      <c r="F85" s="28" t="str">
        <f>E14</f>
        <v>SŠ - Podorlické vzdělávací centrum Dobruška</v>
      </c>
      <c r="G85" s="36"/>
      <c r="H85" s="36"/>
      <c r="I85" s="36"/>
      <c r="J85" s="36"/>
      <c r="K85" s="30" t="s">
        <v>35</v>
      </c>
      <c r="L85" s="36"/>
      <c r="M85" s="220" t="str">
        <f>E20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4.45" customHeight="1">
      <c r="B86" s="35"/>
      <c r="C86" s="30" t="s">
        <v>33</v>
      </c>
      <c r="D86" s="36"/>
      <c r="E86" s="36"/>
      <c r="F86" s="28" t="str">
        <f>IF(E17="","",E17)</f>
        <v>Vyplň údaj</v>
      </c>
      <c r="G86" s="36"/>
      <c r="H86" s="36"/>
      <c r="I86" s="36"/>
      <c r="J86" s="36"/>
      <c r="K86" s="30" t="s">
        <v>41</v>
      </c>
      <c r="L86" s="36"/>
      <c r="M86" s="220" t="str">
        <f>E23</f>
        <v>ApA Architektonicko-projekt.ateliér Vamberk s.r.o.</v>
      </c>
      <c r="N86" s="220"/>
      <c r="O86" s="220"/>
      <c r="P86" s="220"/>
      <c r="Q86" s="220"/>
      <c r="R86" s="37"/>
      <c r="T86" s="135"/>
      <c r="U86" s="135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  <c r="T87" s="135"/>
      <c r="U87" s="135"/>
    </row>
    <row r="88" spans="2:47" s="1" customFormat="1" ht="29.25" customHeight="1">
      <c r="B88" s="35"/>
      <c r="C88" s="271" t="s">
        <v>186</v>
      </c>
      <c r="D88" s="272"/>
      <c r="E88" s="272"/>
      <c r="F88" s="272"/>
      <c r="G88" s="272"/>
      <c r="H88" s="124"/>
      <c r="I88" s="124"/>
      <c r="J88" s="124"/>
      <c r="K88" s="124"/>
      <c r="L88" s="124"/>
      <c r="M88" s="124"/>
      <c r="N88" s="271" t="s">
        <v>187</v>
      </c>
      <c r="O88" s="272"/>
      <c r="P88" s="272"/>
      <c r="Q88" s="272"/>
      <c r="R88" s="37"/>
      <c r="T88" s="135"/>
      <c r="U88" s="135"/>
    </row>
    <row r="89" spans="2:47" s="1" customFormat="1" ht="10.35" customHeight="1"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7"/>
      <c r="T89" s="135"/>
      <c r="U89" s="135"/>
    </row>
    <row r="90" spans="2:47" s="1" customFormat="1" ht="29.25" customHeight="1">
      <c r="B90" s="35"/>
      <c r="C90" s="137" t="s">
        <v>188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229">
        <f>N130</f>
        <v>0</v>
      </c>
      <c r="O90" s="269"/>
      <c r="P90" s="269"/>
      <c r="Q90" s="269"/>
      <c r="R90" s="37"/>
      <c r="T90" s="135"/>
      <c r="U90" s="135"/>
      <c r="AU90" s="19" t="s">
        <v>189</v>
      </c>
    </row>
    <row r="91" spans="2:47" s="7" customFormat="1" ht="24.95" customHeight="1">
      <c r="B91" s="138"/>
      <c r="C91" s="139"/>
      <c r="D91" s="140" t="s">
        <v>190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60">
        <f>N131</f>
        <v>0</v>
      </c>
      <c r="O91" s="273"/>
      <c r="P91" s="273"/>
      <c r="Q91" s="273"/>
      <c r="R91" s="141"/>
      <c r="T91" s="142"/>
      <c r="U91" s="142"/>
    </row>
    <row r="92" spans="2:47" s="8" customFormat="1" ht="19.899999999999999" customHeight="1">
      <c r="B92" s="143"/>
      <c r="C92" s="103"/>
      <c r="D92" s="114" t="s">
        <v>287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N132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289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N136</f>
        <v>0</v>
      </c>
      <c r="O93" s="227"/>
      <c r="P93" s="227"/>
      <c r="Q93" s="227"/>
      <c r="R93" s="144"/>
      <c r="T93" s="145"/>
      <c r="U93" s="145"/>
    </row>
    <row r="94" spans="2:47" s="8" customFormat="1" ht="19.899999999999999" customHeight="1">
      <c r="B94" s="143"/>
      <c r="C94" s="103"/>
      <c r="D94" s="114" t="s">
        <v>192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6">
        <f>N139</f>
        <v>0</v>
      </c>
      <c r="O94" s="227"/>
      <c r="P94" s="227"/>
      <c r="Q94" s="227"/>
      <c r="R94" s="144"/>
      <c r="T94" s="145"/>
      <c r="U94" s="145"/>
    </row>
    <row r="95" spans="2:47" s="8" customFormat="1" ht="19.899999999999999" customHeight="1">
      <c r="B95" s="143"/>
      <c r="C95" s="103"/>
      <c r="D95" s="114" t="s">
        <v>290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6">
        <f>N142</f>
        <v>0</v>
      </c>
      <c r="O95" s="227"/>
      <c r="P95" s="227"/>
      <c r="Q95" s="227"/>
      <c r="R95" s="144"/>
      <c r="T95" s="145"/>
      <c r="U95" s="145"/>
    </row>
    <row r="96" spans="2:47" s="7" customFormat="1" ht="24.95" customHeight="1">
      <c r="B96" s="138"/>
      <c r="C96" s="139"/>
      <c r="D96" s="140" t="s">
        <v>194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60">
        <f>N144</f>
        <v>0</v>
      </c>
      <c r="O96" s="273"/>
      <c r="P96" s="273"/>
      <c r="Q96" s="273"/>
      <c r="R96" s="141"/>
      <c r="T96" s="142"/>
      <c r="U96" s="142"/>
    </row>
    <row r="97" spans="2:65" s="8" customFormat="1" ht="19.899999999999999" customHeight="1">
      <c r="B97" s="143"/>
      <c r="C97" s="103"/>
      <c r="D97" s="114" t="s">
        <v>293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6">
        <f>N145</f>
        <v>0</v>
      </c>
      <c r="O97" s="227"/>
      <c r="P97" s="227"/>
      <c r="Q97" s="227"/>
      <c r="R97" s="144"/>
      <c r="T97" s="145"/>
      <c r="U97" s="145"/>
    </row>
    <row r="98" spans="2:65" s="8" customFormat="1" ht="19.899999999999999" customHeight="1">
      <c r="B98" s="143"/>
      <c r="C98" s="103"/>
      <c r="D98" s="114" t="s">
        <v>295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6">
        <f>N148</f>
        <v>0</v>
      </c>
      <c r="O98" s="227"/>
      <c r="P98" s="227"/>
      <c r="Q98" s="227"/>
      <c r="R98" s="144"/>
      <c r="T98" s="145"/>
      <c r="U98" s="145"/>
    </row>
    <row r="99" spans="2:65" s="8" customFormat="1" ht="19.899999999999999" customHeight="1">
      <c r="B99" s="143"/>
      <c r="C99" s="103"/>
      <c r="D99" s="114" t="s">
        <v>298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6">
        <f>N156</f>
        <v>0</v>
      </c>
      <c r="O99" s="227"/>
      <c r="P99" s="227"/>
      <c r="Q99" s="227"/>
      <c r="R99" s="144"/>
      <c r="T99" s="145"/>
      <c r="U99" s="145"/>
    </row>
    <row r="100" spans="2:65" s="8" customFormat="1" ht="19.899999999999999" customHeight="1">
      <c r="B100" s="143"/>
      <c r="C100" s="103"/>
      <c r="D100" s="114" t="s">
        <v>302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6">
        <f>N160</f>
        <v>0</v>
      </c>
      <c r="O100" s="227"/>
      <c r="P100" s="227"/>
      <c r="Q100" s="227"/>
      <c r="R100" s="144"/>
      <c r="T100" s="145"/>
      <c r="U100" s="145"/>
    </row>
    <row r="101" spans="2:65" s="8" customFormat="1" ht="19.899999999999999" customHeight="1">
      <c r="B101" s="143"/>
      <c r="C101" s="103"/>
      <c r="D101" s="114" t="s">
        <v>303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6">
        <f>N162</f>
        <v>0</v>
      </c>
      <c r="O101" s="227"/>
      <c r="P101" s="227"/>
      <c r="Q101" s="227"/>
      <c r="R101" s="144"/>
      <c r="T101" s="145"/>
      <c r="U101" s="145"/>
    </row>
    <row r="102" spans="2:65" s="1" customFormat="1" ht="21.75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  <c r="T102" s="135"/>
      <c r="U102" s="135"/>
    </row>
    <row r="103" spans="2:65" s="1" customFormat="1" ht="29.25" customHeight="1">
      <c r="B103" s="35"/>
      <c r="C103" s="137" t="s">
        <v>197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269">
        <f>ROUND(N104+N105+N106+N107+N108+N109,0)</f>
        <v>0</v>
      </c>
      <c r="O103" s="270"/>
      <c r="P103" s="270"/>
      <c r="Q103" s="270"/>
      <c r="R103" s="37"/>
      <c r="T103" s="146"/>
      <c r="U103" s="147" t="s">
        <v>48</v>
      </c>
    </row>
    <row r="104" spans="2:65" s="1" customFormat="1" ht="18" customHeight="1">
      <c r="B104" s="35"/>
      <c r="C104" s="36"/>
      <c r="D104" s="247" t="s">
        <v>198</v>
      </c>
      <c r="E104" s="248"/>
      <c r="F104" s="248"/>
      <c r="G104" s="248"/>
      <c r="H104" s="248"/>
      <c r="I104" s="36"/>
      <c r="J104" s="36"/>
      <c r="K104" s="36"/>
      <c r="L104" s="36"/>
      <c r="M104" s="36"/>
      <c r="N104" s="246">
        <f>ROUND(N90*T104,0)</f>
        <v>0</v>
      </c>
      <c r="O104" s="226"/>
      <c r="P104" s="226"/>
      <c r="Q104" s="226"/>
      <c r="R104" s="37"/>
      <c r="S104" s="148"/>
      <c r="T104" s="149"/>
      <c r="U104" s="150" t="s">
        <v>49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51" t="s">
        <v>162</v>
      </c>
      <c r="AZ104" s="148"/>
      <c r="BA104" s="148"/>
      <c r="BB104" s="148"/>
      <c r="BC104" s="148"/>
      <c r="BD104" s="148"/>
      <c r="BE104" s="152">
        <f t="shared" ref="BE104:BE109" si="0">IF(U104="základní",N104,0)</f>
        <v>0</v>
      </c>
      <c r="BF104" s="152">
        <f t="shared" ref="BF104:BF109" si="1">IF(U104="snížená",N104,0)</f>
        <v>0</v>
      </c>
      <c r="BG104" s="152">
        <f t="shared" ref="BG104:BG109" si="2">IF(U104="zákl. přenesená",N104,0)</f>
        <v>0</v>
      </c>
      <c r="BH104" s="152">
        <f t="shared" ref="BH104:BH109" si="3">IF(U104="sníž. přenesená",N104,0)</f>
        <v>0</v>
      </c>
      <c r="BI104" s="152">
        <f t="shared" ref="BI104:BI109" si="4">IF(U104="nulová",N104,0)</f>
        <v>0</v>
      </c>
      <c r="BJ104" s="151" t="s">
        <v>40</v>
      </c>
      <c r="BK104" s="148"/>
      <c r="BL104" s="148"/>
      <c r="BM104" s="148"/>
    </row>
    <row r="105" spans="2:65" s="1" customFormat="1" ht="18" customHeight="1">
      <c r="B105" s="35"/>
      <c r="C105" s="36"/>
      <c r="D105" s="247" t="s">
        <v>199</v>
      </c>
      <c r="E105" s="248"/>
      <c r="F105" s="248"/>
      <c r="G105" s="248"/>
      <c r="H105" s="248"/>
      <c r="I105" s="36"/>
      <c r="J105" s="36"/>
      <c r="K105" s="36"/>
      <c r="L105" s="36"/>
      <c r="M105" s="36"/>
      <c r="N105" s="246">
        <f>ROUND(N90*T105,0)</f>
        <v>0</v>
      </c>
      <c r="O105" s="226"/>
      <c r="P105" s="226"/>
      <c r="Q105" s="226"/>
      <c r="R105" s="37"/>
      <c r="S105" s="148"/>
      <c r="T105" s="149"/>
      <c r="U105" s="150" t="s">
        <v>49</v>
      </c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51" t="s">
        <v>162</v>
      </c>
      <c r="AZ105" s="148"/>
      <c r="BA105" s="148"/>
      <c r="BB105" s="148"/>
      <c r="BC105" s="148"/>
      <c r="BD105" s="148"/>
      <c r="BE105" s="152">
        <f t="shared" si="0"/>
        <v>0</v>
      </c>
      <c r="BF105" s="152">
        <f t="shared" si="1"/>
        <v>0</v>
      </c>
      <c r="BG105" s="152">
        <f t="shared" si="2"/>
        <v>0</v>
      </c>
      <c r="BH105" s="152">
        <f t="shared" si="3"/>
        <v>0</v>
      </c>
      <c r="BI105" s="152">
        <f t="shared" si="4"/>
        <v>0</v>
      </c>
      <c r="BJ105" s="151" t="s">
        <v>40</v>
      </c>
      <c r="BK105" s="148"/>
      <c r="BL105" s="148"/>
      <c r="BM105" s="148"/>
    </row>
    <row r="106" spans="2:65" s="1" customFormat="1" ht="18" customHeight="1">
      <c r="B106" s="35"/>
      <c r="C106" s="36"/>
      <c r="D106" s="247" t="s">
        <v>200</v>
      </c>
      <c r="E106" s="248"/>
      <c r="F106" s="248"/>
      <c r="G106" s="248"/>
      <c r="H106" s="248"/>
      <c r="I106" s="36"/>
      <c r="J106" s="36"/>
      <c r="K106" s="36"/>
      <c r="L106" s="36"/>
      <c r="M106" s="36"/>
      <c r="N106" s="246">
        <f>ROUND(N90*T106,0)</f>
        <v>0</v>
      </c>
      <c r="O106" s="226"/>
      <c r="P106" s="226"/>
      <c r="Q106" s="226"/>
      <c r="R106" s="37"/>
      <c r="S106" s="148"/>
      <c r="T106" s="149"/>
      <c r="U106" s="150" t="s">
        <v>49</v>
      </c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51" t="s">
        <v>162</v>
      </c>
      <c r="AZ106" s="148"/>
      <c r="BA106" s="148"/>
      <c r="BB106" s="148"/>
      <c r="BC106" s="148"/>
      <c r="BD106" s="148"/>
      <c r="BE106" s="152">
        <f t="shared" si="0"/>
        <v>0</v>
      </c>
      <c r="BF106" s="152">
        <f t="shared" si="1"/>
        <v>0</v>
      </c>
      <c r="BG106" s="152">
        <f t="shared" si="2"/>
        <v>0</v>
      </c>
      <c r="BH106" s="152">
        <f t="shared" si="3"/>
        <v>0</v>
      </c>
      <c r="BI106" s="152">
        <f t="shared" si="4"/>
        <v>0</v>
      </c>
      <c r="BJ106" s="151" t="s">
        <v>40</v>
      </c>
      <c r="BK106" s="148"/>
      <c r="BL106" s="148"/>
      <c r="BM106" s="148"/>
    </row>
    <row r="107" spans="2:65" s="1" customFormat="1" ht="18" customHeight="1">
      <c r="B107" s="35"/>
      <c r="C107" s="36"/>
      <c r="D107" s="247" t="s">
        <v>201</v>
      </c>
      <c r="E107" s="248"/>
      <c r="F107" s="248"/>
      <c r="G107" s="248"/>
      <c r="H107" s="248"/>
      <c r="I107" s="36"/>
      <c r="J107" s="36"/>
      <c r="K107" s="36"/>
      <c r="L107" s="36"/>
      <c r="M107" s="36"/>
      <c r="N107" s="246">
        <f>ROUND(N90*T107,0)</f>
        <v>0</v>
      </c>
      <c r="O107" s="226"/>
      <c r="P107" s="226"/>
      <c r="Q107" s="226"/>
      <c r="R107" s="37"/>
      <c r="S107" s="148"/>
      <c r="T107" s="149"/>
      <c r="U107" s="150" t="s">
        <v>49</v>
      </c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51" t="s">
        <v>162</v>
      </c>
      <c r="AZ107" s="148"/>
      <c r="BA107" s="148"/>
      <c r="BB107" s="148"/>
      <c r="BC107" s="148"/>
      <c r="BD107" s="148"/>
      <c r="BE107" s="152">
        <f t="shared" si="0"/>
        <v>0</v>
      </c>
      <c r="BF107" s="152">
        <f t="shared" si="1"/>
        <v>0</v>
      </c>
      <c r="BG107" s="152">
        <f t="shared" si="2"/>
        <v>0</v>
      </c>
      <c r="BH107" s="152">
        <f t="shared" si="3"/>
        <v>0</v>
      </c>
      <c r="BI107" s="152">
        <f t="shared" si="4"/>
        <v>0</v>
      </c>
      <c r="BJ107" s="151" t="s">
        <v>40</v>
      </c>
      <c r="BK107" s="148"/>
      <c r="BL107" s="148"/>
      <c r="BM107" s="148"/>
    </row>
    <row r="108" spans="2:65" s="1" customFormat="1" ht="18" customHeight="1">
      <c r="B108" s="35"/>
      <c r="C108" s="36"/>
      <c r="D108" s="247" t="s">
        <v>202</v>
      </c>
      <c r="E108" s="248"/>
      <c r="F108" s="248"/>
      <c r="G108" s="248"/>
      <c r="H108" s="248"/>
      <c r="I108" s="36"/>
      <c r="J108" s="36"/>
      <c r="K108" s="36"/>
      <c r="L108" s="36"/>
      <c r="M108" s="36"/>
      <c r="N108" s="246">
        <f>ROUND(N90*T108,0)</f>
        <v>0</v>
      </c>
      <c r="O108" s="226"/>
      <c r="P108" s="226"/>
      <c r="Q108" s="226"/>
      <c r="R108" s="37"/>
      <c r="S108" s="148"/>
      <c r="T108" s="149"/>
      <c r="U108" s="150" t="s">
        <v>49</v>
      </c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51" t="s">
        <v>162</v>
      </c>
      <c r="AZ108" s="148"/>
      <c r="BA108" s="148"/>
      <c r="BB108" s="148"/>
      <c r="BC108" s="148"/>
      <c r="BD108" s="148"/>
      <c r="BE108" s="152">
        <f t="shared" si="0"/>
        <v>0</v>
      </c>
      <c r="BF108" s="152">
        <f t="shared" si="1"/>
        <v>0</v>
      </c>
      <c r="BG108" s="152">
        <f t="shared" si="2"/>
        <v>0</v>
      </c>
      <c r="BH108" s="152">
        <f t="shared" si="3"/>
        <v>0</v>
      </c>
      <c r="BI108" s="152">
        <f t="shared" si="4"/>
        <v>0</v>
      </c>
      <c r="BJ108" s="151" t="s">
        <v>40</v>
      </c>
      <c r="BK108" s="148"/>
      <c r="BL108" s="148"/>
      <c r="BM108" s="148"/>
    </row>
    <row r="109" spans="2:65" s="1" customFormat="1" ht="18" customHeight="1">
      <c r="B109" s="35"/>
      <c r="C109" s="36"/>
      <c r="D109" s="114" t="s">
        <v>203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246">
        <f>ROUND(N90*T109,0)</f>
        <v>0</v>
      </c>
      <c r="O109" s="226"/>
      <c r="P109" s="226"/>
      <c r="Q109" s="226"/>
      <c r="R109" s="37"/>
      <c r="S109" s="148"/>
      <c r="T109" s="153"/>
      <c r="U109" s="154" t="s">
        <v>49</v>
      </c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51" t="s">
        <v>204</v>
      </c>
      <c r="AZ109" s="148"/>
      <c r="BA109" s="148"/>
      <c r="BB109" s="148"/>
      <c r="BC109" s="148"/>
      <c r="BD109" s="148"/>
      <c r="BE109" s="152">
        <f t="shared" si="0"/>
        <v>0</v>
      </c>
      <c r="BF109" s="152">
        <f t="shared" si="1"/>
        <v>0</v>
      </c>
      <c r="BG109" s="152">
        <f t="shared" si="2"/>
        <v>0</v>
      </c>
      <c r="BH109" s="152">
        <f t="shared" si="3"/>
        <v>0</v>
      </c>
      <c r="BI109" s="152">
        <f t="shared" si="4"/>
        <v>0</v>
      </c>
      <c r="BJ109" s="151" t="s">
        <v>40</v>
      </c>
      <c r="BK109" s="148"/>
      <c r="BL109" s="148"/>
      <c r="BM109" s="148"/>
    </row>
    <row r="110" spans="2:65" s="1" customForma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  <c r="T110" s="135"/>
      <c r="U110" s="135"/>
    </row>
    <row r="111" spans="2:65" s="1" customFormat="1" ht="29.25" customHeight="1">
      <c r="B111" s="35"/>
      <c r="C111" s="123" t="s">
        <v>174</v>
      </c>
      <c r="D111" s="124"/>
      <c r="E111" s="124"/>
      <c r="F111" s="124"/>
      <c r="G111" s="124"/>
      <c r="H111" s="124"/>
      <c r="I111" s="124"/>
      <c r="J111" s="124"/>
      <c r="K111" s="124"/>
      <c r="L111" s="233">
        <f>ROUND(SUM(N90+N103),0)</f>
        <v>0</v>
      </c>
      <c r="M111" s="233"/>
      <c r="N111" s="233"/>
      <c r="O111" s="233"/>
      <c r="P111" s="233"/>
      <c r="Q111" s="233"/>
      <c r="R111" s="37"/>
      <c r="T111" s="135"/>
      <c r="U111" s="135"/>
    </row>
    <row r="112" spans="2:65" s="1" customFormat="1" ht="6.95" customHeight="1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  <c r="T112" s="135"/>
      <c r="U112" s="135"/>
    </row>
    <row r="116" spans="2:18" s="1" customFormat="1" ht="6.95" customHeight="1"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</row>
    <row r="117" spans="2:18" s="1" customFormat="1" ht="36.950000000000003" customHeight="1">
      <c r="B117" s="35"/>
      <c r="C117" s="207" t="s">
        <v>205</v>
      </c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37"/>
    </row>
    <row r="118" spans="2:18" s="1" customFormat="1" ht="6.9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18" s="1" customFormat="1" ht="30" customHeight="1">
      <c r="B119" s="35"/>
      <c r="C119" s="30" t="s">
        <v>19</v>
      </c>
      <c r="D119" s="36"/>
      <c r="E119" s="36"/>
      <c r="F119" s="264" t="str">
        <f>F6</f>
        <v>Dobruška - objekt výuky</v>
      </c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36"/>
      <c r="R119" s="37"/>
    </row>
    <row r="120" spans="2:18" ht="30" customHeight="1">
      <c r="B120" s="23"/>
      <c r="C120" s="30" t="s">
        <v>181</v>
      </c>
      <c r="D120" s="26"/>
      <c r="E120" s="26"/>
      <c r="F120" s="264" t="s">
        <v>4037</v>
      </c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6"/>
      <c r="R120" s="24"/>
    </row>
    <row r="121" spans="2:18" ht="30" customHeight="1">
      <c r="B121" s="23"/>
      <c r="C121" s="30" t="s">
        <v>183</v>
      </c>
      <c r="D121" s="26"/>
      <c r="E121" s="26"/>
      <c r="F121" s="264" t="s">
        <v>284</v>
      </c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6"/>
      <c r="R121" s="24"/>
    </row>
    <row r="122" spans="2:18" s="1" customFormat="1" ht="36.950000000000003" customHeight="1">
      <c r="B122" s="35"/>
      <c r="C122" s="69" t="s">
        <v>1286</v>
      </c>
      <c r="D122" s="36"/>
      <c r="E122" s="36"/>
      <c r="F122" s="236" t="str">
        <f>F9</f>
        <v>001 - Stavební část</v>
      </c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36"/>
      <c r="R122" s="37"/>
    </row>
    <row r="123" spans="2:18" s="1" customFormat="1" ht="6.95" customHeight="1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</row>
    <row r="124" spans="2:18" s="1" customFormat="1" ht="18" customHeight="1">
      <c r="B124" s="35"/>
      <c r="C124" s="30" t="s">
        <v>24</v>
      </c>
      <c r="D124" s="36"/>
      <c r="E124" s="36"/>
      <c r="F124" s="28" t="str">
        <f>F11</f>
        <v>Dobruška</v>
      </c>
      <c r="G124" s="36"/>
      <c r="H124" s="36"/>
      <c r="I124" s="36"/>
      <c r="J124" s="36"/>
      <c r="K124" s="30" t="s">
        <v>26</v>
      </c>
      <c r="L124" s="36"/>
      <c r="M124" s="266" t="str">
        <f>IF(O11="","",O11)</f>
        <v>5. 3. 2018</v>
      </c>
      <c r="N124" s="266"/>
      <c r="O124" s="266"/>
      <c r="P124" s="266"/>
      <c r="Q124" s="36"/>
      <c r="R124" s="37"/>
    </row>
    <row r="125" spans="2:18" s="1" customFormat="1" ht="6.95" customHeight="1"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7"/>
    </row>
    <row r="126" spans="2:18" s="1" customFormat="1" ht="15">
      <c r="B126" s="35"/>
      <c r="C126" s="30" t="s">
        <v>28</v>
      </c>
      <c r="D126" s="36"/>
      <c r="E126" s="36"/>
      <c r="F126" s="28" t="str">
        <f>E14</f>
        <v>SŠ - Podorlické vzdělávací centrum Dobruška</v>
      </c>
      <c r="G126" s="36"/>
      <c r="H126" s="36"/>
      <c r="I126" s="36"/>
      <c r="J126" s="36"/>
      <c r="K126" s="30" t="s">
        <v>35</v>
      </c>
      <c r="L126" s="36"/>
      <c r="M126" s="220" t="str">
        <f>E20</f>
        <v>ApA Architektonicko-projekt.ateliér Vamberk s.r.o.</v>
      </c>
      <c r="N126" s="220"/>
      <c r="O126" s="220"/>
      <c r="P126" s="220"/>
      <c r="Q126" s="220"/>
      <c r="R126" s="37"/>
    </row>
    <row r="127" spans="2:18" s="1" customFormat="1" ht="14.45" customHeight="1">
      <c r="B127" s="35"/>
      <c r="C127" s="30" t="s">
        <v>33</v>
      </c>
      <c r="D127" s="36"/>
      <c r="E127" s="36"/>
      <c r="F127" s="28" t="str">
        <f>IF(E17="","",E17)</f>
        <v>Vyplň údaj</v>
      </c>
      <c r="G127" s="36"/>
      <c r="H127" s="36"/>
      <c r="I127" s="36"/>
      <c r="J127" s="36"/>
      <c r="K127" s="30" t="s">
        <v>41</v>
      </c>
      <c r="L127" s="36"/>
      <c r="M127" s="220" t="str">
        <f>E23</f>
        <v>ApA Architektonicko-projekt.ateliér Vamberk s.r.o.</v>
      </c>
      <c r="N127" s="220"/>
      <c r="O127" s="220"/>
      <c r="P127" s="220"/>
      <c r="Q127" s="220"/>
      <c r="R127" s="37"/>
    </row>
    <row r="128" spans="2:18" s="1" customFormat="1" ht="10.35" customHeight="1"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7"/>
    </row>
    <row r="129" spans="2:65" s="9" customFormat="1" ht="29.25" customHeight="1">
      <c r="B129" s="155"/>
      <c r="C129" s="156" t="s">
        <v>206</v>
      </c>
      <c r="D129" s="157" t="s">
        <v>207</v>
      </c>
      <c r="E129" s="157" t="s">
        <v>66</v>
      </c>
      <c r="F129" s="267" t="s">
        <v>208</v>
      </c>
      <c r="G129" s="267"/>
      <c r="H129" s="267"/>
      <c r="I129" s="267"/>
      <c r="J129" s="157" t="s">
        <v>209</v>
      </c>
      <c r="K129" s="157" t="s">
        <v>210</v>
      </c>
      <c r="L129" s="267" t="s">
        <v>211</v>
      </c>
      <c r="M129" s="267"/>
      <c r="N129" s="267" t="s">
        <v>187</v>
      </c>
      <c r="O129" s="267"/>
      <c r="P129" s="267"/>
      <c r="Q129" s="268"/>
      <c r="R129" s="158"/>
      <c r="T129" s="80" t="s">
        <v>212</v>
      </c>
      <c r="U129" s="81" t="s">
        <v>48</v>
      </c>
      <c r="V129" s="81" t="s">
        <v>213</v>
      </c>
      <c r="W129" s="81" t="s">
        <v>214</v>
      </c>
      <c r="X129" s="81" t="s">
        <v>215</v>
      </c>
      <c r="Y129" s="81" t="s">
        <v>216</v>
      </c>
      <c r="Z129" s="81" t="s">
        <v>217</v>
      </c>
      <c r="AA129" s="82" t="s">
        <v>218</v>
      </c>
    </row>
    <row r="130" spans="2:65" s="1" customFormat="1" ht="29.25" customHeight="1">
      <c r="B130" s="35"/>
      <c r="C130" s="84" t="s">
        <v>184</v>
      </c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257">
        <f>BK130</f>
        <v>0</v>
      </c>
      <c r="O130" s="258"/>
      <c r="P130" s="258"/>
      <c r="Q130" s="258"/>
      <c r="R130" s="37"/>
      <c r="T130" s="83"/>
      <c r="U130" s="51"/>
      <c r="V130" s="51"/>
      <c r="W130" s="159">
        <f>W131+W144+W165</f>
        <v>0</v>
      </c>
      <c r="X130" s="51"/>
      <c r="Y130" s="159">
        <f>Y131+Y144+Y165</f>
        <v>9.3580826300000002</v>
      </c>
      <c r="Z130" s="51"/>
      <c r="AA130" s="160">
        <f>AA131+AA144+AA165</f>
        <v>0</v>
      </c>
      <c r="AT130" s="19" t="s">
        <v>83</v>
      </c>
      <c r="AU130" s="19" t="s">
        <v>189</v>
      </c>
      <c r="BK130" s="161">
        <f>BK131+BK144+BK165</f>
        <v>0</v>
      </c>
    </row>
    <row r="131" spans="2:65" s="10" customFormat="1" ht="37.35" customHeight="1">
      <c r="B131" s="162"/>
      <c r="C131" s="163"/>
      <c r="D131" s="164" t="s">
        <v>190</v>
      </c>
      <c r="E131" s="164"/>
      <c r="F131" s="164"/>
      <c r="G131" s="164"/>
      <c r="H131" s="164"/>
      <c r="I131" s="164"/>
      <c r="J131" s="164"/>
      <c r="K131" s="164"/>
      <c r="L131" s="164"/>
      <c r="M131" s="164"/>
      <c r="N131" s="259">
        <f>BK131</f>
        <v>0</v>
      </c>
      <c r="O131" s="260"/>
      <c r="P131" s="260"/>
      <c r="Q131" s="260"/>
      <c r="R131" s="165"/>
      <c r="T131" s="166"/>
      <c r="U131" s="163"/>
      <c r="V131" s="163"/>
      <c r="W131" s="167">
        <f>W132+W136+W139+W142</f>
        <v>0</v>
      </c>
      <c r="X131" s="163"/>
      <c r="Y131" s="167">
        <f>Y132+Y136+Y139+Y142</f>
        <v>6.5947841900000004</v>
      </c>
      <c r="Z131" s="163"/>
      <c r="AA131" s="168">
        <f>AA132+AA136+AA139+AA142</f>
        <v>0</v>
      </c>
      <c r="AR131" s="169" t="s">
        <v>40</v>
      </c>
      <c r="AT131" s="170" t="s">
        <v>83</v>
      </c>
      <c r="AU131" s="170" t="s">
        <v>84</v>
      </c>
      <c r="AY131" s="169" t="s">
        <v>219</v>
      </c>
      <c r="BK131" s="171">
        <f>BK132+BK136+BK139+BK142</f>
        <v>0</v>
      </c>
    </row>
    <row r="132" spans="2:65" s="10" customFormat="1" ht="19.899999999999999" customHeight="1">
      <c r="B132" s="162"/>
      <c r="C132" s="163"/>
      <c r="D132" s="172" t="s">
        <v>287</v>
      </c>
      <c r="E132" s="172"/>
      <c r="F132" s="172"/>
      <c r="G132" s="172"/>
      <c r="H132" s="172"/>
      <c r="I132" s="172"/>
      <c r="J132" s="172"/>
      <c r="K132" s="172"/>
      <c r="L132" s="172"/>
      <c r="M132" s="172"/>
      <c r="N132" s="261">
        <f>BK132</f>
        <v>0</v>
      </c>
      <c r="O132" s="262"/>
      <c r="P132" s="262"/>
      <c r="Q132" s="262"/>
      <c r="R132" s="165"/>
      <c r="T132" s="166"/>
      <c r="U132" s="163"/>
      <c r="V132" s="163"/>
      <c r="W132" s="167">
        <f>SUM(W133:W135)</f>
        <v>0</v>
      </c>
      <c r="X132" s="163"/>
      <c r="Y132" s="167">
        <f>SUM(Y133:Y135)</f>
        <v>2.2257300000000004</v>
      </c>
      <c r="Z132" s="163"/>
      <c r="AA132" s="168">
        <f>SUM(AA133:AA135)</f>
        <v>0</v>
      </c>
      <c r="AR132" s="169" t="s">
        <v>40</v>
      </c>
      <c r="AT132" s="170" t="s">
        <v>83</v>
      </c>
      <c r="AU132" s="170" t="s">
        <v>40</v>
      </c>
      <c r="AY132" s="169" t="s">
        <v>219</v>
      </c>
      <c r="BK132" s="171">
        <f>SUM(BK133:BK135)</f>
        <v>0</v>
      </c>
    </row>
    <row r="133" spans="2:65" s="1" customFormat="1" ht="25.5" customHeight="1">
      <c r="B133" s="35"/>
      <c r="C133" s="173" t="s">
        <v>40</v>
      </c>
      <c r="D133" s="173" t="s">
        <v>220</v>
      </c>
      <c r="E133" s="174" t="s">
        <v>387</v>
      </c>
      <c r="F133" s="251" t="s">
        <v>388</v>
      </c>
      <c r="G133" s="251"/>
      <c r="H133" s="251"/>
      <c r="I133" s="251"/>
      <c r="J133" s="175" t="s">
        <v>372</v>
      </c>
      <c r="K133" s="176">
        <v>6</v>
      </c>
      <c r="L133" s="252">
        <v>0</v>
      </c>
      <c r="M133" s="253"/>
      <c r="N133" s="254">
        <f>ROUND(L133*K133,2)</f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>V133*K133</f>
        <v>0</v>
      </c>
      <c r="X133" s="178">
        <v>4.6449999999999998E-2</v>
      </c>
      <c r="Y133" s="178">
        <f>X133*K133</f>
        <v>0.2787</v>
      </c>
      <c r="Z133" s="178">
        <v>0</v>
      </c>
      <c r="AA133" s="179">
        <f>Z133*K133</f>
        <v>0</v>
      </c>
      <c r="AR133" s="19" t="s">
        <v>224</v>
      </c>
      <c r="AT133" s="19" t="s">
        <v>220</v>
      </c>
      <c r="AU133" s="19" t="s">
        <v>93</v>
      </c>
      <c r="AY133" s="19" t="s">
        <v>219</v>
      </c>
      <c r="BE133" s="118">
        <f>IF(U133="základní",N133,0)</f>
        <v>0</v>
      </c>
      <c r="BF133" s="118">
        <f>IF(U133="snížená",N133,0)</f>
        <v>0</v>
      </c>
      <c r="BG133" s="118">
        <f>IF(U133="zákl. přenesená",N133,0)</f>
        <v>0</v>
      </c>
      <c r="BH133" s="118">
        <f>IF(U133="sníž. přenesená",N133,0)</f>
        <v>0</v>
      </c>
      <c r="BI133" s="118">
        <f>IF(U133="nulová",N133,0)</f>
        <v>0</v>
      </c>
      <c r="BJ133" s="19" t="s">
        <v>40</v>
      </c>
      <c r="BK133" s="118">
        <f>ROUND(L133*K133,2)</f>
        <v>0</v>
      </c>
      <c r="BL133" s="19" t="s">
        <v>224</v>
      </c>
      <c r="BM133" s="19" t="s">
        <v>4038</v>
      </c>
    </row>
    <row r="134" spans="2:65" s="1" customFormat="1" ht="25.5" customHeight="1">
      <c r="B134" s="35"/>
      <c r="C134" s="173" t="s">
        <v>93</v>
      </c>
      <c r="D134" s="173" t="s">
        <v>220</v>
      </c>
      <c r="E134" s="174" t="s">
        <v>391</v>
      </c>
      <c r="F134" s="251" t="s">
        <v>392</v>
      </c>
      <c r="G134" s="251"/>
      <c r="H134" s="251"/>
      <c r="I134" s="251"/>
      <c r="J134" s="175" t="s">
        <v>372</v>
      </c>
      <c r="K134" s="176">
        <v>30</v>
      </c>
      <c r="L134" s="252">
        <v>0</v>
      </c>
      <c r="M134" s="253"/>
      <c r="N134" s="254">
        <f>ROUND(L134*K134,2)</f>
        <v>0</v>
      </c>
      <c r="O134" s="254"/>
      <c r="P134" s="254"/>
      <c r="Q134" s="254"/>
      <c r="R134" s="37"/>
      <c r="T134" s="177" t="s">
        <v>22</v>
      </c>
      <c r="U134" s="44" t="s">
        <v>49</v>
      </c>
      <c r="V134" s="36"/>
      <c r="W134" s="178">
        <f>V134*K134</f>
        <v>0</v>
      </c>
      <c r="X134" s="178">
        <v>6.4810000000000006E-2</v>
      </c>
      <c r="Y134" s="178">
        <f>X134*K134</f>
        <v>1.9443000000000001</v>
      </c>
      <c r="Z134" s="178">
        <v>0</v>
      </c>
      <c r="AA134" s="179">
        <f>Z134*K134</f>
        <v>0</v>
      </c>
      <c r="AR134" s="19" t="s">
        <v>224</v>
      </c>
      <c r="AT134" s="19" t="s">
        <v>220</v>
      </c>
      <c r="AU134" s="19" t="s">
        <v>93</v>
      </c>
      <c r="AY134" s="19" t="s">
        <v>219</v>
      </c>
      <c r="BE134" s="118">
        <f>IF(U134="základní",N134,0)</f>
        <v>0</v>
      </c>
      <c r="BF134" s="118">
        <f>IF(U134="snížená",N134,0)</f>
        <v>0</v>
      </c>
      <c r="BG134" s="118">
        <f>IF(U134="zákl. přenesená",N134,0)</f>
        <v>0</v>
      </c>
      <c r="BH134" s="118">
        <f>IF(U134="sníž. přenesená",N134,0)</f>
        <v>0</v>
      </c>
      <c r="BI134" s="118">
        <f>IF(U134="nulová",N134,0)</f>
        <v>0</v>
      </c>
      <c r="BJ134" s="19" t="s">
        <v>40</v>
      </c>
      <c r="BK134" s="118">
        <f>ROUND(L134*K134,2)</f>
        <v>0</v>
      </c>
      <c r="BL134" s="19" t="s">
        <v>224</v>
      </c>
      <c r="BM134" s="19" t="s">
        <v>4039</v>
      </c>
    </row>
    <row r="135" spans="2:65" s="1" customFormat="1" ht="25.5" customHeight="1">
      <c r="B135" s="35"/>
      <c r="C135" s="173" t="s">
        <v>101</v>
      </c>
      <c r="D135" s="173" t="s">
        <v>220</v>
      </c>
      <c r="E135" s="174" t="s">
        <v>427</v>
      </c>
      <c r="F135" s="251" t="s">
        <v>428</v>
      </c>
      <c r="G135" s="251"/>
      <c r="H135" s="251"/>
      <c r="I135" s="251"/>
      <c r="J135" s="175" t="s">
        <v>429</v>
      </c>
      <c r="K135" s="176">
        <v>10.5</v>
      </c>
      <c r="L135" s="252">
        <v>0</v>
      </c>
      <c r="M135" s="253"/>
      <c r="N135" s="254">
        <f>ROUND(L135*K135,2)</f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>V135*K135</f>
        <v>0</v>
      </c>
      <c r="X135" s="178">
        <v>2.5999999999999998E-4</v>
      </c>
      <c r="Y135" s="178">
        <f>X135*K135</f>
        <v>2.7299999999999998E-3</v>
      </c>
      <c r="Z135" s="178">
        <v>0</v>
      </c>
      <c r="AA135" s="179">
        <f>Z135*K135</f>
        <v>0</v>
      </c>
      <c r="AR135" s="19" t="s">
        <v>224</v>
      </c>
      <c r="AT135" s="19" t="s">
        <v>220</v>
      </c>
      <c r="AU135" s="19" t="s">
        <v>93</v>
      </c>
      <c r="AY135" s="19" t="s">
        <v>219</v>
      </c>
      <c r="BE135" s="118">
        <f>IF(U135="základní",N135,0)</f>
        <v>0</v>
      </c>
      <c r="BF135" s="118">
        <f>IF(U135="snížená",N135,0)</f>
        <v>0</v>
      </c>
      <c r="BG135" s="118">
        <f>IF(U135="zákl. přenesená",N135,0)</f>
        <v>0</v>
      </c>
      <c r="BH135" s="118">
        <f>IF(U135="sníž. přenesená",N135,0)</f>
        <v>0</v>
      </c>
      <c r="BI135" s="118">
        <f>IF(U135="nulová",N135,0)</f>
        <v>0</v>
      </c>
      <c r="BJ135" s="19" t="s">
        <v>40</v>
      </c>
      <c r="BK135" s="118">
        <f>ROUND(L135*K135,2)</f>
        <v>0</v>
      </c>
      <c r="BL135" s="19" t="s">
        <v>224</v>
      </c>
      <c r="BM135" s="19" t="s">
        <v>4040</v>
      </c>
    </row>
    <row r="136" spans="2:65" s="10" customFormat="1" ht="29.85" customHeight="1">
      <c r="B136" s="162"/>
      <c r="C136" s="163"/>
      <c r="D136" s="172" t="s">
        <v>289</v>
      </c>
      <c r="E136" s="172"/>
      <c r="F136" s="172"/>
      <c r="G136" s="172"/>
      <c r="H136" s="172"/>
      <c r="I136" s="172"/>
      <c r="J136" s="172"/>
      <c r="K136" s="172"/>
      <c r="L136" s="172"/>
      <c r="M136" s="172"/>
      <c r="N136" s="255">
        <f>BK136</f>
        <v>0</v>
      </c>
      <c r="O136" s="256"/>
      <c r="P136" s="256"/>
      <c r="Q136" s="256"/>
      <c r="R136" s="165"/>
      <c r="T136" s="166"/>
      <c r="U136" s="163"/>
      <c r="V136" s="163"/>
      <c r="W136" s="167">
        <f>SUM(W137:W138)</f>
        <v>0</v>
      </c>
      <c r="X136" s="163"/>
      <c r="Y136" s="167">
        <f>SUM(Y137:Y138)</f>
        <v>4.3525597600000001</v>
      </c>
      <c r="Z136" s="163"/>
      <c r="AA136" s="168">
        <f>SUM(AA137:AA138)</f>
        <v>0</v>
      </c>
      <c r="AR136" s="169" t="s">
        <v>40</v>
      </c>
      <c r="AT136" s="170" t="s">
        <v>83</v>
      </c>
      <c r="AU136" s="170" t="s">
        <v>40</v>
      </c>
      <c r="AY136" s="169" t="s">
        <v>219</v>
      </c>
      <c r="BK136" s="171">
        <f>SUM(BK137:BK138)</f>
        <v>0</v>
      </c>
    </row>
    <row r="137" spans="2:65" s="1" customFormat="1" ht="25.5" customHeight="1">
      <c r="B137" s="35"/>
      <c r="C137" s="173" t="s">
        <v>224</v>
      </c>
      <c r="D137" s="173" t="s">
        <v>220</v>
      </c>
      <c r="E137" s="174" t="s">
        <v>516</v>
      </c>
      <c r="F137" s="251" t="s">
        <v>517</v>
      </c>
      <c r="G137" s="251"/>
      <c r="H137" s="251"/>
      <c r="I137" s="251"/>
      <c r="J137" s="175" t="s">
        <v>223</v>
      </c>
      <c r="K137" s="176">
        <v>215.96</v>
      </c>
      <c r="L137" s="252">
        <v>0</v>
      </c>
      <c r="M137" s="253"/>
      <c r="N137" s="254">
        <f>ROUND(L137*K137,2)</f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>V137*K137</f>
        <v>0</v>
      </c>
      <c r="X137" s="178">
        <v>1.8380000000000001E-2</v>
      </c>
      <c r="Y137" s="178">
        <f>X137*K137</f>
        <v>3.9693448000000005</v>
      </c>
      <c r="Z137" s="178">
        <v>0</v>
      </c>
      <c r="AA137" s="179">
        <f>Z137*K137</f>
        <v>0</v>
      </c>
      <c r="AR137" s="19" t="s">
        <v>224</v>
      </c>
      <c r="AT137" s="19" t="s">
        <v>220</v>
      </c>
      <c r="AU137" s="19" t="s">
        <v>93</v>
      </c>
      <c r="AY137" s="19" t="s">
        <v>219</v>
      </c>
      <c r="BE137" s="118">
        <f>IF(U137="základní",N137,0)</f>
        <v>0</v>
      </c>
      <c r="BF137" s="118">
        <f>IF(U137="snížená",N137,0)</f>
        <v>0</v>
      </c>
      <c r="BG137" s="118">
        <f>IF(U137="zákl. přenesená",N137,0)</f>
        <v>0</v>
      </c>
      <c r="BH137" s="118">
        <f>IF(U137="sníž. přenesená",N137,0)</f>
        <v>0</v>
      </c>
      <c r="BI137" s="118">
        <f>IF(U137="nulová",N137,0)</f>
        <v>0</v>
      </c>
      <c r="BJ137" s="19" t="s">
        <v>40</v>
      </c>
      <c r="BK137" s="118">
        <f>ROUND(L137*K137,2)</f>
        <v>0</v>
      </c>
      <c r="BL137" s="19" t="s">
        <v>224</v>
      </c>
      <c r="BM137" s="19" t="s">
        <v>4041</v>
      </c>
    </row>
    <row r="138" spans="2:65" s="1" customFormat="1" ht="25.5" customHeight="1">
      <c r="B138" s="35"/>
      <c r="C138" s="173" t="s">
        <v>236</v>
      </c>
      <c r="D138" s="173" t="s">
        <v>220</v>
      </c>
      <c r="E138" s="174" t="s">
        <v>520</v>
      </c>
      <c r="F138" s="251" t="s">
        <v>521</v>
      </c>
      <c r="G138" s="251"/>
      <c r="H138" s="251"/>
      <c r="I138" s="251"/>
      <c r="J138" s="175" t="s">
        <v>223</v>
      </c>
      <c r="K138" s="176">
        <v>11.412000000000001</v>
      </c>
      <c r="L138" s="252">
        <v>0</v>
      </c>
      <c r="M138" s="253"/>
      <c r="N138" s="254">
        <f>ROUND(L138*K138,2)</f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>V138*K138</f>
        <v>0</v>
      </c>
      <c r="X138" s="178">
        <v>3.3579999999999999E-2</v>
      </c>
      <c r="Y138" s="178">
        <f>X138*K138</f>
        <v>0.38321495999999999</v>
      </c>
      <c r="Z138" s="178">
        <v>0</v>
      </c>
      <c r="AA138" s="179">
        <f>Z138*K138</f>
        <v>0</v>
      </c>
      <c r="AR138" s="19" t="s">
        <v>224</v>
      </c>
      <c r="AT138" s="19" t="s">
        <v>220</v>
      </c>
      <c r="AU138" s="19" t="s">
        <v>93</v>
      </c>
      <c r="AY138" s="19" t="s">
        <v>219</v>
      </c>
      <c r="BE138" s="118">
        <f>IF(U138="základní",N138,0)</f>
        <v>0</v>
      </c>
      <c r="BF138" s="118">
        <f>IF(U138="snížená",N138,0)</f>
        <v>0</v>
      </c>
      <c r="BG138" s="118">
        <f>IF(U138="zákl. přenesená",N138,0)</f>
        <v>0</v>
      </c>
      <c r="BH138" s="118">
        <f>IF(U138="sníž. přenesená",N138,0)</f>
        <v>0</v>
      </c>
      <c r="BI138" s="118">
        <f>IF(U138="nulová",N138,0)</f>
        <v>0</v>
      </c>
      <c r="BJ138" s="19" t="s">
        <v>40</v>
      </c>
      <c r="BK138" s="118">
        <f>ROUND(L138*K138,2)</f>
        <v>0</v>
      </c>
      <c r="BL138" s="19" t="s">
        <v>224</v>
      </c>
      <c r="BM138" s="19" t="s">
        <v>4042</v>
      </c>
    </row>
    <row r="139" spans="2:65" s="10" customFormat="1" ht="29.85" customHeight="1">
      <c r="B139" s="162"/>
      <c r="C139" s="163"/>
      <c r="D139" s="172" t="s">
        <v>192</v>
      </c>
      <c r="E139" s="172"/>
      <c r="F139" s="172"/>
      <c r="G139" s="172"/>
      <c r="H139" s="172"/>
      <c r="I139" s="172"/>
      <c r="J139" s="172"/>
      <c r="K139" s="172"/>
      <c r="L139" s="172"/>
      <c r="M139" s="172"/>
      <c r="N139" s="255">
        <f>BK139</f>
        <v>0</v>
      </c>
      <c r="O139" s="256"/>
      <c r="P139" s="256"/>
      <c r="Q139" s="256"/>
      <c r="R139" s="165"/>
      <c r="T139" s="166"/>
      <c r="U139" s="163"/>
      <c r="V139" s="163"/>
      <c r="W139" s="167">
        <f>SUM(W140:W141)</f>
        <v>0</v>
      </c>
      <c r="X139" s="163"/>
      <c r="Y139" s="167">
        <f>SUM(Y140:Y141)</f>
        <v>1.6494429999999997E-2</v>
      </c>
      <c r="Z139" s="163"/>
      <c r="AA139" s="168">
        <f>SUM(AA140:AA141)</f>
        <v>0</v>
      </c>
      <c r="AR139" s="169" t="s">
        <v>40</v>
      </c>
      <c r="AT139" s="170" t="s">
        <v>83</v>
      </c>
      <c r="AU139" s="170" t="s">
        <v>40</v>
      </c>
      <c r="AY139" s="169" t="s">
        <v>219</v>
      </c>
      <c r="BK139" s="171">
        <f>SUM(BK140:BK141)</f>
        <v>0</v>
      </c>
    </row>
    <row r="140" spans="2:65" s="1" customFormat="1" ht="38.25" customHeight="1">
      <c r="B140" s="35"/>
      <c r="C140" s="173" t="s">
        <v>241</v>
      </c>
      <c r="D140" s="173" t="s">
        <v>220</v>
      </c>
      <c r="E140" s="174" t="s">
        <v>669</v>
      </c>
      <c r="F140" s="251" t="s">
        <v>670</v>
      </c>
      <c r="G140" s="251"/>
      <c r="H140" s="251"/>
      <c r="I140" s="251"/>
      <c r="J140" s="175" t="s">
        <v>223</v>
      </c>
      <c r="K140" s="176">
        <v>49.982999999999997</v>
      </c>
      <c r="L140" s="252">
        <v>0</v>
      </c>
      <c r="M140" s="253"/>
      <c r="N140" s="254">
        <f>ROUND(L140*K140,2)</f>
        <v>0</v>
      </c>
      <c r="O140" s="254"/>
      <c r="P140" s="254"/>
      <c r="Q140" s="254"/>
      <c r="R140" s="37"/>
      <c r="T140" s="177" t="s">
        <v>22</v>
      </c>
      <c r="U140" s="44" t="s">
        <v>49</v>
      </c>
      <c r="V140" s="36"/>
      <c r="W140" s="178">
        <f>V140*K140</f>
        <v>0</v>
      </c>
      <c r="X140" s="178">
        <v>2.1000000000000001E-4</v>
      </c>
      <c r="Y140" s="178">
        <f>X140*K140</f>
        <v>1.0496429999999999E-2</v>
      </c>
      <c r="Z140" s="178">
        <v>0</v>
      </c>
      <c r="AA140" s="179">
        <f>Z140*K140</f>
        <v>0</v>
      </c>
      <c r="AR140" s="19" t="s">
        <v>224</v>
      </c>
      <c r="AT140" s="19" t="s">
        <v>220</v>
      </c>
      <c r="AU140" s="19" t="s">
        <v>93</v>
      </c>
      <c r="AY140" s="19" t="s">
        <v>219</v>
      </c>
      <c r="BE140" s="118">
        <f>IF(U140="základní",N140,0)</f>
        <v>0</v>
      </c>
      <c r="BF140" s="118">
        <f>IF(U140="snížená",N140,0)</f>
        <v>0</v>
      </c>
      <c r="BG140" s="118">
        <f>IF(U140="zákl. přenesená",N140,0)</f>
        <v>0</v>
      </c>
      <c r="BH140" s="118">
        <f>IF(U140="sníž. přenesená",N140,0)</f>
        <v>0</v>
      </c>
      <c r="BI140" s="118">
        <f>IF(U140="nulová",N140,0)</f>
        <v>0</v>
      </c>
      <c r="BJ140" s="19" t="s">
        <v>40</v>
      </c>
      <c r="BK140" s="118">
        <f>ROUND(L140*K140,2)</f>
        <v>0</v>
      </c>
      <c r="BL140" s="19" t="s">
        <v>224</v>
      </c>
      <c r="BM140" s="19" t="s">
        <v>4043</v>
      </c>
    </row>
    <row r="141" spans="2:65" s="1" customFormat="1" ht="25.5" customHeight="1">
      <c r="B141" s="35"/>
      <c r="C141" s="173" t="s">
        <v>245</v>
      </c>
      <c r="D141" s="173" t="s">
        <v>220</v>
      </c>
      <c r="E141" s="174" t="s">
        <v>673</v>
      </c>
      <c r="F141" s="251" t="s">
        <v>674</v>
      </c>
      <c r="G141" s="251"/>
      <c r="H141" s="251"/>
      <c r="I141" s="251"/>
      <c r="J141" s="175" t="s">
        <v>223</v>
      </c>
      <c r="K141" s="176">
        <v>149.94999999999999</v>
      </c>
      <c r="L141" s="252">
        <v>0</v>
      </c>
      <c r="M141" s="253"/>
      <c r="N141" s="254">
        <f>ROUND(L141*K141,2)</f>
        <v>0</v>
      </c>
      <c r="O141" s="254"/>
      <c r="P141" s="254"/>
      <c r="Q141" s="254"/>
      <c r="R141" s="37"/>
      <c r="T141" s="177" t="s">
        <v>22</v>
      </c>
      <c r="U141" s="44" t="s">
        <v>49</v>
      </c>
      <c r="V141" s="36"/>
      <c r="W141" s="178">
        <f>V141*K141</f>
        <v>0</v>
      </c>
      <c r="X141" s="178">
        <v>4.0000000000000003E-5</v>
      </c>
      <c r="Y141" s="178">
        <f>X141*K141</f>
        <v>5.9979999999999999E-3</v>
      </c>
      <c r="Z141" s="178">
        <v>0</v>
      </c>
      <c r="AA141" s="179">
        <f>Z141*K141</f>
        <v>0</v>
      </c>
      <c r="AR141" s="19" t="s">
        <v>224</v>
      </c>
      <c r="AT141" s="19" t="s">
        <v>220</v>
      </c>
      <c r="AU141" s="19" t="s">
        <v>93</v>
      </c>
      <c r="AY141" s="19" t="s">
        <v>219</v>
      </c>
      <c r="BE141" s="118">
        <f>IF(U141="základní",N141,0)</f>
        <v>0</v>
      </c>
      <c r="BF141" s="118">
        <f>IF(U141="snížená",N141,0)</f>
        <v>0</v>
      </c>
      <c r="BG141" s="118">
        <f>IF(U141="zákl. přenesená",N141,0)</f>
        <v>0</v>
      </c>
      <c r="BH141" s="118">
        <f>IF(U141="sníž. přenesená",N141,0)</f>
        <v>0</v>
      </c>
      <c r="BI141" s="118">
        <f>IF(U141="nulová",N141,0)</f>
        <v>0</v>
      </c>
      <c r="BJ141" s="19" t="s">
        <v>40</v>
      </c>
      <c r="BK141" s="118">
        <f>ROUND(L141*K141,2)</f>
        <v>0</v>
      </c>
      <c r="BL141" s="19" t="s">
        <v>224</v>
      </c>
      <c r="BM141" s="19" t="s">
        <v>4044</v>
      </c>
    </row>
    <row r="142" spans="2:65" s="10" customFormat="1" ht="29.85" customHeight="1">
      <c r="B142" s="162"/>
      <c r="C142" s="163"/>
      <c r="D142" s="172" t="s">
        <v>290</v>
      </c>
      <c r="E142" s="172"/>
      <c r="F142" s="172"/>
      <c r="G142" s="172"/>
      <c r="H142" s="172"/>
      <c r="I142" s="172"/>
      <c r="J142" s="172"/>
      <c r="K142" s="172"/>
      <c r="L142" s="172"/>
      <c r="M142" s="172"/>
      <c r="N142" s="255">
        <f>BK142</f>
        <v>0</v>
      </c>
      <c r="O142" s="256"/>
      <c r="P142" s="256"/>
      <c r="Q142" s="256"/>
      <c r="R142" s="165"/>
      <c r="T142" s="166"/>
      <c r="U142" s="163"/>
      <c r="V142" s="163"/>
      <c r="W142" s="167">
        <f>W143</f>
        <v>0</v>
      </c>
      <c r="X142" s="163"/>
      <c r="Y142" s="167">
        <f>Y143</f>
        <v>0</v>
      </c>
      <c r="Z142" s="163"/>
      <c r="AA142" s="168">
        <f>AA143</f>
        <v>0</v>
      </c>
      <c r="AR142" s="169" t="s">
        <v>40</v>
      </c>
      <c r="AT142" s="170" t="s">
        <v>83</v>
      </c>
      <c r="AU142" s="170" t="s">
        <v>40</v>
      </c>
      <c r="AY142" s="169" t="s">
        <v>219</v>
      </c>
      <c r="BK142" s="171">
        <f>BK143</f>
        <v>0</v>
      </c>
    </row>
    <row r="143" spans="2:65" s="1" customFormat="1" ht="25.5" customHeight="1">
      <c r="B143" s="35"/>
      <c r="C143" s="173" t="s">
        <v>249</v>
      </c>
      <c r="D143" s="173" t="s">
        <v>220</v>
      </c>
      <c r="E143" s="174" t="s">
        <v>685</v>
      </c>
      <c r="F143" s="251" t="s">
        <v>686</v>
      </c>
      <c r="G143" s="251"/>
      <c r="H143" s="251"/>
      <c r="I143" s="251"/>
      <c r="J143" s="175" t="s">
        <v>239</v>
      </c>
      <c r="K143" s="176">
        <v>6.5949999999999998</v>
      </c>
      <c r="L143" s="252">
        <v>0</v>
      </c>
      <c r="M143" s="253"/>
      <c r="N143" s="254">
        <f>ROUND(L143*K143,2)</f>
        <v>0</v>
      </c>
      <c r="O143" s="254"/>
      <c r="P143" s="254"/>
      <c r="Q143" s="254"/>
      <c r="R143" s="37"/>
      <c r="T143" s="177" t="s">
        <v>22</v>
      </c>
      <c r="U143" s="44" t="s">
        <v>49</v>
      </c>
      <c r="V143" s="36"/>
      <c r="W143" s="178">
        <f>V143*K143</f>
        <v>0</v>
      </c>
      <c r="X143" s="178">
        <v>0</v>
      </c>
      <c r="Y143" s="178">
        <f>X143*K143</f>
        <v>0</v>
      </c>
      <c r="Z143" s="178">
        <v>0</v>
      </c>
      <c r="AA143" s="179">
        <f>Z143*K143</f>
        <v>0</v>
      </c>
      <c r="AR143" s="19" t="s">
        <v>224</v>
      </c>
      <c r="AT143" s="19" t="s">
        <v>220</v>
      </c>
      <c r="AU143" s="19" t="s">
        <v>93</v>
      </c>
      <c r="AY143" s="19" t="s">
        <v>219</v>
      </c>
      <c r="BE143" s="118">
        <f>IF(U143="základní",N143,0)</f>
        <v>0</v>
      </c>
      <c r="BF143" s="118">
        <f>IF(U143="snížená",N143,0)</f>
        <v>0</v>
      </c>
      <c r="BG143" s="118">
        <f>IF(U143="zákl. přenesená",N143,0)</f>
        <v>0</v>
      </c>
      <c r="BH143" s="118">
        <f>IF(U143="sníž. přenesená",N143,0)</f>
        <v>0</v>
      </c>
      <c r="BI143" s="118">
        <f>IF(U143="nulová",N143,0)</f>
        <v>0</v>
      </c>
      <c r="BJ143" s="19" t="s">
        <v>40</v>
      </c>
      <c r="BK143" s="118">
        <f>ROUND(L143*K143,2)</f>
        <v>0</v>
      </c>
      <c r="BL143" s="19" t="s">
        <v>224</v>
      </c>
      <c r="BM143" s="19" t="s">
        <v>4045</v>
      </c>
    </row>
    <row r="144" spans="2:65" s="10" customFormat="1" ht="37.35" customHeight="1">
      <c r="B144" s="162"/>
      <c r="C144" s="163"/>
      <c r="D144" s="164" t="s">
        <v>194</v>
      </c>
      <c r="E144" s="164"/>
      <c r="F144" s="164"/>
      <c r="G144" s="164"/>
      <c r="H144" s="164"/>
      <c r="I144" s="164"/>
      <c r="J144" s="164"/>
      <c r="K144" s="164"/>
      <c r="L144" s="164"/>
      <c r="M144" s="164"/>
      <c r="N144" s="249">
        <f>BK144</f>
        <v>0</v>
      </c>
      <c r="O144" s="250"/>
      <c r="P144" s="250"/>
      <c r="Q144" s="250"/>
      <c r="R144" s="165"/>
      <c r="T144" s="166"/>
      <c r="U144" s="163"/>
      <c r="V144" s="163"/>
      <c r="W144" s="167">
        <f>W145+W148+W156+W160+W162</f>
        <v>0</v>
      </c>
      <c r="X144" s="163"/>
      <c r="Y144" s="167">
        <f>Y145+Y148+Y156+Y160+Y162</f>
        <v>2.7632984399999994</v>
      </c>
      <c r="Z144" s="163"/>
      <c r="AA144" s="168">
        <f>AA145+AA148+AA156+AA160+AA162</f>
        <v>0</v>
      </c>
      <c r="AR144" s="169" t="s">
        <v>93</v>
      </c>
      <c r="AT144" s="170" t="s">
        <v>83</v>
      </c>
      <c r="AU144" s="170" t="s">
        <v>84</v>
      </c>
      <c r="AY144" s="169" t="s">
        <v>219</v>
      </c>
      <c r="BK144" s="171">
        <f>BK145+BK148+BK156+BK160+BK162</f>
        <v>0</v>
      </c>
    </row>
    <row r="145" spans="2:65" s="10" customFormat="1" ht="19.899999999999999" customHeight="1">
      <c r="B145" s="162"/>
      <c r="C145" s="163"/>
      <c r="D145" s="172" t="s">
        <v>293</v>
      </c>
      <c r="E145" s="172"/>
      <c r="F145" s="172"/>
      <c r="G145" s="172"/>
      <c r="H145" s="172"/>
      <c r="I145" s="172"/>
      <c r="J145" s="172"/>
      <c r="K145" s="172"/>
      <c r="L145" s="172"/>
      <c r="M145" s="172"/>
      <c r="N145" s="261">
        <f>BK145</f>
        <v>0</v>
      </c>
      <c r="O145" s="262"/>
      <c r="P145" s="262"/>
      <c r="Q145" s="262"/>
      <c r="R145" s="165"/>
      <c r="T145" s="166"/>
      <c r="U145" s="163"/>
      <c r="V145" s="163"/>
      <c r="W145" s="167">
        <f>SUM(W146:W147)</f>
        <v>0</v>
      </c>
      <c r="X145" s="163"/>
      <c r="Y145" s="167">
        <f>SUM(Y146:Y147)</f>
        <v>0.20843049999999999</v>
      </c>
      <c r="Z145" s="163"/>
      <c r="AA145" s="168">
        <f>SUM(AA146:AA147)</f>
        <v>0</v>
      </c>
      <c r="AR145" s="169" t="s">
        <v>93</v>
      </c>
      <c r="AT145" s="170" t="s">
        <v>83</v>
      </c>
      <c r="AU145" s="170" t="s">
        <v>40</v>
      </c>
      <c r="AY145" s="169" t="s">
        <v>219</v>
      </c>
      <c r="BK145" s="171">
        <f>SUM(BK146:BK147)</f>
        <v>0</v>
      </c>
    </row>
    <row r="146" spans="2:65" s="1" customFormat="1" ht="38.25" customHeight="1">
      <c r="B146" s="35"/>
      <c r="C146" s="173" t="s">
        <v>253</v>
      </c>
      <c r="D146" s="173" t="s">
        <v>220</v>
      </c>
      <c r="E146" s="174" t="s">
        <v>792</v>
      </c>
      <c r="F146" s="251" t="s">
        <v>793</v>
      </c>
      <c r="G146" s="251"/>
      <c r="H146" s="251"/>
      <c r="I146" s="251"/>
      <c r="J146" s="175" t="s">
        <v>223</v>
      </c>
      <c r="K146" s="176">
        <v>149.94999999999999</v>
      </c>
      <c r="L146" s="252">
        <v>0</v>
      </c>
      <c r="M146" s="253"/>
      <c r="N146" s="254">
        <f>ROUND(L146*K146,2)</f>
        <v>0</v>
      </c>
      <c r="O146" s="254"/>
      <c r="P146" s="254"/>
      <c r="Q146" s="254"/>
      <c r="R146" s="37"/>
      <c r="T146" s="177" t="s">
        <v>22</v>
      </c>
      <c r="U146" s="44" t="s">
        <v>49</v>
      </c>
      <c r="V146" s="36"/>
      <c r="W146" s="178">
        <f>V146*K146</f>
        <v>0</v>
      </c>
      <c r="X146" s="178">
        <v>1.39E-3</v>
      </c>
      <c r="Y146" s="178">
        <f>X146*K146</f>
        <v>0.20843049999999999</v>
      </c>
      <c r="Z146" s="178">
        <v>0</v>
      </c>
      <c r="AA146" s="179">
        <f>Z146*K146</f>
        <v>0</v>
      </c>
      <c r="AR146" s="19" t="s">
        <v>268</v>
      </c>
      <c r="AT146" s="19" t="s">
        <v>220</v>
      </c>
      <c r="AU146" s="19" t="s">
        <v>93</v>
      </c>
      <c r="AY146" s="19" t="s">
        <v>219</v>
      </c>
      <c r="BE146" s="118">
        <f>IF(U146="základní",N146,0)</f>
        <v>0</v>
      </c>
      <c r="BF146" s="118">
        <f>IF(U146="snížená",N146,0)</f>
        <v>0</v>
      </c>
      <c r="BG146" s="118">
        <f>IF(U146="zákl. přenesená",N146,0)</f>
        <v>0</v>
      </c>
      <c r="BH146" s="118">
        <f>IF(U146="sníž. přenesená",N146,0)</f>
        <v>0</v>
      </c>
      <c r="BI146" s="118">
        <f>IF(U146="nulová",N146,0)</f>
        <v>0</v>
      </c>
      <c r="BJ146" s="19" t="s">
        <v>40</v>
      </c>
      <c r="BK146" s="118">
        <f>ROUND(L146*K146,2)</f>
        <v>0</v>
      </c>
      <c r="BL146" s="19" t="s">
        <v>268</v>
      </c>
      <c r="BM146" s="19" t="s">
        <v>4046</v>
      </c>
    </row>
    <row r="147" spans="2:65" s="1" customFormat="1" ht="25.5" customHeight="1">
      <c r="B147" s="35"/>
      <c r="C147" s="173" t="s">
        <v>257</v>
      </c>
      <c r="D147" s="173" t="s">
        <v>220</v>
      </c>
      <c r="E147" s="174" t="s">
        <v>804</v>
      </c>
      <c r="F147" s="251" t="s">
        <v>805</v>
      </c>
      <c r="G147" s="251"/>
      <c r="H147" s="251"/>
      <c r="I147" s="251"/>
      <c r="J147" s="175" t="s">
        <v>273</v>
      </c>
      <c r="K147" s="180">
        <v>0</v>
      </c>
      <c r="L147" s="252">
        <v>0</v>
      </c>
      <c r="M147" s="253"/>
      <c r="N147" s="254">
        <f>ROUND(L147*K147,2)</f>
        <v>0</v>
      </c>
      <c r="O147" s="254"/>
      <c r="P147" s="254"/>
      <c r="Q147" s="254"/>
      <c r="R147" s="37"/>
      <c r="T147" s="177" t="s">
        <v>22</v>
      </c>
      <c r="U147" s="44" t="s">
        <v>49</v>
      </c>
      <c r="V147" s="36"/>
      <c r="W147" s="178">
        <f>V147*K147</f>
        <v>0</v>
      </c>
      <c r="X147" s="178">
        <v>0</v>
      </c>
      <c r="Y147" s="178">
        <f>X147*K147</f>
        <v>0</v>
      </c>
      <c r="Z147" s="178">
        <v>0</v>
      </c>
      <c r="AA147" s="179">
        <f>Z147*K147</f>
        <v>0</v>
      </c>
      <c r="AR147" s="19" t="s">
        <v>268</v>
      </c>
      <c r="AT147" s="19" t="s">
        <v>220</v>
      </c>
      <c r="AU147" s="19" t="s">
        <v>93</v>
      </c>
      <c r="AY147" s="19" t="s">
        <v>219</v>
      </c>
      <c r="BE147" s="118">
        <f>IF(U147="základní",N147,0)</f>
        <v>0</v>
      </c>
      <c r="BF147" s="118">
        <f>IF(U147="snížená",N147,0)</f>
        <v>0</v>
      </c>
      <c r="BG147" s="118">
        <f>IF(U147="zákl. přenesená",N147,0)</f>
        <v>0</v>
      </c>
      <c r="BH147" s="118">
        <f>IF(U147="sníž. přenesená",N147,0)</f>
        <v>0</v>
      </c>
      <c r="BI147" s="118">
        <f>IF(U147="nulová",N147,0)</f>
        <v>0</v>
      </c>
      <c r="BJ147" s="19" t="s">
        <v>40</v>
      </c>
      <c r="BK147" s="118">
        <f>ROUND(L147*K147,2)</f>
        <v>0</v>
      </c>
      <c r="BL147" s="19" t="s">
        <v>268</v>
      </c>
      <c r="BM147" s="19" t="s">
        <v>4047</v>
      </c>
    </row>
    <row r="148" spans="2:65" s="10" customFormat="1" ht="29.85" customHeight="1">
      <c r="B148" s="162"/>
      <c r="C148" s="163"/>
      <c r="D148" s="172" t="s">
        <v>295</v>
      </c>
      <c r="E148" s="172"/>
      <c r="F148" s="172"/>
      <c r="G148" s="172"/>
      <c r="H148" s="172"/>
      <c r="I148" s="172"/>
      <c r="J148" s="172"/>
      <c r="K148" s="172"/>
      <c r="L148" s="172"/>
      <c r="M148" s="172"/>
      <c r="N148" s="255">
        <f>BK148</f>
        <v>0</v>
      </c>
      <c r="O148" s="256"/>
      <c r="P148" s="256"/>
      <c r="Q148" s="256"/>
      <c r="R148" s="165"/>
      <c r="T148" s="166"/>
      <c r="U148" s="163"/>
      <c r="V148" s="163"/>
      <c r="W148" s="167">
        <f>SUM(W149:W155)</f>
        <v>0</v>
      </c>
      <c r="X148" s="163"/>
      <c r="Y148" s="167">
        <f>SUM(Y149:Y155)</f>
        <v>0.32669999999999999</v>
      </c>
      <c r="Z148" s="163"/>
      <c r="AA148" s="168">
        <f>SUM(AA149:AA155)</f>
        <v>0</v>
      </c>
      <c r="AR148" s="169" t="s">
        <v>93</v>
      </c>
      <c r="AT148" s="170" t="s">
        <v>83</v>
      </c>
      <c r="AU148" s="170" t="s">
        <v>40</v>
      </c>
      <c r="AY148" s="169" t="s">
        <v>219</v>
      </c>
      <c r="BK148" s="171">
        <f>SUM(BK149:BK155)</f>
        <v>0</v>
      </c>
    </row>
    <row r="149" spans="2:65" s="1" customFormat="1" ht="25.5" customHeight="1">
      <c r="B149" s="35"/>
      <c r="C149" s="173" t="s">
        <v>261</v>
      </c>
      <c r="D149" s="173" t="s">
        <v>220</v>
      </c>
      <c r="E149" s="174" t="s">
        <v>989</v>
      </c>
      <c r="F149" s="251" t="s">
        <v>990</v>
      </c>
      <c r="G149" s="251"/>
      <c r="H149" s="251"/>
      <c r="I149" s="251"/>
      <c r="J149" s="175" t="s">
        <v>223</v>
      </c>
      <c r="K149" s="176">
        <v>18</v>
      </c>
      <c r="L149" s="252">
        <v>0</v>
      </c>
      <c r="M149" s="253"/>
      <c r="N149" s="254">
        <f t="shared" ref="N149:N155" si="5">ROUND(L149*K149,2)</f>
        <v>0</v>
      </c>
      <c r="O149" s="254"/>
      <c r="P149" s="254"/>
      <c r="Q149" s="254"/>
      <c r="R149" s="37"/>
      <c r="T149" s="177" t="s">
        <v>22</v>
      </c>
      <c r="U149" s="44" t="s">
        <v>49</v>
      </c>
      <c r="V149" s="36"/>
      <c r="W149" s="178">
        <f t="shared" ref="W149:W155" si="6">V149*K149</f>
        <v>0</v>
      </c>
      <c r="X149" s="178">
        <v>2.5000000000000001E-4</v>
      </c>
      <c r="Y149" s="178">
        <f t="shared" ref="Y149:Y155" si="7">X149*K149</f>
        <v>4.5000000000000005E-3</v>
      </c>
      <c r="Z149" s="178">
        <v>0</v>
      </c>
      <c r="AA149" s="179">
        <f t="shared" ref="AA149:AA155" si="8">Z149*K149</f>
        <v>0</v>
      </c>
      <c r="AR149" s="19" t="s">
        <v>268</v>
      </c>
      <c r="AT149" s="19" t="s">
        <v>220</v>
      </c>
      <c r="AU149" s="19" t="s">
        <v>93</v>
      </c>
      <c r="AY149" s="19" t="s">
        <v>219</v>
      </c>
      <c r="BE149" s="118">
        <f t="shared" ref="BE149:BE155" si="9">IF(U149="základní",N149,0)</f>
        <v>0</v>
      </c>
      <c r="BF149" s="118">
        <f t="shared" ref="BF149:BF155" si="10">IF(U149="snížená",N149,0)</f>
        <v>0</v>
      </c>
      <c r="BG149" s="118">
        <f t="shared" ref="BG149:BG155" si="11">IF(U149="zákl. přenesená",N149,0)</f>
        <v>0</v>
      </c>
      <c r="BH149" s="118">
        <f t="shared" ref="BH149:BH155" si="12">IF(U149="sníž. přenesená",N149,0)</f>
        <v>0</v>
      </c>
      <c r="BI149" s="118">
        <f t="shared" ref="BI149:BI155" si="13">IF(U149="nulová",N149,0)</f>
        <v>0</v>
      </c>
      <c r="BJ149" s="19" t="s">
        <v>40</v>
      </c>
      <c r="BK149" s="118">
        <f t="shared" ref="BK149:BK155" si="14">ROUND(L149*K149,2)</f>
        <v>0</v>
      </c>
      <c r="BL149" s="19" t="s">
        <v>268</v>
      </c>
      <c r="BM149" s="19" t="s">
        <v>4048</v>
      </c>
    </row>
    <row r="150" spans="2:65" s="1" customFormat="1" ht="51" customHeight="1">
      <c r="B150" s="35"/>
      <c r="C150" s="181" t="s">
        <v>265</v>
      </c>
      <c r="D150" s="181" t="s">
        <v>536</v>
      </c>
      <c r="E150" s="182" t="s">
        <v>993</v>
      </c>
      <c r="F150" s="285" t="s">
        <v>4049</v>
      </c>
      <c r="G150" s="285"/>
      <c r="H150" s="285"/>
      <c r="I150" s="285"/>
      <c r="J150" s="183" t="s">
        <v>372</v>
      </c>
      <c r="K150" s="184">
        <v>6</v>
      </c>
      <c r="L150" s="282">
        <v>0</v>
      </c>
      <c r="M150" s="283"/>
      <c r="N150" s="284">
        <f t="shared" si="5"/>
        <v>0</v>
      </c>
      <c r="O150" s="254"/>
      <c r="P150" s="254"/>
      <c r="Q150" s="254"/>
      <c r="R150" s="37"/>
      <c r="T150" s="177" t="s">
        <v>22</v>
      </c>
      <c r="U150" s="44" t="s">
        <v>49</v>
      </c>
      <c r="V150" s="36"/>
      <c r="W150" s="178">
        <f t="shared" si="6"/>
        <v>0</v>
      </c>
      <c r="X150" s="178">
        <v>3.8899999999999997E-2</v>
      </c>
      <c r="Y150" s="178">
        <f t="shared" si="7"/>
        <v>0.2334</v>
      </c>
      <c r="Z150" s="178">
        <v>0</v>
      </c>
      <c r="AA150" s="179">
        <f t="shared" si="8"/>
        <v>0</v>
      </c>
      <c r="AR150" s="19" t="s">
        <v>414</v>
      </c>
      <c r="AT150" s="19" t="s">
        <v>536</v>
      </c>
      <c r="AU150" s="19" t="s">
        <v>93</v>
      </c>
      <c r="AY150" s="19" t="s">
        <v>219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40</v>
      </c>
      <c r="BK150" s="118">
        <f t="shared" si="14"/>
        <v>0</v>
      </c>
      <c r="BL150" s="19" t="s">
        <v>268</v>
      </c>
      <c r="BM150" s="19" t="s">
        <v>4050</v>
      </c>
    </row>
    <row r="151" spans="2:65" s="1" customFormat="1" ht="38.25" customHeight="1">
      <c r="B151" s="35"/>
      <c r="C151" s="173" t="s">
        <v>270</v>
      </c>
      <c r="D151" s="173" t="s">
        <v>220</v>
      </c>
      <c r="E151" s="174" t="s">
        <v>1045</v>
      </c>
      <c r="F151" s="251" t="s">
        <v>1046</v>
      </c>
      <c r="G151" s="251"/>
      <c r="H151" s="251"/>
      <c r="I151" s="251"/>
      <c r="J151" s="175" t="s">
        <v>372</v>
      </c>
      <c r="K151" s="176">
        <v>2</v>
      </c>
      <c r="L151" s="252">
        <v>0</v>
      </c>
      <c r="M151" s="253"/>
      <c r="N151" s="254">
        <f t="shared" si="5"/>
        <v>0</v>
      </c>
      <c r="O151" s="254"/>
      <c r="P151" s="254"/>
      <c r="Q151" s="254"/>
      <c r="R151" s="37"/>
      <c r="T151" s="177" t="s">
        <v>22</v>
      </c>
      <c r="U151" s="44" t="s">
        <v>49</v>
      </c>
      <c r="V151" s="36"/>
      <c r="W151" s="178">
        <f t="shared" si="6"/>
        <v>0</v>
      </c>
      <c r="X151" s="178">
        <v>0</v>
      </c>
      <c r="Y151" s="178">
        <f t="shared" si="7"/>
        <v>0</v>
      </c>
      <c r="Z151" s="178">
        <v>0</v>
      </c>
      <c r="AA151" s="179">
        <f t="shared" si="8"/>
        <v>0</v>
      </c>
      <c r="AR151" s="19" t="s">
        <v>268</v>
      </c>
      <c r="AT151" s="19" t="s">
        <v>220</v>
      </c>
      <c r="AU151" s="19" t="s">
        <v>93</v>
      </c>
      <c r="AY151" s="19" t="s">
        <v>219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40</v>
      </c>
      <c r="BK151" s="118">
        <f t="shared" si="14"/>
        <v>0</v>
      </c>
      <c r="BL151" s="19" t="s">
        <v>268</v>
      </c>
      <c r="BM151" s="19" t="s">
        <v>4051</v>
      </c>
    </row>
    <row r="152" spans="2:65" s="1" customFormat="1" ht="63.75" customHeight="1">
      <c r="B152" s="35"/>
      <c r="C152" s="181" t="s">
        <v>275</v>
      </c>
      <c r="D152" s="181" t="s">
        <v>536</v>
      </c>
      <c r="E152" s="182" t="s">
        <v>1049</v>
      </c>
      <c r="F152" s="285" t="s">
        <v>1050</v>
      </c>
      <c r="G152" s="285"/>
      <c r="H152" s="285"/>
      <c r="I152" s="285"/>
      <c r="J152" s="183" t="s">
        <v>372</v>
      </c>
      <c r="K152" s="184">
        <v>2</v>
      </c>
      <c r="L152" s="282">
        <v>0</v>
      </c>
      <c r="M152" s="283"/>
      <c r="N152" s="284">
        <f t="shared" si="5"/>
        <v>0</v>
      </c>
      <c r="O152" s="254"/>
      <c r="P152" s="254"/>
      <c r="Q152" s="254"/>
      <c r="R152" s="37"/>
      <c r="T152" s="177" t="s">
        <v>22</v>
      </c>
      <c r="U152" s="44" t="s">
        <v>49</v>
      </c>
      <c r="V152" s="36"/>
      <c r="W152" s="178">
        <f t="shared" si="6"/>
        <v>0</v>
      </c>
      <c r="X152" s="178">
        <v>2.7E-2</v>
      </c>
      <c r="Y152" s="178">
        <f t="shared" si="7"/>
        <v>5.3999999999999999E-2</v>
      </c>
      <c r="Z152" s="178">
        <v>0</v>
      </c>
      <c r="AA152" s="179">
        <f t="shared" si="8"/>
        <v>0</v>
      </c>
      <c r="AR152" s="19" t="s">
        <v>414</v>
      </c>
      <c r="AT152" s="19" t="s">
        <v>536</v>
      </c>
      <c r="AU152" s="19" t="s">
        <v>93</v>
      </c>
      <c r="AY152" s="19" t="s">
        <v>219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40</v>
      </c>
      <c r="BK152" s="118">
        <f t="shared" si="14"/>
        <v>0</v>
      </c>
      <c r="BL152" s="19" t="s">
        <v>268</v>
      </c>
      <c r="BM152" s="19" t="s">
        <v>4052</v>
      </c>
    </row>
    <row r="153" spans="2:65" s="1" customFormat="1" ht="38.25" customHeight="1">
      <c r="B153" s="35"/>
      <c r="C153" s="173" t="s">
        <v>11</v>
      </c>
      <c r="D153" s="173" t="s">
        <v>220</v>
      </c>
      <c r="E153" s="174" t="s">
        <v>1065</v>
      </c>
      <c r="F153" s="251" t="s">
        <v>1066</v>
      </c>
      <c r="G153" s="251"/>
      <c r="H153" s="251"/>
      <c r="I153" s="251"/>
      <c r="J153" s="175" t="s">
        <v>372</v>
      </c>
      <c r="K153" s="176">
        <v>2</v>
      </c>
      <c r="L153" s="252">
        <v>0</v>
      </c>
      <c r="M153" s="253"/>
      <c r="N153" s="254">
        <f t="shared" si="5"/>
        <v>0</v>
      </c>
      <c r="O153" s="254"/>
      <c r="P153" s="254"/>
      <c r="Q153" s="254"/>
      <c r="R153" s="37"/>
      <c r="T153" s="177" t="s">
        <v>22</v>
      </c>
      <c r="U153" s="44" t="s">
        <v>49</v>
      </c>
      <c r="V153" s="36"/>
      <c r="W153" s="178">
        <f t="shared" si="6"/>
        <v>0</v>
      </c>
      <c r="X153" s="178">
        <v>4.0000000000000002E-4</v>
      </c>
      <c r="Y153" s="178">
        <f t="shared" si="7"/>
        <v>8.0000000000000004E-4</v>
      </c>
      <c r="Z153" s="178">
        <v>0</v>
      </c>
      <c r="AA153" s="179">
        <f t="shared" si="8"/>
        <v>0</v>
      </c>
      <c r="AR153" s="19" t="s">
        <v>268</v>
      </c>
      <c r="AT153" s="19" t="s">
        <v>220</v>
      </c>
      <c r="AU153" s="19" t="s">
        <v>93</v>
      </c>
      <c r="AY153" s="19" t="s">
        <v>219</v>
      </c>
      <c r="BE153" s="118">
        <f t="shared" si="9"/>
        <v>0</v>
      </c>
      <c r="BF153" s="118">
        <f t="shared" si="10"/>
        <v>0</v>
      </c>
      <c r="BG153" s="118">
        <f t="shared" si="11"/>
        <v>0</v>
      </c>
      <c r="BH153" s="118">
        <f t="shared" si="12"/>
        <v>0</v>
      </c>
      <c r="BI153" s="118">
        <f t="shared" si="13"/>
        <v>0</v>
      </c>
      <c r="BJ153" s="19" t="s">
        <v>40</v>
      </c>
      <c r="BK153" s="118">
        <f t="shared" si="14"/>
        <v>0</v>
      </c>
      <c r="BL153" s="19" t="s">
        <v>268</v>
      </c>
      <c r="BM153" s="19" t="s">
        <v>4053</v>
      </c>
    </row>
    <row r="154" spans="2:65" s="1" customFormat="1" ht="25.5" customHeight="1">
      <c r="B154" s="35"/>
      <c r="C154" s="181" t="s">
        <v>268</v>
      </c>
      <c r="D154" s="181" t="s">
        <v>536</v>
      </c>
      <c r="E154" s="182" t="s">
        <v>1069</v>
      </c>
      <c r="F154" s="285" t="s">
        <v>1070</v>
      </c>
      <c r="G154" s="285"/>
      <c r="H154" s="285"/>
      <c r="I154" s="285"/>
      <c r="J154" s="183" t="s">
        <v>372</v>
      </c>
      <c r="K154" s="184">
        <v>2</v>
      </c>
      <c r="L154" s="282">
        <v>0</v>
      </c>
      <c r="M154" s="283"/>
      <c r="N154" s="284">
        <f t="shared" si="5"/>
        <v>0</v>
      </c>
      <c r="O154" s="254"/>
      <c r="P154" s="254"/>
      <c r="Q154" s="254"/>
      <c r="R154" s="37"/>
      <c r="T154" s="177" t="s">
        <v>22</v>
      </c>
      <c r="U154" s="44" t="s">
        <v>49</v>
      </c>
      <c r="V154" s="36"/>
      <c r="W154" s="178">
        <f t="shared" si="6"/>
        <v>0</v>
      </c>
      <c r="X154" s="178">
        <v>1.7000000000000001E-2</v>
      </c>
      <c r="Y154" s="178">
        <f t="shared" si="7"/>
        <v>3.4000000000000002E-2</v>
      </c>
      <c r="Z154" s="178">
        <v>0</v>
      </c>
      <c r="AA154" s="179">
        <f t="shared" si="8"/>
        <v>0</v>
      </c>
      <c r="AR154" s="19" t="s">
        <v>414</v>
      </c>
      <c r="AT154" s="19" t="s">
        <v>536</v>
      </c>
      <c r="AU154" s="19" t="s">
        <v>93</v>
      </c>
      <c r="AY154" s="19" t="s">
        <v>219</v>
      </c>
      <c r="BE154" s="118">
        <f t="shared" si="9"/>
        <v>0</v>
      </c>
      <c r="BF154" s="118">
        <f t="shared" si="10"/>
        <v>0</v>
      </c>
      <c r="BG154" s="118">
        <f t="shared" si="11"/>
        <v>0</v>
      </c>
      <c r="BH154" s="118">
        <f t="shared" si="12"/>
        <v>0</v>
      </c>
      <c r="BI154" s="118">
        <f t="shared" si="13"/>
        <v>0</v>
      </c>
      <c r="BJ154" s="19" t="s">
        <v>40</v>
      </c>
      <c r="BK154" s="118">
        <f t="shared" si="14"/>
        <v>0</v>
      </c>
      <c r="BL154" s="19" t="s">
        <v>268</v>
      </c>
      <c r="BM154" s="19" t="s">
        <v>4054</v>
      </c>
    </row>
    <row r="155" spans="2:65" s="1" customFormat="1" ht="25.5" customHeight="1">
      <c r="B155" s="35"/>
      <c r="C155" s="173" t="s">
        <v>354</v>
      </c>
      <c r="D155" s="173" t="s">
        <v>220</v>
      </c>
      <c r="E155" s="174" t="s">
        <v>1073</v>
      </c>
      <c r="F155" s="251" t="s">
        <v>1074</v>
      </c>
      <c r="G155" s="251"/>
      <c r="H155" s="251"/>
      <c r="I155" s="251"/>
      <c r="J155" s="175" t="s">
        <v>273</v>
      </c>
      <c r="K155" s="180">
        <v>0</v>
      </c>
      <c r="L155" s="252">
        <v>0</v>
      </c>
      <c r="M155" s="253"/>
      <c r="N155" s="254">
        <f t="shared" si="5"/>
        <v>0</v>
      </c>
      <c r="O155" s="254"/>
      <c r="P155" s="254"/>
      <c r="Q155" s="254"/>
      <c r="R155" s="37"/>
      <c r="T155" s="177" t="s">
        <v>22</v>
      </c>
      <c r="U155" s="44" t="s">
        <v>49</v>
      </c>
      <c r="V155" s="36"/>
      <c r="W155" s="178">
        <f t="shared" si="6"/>
        <v>0</v>
      </c>
      <c r="X155" s="178">
        <v>0</v>
      </c>
      <c r="Y155" s="178">
        <f t="shared" si="7"/>
        <v>0</v>
      </c>
      <c r="Z155" s="178">
        <v>0</v>
      </c>
      <c r="AA155" s="179">
        <f t="shared" si="8"/>
        <v>0</v>
      </c>
      <c r="AR155" s="19" t="s">
        <v>268</v>
      </c>
      <c r="AT155" s="19" t="s">
        <v>220</v>
      </c>
      <c r="AU155" s="19" t="s">
        <v>93</v>
      </c>
      <c r="AY155" s="19" t="s">
        <v>219</v>
      </c>
      <c r="BE155" s="118">
        <f t="shared" si="9"/>
        <v>0</v>
      </c>
      <c r="BF155" s="118">
        <f t="shared" si="10"/>
        <v>0</v>
      </c>
      <c r="BG155" s="118">
        <f t="shared" si="11"/>
        <v>0</v>
      </c>
      <c r="BH155" s="118">
        <f t="shared" si="12"/>
        <v>0</v>
      </c>
      <c r="BI155" s="118">
        <f t="shared" si="13"/>
        <v>0</v>
      </c>
      <c r="BJ155" s="19" t="s">
        <v>40</v>
      </c>
      <c r="BK155" s="118">
        <f t="shared" si="14"/>
        <v>0</v>
      </c>
      <c r="BL155" s="19" t="s">
        <v>268</v>
      </c>
      <c r="BM155" s="19" t="s">
        <v>4055</v>
      </c>
    </row>
    <row r="156" spans="2:65" s="10" customFormat="1" ht="29.85" customHeight="1">
      <c r="B156" s="162"/>
      <c r="C156" s="163"/>
      <c r="D156" s="172" t="s">
        <v>298</v>
      </c>
      <c r="E156" s="172"/>
      <c r="F156" s="172"/>
      <c r="G156" s="172"/>
      <c r="H156" s="172"/>
      <c r="I156" s="172"/>
      <c r="J156" s="172"/>
      <c r="K156" s="172"/>
      <c r="L156" s="172"/>
      <c r="M156" s="172"/>
      <c r="N156" s="255">
        <f>BK156</f>
        <v>0</v>
      </c>
      <c r="O156" s="256"/>
      <c r="P156" s="256"/>
      <c r="Q156" s="256"/>
      <c r="R156" s="165"/>
      <c r="T156" s="166"/>
      <c r="U156" s="163"/>
      <c r="V156" s="163"/>
      <c r="W156" s="167">
        <f>SUM(W157:W159)</f>
        <v>0</v>
      </c>
      <c r="X156" s="163"/>
      <c r="Y156" s="167">
        <f>SUM(Y157:Y159)</f>
        <v>2.1667774999999998</v>
      </c>
      <c r="Z156" s="163"/>
      <c r="AA156" s="168">
        <f>SUM(AA157:AA159)</f>
        <v>0</v>
      </c>
      <c r="AR156" s="169" t="s">
        <v>93</v>
      </c>
      <c r="AT156" s="170" t="s">
        <v>83</v>
      </c>
      <c r="AU156" s="170" t="s">
        <v>40</v>
      </c>
      <c r="AY156" s="169" t="s">
        <v>219</v>
      </c>
      <c r="BK156" s="171">
        <f>SUM(BK157:BK159)</f>
        <v>0</v>
      </c>
    </row>
    <row r="157" spans="2:65" s="1" customFormat="1" ht="25.5" customHeight="1">
      <c r="B157" s="35"/>
      <c r="C157" s="173" t="s">
        <v>358</v>
      </c>
      <c r="D157" s="173" t="s">
        <v>220</v>
      </c>
      <c r="E157" s="174" t="s">
        <v>1207</v>
      </c>
      <c r="F157" s="251" t="s">
        <v>1208</v>
      </c>
      <c r="G157" s="251"/>
      <c r="H157" s="251"/>
      <c r="I157" s="251"/>
      <c r="J157" s="175" t="s">
        <v>223</v>
      </c>
      <c r="K157" s="176">
        <v>149.94999999999999</v>
      </c>
      <c r="L157" s="252">
        <v>0</v>
      </c>
      <c r="M157" s="253"/>
      <c r="N157" s="254">
        <f>ROUND(L157*K157,2)</f>
        <v>0</v>
      </c>
      <c r="O157" s="254"/>
      <c r="P157" s="254"/>
      <c r="Q157" s="254"/>
      <c r="R157" s="37"/>
      <c r="T157" s="177" t="s">
        <v>22</v>
      </c>
      <c r="U157" s="44" t="s">
        <v>49</v>
      </c>
      <c r="V157" s="36"/>
      <c r="W157" s="178">
        <f>V157*K157</f>
        <v>0</v>
      </c>
      <c r="X157" s="178">
        <v>1.2E-2</v>
      </c>
      <c r="Y157" s="178">
        <f>X157*K157</f>
        <v>1.7993999999999999</v>
      </c>
      <c r="Z157" s="178">
        <v>0</v>
      </c>
      <c r="AA157" s="179">
        <f>Z157*K157</f>
        <v>0</v>
      </c>
      <c r="AR157" s="19" t="s">
        <v>268</v>
      </c>
      <c r="AT157" s="19" t="s">
        <v>220</v>
      </c>
      <c r="AU157" s="19" t="s">
        <v>93</v>
      </c>
      <c r="AY157" s="19" t="s">
        <v>219</v>
      </c>
      <c r="BE157" s="118">
        <f>IF(U157="základní",N157,0)</f>
        <v>0</v>
      </c>
      <c r="BF157" s="118">
        <f>IF(U157="snížená",N157,0)</f>
        <v>0</v>
      </c>
      <c r="BG157" s="118">
        <f>IF(U157="zákl. přenesená",N157,0)</f>
        <v>0</v>
      </c>
      <c r="BH157" s="118">
        <f>IF(U157="sníž. přenesená",N157,0)</f>
        <v>0</v>
      </c>
      <c r="BI157" s="118">
        <f>IF(U157="nulová",N157,0)</f>
        <v>0</v>
      </c>
      <c r="BJ157" s="19" t="s">
        <v>40</v>
      </c>
      <c r="BK157" s="118">
        <f>ROUND(L157*K157,2)</f>
        <v>0</v>
      </c>
      <c r="BL157" s="19" t="s">
        <v>268</v>
      </c>
      <c r="BM157" s="19" t="s">
        <v>4056</v>
      </c>
    </row>
    <row r="158" spans="2:65" s="1" customFormat="1" ht="38.25" customHeight="1">
      <c r="B158" s="35"/>
      <c r="C158" s="173" t="s">
        <v>362</v>
      </c>
      <c r="D158" s="173" t="s">
        <v>4057</v>
      </c>
      <c r="E158" s="174" t="s">
        <v>1211</v>
      </c>
      <c r="F158" s="251" t="s">
        <v>1212</v>
      </c>
      <c r="G158" s="251"/>
      <c r="H158" s="251"/>
      <c r="I158" s="251"/>
      <c r="J158" s="175" t="s">
        <v>223</v>
      </c>
      <c r="K158" s="176">
        <v>149.94999999999999</v>
      </c>
      <c r="L158" s="252">
        <v>0</v>
      </c>
      <c r="M158" s="253"/>
      <c r="N158" s="254">
        <f>ROUND(L158*K158,2)</f>
        <v>0</v>
      </c>
      <c r="O158" s="254"/>
      <c r="P158" s="254"/>
      <c r="Q158" s="254"/>
      <c r="R158" s="37"/>
      <c r="T158" s="177" t="s">
        <v>22</v>
      </c>
      <c r="U158" s="44" t="s">
        <v>49</v>
      </c>
      <c r="V158" s="36"/>
      <c r="W158" s="178">
        <f>V158*K158</f>
        <v>0</v>
      </c>
      <c r="X158" s="178">
        <v>2.4499999999999999E-3</v>
      </c>
      <c r="Y158" s="178">
        <f>X158*K158</f>
        <v>0.36737749999999997</v>
      </c>
      <c r="Z158" s="178">
        <v>0</v>
      </c>
      <c r="AA158" s="179">
        <f>Z158*K158</f>
        <v>0</v>
      </c>
      <c r="AR158" s="19" t="s">
        <v>268</v>
      </c>
      <c r="AT158" s="19" t="s">
        <v>220</v>
      </c>
      <c r="AU158" s="19" t="s">
        <v>93</v>
      </c>
      <c r="AY158" s="19" t="s">
        <v>219</v>
      </c>
      <c r="BE158" s="118">
        <f>IF(U158="základní",N158,0)</f>
        <v>0</v>
      </c>
      <c r="BF158" s="118">
        <f>IF(U158="snížená",N158,0)</f>
        <v>0</v>
      </c>
      <c r="BG158" s="118">
        <f>IF(U158="zákl. přenesená",N158,0)</f>
        <v>0</v>
      </c>
      <c r="BH158" s="118">
        <f>IF(U158="sníž. přenesená",N158,0)</f>
        <v>0</v>
      </c>
      <c r="BI158" s="118">
        <f>IF(U158="nulová",N158,0)</f>
        <v>0</v>
      </c>
      <c r="BJ158" s="19" t="s">
        <v>40</v>
      </c>
      <c r="BK158" s="118">
        <f>ROUND(L158*K158,2)</f>
        <v>0</v>
      </c>
      <c r="BL158" s="19" t="s">
        <v>268</v>
      </c>
      <c r="BM158" s="19" t="s">
        <v>4058</v>
      </c>
    </row>
    <row r="159" spans="2:65" s="1" customFormat="1" ht="25.5" customHeight="1">
      <c r="B159" s="35"/>
      <c r="C159" s="173" t="s">
        <v>366</v>
      </c>
      <c r="D159" s="173" t="s">
        <v>220</v>
      </c>
      <c r="E159" s="174" t="s">
        <v>1215</v>
      </c>
      <c r="F159" s="251" t="s">
        <v>1216</v>
      </c>
      <c r="G159" s="251"/>
      <c r="H159" s="251"/>
      <c r="I159" s="251"/>
      <c r="J159" s="175" t="s">
        <v>273</v>
      </c>
      <c r="K159" s="180">
        <v>0</v>
      </c>
      <c r="L159" s="252">
        <v>0</v>
      </c>
      <c r="M159" s="253"/>
      <c r="N159" s="254">
        <f>ROUND(L159*K159,2)</f>
        <v>0</v>
      </c>
      <c r="O159" s="254"/>
      <c r="P159" s="254"/>
      <c r="Q159" s="254"/>
      <c r="R159" s="37"/>
      <c r="T159" s="177" t="s">
        <v>22</v>
      </c>
      <c r="U159" s="44" t="s">
        <v>49</v>
      </c>
      <c r="V159" s="36"/>
      <c r="W159" s="178">
        <f>V159*K159</f>
        <v>0</v>
      </c>
      <c r="X159" s="178">
        <v>0</v>
      </c>
      <c r="Y159" s="178">
        <f>X159*K159</f>
        <v>0</v>
      </c>
      <c r="Z159" s="178">
        <v>0</v>
      </c>
      <c r="AA159" s="179">
        <f>Z159*K159</f>
        <v>0</v>
      </c>
      <c r="AR159" s="19" t="s">
        <v>268</v>
      </c>
      <c r="AT159" s="19" t="s">
        <v>220</v>
      </c>
      <c r="AU159" s="19" t="s">
        <v>93</v>
      </c>
      <c r="AY159" s="19" t="s">
        <v>219</v>
      </c>
      <c r="BE159" s="118">
        <f>IF(U159="základní",N159,0)</f>
        <v>0</v>
      </c>
      <c r="BF159" s="118">
        <f>IF(U159="snížená",N159,0)</f>
        <v>0</v>
      </c>
      <c r="BG159" s="118">
        <f>IF(U159="zákl. přenesená",N159,0)</f>
        <v>0</v>
      </c>
      <c r="BH159" s="118">
        <f>IF(U159="sníž. přenesená",N159,0)</f>
        <v>0</v>
      </c>
      <c r="BI159" s="118">
        <f>IF(U159="nulová",N159,0)</f>
        <v>0</v>
      </c>
      <c r="BJ159" s="19" t="s">
        <v>40</v>
      </c>
      <c r="BK159" s="118">
        <f>ROUND(L159*K159,2)</f>
        <v>0</v>
      </c>
      <c r="BL159" s="19" t="s">
        <v>268</v>
      </c>
      <c r="BM159" s="19" t="s">
        <v>4059</v>
      </c>
    </row>
    <row r="160" spans="2:65" s="10" customFormat="1" ht="29.85" customHeight="1">
      <c r="B160" s="162"/>
      <c r="C160" s="163"/>
      <c r="D160" s="172" t="s">
        <v>302</v>
      </c>
      <c r="E160" s="172"/>
      <c r="F160" s="172"/>
      <c r="G160" s="172"/>
      <c r="H160" s="172"/>
      <c r="I160" s="172"/>
      <c r="J160" s="172"/>
      <c r="K160" s="172"/>
      <c r="L160" s="172"/>
      <c r="M160" s="172"/>
      <c r="N160" s="255">
        <f>BK160</f>
        <v>0</v>
      </c>
      <c r="O160" s="256"/>
      <c r="P160" s="256"/>
      <c r="Q160" s="256"/>
      <c r="R160" s="165"/>
      <c r="T160" s="166"/>
      <c r="U160" s="163"/>
      <c r="V160" s="163"/>
      <c r="W160" s="167">
        <f>W161</f>
        <v>0</v>
      </c>
      <c r="X160" s="163"/>
      <c r="Y160" s="167">
        <f>Y161</f>
        <v>6.1390440000000004E-2</v>
      </c>
      <c r="Z160" s="163"/>
      <c r="AA160" s="168">
        <f>AA161</f>
        <v>0</v>
      </c>
      <c r="AR160" s="169" t="s">
        <v>93</v>
      </c>
      <c r="AT160" s="170" t="s">
        <v>83</v>
      </c>
      <c r="AU160" s="170" t="s">
        <v>40</v>
      </c>
      <c r="AY160" s="169" t="s">
        <v>219</v>
      </c>
      <c r="BK160" s="171">
        <f>BK161</f>
        <v>0</v>
      </c>
    </row>
    <row r="161" spans="2:65" s="1" customFormat="1" ht="38.25" customHeight="1">
      <c r="B161" s="35"/>
      <c r="C161" s="173" t="s">
        <v>10</v>
      </c>
      <c r="D161" s="173" t="s">
        <v>220</v>
      </c>
      <c r="E161" s="174" t="s">
        <v>1271</v>
      </c>
      <c r="F161" s="251" t="s">
        <v>1272</v>
      </c>
      <c r="G161" s="251"/>
      <c r="H161" s="251"/>
      <c r="I161" s="251"/>
      <c r="J161" s="175" t="s">
        <v>223</v>
      </c>
      <c r="K161" s="176">
        <v>227.37200000000001</v>
      </c>
      <c r="L161" s="252">
        <v>0</v>
      </c>
      <c r="M161" s="253"/>
      <c r="N161" s="254">
        <f>ROUND(L161*K161,2)</f>
        <v>0</v>
      </c>
      <c r="O161" s="254"/>
      <c r="P161" s="254"/>
      <c r="Q161" s="254"/>
      <c r="R161" s="37"/>
      <c r="T161" s="177" t="s">
        <v>22</v>
      </c>
      <c r="U161" s="44" t="s">
        <v>49</v>
      </c>
      <c r="V161" s="36"/>
      <c r="W161" s="178">
        <f>V161*K161</f>
        <v>0</v>
      </c>
      <c r="X161" s="178">
        <v>2.7E-4</v>
      </c>
      <c r="Y161" s="178">
        <f>X161*K161</f>
        <v>6.1390440000000004E-2</v>
      </c>
      <c r="Z161" s="178">
        <v>0</v>
      </c>
      <c r="AA161" s="179">
        <f>Z161*K161</f>
        <v>0</v>
      </c>
      <c r="AR161" s="19" t="s">
        <v>268</v>
      </c>
      <c r="AT161" s="19" t="s">
        <v>220</v>
      </c>
      <c r="AU161" s="19" t="s">
        <v>93</v>
      </c>
      <c r="AY161" s="19" t="s">
        <v>219</v>
      </c>
      <c r="BE161" s="118">
        <f>IF(U161="základní",N161,0)</f>
        <v>0</v>
      </c>
      <c r="BF161" s="118">
        <f>IF(U161="snížená",N161,0)</f>
        <v>0</v>
      </c>
      <c r="BG161" s="118">
        <f>IF(U161="zákl. přenesená",N161,0)</f>
        <v>0</v>
      </c>
      <c r="BH161" s="118">
        <f>IF(U161="sníž. přenesená",N161,0)</f>
        <v>0</v>
      </c>
      <c r="BI161" s="118">
        <f>IF(U161="nulová",N161,0)</f>
        <v>0</v>
      </c>
      <c r="BJ161" s="19" t="s">
        <v>40</v>
      </c>
      <c r="BK161" s="118">
        <f>ROUND(L161*K161,2)</f>
        <v>0</v>
      </c>
      <c r="BL161" s="19" t="s">
        <v>268</v>
      </c>
      <c r="BM161" s="19" t="s">
        <v>4060</v>
      </c>
    </row>
    <row r="162" spans="2:65" s="10" customFormat="1" ht="29.85" customHeight="1">
      <c r="B162" s="162"/>
      <c r="C162" s="163"/>
      <c r="D162" s="172" t="s">
        <v>303</v>
      </c>
      <c r="E162" s="172"/>
      <c r="F162" s="172"/>
      <c r="G162" s="172"/>
      <c r="H162" s="172"/>
      <c r="I162" s="172"/>
      <c r="J162" s="172"/>
      <c r="K162" s="172"/>
      <c r="L162" s="172"/>
      <c r="M162" s="172"/>
      <c r="N162" s="255">
        <f>BK162</f>
        <v>0</v>
      </c>
      <c r="O162" s="256"/>
      <c r="P162" s="256"/>
      <c r="Q162" s="256"/>
      <c r="R162" s="165"/>
      <c r="T162" s="166"/>
      <c r="U162" s="163"/>
      <c r="V162" s="163"/>
      <c r="W162" s="167">
        <f>SUM(W163:W164)</f>
        <v>0</v>
      </c>
      <c r="X162" s="163"/>
      <c r="Y162" s="167">
        <f>SUM(Y163:Y164)</f>
        <v>0</v>
      </c>
      <c r="Z162" s="163"/>
      <c r="AA162" s="168">
        <f>SUM(AA163:AA164)</f>
        <v>0</v>
      </c>
      <c r="AR162" s="169" t="s">
        <v>93</v>
      </c>
      <c r="AT162" s="170" t="s">
        <v>83</v>
      </c>
      <c r="AU162" s="170" t="s">
        <v>40</v>
      </c>
      <c r="AY162" s="169" t="s">
        <v>219</v>
      </c>
      <c r="BK162" s="171">
        <f>SUM(BK163:BK164)</f>
        <v>0</v>
      </c>
    </row>
    <row r="163" spans="2:65" s="1" customFormat="1" ht="25.5" customHeight="1">
      <c r="B163" s="35"/>
      <c r="C163" s="173" t="s">
        <v>374</v>
      </c>
      <c r="D163" s="173" t="s">
        <v>220</v>
      </c>
      <c r="E163" s="174" t="s">
        <v>1275</v>
      </c>
      <c r="F163" s="251" t="s">
        <v>1276</v>
      </c>
      <c r="G163" s="251"/>
      <c r="H163" s="251"/>
      <c r="I163" s="251"/>
      <c r="J163" s="175" t="s">
        <v>223</v>
      </c>
      <c r="K163" s="176">
        <v>18</v>
      </c>
      <c r="L163" s="252">
        <v>0</v>
      </c>
      <c r="M163" s="253"/>
      <c r="N163" s="254">
        <f>ROUND(L163*K163,2)</f>
        <v>0</v>
      </c>
      <c r="O163" s="254"/>
      <c r="P163" s="254"/>
      <c r="Q163" s="254"/>
      <c r="R163" s="37"/>
      <c r="T163" s="177" t="s">
        <v>22</v>
      </c>
      <c r="U163" s="44" t="s">
        <v>49</v>
      </c>
      <c r="V163" s="36"/>
      <c r="W163" s="178">
        <f>V163*K163</f>
        <v>0</v>
      </c>
      <c r="X163" s="178">
        <v>0</v>
      </c>
      <c r="Y163" s="178">
        <f>X163*K163</f>
        <v>0</v>
      </c>
      <c r="Z163" s="178">
        <v>0</v>
      </c>
      <c r="AA163" s="179">
        <f>Z163*K163</f>
        <v>0</v>
      </c>
      <c r="AR163" s="19" t="s">
        <v>268</v>
      </c>
      <c r="AT163" s="19" t="s">
        <v>220</v>
      </c>
      <c r="AU163" s="19" t="s">
        <v>93</v>
      </c>
      <c r="AY163" s="19" t="s">
        <v>219</v>
      </c>
      <c r="BE163" s="118">
        <f>IF(U163="základní",N163,0)</f>
        <v>0</v>
      </c>
      <c r="BF163" s="118">
        <f>IF(U163="snížená",N163,0)</f>
        <v>0</v>
      </c>
      <c r="BG163" s="118">
        <f>IF(U163="zákl. přenesená",N163,0)</f>
        <v>0</v>
      </c>
      <c r="BH163" s="118">
        <f>IF(U163="sníž. přenesená",N163,0)</f>
        <v>0</v>
      </c>
      <c r="BI163" s="118">
        <f>IF(U163="nulová",N163,0)</f>
        <v>0</v>
      </c>
      <c r="BJ163" s="19" t="s">
        <v>40</v>
      </c>
      <c r="BK163" s="118">
        <f>ROUND(L163*K163,2)</f>
        <v>0</v>
      </c>
      <c r="BL163" s="19" t="s">
        <v>268</v>
      </c>
      <c r="BM163" s="19" t="s">
        <v>4061</v>
      </c>
    </row>
    <row r="164" spans="2:65" s="1" customFormat="1" ht="25.5" customHeight="1">
      <c r="B164" s="35"/>
      <c r="C164" s="173" t="s">
        <v>378</v>
      </c>
      <c r="D164" s="173" t="s">
        <v>220</v>
      </c>
      <c r="E164" s="174" t="s">
        <v>1279</v>
      </c>
      <c r="F164" s="251" t="s">
        <v>1280</v>
      </c>
      <c r="G164" s="251"/>
      <c r="H164" s="251"/>
      <c r="I164" s="251"/>
      <c r="J164" s="175" t="s">
        <v>273</v>
      </c>
      <c r="K164" s="180">
        <v>0</v>
      </c>
      <c r="L164" s="252">
        <v>0</v>
      </c>
      <c r="M164" s="253"/>
      <c r="N164" s="254">
        <f>ROUND(L164*K164,2)</f>
        <v>0</v>
      </c>
      <c r="O164" s="254"/>
      <c r="P164" s="254"/>
      <c r="Q164" s="254"/>
      <c r="R164" s="37"/>
      <c r="T164" s="177" t="s">
        <v>22</v>
      </c>
      <c r="U164" s="44" t="s">
        <v>49</v>
      </c>
      <c r="V164" s="36"/>
      <c r="W164" s="178">
        <f>V164*K164</f>
        <v>0</v>
      </c>
      <c r="X164" s="178">
        <v>0</v>
      </c>
      <c r="Y164" s="178">
        <f>X164*K164</f>
        <v>0</v>
      </c>
      <c r="Z164" s="178">
        <v>0</v>
      </c>
      <c r="AA164" s="179">
        <f>Z164*K164</f>
        <v>0</v>
      </c>
      <c r="AR164" s="19" t="s">
        <v>268</v>
      </c>
      <c r="AT164" s="19" t="s">
        <v>220</v>
      </c>
      <c r="AU164" s="19" t="s">
        <v>93</v>
      </c>
      <c r="AY164" s="19" t="s">
        <v>219</v>
      </c>
      <c r="BE164" s="118">
        <f>IF(U164="základní",N164,0)</f>
        <v>0</v>
      </c>
      <c r="BF164" s="118">
        <f>IF(U164="snížená",N164,0)</f>
        <v>0</v>
      </c>
      <c r="BG164" s="118">
        <f>IF(U164="zákl. přenesená",N164,0)</f>
        <v>0</v>
      </c>
      <c r="BH164" s="118">
        <f>IF(U164="sníž. přenesená",N164,0)</f>
        <v>0</v>
      </c>
      <c r="BI164" s="118">
        <f>IF(U164="nulová",N164,0)</f>
        <v>0</v>
      </c>
      <c r="BJ164" s="19" t="s">
        <v>40</v>
      </c>
      <c r="BK164" s="118">
        <f>ROUND(L164*K164,2)</f>
        <v>0</v>
      </c>
      <c r="BL164" s="19" t="s">
        <v>268</v>
      </c>
      <c r="BM164" s="19" t="s">
        <v>4062</v>
      </c>
    </row>
    <row r="165" spans="2:65" s="1" customFormat="1" ht="49.9" customHeight="1">
      <c r="B165" s="35"/>
      <c r="C165" s="36"/>
      <c r="D165" s="164" t="s">
        <v>282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249">
        <f>BK165</f>
        <v>0</v>
      </c>
      <c r="O165" s="250"/>
      <c r="P165" s="250"/>
      <c r="Q165" s="250"/>
      <c r="R165" s="37"/>
      <c r="T165" s="153"/>
      <c r="U165" s="56"/>
      <c r="V165" s="56"/>
      <c r="W165" s="56"/>
      <c r="X165" s="56"/>
      <c r="Y165" s="56"/>
      <c r="Z165" s="56"/>
      <c r="AA165" s="58"/>
      <c r="AT165" s="19" t="s">
        <v>83</v>
      </c>
      <c r="AU165" s="19" t="s">
        <v>84</v>
      </c>
      <c r="AY165" s="19" t="s">
        <v>283</v>
      </c>
      <c r="BK165" s="118">
        <v>0</v>
      </c>
    </row>
    <row r="166" spans="2:65" s="1" customFormat="1" ht="6.95" customHeight="1">
      <c r="B166" s="59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1"/>
    </row>
  </sheetData>
  <sheetProtection algorithmName="SHA-512" hashValue="qv3m7LswboZHNRo3WZR5qGSBJEwyCk/E+CMizF/6/gTL3hqslkKgq/NbLxDWa9knIFsMSxGuBy97FRqerw3fdA==" saltValue="sloYB1rrUob2hqkL9GjreALonRP7ASEIv5ctEoaPaHIImynrHKxCoN/jI6/OES9ioPpGAk93Hh5lbCr3c/ArEw==" spinCount="10" sheet="1" objects="1" scenarios="1" formatColumns="0" formatRows="0"/>
  <mergeCells count="161">
    <mergeCell ref="F164:I164"/>
    <mergeCell ref="F161:I161"/>
    <mergeCell ref="L161:M161"/>
    <mergeCell ref="N161:Q161"/>
    <mergeCell ref="F163:I163"/>
    <mergeCell ref="L163:M163"/>
    <mergeCell ref="N163:Q163"/>
    <mergeCell ref="L164:M164"/>
    <mergeCell ref="N164:Q164"/>
    <mergeCell ref="N160:Q160"/>
    <mergeCell ref="N162:Q162"/>
    <mergeCell ref="N165:Q165"/>
    <mergeCell ref="O22:P22"/>
    <mergeCell ref="O11:P11"/>
    <mergeCell ref="O13:P13"/>
    <mergeCell ref="O14:P14"/>
    <mergeCell ref="O16:P16"/>
    <mergeCell ref="E17:L17"/>
    <mergeCell ref="O17:P17"/>
    <mergeCell ref="O19:P19"/>
    <mergeCell ref="O20:P20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N94:Q94"/>
    <mergeCell ref="N96:Q96"/>
    <mergeCell ref="N97:Q97"/>
    <mergeCell ref="N98:Q98"/>
    <mergeCell ref="N99:Q99"/>
    <mergeCell ref="N100:Q100"/>
    <mergeCell ref="N101:Q101"/>
    <mergeCell ref="N103:Q103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5:Q95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21:P121"/>
    <mergeCell ref="F119:P119"/>
    <mergeCell ref="F120:P120"/>
    <mergeCell ref="F122:P122"/>
    <mergeCell ref="M124:P124"/>
    <mergeCell ref="M126:Q126"/>
    <mergeCell ref="M127:Q127"/>
    <mergeCell ref="F129:I129"/>
    <mergeCell ref="L129:M129"/>
    <mergeCell ref="N129:Q129"/>
    <mergeCell ref="N130:Q130"/>
    <mergeCell ref="N131:Q131"/>
    <mergeCell ref="N132:Q132"/>
    <mergeCell ref="F133:I133"/>
    <mergeCell ref="F134:I134"/>
    <mergeCell ref="L133:M133"/>
    <mergeCell ref="N133:Q133"/>
    <mergeCell ref="L134:M134"/>
    <mergeCell ref="N134:Q134"/>
    <mergeCell ref="L135:M135"/>
    <mergeCell ref="N135:Q135"/>
    <mergeCell ref="N137:Q137"/>
    <mergeCell ref="N138:Q138"/>
    <mergeCell ref="N136:Q136"/>
    <mergeCell ref="F135:I135"/>
    <mergeCell ref="F140:I140"/>
    <mergeCell ref="F138:I138"/>
    <mergeCell ref="F137:I137"/>
    <mergeCell ref="L137:M137"/>
    <mergeCell ref="L138:M138"/>
    <mergeCell ref="L140:M140"/>
    <mergeCell ref="N140:Q140"/>
    <mergeCell ref="F141:I141"/>
    <mergeCell ref="L141:M141"/>
    <mergeCell ref="N141:Q141"/>
    <mergeCell ref="N139:Q139"/>
    <mergeCell ref="F143:I143"/>
    <mergeCell ref="F146:I146"/>
    <mergeCell ref="L143:M143"/>
    <mergeCell ref="N143:Q143"/>
    <mergeCell ref="L146:M146"/>
    <mergeCell ref="N146:Q146"/>
    <mergeCell ref="N142:Q142"/>
    <mergeCell ref="N144:Q144"/>
    <mergeCell ref="N145:Q145"/>
    <mergeCell ref="F149:I149"/>
    <mergeCell ref="F151:I151"/>
    <mergeCell ref="L149:M149"/>
    <mergeCell ref="N149:Q149"/>
    <mergeCell ref="F150:I150"/>
    <mergeCell ref="L150:M150"/>
    <mergeCell ref="N150:Q150"/>
    <mergeCell ref="L151:M151"/>
    <mergeCell ref="N151:Q151"/>
    <mergeCell ref="N148:Q148"/>
    <mergeCell ref="N152:Q152"/>
    <mergeCell ref="F153:I153"/>
    <mergeCell ref="L153:M153"/>
    <mergeCell ref="N153:Q153"/>
    <mergeCell ref="L154:M154"/>
    <mergeCell ref="N154:Q154"/>
    <mergeCell ref="F147:I147"/>
    <mergeCell ref="L147:M147"/>
    <mergeCell ref="N147:Q147"/>
    <mergeCell ref="S2:AC2"/>
    <mergeCell ref="F159:I159"/>
    <mergeCell ref="L159:M159"/>
    <mergeCell ref="N159:Q159"/>
    <mergeCell ref="N156:Q156"/>
    <mergeCell ref="H1:K1"/>
    <mergeCell ref="C2:Q2"/>
    <mergeCell ref="C4:Q4"/>
    <mergeCell ref="F6:P6"/>
    <mergeCell ref="F8:P8"/>
    <mergeCell ref="F7:P7"/>
    <mergeCell ref="F9:P9"/>
    <mergeCell ref="L155:M155"/>
    <mergeCell ref="N155:Q155"/>
    <mergeCell ref="F155:I155"/>
    <mergeCell ref="F158:I158"/>
    <mergeCell ref="F157:I157"/>
    <mergeCell ref="L157:M157"/>
    <mergeCell ref="N157:Q157"/>
    <mergeCell ref="L158:M158"/>
    <mergeCell ref="N158:Q158"/>
    <mergeCell ref="F152:I152"/>
    <mergeCell ref="F154:I154"/>
    <mergeCell ref="L152:M152"/>
  </mergeCells>
  <hyperlinks>
    <hyperlink ref="F1:G1" location="C2" display="1) Krycí list rozpočtu"/>
    <hyperlink ref="H1:K1" location="C88" display="2) Rekapitulace rozpočtu"/>
    <hyperlink ref="L1" location="C12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28"/>
  <sheetViews>
    <sheetView showGridLines="0" workbookViewId="0">
      <pane ySplit="1" topLeftCell="A2" activePane="bottomLeft" state="frozen"/>
      <selection pane="bottomLeft" activeCell="C4" sqref="C4:AP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R2" s="209" t="s">
        <v>8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9" t="s">
        <v>9</v>
      </c>
      <c r="BT2" s="19" t="s">
        <v>10</v>
      </c>
    </row>
    <row r="3" spans="1:73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1:73" ht="36.950000000000003" customHeight="1">
      <c r="B4" s="23"/>
      <c r="C4" s="207" t="s">
        <v>12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4"/>
      <c r="AS4" s="18" t="s">
        <v>13</v>
      </c>
      <c r="BE4" s="25" t="s">
        <v>14</v>
      </c>
      <c r="BS4" s="19" t="s">
        <v>15</v>
      </c>
    </row>
    <row r="5" spans="1:73" ht="14.45" customHeight="1">
      <c r="B5" s="23"/>
      <c r="C5" s="26"/>
      <c r="D5" s="27" t="s">
        <v>16</v>
      </c>
      <c r="E5" s="26"/>
      <c r="F5" s="26"/>
      <c r="G5" s="26"/>
      <c r="H5" s="26"/>
      <c r="I5" s="26"/>
      <c r="J5" s="26"/>
      <c r="K5" s="220" t="s">
        <v>17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6"/>
      <c r="AQ5" s="24"/>
      <c r="BE5" s="211" t="s">
        <v>18</v>
      </c>
      <c r="BS5" s="19" t="s">
        <v>9</v>
      </c>
    </row>
    <row r="6" spans="1:73" ht="36.950000000000003" customHeight="1">
      <c r="B6" s="23"/>
      <c r="C6" s="26"/>
      <c r="D6" s="29" t="s">
        <v>19</v>
      </c>
      <c r="E6" s="26"/>
      <c r="F6" s="26"/>
      <c r="G6" s="26"/>
      <c r="H6" s="26"/>
      <c r="I6" s="26"/>
      <c r="J6" s="26"/>
      <c r="K6" s="221" t="s">
        <v>20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6"/>
      <c r="AQ6" s="24"/>
      <c r="BE6" s="212"/>
      <c r="BS6" s="19" t="s">
        <v>9</v>
      </c>
    </row>
    <row r="7" spans="1:73" ht="14.45" customHeight="1">
      <c r="B7" s="23"/>
      <c r="C7" s="26"/>
      <c r="D7" s="30" t="s">
        <v>21</v>
      </c>
      <c r="E7" s="26"/>
      <c r="F7" s="26"/>
      <c r="G7" s="26"/>
      <c r="H7" s="26"/>
      <c r="I7" s="26"/>
      <c r="J7" s="26"/>
      <c r="K7" s="28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23</v>
      </c>
      <c r="AL7" s="26"/>
      <c r="AM7" s="26"/>
      <c r="AN7" s="28" t="s">
        <v>22</v>
      </c>
      <c r="AO7" s="26"/>
      <c r="AP7" s="26"/>
      <c r="AQ7" s="24"/>
      <c r="BE7" s="212"/>
      <c r="BS7" s="19" t="s">
        <v>9</v>
      </c>
    </row>
    <row r="8" spans="1:73" ht="14.45" customHeight="1">
      <c r="B8" s="23"/>
      <c r="C8" s="26"/>
      <c r="D8" s="30" t="s">
        <v>24</v>
      </c>
      <c r="E8" s="26"/>
      <c r="F8" s="26"/>
      <c r="G8" s="26"/>
      <c r="H8" s="26"/>
      <c r="I8" s="26"/>
      <c r="J8" s="26"/>
      <c r="K8" s="28" t="s">
        <v>25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26</v>
      </c>
      <c r="AL8" s="26"/>
      <c r="AM8" s="26"/>
      <c r="AN8" s="31" t="s">
        <v>27</v>
      </c>
      <c r="AO8" s="26"/>
      <c r="AP8" s="26"/>
      <c r="AQ8" s="24"/>
      <c r="BE8" s="212"/>
      <c r="BS8" s="19" t="s">
        <v>9</v>
      </c>
    </row>
    <row r="9" spans="1:73" ht="14.45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  <c r="BE9" s="212"/>
      <c r="BS9" s="19" t="s">
        <v>9</v>
      </c>
    </row>
    <row r="10" spans="1:73" ht="14.45" customHeight="1">
      <c r="B10" s="23"/>
      <c r="C10" s="26"/>
      <c r="D10" s="30" t="s">
        <v>28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29</v>
      </c>
      <c r="AL10" s="26"/>
      <c r="AM10" s="26"/>
      <c r="AN10" s="28" t="s">
        <v>30</v>
      </c>
      <c r="AO10" s="26"/>
      <c r="AP10" s="26"/>
      <c r="AQ10" s="24"/>
      <c r="BE10" s="212"/>
      <c r="BS10" s="19" t="s">
        <v>9</v>
      </c>
    </row>
    <row r="11" spans="1:73" ht="18.600000000000001" customHeight="1">
      <c r="B11" s="23"/>
      <c r="C11" s="26"/>
      <c r="D11" s="26"/>
      <c r="E11" s="28" t="s">
        <v>31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32</v>
      </c>
      <c r="AL11" s="26"/>
      <c r="AM11" s="26"/>
      <c r="AN11" s="28" t="s">
        <v>22</v>
      </c>
      <c r="AO11" s="26"/>
      <c r="AP11" s="26"/>
      <c r="AQ11" s="24"/>
      <c r="BE11" s="212"/>
      <c r="BS11" s="19" t="s">
        <v>9</v>
      </c>
    </row>
    <row r="12" spans="1:73" ht="6.95" customHeight="1">
      <c r="B12" s="2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4"/>
      <c r="BE12" s="212"/>
      <c r="BS12" s="19" t="s">
        <v>9</v>
      </c>
    </row>
    <row r="13" spans="1:73" ht="14.45" customHeight="1">
      <c r="B13" s="23"/>
      <c r="C13" s="26"/>
      <c r="D13" s="30" t="s">
        <v>33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29</v>
      </c>
      <c r="AL13" s="26"/>
      <c r="AM13" s="26"/>
      <c r="AN13" s="32" t="s">
        <v>34</v>
      </c>
      <c r="AO13" s="26"/>
      <c r="AP13" s="26"/>
      <c r="AQ13" s="24"/>
      <c r="BE13" s="212"/>
      <c r="BS13" s="19" t="s">
        <v>9</v>
      </c>
    </row>
    <row r="14" spans="1:73" ht="15">
      <c r="B14" s="23"/>
      <c r="C14" s="26"/>
      <c r="D14" s="26"/>
      <c r="E14" s="213" t="s">
        <v>34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30" t="s">
        <v>32</v>
      </c>
      <c r="AL14" s="26"/>
      <c r="AM14" s="26"/>
      <c r="AN14" s="32" t="s">
        <v>34</v>
      </c>
      <c r="AO14" s="26"/>
      <c r="AP14" s="26"/>
      <c r="AQ14" s="24"/>
      <c r="BE14" s="212"/>
      <c r="BS14" s="19" t="s">
        <v>9</v>
      </c>
    </row>
    <row r="15" spans="1:73" ht="6.95" customHeight="1"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4"/>
      <c r="BE15" s="212"/>
      <c r="BS15" s="19" t="s">
        <v>6</v>
      </c>
    </row>
    <row r="16" spans="1:73" ht="14.45" customHeight="1">
      <c r="B16" s="23"/>
      <c r="C16" s="26"/>
      <c r="D16" s="30" t="s">
        <v>35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29</v>
      </c>
      <c r="AL16" s="26"/>
      <c r="AM16" s="26"/>
      <c r="AN16" s="28" t="s">
        <v>36</v>
      </c>
      <c r="AO16" s="26"/>
      <c r="AP16" s="26"/>
      <c r="AQ16" s="24"/>
      <c r="BE16" s="212"/>
      <c r="BS16" s="19" t="s">
        <v>6</v>
      </c>
    </row>
    <row r="17" spans="2:71" ht="18.600000000000001" customHeight="1">
      <c r="B17" s="23"/>
      <c r="C17" s="26"/>
      <c r="D17" s="26"/>
      <c r="E17" s="28" t="s">
        <v>37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32</v>
      </c>
      <c r="AL17" s="26"/>
      <c r="AM17" s="26"/>
      <c r="AN17" s="28" t="s">
        <v>38</v>
      </c>
      <c r="AO17" s="26"/>
      <c r="AP17" s="26"/>
      <c r="AQ17" s="24"/>
      <c r="BE17" s="212"/>
      <c r="BS17" s="19" t="s">
        <v>39</v>
      </c>
    </row>
    <row r="18" spans="2:71" ht="6.95" customHeight="1"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4"/>
      <c r="BE18" s="212"/>
      <c r="BS18" s="19" t="s">
        <v>40</v>
      </c>
    </row>
    <row r="19" spans="2:71" ht="14.45" customHeight="1">
      <c r="B19" s="23"/>
      <c r="C19" s="26"/>
      <c r="D19" s="30" t="s">
        <v>41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29</v>
      </c>
      <c r="AL19" s="26"/>
      <c r="AM19" s="26"/>
      <c r="AN19" s="28" t="s">
        <v>36</v>
      </c>
      <c r="AO19" s="26"/>
      <c r="AP19" s="26"/>
      <c r="AQ19" s="24"/>
      <c r="BE19" s="212"/>
      <c r="BS19" s="19" t="s">
        <v>42</v>
      </c>
    </row>
    <row r="20" spans="2:71" ht="18.600000000000001" customHeight="1">
      <c r="B20" s="23"/>
      <c r="C20" s="26"/>
      <c r="D20" s="26"/>
      <c r="E20" s="28" t="s">
        <v>37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32</v>
      </c>
      <c r="AL20" s="26"/>
      <c r="AM20" s="26"/>
      <c r="AN20" s="28" t="s">
        <v>38</v>
      </c>
      <c r="AO20" s="26"/>
      <c r="AP20" s="26"/>
      <c r="AQ20" s="24"/>
      <c r="BE20" s="212"/>
    </row>
    <row r="21" spans="2:71" ht="6.95" customHeight="1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4"/>
      <c r="BE21" s="212"/>
    </row>
    <row r="22" spans="2:71" ht="15">
      <c r="B22" s="23"/>
      <c r="C22" s="26"/>
      <c r="D22" s="30" t="s">
        <v>43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4"/>
      <c r="BE22" s="212"/>
    </row>
    <row r="23" spans="2:71" ht="71.25" customHeight="1">
      <c r="B23" s="23"/>
      <c r="C23" s="26"/>
      <c r="D23" s="26"/>
      <c r="E23" s="215" t="s">
        <v>44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6"/>
      <c r="AP23" s="26"/>
      <c r="AQ23" s="24"/>
      <c r="BE23" s="212"/>
    </row>
    <row r="24" spans="2:71" ht="6.95" customHeight="1"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4"/>
      <c r="BE24" s="212"/>
    </row>
    <row r="25" spans="2:71" ht="6.95" customHeight="1">
      <c r="B25" s="23"/>
      <c r="C25" s="2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6"/>
      <c r="AQ25" s="24"/>
      <c r="BE25" s="212"/>
    </row>
    <row r="26" spans="2:71" ht="14.45" customHeight="1">
      <c r="B26" s="23"/>
      <c r="C26" s="26"/>
      <c r="D26" s="34" t="s">
        <v>45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16">
        <f>ROUND(AG87,0)</f>
        <v>0</v>
      </c>
      <c r="AL26" s="217"/>
      <c r="AM26" s="217"/>
      <c r="AN26" s="217"/>
      <c r="AO26" s="217"/>
      <c r="AP26" s="26"/>
      <c r="AQ26" s="24"/>
      <c r="BE26" s="212"/>
    </row>
    <row r="27" spans="2:71" ht="14.45" customHeight="1">
      <c r="B27" s="23"/>
      <c r="C27" s="26"/>
      <c r="D27" s="34" t="s">
        <v>46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16">
        <f>ROUND(AG121,0)</f>
        <v>0</v>
      </c>
      <c r="AL27" s="216"/>
      <c r="AM27" s="216"/>
      <c r="AN27" s="216"/>
      <c r="AO27" s="216"/>
      <c r="AP27" s="26"/>
      <c r="AQ27" s="24"/>
      <c r="BE27" s="212"/>
    </row>
    <row r="28" spans="2:71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212"/>
    </row>
    <row r="29" spans="2:71" s="1" customFormat="1" ht="25.9" customHeight="1">
      <c r="B29" s="35"/>
      <c r="C29" s="36"/>
      <c r="D29" s="38" t="s">
        <v>47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18">
        <f>ROUND(AK26+AK27,0)</f>
        <v>0</v>
      </c>
      <c r="AL29" s="219"/>
      <c r="AM29" s="219"/>
      <c r="AN29" s="219"/>
      <c r="AO29" s="219"/>
      <c r="AP29" s="36"/>
      <c r="AQ29" s="37"/>
      <c r="BE29" s="212"/>
    </row>
    <row r="30" spans="2:71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212"/>
    </row>
    <row r="31" spans="2:71" s="2" customFormat="1" ht="14.45" customHeight="1">
      <c r="B31" s="40"/>
      <c r="C31" s="41"/>
      <c r="D31" s="42" t="s">
        <v>48</v>
      </c>
      <c r="E31" s="41"/>
      <c r="F31" s="42" t="s">
        <v>49</v>
      </c>
      <c r="G31" s="41"/>
      <c r="H31" s="41"/>
      <c r="I31" s="41"/>
      <c r="J31" s="41"/>
      <c r="K31" s="41"/>
      <c r="L31" s="198">
        <v>0.21</v>
      </c>
      <c r="M31" s="199"/>
      <c r="N31" s="199"/>
      <c r="O31" s="199"/>
      <c r="P31" s="41"/>
      <c r="Q31" s="41"/>
      <c r="R31" s="41"/>
      <c r="S31" s="41"/>
      <c r="T31" s="44" t="s">
        <v>50</v>
      </c>
      <c r="U31" s="41"/>
      <c r="V31" s="41"/>
      <c r="W31" s="200">
        <f>ROUND(AZ87+SUM(CD122:CD126),0)</f>
        <v>0</v>
      </c>
      <c r="X31" s="199"/>
      <c r="Y31" s="199"/>
      <c r="Z31" s="199"/>
      <c r="AA31" s="199"/>
      <c r="AB31" s="199"/>
      <c r="AC31" s="199"/>
      <c r="AD31" s="199"/>
      <c r="AE31" s="199"/>
      <c r="AF31" s="41"/>
      <c r="AG31" s="41"/>
      <c r="AH31" s="41"/>
      <c r="AI31" s="41"/>
      <c r="AJ31" s="41"/>
      <c r="AK31" s="200">
        <f>ROUND(AV87+SUM(BY122:BY126),1)</f>
        <v>0</v>
      </c>
      <c r="AL31" s="199"/>
      <c r="AM31" s="199"/>
      <c r="AN31" s="199"/>
      <c r="AO31" s="199"/>
      <c r="AP31" s="41"/>
      <c r="AQ31" s="45"/>
      <c r="BE31" s="212"/>
    </row>
    <row r="32" spans="2:71" s="2" customFormat="1" ht="14.45" customHeight="1">
      <c r="B32" s="40"/>
      <c r="C32" s="41"/>
      <c r="D32" s="41"/>
      <c r="E32" s="41"/>
      <c r="F32" s="42" t="s">
        <v>51</v>
      </c>
      <c r="G32" s="41"/>
      <c r="H32" s="41"/>
      <c r="I32" s="41"/>
      <c r="J32" s="41"/>
      <c r="K32" s="41"/>
      <c r="L32" s="198">
        <v>0.15</v>
      </c>
      <c r="M32" s="199"/>
      <c r="N32" s="199"/>
      <c r="O32" s="199"/>
      <c r="P32" s="41"/>
      <c r="Q32" s="41"/>
      <c r="R32" s="41"/>
      <c r="S32" s="41"/>
      <c r="T32" s="44" t="s">
        <v>50</v>
      </c>
      <c r="U32" s="41"/>
      <c r="V32" s="41"/>
      <c r="W32" s="200">
        <f>ROUND(BA87+SUM(CE122:CE126),0)</f>
        <v>0</v>
      </c>
      <c r="X32" s="199"/>
      <c r="Y32" s="199"/>
      <c r="Z32" s="199"/>
      <c r="AA32" s="199"/>
      <c r="AB32" s="199"/>
      <c r="AC32" s="199"/>
      <c r="AD32" s="199"/>
      <c r="AE32" s="199"/>
      <c r="AF32" s="41"/>
      <c r="AG32" s="41"/>
      <c r="AH32" s="41"/>
      <c r="AI32" s="41"/>
      <c r="AJ32" s="41"/>
      <c r="AK32" s="200">
        <f>ROUND(AW87+SUM(BZ122:BZ126),1)</f>
        <v>0</v>
      </c>
      <c r="AL32" s="199"/>
      <c r="AM32" s="199"/>
      <c r="AN32" s="199"/>
      <c r="AO32" s="199"/>
      <c r="AP32" s="41"/>
      <c r="AQ32" s="45"/>
      <c r="BE32" s="212"/>
    </row>
    <row r="33" spans="2:57" s="2" customFormat="1" ht="14.45" hidden="1" customHeight="1">
      <c r="B33" s="40"/>
      <c r="C33" s="41"/>
      <c r="D33" s="41"/>
      <c r="E33" s="41"/>
      <c r="F33" s="42" t="s">
        <v>52</v>
      </c>
      <c r="G33" s="41"/>
      <c r="H33" s="41"/>
      <c r="I33" s="41"/>
      <c r="J33" s="41"/>
      <c r="K33" s="41"/>
      <c r="L33" s="198">
        <v>0.21</v>
      </c>
      <c r="M33" s="199"/>
      <c r="N33" s="199"/>
      <c r="O33" s="199"/>
      <c r="P33" s="41"/>
      <c r="Q33" s="41"/>
      <c r="R33" s="41"/>
      <c r="S33" s="41"/>
      <c r="T33" s="44" t="s">
        <v>50</v>
      </c>
      <c r="U33" s="41"/>
      <c r="V33" s="41"/>
      <c r="W33" s="200">
        <f>ROUND(BB87+SUM(CF122:CF126),0)</f>
        <v>0</v>
      </c>
      <c r="X33" s="199"/>
      <c r="Y33" s="199"/>
      <c r="Z33" s="199"/>
      <c r="AA33" s="199"/>
      <c r="AB33" s="199"/>
      <c r="AC33" s="199"/>
      <c r="AD33" s="199"/>
      <c r="AE33" s="199"/>
      <c r="AF33" s="41"/>
      <c r="AG33" s="41"/>
      <c r="AH33" s="41"/>
      <c r="AI33" s="41"/>
      <c r="AJ33" s="41"/>
      <c r="AK33" s="200">
        <v>0</v>
      </c>
      <c r="AL33" s="199"/>
      <c r="AM33" s="199"/>
      <c r="AN33" s="199"/>
      <c r="AO33" s="199"/>
      <c r="AP33" s="41"/>
      <c r="AQ33" s="45"/>
      <c r="BE33" s="212"/>
    </row>
    <row r="34" spans="2:57" s="2" customFormat="1" ht="14.45" hidden="1" customHeight="1">
      <c r="B34" s="40"/>
      <c r="C34" s="41"/>
      <c r="D34" s="41"/>
      <c r="E34" s="41"/>
      <c r="F34" s="42" t="s">
        <v>53</v>
      </c>
      <c r="G34" s="41"/>
      <c r="H34" s="41"/>
      <c r="I34" s="41"/>
      <c r="J34" s="41"/>
      <c r="K34" s="41"/>
      <c r="L34" s="198">
        <v>0.15</v>
      </c>
      <c r="M34" s="199"/>
      <c r="N34" s="199"/>
      <c r="O34" s="199"/>
      <c r="P34" s="41"/>
      <c r="Q34" s="41"/>
      <c r="R34" s="41"/>
      <c r="S34" s="41"/>
      <c r="T34" s="44" t="s">
        <v>50</v>
      </c>
      <c r="U34" s="41"/>
      <c r="V34" s="41"/>
      <c r="W34" s="200">
        <f>ROUND(BC87+SUM(CG122:CG126),0)</f>
        <v>0</v>
      </c>
      <c r="X34" s="199"/>
      <c r="Y34" s="199"/>
      <c r="Z34" s="199"/>
      <c r="AA34" s="199"/>
      <c r="AB34" s="199"/>
      <c r="AC34" s="199"/>
      <c r="AD34" s="199"/>
      <c r="AE34" s="199"/>
      <c r="AF34" s="41"/>
      <c r="AG34" s="41"/>
      <c r="AH34" s="41"/>
      <c r="AI34" s="41"/>
      <c r="AJ34" s="41"/>
      <c r="AK34" s="200">
        <v>0</v>
      </c>
      <c r="AL34" s="199"/>
      <c r="AM34" s="199"/>
      <c r="AN34" s="199"/>
      <c r="AO34" s="199"/>
      <c r="AP34" s="41"/>
      <c r="AQ34" s="45"/>
      <c r="BE34" s="212"/>
    </row>
    <row r="35" spans="2:57" s="2" customFormat="1" ht="14.45" hidden="1" customHeight="1">
      <c r="B35" s="40"/>
      <c r="C35" s="41"/>
      <c r="D35" s="41"/>
      <c r="E35" s="41"/>
      <c r="F35" s="42" t="s">
        <v>54</v>
      </c>
      <c r="G35" s="41"/>
      <c r="H35" s="41"/>
      <c r="I35" s="41"/>
      <c r="J35" s="41"/>
      <c r="K35" s="41"/>
      <c r="L35" s="198">
        <v>0</v>
      </c>
      <c r="M35" s="199"/>
      <c r="N35" s="199"/>
      <c r="O35" s="199"/>
      <c r="P35" s="41"/>
      <c r="Q35" s="41"/>
      <c r="R35" s="41"/>
      <c r="S35" s="41"/>
      <c r="T35" s="44" t="s">
        <v>50</v>
      </c>
      <c r="U35" s="41"/>
      <c r="V35" s="41"/>
      <c r="W35" s="200">
        <f>ROUND(BD87+SUM(CH122:CH126),0)</f>
        <v>0</v>
      </c>
      <c r="X35" s="199"/>
      <c r="Y35" s="199"/>
      <c r="Z35" s="199"/>
      <c r="AA35" s="199"/>
      <c r="AB35" s="199"/>
      <c r="AC35" s="199"/>
      <c r="AD35" s="199"/>
      <c r="AE35" s="199"/>
      <c r="AF35" s="41"/>
      <c r="AG35" s="41"/>
      <c r="AH35" s="41"/>
      <c r="AI35" s="41"/>
      <c r="AJ35" s="41"/>
      <c r="AK35" s="200">
        <v>0</v>
      </c>
      <c r="AL35" s="199"/>
      <c r="AM35" s="199"/>
      <c r="AN35" s="199"/>
      <c r="AO35" s="199"/>
      <c r="AP35" s="41"/>
      <c r="AQ35" s="45"/>
    </row>
    <row r="36" spans="2:57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57" s="1" customFormat="1" ht="25.9" customHeight="1">
      <c r="B37" s="35"/>
      <c r="C37" s="46"/>
      <c r="D37" s="47" t="s">
        <v>55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56</v>
      </c>
      <c r="U37" s="48"/>
      <c r="V37" s="48"/>
      <c r="W37" s="48"/>
      <c r="X37" s="201" t="s">
        <v>57</v>
      </c>
      <c r="Y37" s="202"/>
      <c r="Z37" s="202"/>
      <c r="AA37" s="202"/>
      <c r="AB37" s="202"/>
      <c r="AC37" s="48"/>
      <c r="AD37" s="48"/>
      <c r="AE37" s="48"/>
      <c r="AF37" s="48"/>
      <c r="AG37" s="48"/>
      <c r="AH37" s="48"/>
      <c r="AI37" s="48"/>
      <c r="AJ37" s="48"/>
      <c r="AK37" s="203">
        <f>SUM(AK29:AK35)</f>
        <v>0</v>
      </c>
      <c r="AL37" s="202"/>
      <c r="AM37" s="202"/>
      <c r="AN37" s="202"/>
      <c r="AO37" s="204"/>
      <c r="AP37" s="46"/>
      <c r="AQ37" s="37"/>
    </row>
    <row r="38" spans="2:57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57">
      <c r="B39" s="2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4"/>
    </row>
    <row r="40" spans="2:57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4"/>
    </row>
    <row r="41" spans="2:57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4"/>
    </row>
    <row r="42" spans="2:57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4"/>
    </row>
    <row r="43" spans="2:57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4"/>
    </row>
    <row r="44" spans="2:57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4"/>
    </row>
    <row r="45" spans="2:57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4"/>
    </row>
    <row r="46" spans="2:57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4"/>
    </row>
    <row r="47" spans="2:57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4"/>
    </row>
    <row r="48" spans="2:57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4"/>
    </row>
    <row r="49" spans="2:43" s="1" customFormat="1" ht="15">
      <c r="B49" s="35"/>
      <c r="C49" s="36"/>
      <c r="D49" s="50" t="s">
        <v>58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59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>
      <c r="B50" s="23"/>
      <c r="C50" s="26"/>
      <c r="D50" s="53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4"/>
      <c r="AA50" s="26"/>
      <c r="AB50" s="26"/>
      <c r="AC50" s="53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4"/>
      <c r="AP50" s="26"/>
      <c r="AQ50" s="24"/>
    </row>
    <row r="51" spans="2:43">
      <c r="B51" s="23"/>
      <c r="C51" s="26"/>
      <c r="D51" s="5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4"/>
      <c r="AA51" s="26"/>
      <c r="AB51" s="26"/>
      <c r="AC51" s="53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4"/>
      <c r="AP51" s="26"/>
      <c r="AQ51" s="24"/>
    </row>
    <row r="52" spans="2:43">
      <c r="B52" s="23"/>
      <c r="C52" s="26"/>
      <c r="D52" s="5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4"/>
      <c r="AA52" s="26"/>
      <c r="AB52" s="26"/>
      <c r="AC52" s="53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4"/>
      <c r="AP52" s="26"/>
      <c r="AQ52" s="24"/>
    </row>
    <row r="53" spans="2:43">
      <c r="B53" s="23"/>
      <c r="C53" s="26"/>
      <c r="D53" s="5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4"/>
      <c r="AA53" s="26"/>
      <c r="AB53" s="26"/>
      <c r="AC53" s="53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4"/>
      <c r="AP53" s="26"/>
      <c r="AQ53" s="24"/>
    </row>
    <row r="54" spans="2:43">
      <c r="B54" s="23"/>
      <c r="C54" s="26"/>
      <c r="D54" s="5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4"/>
      <c r="AA54" s="26"/>
      <c r="AB54" s="26"/>
      <c r="AC54" s="53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4"/>
      <c r="AP54" s="26"/>
      <c r="AQ54" s="24"/>
    </row>
    <row r="55" spans="2:43">
      <c r="B55" s="23"/>
      <c r="C55" s="26"/>
      <c r="D55" s="5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4"/>
      <c r="AA55" s="26"/>
      <c r="AB55" s="26"/>
      <c r="AC55" s="53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4"/>
      <c r="AP55" s="26"/>
      <c r="AQ55" s="24"/>
    </row>
    <row r="56" spans="2:43">
      <c r="B56" s="23"/>
      <c r="C56" s="26"/>
      <c r="D56" s="5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4"/>
      <c r="AA56" s="26"/>
      <c r="AB56" s="26"/>
      <c r="AC56" s="53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4"/>
      <c r="AP56" s="26"/>
      <c r="AQ56" s="24"/>
    </row>
    <row r="57" spans="2:43">
      <c r="B57" s="23"/>
      <c r="C57" s="26"/>
      <c r="D57" s="53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4"/>
      <c r="AA57" s="26"/>
      <c r="AB57" s="26"/>
      <c r="AC57" s="53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4"/>
      <c r="AP57" s="26"/>
      <c r="AQ57" s="24"/>
    </row>
    <row r="58" spans="2:43" s="1" customFormat="1" ht="15">
      <c r="B58" s="35"/>
      <c r="C58" s="36"/>
      <c r="D58" s="55" t="s">
        <v>60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61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60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61</v>
      </c>
      <c r="AN58" s="56"/>
      <c r="AO58" s="58"/>
      <c r="AP58" s="36"/>
      <c r="AQ58" s="37"/>
    </row>
    <row r="59" spans="2:43">
      <c r="B59" s="2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4"/>
    </row>
    <row r="60" spans="2:43" s="1" customFormat="1" ht="15">
      <c r="B60" s="35"/>
      <c r="C60" s="36"/>
      <c r="D60" s="50" t="s">
        <v>62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63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>
      <c r="B61" s="23"/>
      <c r="C61" s="26"/>
      <c r="D61" s="5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4"/>
      <c r="AA61" s="26"/>
      <c r="AB61" s="26"/>
      <c r="AC61" s="53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26"/>
      <c r="AQ61" s="24"/>
    </row>
    <row r="62" spans="2:43">
      <c r="B62" s="23"/>
      <c r="C62" s="26"/>
      <c r="D62" s="5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4"/>
      <c r="AA62" s="26"/>
      <c r="AB62" s="26"/>
      <c r="AC62" s="53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4"/>
      <c r="AP62" s="26"/>
      <c r="AQ62" s="24"/>
    </row>
    <row r="63" spans="2:43">
      <c r="B63" s="23"/>
      <c r="C63" s="26"/>
      <c r="D63" s="5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4"/>
      <c r="AA63" s="26"/>
      <c r="AB63" s="26"/>
      <c r="AC63" s="53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4"/>
      <c r="AP63" s="26"/>
      <c r="AQ63" s="24"/>
    </row>
    <row r="64" spans="2:43">
      <c r="B64" s="23"/>
      <c r="C64" s="26"/>
      <c r="D64" s="5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4"/>
      <c r="AA64" s="26"/>
      <c r="AB64" s="26"/>
      <c r="AC64" s="53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4"/>
      <c r="AP64" s="26"/>
      <c r="AQ64" s="24"/>
    </row>
    <row r="65" spans="2:43">
      <c r="B65" s="23"/>
      <c r="C65" s="26"/>
      <c r="D65" s="5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4"/>
      <c r="AA65" s="26"/>
      <c r="AB65" s="26"/>
      <c r="AC65" s="53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4"/>
      <c r="AP65" s="26"/>
      <c r="AQ65" s="24"/>
    </row>
    <row r="66" spans="2:43">
      <c r="B66" s="23"/>
      <c r="C66" s="26"/>
      <c r="D66" s="5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4"/>
      <c r="AA66" s="26"/>
      <c r="AB66" s="26"/>
      <c r="AC66" s="53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4"/>
      <c r="AP66" s="26"/>
      <c r="AQ66" s="24"/>
    </row>
    <row r="67" spans="2:43">
      <c r="B67" s="23"/>
      <c r="C67" s="26"/>
      <c r="D67" s="5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4"/>
      <c r="AA67" s="26"/>
      <c r="AB67" s="26"/>
      <c r="AC67" s="53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4"/>
      <c r="AP67" s="26"/>
      <c r="AQ67" s="24"/>
    </row>
    <row r="68" spans="2:43">
      <c r="B68" s="23"/>
      <c r="C68" s="26"/>
      <c r="D68" s="53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4"/>
      <c r="AA68" s="26"/>
      <c r="AB68" s="26"/>
      <c r="AC68" s="53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4"/>
      <c r="AP68" s="26"/>
      <c r="AQ68" s="24"/>
    </row>
    <row r="69" spans="2:43" s="1" customFormat="1" ht="15">
      <c r="B69" s="35"/>
      <c r="C69" s="36"/>
      <c r="D69" s="55" t="s">
        <v>60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61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60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61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>
      <c r="B76" s="35"/>
      <c r="C76" s="207" t="s">
        <v>64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37"/>
    </row>
    <row r="77" spans="2:43" s="3" customFormat="1" ht="14.45" customHeight="1">
      <c r="B77" s="65"/>
      <c r="C77" s="30" t="s">
        <v>16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150201707BCD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>
      <c r="B78" s="68"/>
      <c r="C78" s="69" t="s">
        <v>19</v>
      </c>
      <c r="D78" s="70"/>
      <c r="E78" s="70"/>
      <c r="F78" s="70"/>
      <c r="G78" s="70"/>
      <c r="H78" s="70"/>
      <c r="I78" s="70"/>
      <c r="J78" s="70"/>
      <c r="K78" s="70"/>
      <c r="L78" s="236" t="str">
        <f>K6</f>
        <v>Dobruška - objekt výuky</v>
      </c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0" t="s">
        <v>24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Dobruška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0" t="s">
        <v>26</v>
      </c>
      <c r="AJ80" s="36"/>
      <c r="AK80" s="36"/>
      <c r="AL80" s="36"/>
      <c r="AM80" s="73" t="str">
        <f>IF(AN8= "","",AN8)</f>
        <v>5. 3. 2018</v>
      </c>
      <c r="AN80" s="36"/>
      <c r="AO80" s="36"/>
      <c r="AP80" s="36"/>
      <c r="AQ80" s="37"/>
    </row>
    <row r="81" spans="1:76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76" s="1" customFormat="1" ht="15">
      <c r="B82" s="35"/>
      <c r="C82" s="30" t="s">
        <v>28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>SŠ - Podorlické vzdělávací centrum Dobruška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0" t="s">
        <v>35</v>
      </c>
      <c r="AJ82" s="36"/>
      <c r="AK82" s="36"/>
      <c r="AL82" s="36"/>
      <c r="AM82" s="238" t="str">
        <f>IF(E17="","",E17)</f>
        <v>ApA Architektonicko-projekt.ateliér Vamberk s.r.o.</v>
      </c>
      <c r="AN82" s="238"/>
      <c r="AO82" s="238"/>
      <c r="AP82" s="238"/>
      <c r="AQ82" s="37"/>
      <c r="AS82" s="239" t="s">
        <v>65</v>
      </c>
      <c r="AT82" s="240"/>
      <c r="AU82" s="74"/>
      <c r="AV82" s="74"/>
      <c r="AW82" s="74"/>
      <c r="AX82" s="74"/>
      <c r="AY82" s="74"/>
      <c r="AZ82" s="74"/>
      <c r="BA82" s="74"/>
      <c r="BB82" s="74"/>
      <c r="BC82" s="74"/>
      <c r="BD82" s="75"/>
    </row>
    <row r="83" spans="1:76" s="1" customFormat="1" ht="15">
      <c r="B83" s="35"/>
      <c r="C83" s="30" t="s">
        <v>33</v>
      </c>
      <c r="D83" s="36"/>
      <c r="E83" s="36"/>
      <c r="F83" s="36"/>
      <c r="G83" s="36"/>
      <c r="H83" s="36"/>
      <c r="I83" s="36"/>
      <c r="J83" s="36"/>
      <c r="K83" s="36"/>
      <c r="L83" s="66" t="str">
        <f>IF(E14= 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0" t="s">
        <v>41</v>
      </c>
      <c r="AJ83" s="36"/>
      <c r="AK83" s="36"/>
      <c r="AL83" s="36"/>
      <c r="AM83" s="238" t="str">
        <f>IF(E20="","",E20)</f>
        <v>ApA Architektonicko-projekt.ateliér Vamberk s.r.o.</v>
      </c>
      <c r="AN83" s="238"/>
      <c r="AO83" s="238"/>
      <c r="AP83" s="238"/>
      <c r="AQ83" s="37"/>
      <c r="AS83" s="241"/>
      <c r="AT83" s="242"/>
      <c r="AU83" s="76"/>
      <c r="AV83" s="76"/>
      <c r="AW83" s="76"/>
      <c r="AX83" s="76"/>
      <c r="AY83" s="76"/>
      <c r="AZ83" s="76"/>
      <c r="BA83" s="76"/>
      <c r="BB83" s="76"/>
      <c r="BC83" s="76"/>
      <c r="BD83" s="77"/>
    </row>
    <row r="84" spans="1:76" s="1" customFormat="1" ht="10.7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43"/>
      <c r="AT84" s="244"/>
      <c r="AU84" s="36"/>
      <c r="AV84" s="36"/>
      <c r="AW84" s="36"/>
      <c r="AX84" s="36"/>
      <c r="AY84" s="36"/>
      <c r="AZ84" s="36"/>
      <c r="BA84" s="36"/>
      <c r="BB84" s="36"/>
      <c r="BC84" s="36"/>
      <c r="BD84" s="78"/>
    </row>
    <row r="85" spans="1:76" s="1" customFormat="1" ht="29.25" customHeight="1">
      <c r="B85" s="35"/>
      <c r="C85" s="230" t="s">
        <v>66</v>
      </c>
      <c r="D85" s="231"/>
      <c r="E85" s="231"/>
      <c r="F85" s="231"/>
      <c r="G85" s="231"/>
      <c r="H85" s="79"/>
      <c r="I85" s="232" t="s">
        <v>67</v>
      </c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2" t="s">
        <v>68</v>
      </c>
      <c r="AH85" s="231"/>
      <c r="AI85" s="231"/>
      <c r="AJ85" s="231"/>
      <c r="AK85" s="231"/>
      <c r="AL85" s="231"/>
      <c r="AM85" s="231"/>
      <c r="AN85" s="232" t="s">
        <v>69</v>
      </c>
      <c r="AO85" s="231"/>
      <c r="AP85" s="245"/>
      <c r="AQ85" s="37"/>
      <c r="AS85" s="80" t="s">
        <v>70</v>
      </c>
      <c r="AT85" s="81" t="s">
        <v>71</v>
      </c>
      <c r="AU85" s="81" t="s">
        <v>72</v>
      </c>
      <c r="AV85" s="81" t="s">
        <v>73</v>
      </c>
      <c r="AW85" s="81" t="s">
        <v>74</v>
      </c>
      <c r="AX85" s="81" t="s">
        <v>75</v>
      </c>
      <c r="AY85" s="81" t="s">
        <v>76</v>
      </c>
      <c r="AZ85" s="81" t="s">
        <v>77</v>
      </c>
      <c r="BA85" s="81" t="s">
        <v>78</v>
      </c>
      <c r="BB85" s="81" t="s">
        <v>79</v>
      </c>
      <c r="BC85" s="81" t="s">
        <v>80</v>
      </c>
      <c r="BD85" s="82" t="s">
        <v>81</v>
      </c>
    </row>
    <row r="86" spans="1:76" s="1" customFormat="1" ht="10.7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83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76" s="4" customFormat="1" ht="32.450000000000003" customHeight="1">
      <c r="B87" s="68"/>
      <c r="C87" s="84" t="s">
        <v>82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28">
        <f>ROUND(AG88+AG90+AG105+AG107+AG109+AG116+AG118,0)</f>
        <v>0</v>
      </c>
      <c r="AH87" s="228"/>
      <c r="AI87" s="228"/>
      <c r="AJ87" s="228"/>
      <c r="AK87" s="228"/>
      <c r="AL87" s="228"/>
      <c r="AM87" s="228"/>
      <c r="AN87" s="229">
        <f t="shared" ref="AN87:AN119" si="0">SUM(AG87,AT87)</f>
        <v>0</v>
      </c>
      <c r="AO87" s="229"/>
      <c r="AP87" s="229"/>
      <c r="AQ87" s="71"/>
      <c r="AS87" s="86">
        <f>ROUND(AS88+AS90+AS105+AS107+AS109+AS116+AS118,0)</f>
        <v>0</v>
      </c>
      <c r="AT87" s="87">
        <f t="shared" ref="AT87:AT119" si="1">ROUND(SUM(AV87:AW87),1)</f>
        <v>0</v>
      </c>
      <c r="AU87" s="88">
        <f>ROUND(AU88+AU90+AU105+AU107+AU109+AU116+AU118,5)</f>
        <v>0</v>
      </c>
      <c r="AV87" s="87">
        <f>ROUND(AZ87*L31,1)</f>
        <v>0</v>
      </c>
      <c r="AW87" s="87">
        <f>ROUND(BA87*L32,1)</f>
        <v>0</v>
      </c>
      <c r="AX87" s="87">
        <f>ROUND(BB87*L31,1)</f>
        <v>0</v>
      </c>
      <c r="AY87" s="87">
        <f>ROUND(BC87*L32,1)</f>
        <v>0</v>
      </c>
      <c r="AZ87" s="87">
        <f>ROUND(AZ88+AZ90+AZ105+AZ107+AZ109+AZ116+AZ118,0)</f>
        <v>0</v>
      </c>
      <c r="BA87" s="87">
        <f>ROUND(BA88+BA90+BA105+BA107+BA109+BA116+BA118,0)</f>
        <v>0</v>
      </c>
      <c r="BB87" s="87">
        <f>ROUND(BB88+BB90+BB105+BB107+BB109+BB116+BB118,0)</f>
        <v>0</v>
      </c>
      <c r="BC87" s="87">
        <f>ROUND(BC88+BC90+BC105+BC107+BC109+BC116+BC118,0)</f>
        <v>0</v>
      </c>
      <c r="BD87" s="89">
        <f>ROUND(BD88+BD90+BD105+BD107+BD109+BD116+BD118,0)</f>
        <v>0</v>
      </c>
      <c r="BS87" s="90" t="s">
        <v>83</v>
      </c>
      <c r="BT87" s="90" t="s">
        <v>84</v>
      </c>
      <c r="BU87" s="91" t="s">
        <v>85</v>
      </c>
      <c r="BV87" s="90" t="s">
        <v>86</v>
      </c>
      <c r="BW87" s="90" t="s">
        <v>87</v>
      </c>
      <c r="BX87" s="90" t="s">
        <v>88</v>
      </c>
    </row>
    <row r="88" spans="1:76" s="5" customFormat="1" ht="16.5" customHeight="1">
      <c r="B88" s="92"/>
      <c r="C88" s="93"/>
      <c r="D88" s="223" t="s">
        <v>89</v>
      </c>
      <c r="E88" s="223"/>
      <c r="F88" s="223"/>
      <c r="G88" s="223"/>
      <c r="H88" s="223"/>
      <c r="I88" s="94"/>
      <c r="J88" s="223" t="s">
        <v>90</v>
      </c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34">
        <f>ROUND(AG89,0)</f>
        <v>0</v>
      </c>
      <c r="AH88" s="225"/>
      <c r="AI88" s="225"/>
      <c r="AJ88" s="225"/>
      <c r="AK88" s="225"/>
      <c r="AL88" s="225"/>
      <c r="AM88" s="225"/>
      <c r="AN88" s="224">
        <f t="shared" si="0"/>
        <v>0</v>
      </c>
      <c r="AO88" s="225"/>
      <c r="AP88" s="225"/>
      <c r="AQ88" s="95"/>
      <c r="AS88" s="96">
        <f>ROUND(AS89,0)</f>
        <v>0</v>
      </c>
      <c r="AT88" s="97">
        <f t="shared" si="1"/>
        <v>0</v>
      </c>
      <c r="AU88" s="98">
        <f>ROUND(AU89,5)</f>
        <v>0</v>
      </c>
      <c r="AV88" s="97">
        <f>ROUND(AZ88*L31,1)</f>
        <v>0</v>
      </c>
      <c r="AW88" s="97">
        <f>ROUND(BA88*L32,1)</f>
        <v>0</v>
      </c>
      <c r="AX88" s="97">
        <f>ROUND(BB88*L31,1)</f>
        <v>0</v>
      </c>
      <c r="AY88" s="97">
        <f>ROUND(BC88*L32,1)</f>
        <v>0</v>
      </c>
      <c r="AZ88" s="97">
        <f>ROUND(AZ89,0)</f>
        <v>0</v>
      </c>
      <c r="BA88" s="97">
        <f>ROUND(BA89,0)</f>
        <v>0</v>
      </c>
      <c r="BB88" s="97">
        <f>ROUND(BB89,0)</f>
        <v>0</v>
      </c>
      <c r="BC88" s="97">
        <f>ROUND(BC89,0)</f>
        <v>0</v>
      </c>
      <c r="BD88" s="99">
        <f>ROUND(BD89,0)</f>
        <v>0</v>
      </c>
      <c r="BS88" s="100" t="s">
        <v>83</v>
      </c>
      <c r="BT88" s="100" t="s">
        <v>40</v>
      </c>
      <c r="BU88" s="100" t="s">
        <v>85</v>
      </c>
      <c r="BV88" s="100" t="s">
        <v>86</v>
      </c>
      <c r="BW88" s="100" t="s">
        <v>91</v>
      </c>
      <c r="BX88" s="100" t="s">
        <v>87</v>
      </c>
    </row>
    <row r="89" spans="1:76" s="6" customFormat="1" ht="16.5" customHeight="1">
      <c r="A89" s="101" t="s">
        <v>92</v>
      </c>
      <c r="B89" s="102"/>
      <c r="C89" s="103"/>
      <c r="D89" s="103"/>
      <c r="E89" s="222" t="s">
        <v>89</v>
      </c>
      <c r="F89" s="222"/>
      <c r="G89" s="222"/>
      <c r="H89" s="222"/>
      <c r="I89" s="222"/>
      <c r="J89" s="103"/>
      <c r="K89" s="222" t="s">
        <v>90</v>
      </c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6">
        <f>'OD - Odstranění stavby'!M31</f>
        <v>0</v>
      </c>
      <c r="AH89" s="227"/>
      <c r="AI89" s="227"/>
      <c r="AJ89" s="227"/>
      <c r="AK89" s="227"/>
      <c r="AL89" s="227"/>
      <c r="AM89" s="227"/>
      <c r="AN89" s="226">
        <f t="shared" si="0"/>
        <v>0</v>
      </c>
      <c r="AO89" s="227"/>
      <c r="AP89" s="227"/>
      <c r="AQ89" s="104"/>
      <c r="AS89" s="105">
        <f>'OD - Odstranění stavby'!M29</f>
        <v>0</v>
      </c>
      <c r="AT89" s="106">
        <f t="shared" si="1"/>
        <v>0</v>
      </c>
      <c r="AU89" s="107">
        <f>'OD - Odstranění stavby'!W124</f>
        <v>0</v>
      </c>
      <c r="AV89" s="106">
        <f>'OD - Odstranění stavby'!M33</f>
        <v>0</v>
      </c>
      <c r="AW89" s="106">
        <f>'OD - Odstranění stavby'!M34</f>
        <v>0</v>
      </c>
      <c r="AX89" s="106">
        <f>'OD - Odstranění stavby'!M35</f>
        <v>0</v>
      </c>
      <c r="AY89" s="106">
        <f>'OD - Odstranění stavby'!M36</f>
        <v>0</v>
      </c>
      <c r="AZ89" s="106">
        <f>'OD - Odstranění stavby'!H33</f>
        <v>0</v>
      </c>
      <c r="BA89" s="106">
        <f>'OD - Odstranění stavby'!H34</f>
        <v>0</v>
      </c>
      <c r="BB89" s="106">
        <f>'OD - Odstranění stavby'!H35</f>
        <v>0</v>
      </c>
      <c r="BC89" s="106">
        <f>'OD - Odstranění stavby'!H36</f>
        <v>0</v>
      </c>
      <c r="BD89" s="108">
        <f>'OD - Odstranění stavby'!H37</f>
        <v>0</v>
      </c>
      <c r="BT89" s="109" t="s">
        <v>93</v>
      </c>
      <c r="BV89" s="109" t="s">
        <v>86</v>
      </c>
      <c r="BW89" s="109" t="s">
        <v>94</v>
      </c>
      <c r="BX89" s="109" t="s">
        <v>91</v>
      </c>
    </row>
    <row r="90" spans="1:76" s="5" customFormat="1" ht="16.5" customHeight="1">
      <c r="B90" s="92"/>
      <c r="C90" s="93"/>
      <c r="D90" s="223" t="s">
        <v>95</v>
      </c>
      <c r="E90" s="223"/>
      <c r="F90" s="223"/>
      <c r="G90" s="223"/>
      <c r="H90" s="223"/>
      <c r="I90" s="94"/>
      <c r="J90" s="223" t="s">
        <v>96</v>
      </c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34">
        <f>ROUND(AG91+SUM(AG94:AG104),0)</f>
        <v>0</v>
      </c>
      <c r="AH90" s="225"/>
      <c r="AI90" s="225"/>
      <c r="AJ90" s="225"/>
      <c r="AK90" s="225"/>
      <c r="AL90" s="225"/>
      <c r="AM90" s="225"/>
      <c r="AN90" s="224">
        <f t="shared" si="0"/>
        <v>0</v>
      </c>
      <c r="AO90" s="225"/>
      <c r="AP90" s="225"/>
      <c r="AQ90" s="95"/>
      <c r="AS90" s="96">
        <f>ROUND(AS91+SUM(AS94:AS104),0)</f>
        <v>0</v>
      </c>
      <c r="AT90" s="97">
        <f t="shared" si="1"/>
        <v>0</v>
      </c>
      <c r="AU90" s="98">
        <f>ROUND(AU91+SUM(AU94:AU104),5)</f>
        <v>0</v>
      </c>
      <c r="AV90" s="97">
        <f>ROUND(AZ90*L31,1)</f>
        <v>0</v>
      </c>
      <c r="AW90" s="97">
        <f>ROUND(BA90*L32,1)</f>
        <v>0</v>
      </c>
      <c r="AX90" s="97">
        <f>ROUND(BB90*L31,1)</f>
        <v>0</v>
      </c>
      <c r="AY90" s="97">
        <f>ROUND(BC90*L32,1)</f>
        <v>0</v>
      </c>
      <c r="AZ90" s="97">
        <f>ROUND(AZ91+SUM(AZ94:AZ104),0)</f>
        <v>0</v>
      </c>
      <c r="BA90" s="97">
        <f>ROUND(BA91+SUM(BA94:BA104),0)</f>
        <v>0</v>
      </c>
      <c r="BB90" s="97">
        <f>ROUND(BB91+SUM(BB94:BB104),0)</f>
        <v>0</v>
      </c>
      <c r="BC90" s="97">
        <f>ROUND(BC91+SUM(BC94:BC104),0)</f>
        <v>0</v>
      </c>
      <c r="BD90" s="99">
        <f>ROUND(BD91+SUM(BD94:BD104),0)</f>
        <v>0</v>
      </c>
      <c r="BS90" s="100" t="s">
        <v>83</v>
      </c>
      <c r="BT90" s="100" t="s">
        <v>40</v>
      </c>
      <c r="BU90" s="100" t="s">
        <v>85</v>
      </c>
      <c r="BV90" s="100" t="s">
        <v>86</v>
      </c>
      <c r="BW90" s="100" t="s">
        <v>97</v>
      </c>
      <c r="BX90" s="100" t="s">
        <v>87</v>
      </c>
    </row>
    <row r="91" spans="1:76" s="6" customFormat="1" ht="16.5" customHeight="1">
      <c r="B91" s="102"/>
      <c r="C91" s="103"/>
      <c r="D91" s="103"/>
      <c r="E91" s="222" t="s">
        <v>98</v>
      </c>
      <c r="F91" s="222"/>
      <c r="G91" s="222"/>
      <c r="H91" s="222"/>
      <c r="I91" s="222"/>
      <c r="J91" s="103"/>
      <c r="K91" s="222" t="s">
        <v>99</v>
      </c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35">
        <f>ROUND(SUM(AG92:AG93),0)</f>
        <v>0</v>
      </c>
      <c r="AH91" s="227"/>
      <c r="AI91" s="227"/>
      <c r="AJ91" s="227"/>
      <c r="AK91" s="227"/>
      <c r="AL91" s="227"/>
      <c r="AM91" s="227"/>
      <c r="AN91" s="226">
        <f t="shared" si="0"/>
        <v>0</v>
      </c>
      <c r="AO91" s="227"/>
      <c r="AP91" s="227"/>
      <c r="AQ91" s="104"/>
      <c r="AS91" s="105">
        <f>ROUND(SUM(AS92:AS93),0)</f>
        <v>0</v>
      </c>
      <c r="AT91" s="106">
        <f t="shared" si="1"/>
        <v>0</v>
      </c>
      <c r="AU91" s="107">
        <f>ROUND(SUM(AU92:AU93),5)</f>
        <v>0</v>
      </c>
      <c r="AV91" s="106">
        <f>ROUND(AZ91*L31,1)</f>
        <v>0</v>
      </c>
      <c r="AW91" s="106">
        <f>ROUND(BA91*L32,1)</f>
        <v>0</v>
      </c>
      <c r="AX91" s="106">
        <f>ROUND(BB91*L31,1)</f>
        <v>0</v>
      </c>
      <c r="AY91" s="106">
        <f>ROUND(BC91*L32,1)</f>
        <v>0</v>
      </c>
      <c r="AZ91" s="106">
        <f>ROUND(SUM(AZ92:AZ93),0)</f>
        <v>0</v>
      </c>
      <c r="BA91" s="106">
        <f>ROUND(SUM(BA92:BA93),0)</f>
        <v>0</v>
      </c>
      <c r="BB91" s="106">
        <f>ROUND(SUM(BB92:BB93),0)</f>
        <v>0</v>
      </c>
      <c r="BC91" s="106">
        <f>ROUND(SUM(BC92:BC93),0)</f>
        <v>0</v>
      </c>
      <c r="BD91" s="108">
        <f>ROUND(SUM(BD92:BD93),0)</f>
        <v>0</v>
      </c>
      <c r="BS91" s="109" t="s">
        <v>83</v>
      </c>
      <c r="BT91" s="109" t="s">
        <v>93</v>
      </c>
      <c r="BV91" s="109" t="s">
        <v>86</v>
      </c>
      <c r="BW91" s="109" t="s">
        <v>100</v>
      </c>
      <c r="BX91" s="109" t="s">
        <v>97</v>
      </c>
    </row>
    <row r="92" spans="1:76" s="6" customFormat="1" ht="16.5" customHeight="1">
      <c r="A92" s="101" t="s">
        <v>92</v>
      </c>
      <c r="B92" s="102"/>
      <c r="C92" s="103"/>
      <c r="D92" s="103"/>
      <c r="E92" s="103"/>
      <c r="F92" s="222" t="s">
        <v>98</v>
      </c>
      <c r="G92" s="222"/>
      <c r="H92" s="222"/>
      <c r="I92" s="222"/>
      <c r="J92" s="222"/>
      <c r="K92" s="103"/>
      <c r="L92" s="222" t="s">
        <v>99</v>
      </c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6">
        <f>'001 - Stavební část'!M31</f>
        <v>0</v>
      </c>
      <c r="AH92" s="227"/>
      <c r="AI92" s="227"/>
      <c r="AJ92" s="227"/>
      <c r="AK92" s="227"/>
      <c r="AL92" s="227"/>
      <c r="AM92" s="227"/>
      <c r="AN92" s="226">
        <f t="shared" si="0"/>
        <v>0</v>
      </c>
      <c r="AO92" s="227"/>
      <c r="AP92" s="227"/>
      <c r="AQ92" s="104"/>
      <c r="AS92" s="105">
        <f>'001 - Stavební část'!M29</f>
        <v>0</v>
      </c>
      <c r="AT92" s="106">
        <f t="shared" si="1"/>
        <v>0</v>
      </c>
      <c r="AU92" s="107">
        <f>'001 - Stavební část'!W143</f>
        <v>0</v>
      </c>
      <c r="AV92" s="106">
        <f>'001 - Stavební část'!M33</f>
        <v>0</v>
      </c>
      <c r="AW92" s="106">
        <f>'001 - Stavební část'!M34</f>
        <v>0</v>
      </c>
      <c r="AX92" s="106">
        <f>'001 - Stavební část'!M35</f>
        <v>0</v>
      </c>
      <c r="AY92" s="106">
        <f>'001 - Stavební část'!M36</f>
        <v>0</v>
      </c>
      <c r="AZ92" s="106">
        <f>'001 - Stavební část'!H33</f>
        <v>0</v>
      </c>
      <c r="BA92" s="106">
        <f>'001 - Stavební část'!H34</f>
        <v>0</v>
      </c>
      <c r="BB92" s="106">
        <f>'001 - Stavební část'!H35</f>
        <v>0</v>
      </c>
      <c r="BC92" s="106">
        <f>'001 - Stavební část'!H36</f>
        <v>0</v>
      </c>
      <c r="BD92" s="108">
        <f>'001 - Stavební část'!H37</f>
        <v>0</v>
      </c>
      <c r="BT92" s="109" t="s">
        <v>101</v>
      </c>
      <c r="BU92" s="109" t="s">
        <v>102</v>
      </c>
      <c r="BV92" s="109" t="s">
        <v>86</v>
      </c>
      <c r="BW92" s="109" t="s">
        <v>100</v>
      </c>
      <c r="BX92" s="109" t="s">
        <v>97</v>
      </c>
    </row>
    <row r="93" spans="1:76" s="6" customFormat="1" ht="16.5" customHeight="1">
      <c r="A93" s="101" t="s">
        <v>92</v>
      </c>
      <c r="B93" s="102"/>
      <c r="C93" s="103"/>
      <c r="D93" s="103"/>
      <c r="E93" s="103"/>
      <c r="F93" s="222" t="s">
        <v>103</v>
      </c>
      <c r="G93" s="222"/>
      <c r="H93" s="222"/>
      <c r="I93" s="222"/>
      <c r="J93" s="222"/>
      <c r="K93" s="103"/>
      <c r="L93" s="222" t="s">
        <v>104</v>
      </c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6">
        <f>'001A - Pilotové založení ...'!M32</f>
        <v>0</v>
      </c>
      <c r="AH93" s="227"/>
      <c r="AI93" s="227"/>
      <c r="AJ93" s="227"/>
      <c r="AK93" s="227"/>
      <c r="AL93" s="227"/>
      <c r="AM93" s="227"/>
      <c r="AN93" s="226">
        <f t="shared" si="0"/>
        <v>0</v>
      </c>
      <c r="AO93" s="227"/>
      <c r="AP93" s="227"/>
      <c r="AQ93" s="104"/>
      <c r="AS93" s="105">
        <f>'001A - Pilotové založení ...'!M30</f>
        <v>0</v>
      </c>
      <c r="AT93" s="106">
        <f t="shared" si="1"/>
        <v>0</v>
      </c>
      <c r="AU93" s="107">
        <f>'001A - Pilotové založení ...'!W124</f>
        <v>0</v>
      </c>
      <c r="AV93" s="106">
        <f>'001A - Pilotové založení ...'!M34</f>
        <v>0</v>
      </c>
      <c r="AW93" s="106">
        <f>'001A - Pilotové založení ...'!M35</f>
        <v>0</v>
      </c>
      <c r="AX93" s="106">
        <f>'001A - Pilotové založení ...'!M36</f>
        <v>0</v>
      </c>
      <c r="AY93" s="106">
        <f>'001A - Pilotové založení ...'!M37</f>
        <v>0</v>
      </c>
      <c r="AZ93" s="106">
        <f>'001A - Pilotové založení ...'!H34</f>
        <v>0</v>
      </c>
      <c r="BA93" s="106">
        <f>'001A - Pilotové založení ...'!H35</f>
        <v>0</v>
      </c>
      <c r="BB93" s="106">
        <f>'001A - Pilotové založení ...'!H36</f>
        <v>0</v>
      </c>
      <c r="BC93" s="106">
        <f>'001A - Pilotové založení ...'!H37</f>
        <v>0</v>
      </c>
      <c r="BD93" s="108">
        <f>'001A - Pilotové založení ...'!H38</f>
        <v>0</v>
      </c>
      <c r="BT93" s="109" t="s">
        <v>101</v>
      </c>
      <c r="BV93" s="109" t="s">
        <v>86</v>
      </c>
      <c r="BW93" s="109" t="s">
        <v>105</v>
      </c>
      <c r="BX93" s="109" t="s">
        <v>100</v>
      </c>
    </row>
    <row r="94" spans="1:76" s="6" customFormat="1" ht="16.5" customHeight="1">
      <c r="A94" s="101" t="s">
        <v>92</v>
      </c>
      <c r="B94" s="102"/>
      <c r="C94" s="103"/>
      <c r="D94" s="103"/>
      <c r="E94" s="222" t="s">
        <v>106</v>
      </c>
      <c r="F94" s="222"/>
      <c r="G94" s="222"/>
      <c r="H94" s="222"/>
      <c r="I94" s="222"/>
      <c r="J94" s="103"/>
      <c r="K94" s="222" t="s">
        <v>107</v>
      </c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6">
        <f>'002 - Vzduchotechnika'!M31</f>
        <v>0</v>
      </c>
      <c r="AH94" s="227"/>
      <c r="AI94" s="227"/>
      <c r="AJ94" s="227"/>
      <c r="AK94" s="227"/>
      <c r="AL94" s="227"/>
      <c r="AM94" s="227"/>
      <c r="AN94" s="226">
        <f t="shared" si="0"/>
        <v>0</v>
      </c>
      <c r="AO94" s="227"/>
      <c r="AP94" s="227"/>
      <c r="AQ94" s="104"/>
      <c r="AS94" s="105">
        <f>'002 - Vzduchotechnika'!M29</f>
        <v>0</v>
      </c>
      <c r="AT94" s="106">
        <f t="shared" si="1"/>
        <v>0</v>
      </c>
      <c r="AU94" s="107">
        <f>'002 - Vzduchotechnika'!W129</f>
        <v>0</v>
      </c>
      <c r="AV94" s="106">
        <f>'002 - Vzduchotechnika'!M33</f>
        <v>0</v>
      </c>
      <c r="AW94" s="106">
        <f>'002 - Vzduchotechnika'!M34</f>
        <v>0</v>
      </c>
      <c r="AX94" s="106">
        <f>'002 - Vzduchotechnika'!M35</f>
        <v>0</v>
      </c>
      <c r="AY94" s="106">
        <f>'002 - Vzduchotechnika'!M36</f>
        <v>0</v>
      </c>
      <c r="AZ94" s="106">
        <f>'002 - Vzduchotechnika'!H33</f>
        <v>0</v>
      </c>
      <c r="BA94" s="106">
        <f>'002 - Vzduchotechnika'!H34</f>
        <v>0</v>
      </c>
      <c r="BB94" s="106">
        <f>'002 - Vzduchotechnika'!H35</f>
        <v>0</v>
      </c>
      <c r="BC94" s="106">
        <f>'002 - Vzduchotechnika'!H36</f>
        <v>0</v>
      </c>
      <c r="BD94" s="108">
        <f>'002 - Vzduchotechnika'!H37</f>
        <v>0</v>
      </c>
      <c r="BT94" s="109" t="s">
        <v>93</v>
      </c>
      <c r="BV94" s="109" t="s">
        <v>86</v>
      </c>
      <c r="BW94" s="109" t="s">
        <v>108</v>
      </c>
      <c r="BX94" s="109" t="s">
        <v>97</v>
      </c>
    </row>
    <row r="95" spans="1:76" s="6" customFormat="1" ht="16.5" customHeight="1">
      <c r="A95" s="101" t="s">
        <v>92</v>
      </c>
      <c r="B95" s="102"/>
      <c r="C95" s="103"/>
      <c r="D95" s="103"/>
      <c r="E95" s="222" t="s">
        <v>109</v>
      </c>
      <c r="F95" s="222"/>
      <c r="G95" s="222"/>
      <c r="H95" s="222"/>
      <c r="I95" s="222"/>
      <c r="J95" s="103"/>
      <c r="K95" s="222" t="s">
        <v>110</v>
      </c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6">
        <f>'003 - Zařízení pro vytápě...'!M31</f>
        <v>0</v>
      </c>
      <c r="AH95" s="227"/>
      <c r="AI95" s="227"/>
      <c r="AJ95" s="227"/>
      <c r="AK95" s="227"/>
      <c r="AL95" s="227"/>
      <c r="AM95" s="227"/>
      <c r="AN95" s="226">
        <f t="shared" si="0"/>
        <v>0</v>
      </c>
      <c r="AO95" s="227"/>
      <c r="AP95" s="227"/>
      <c r="AQ95" s="104"/>
      <c r="AS95" s="105">
        <f>'003 - Zařízení pro vytápě...'!M29</f>
        <v>0</v>
      </c>
      <c r="AT95" s="106">
        <f t="shared" si="1"/>
        <v>0</v>
      </c>
      <c r="AU95" s="107">
        <f>'003 - Zařízení pro vytápě...'!W128</f>
        <v>0</v>
      </c>
      <c r="AV95" s="106">
        <f>'003 - Zařízení pro vytápě...'!M33</f>
        <v>0</v>
      </c>
      <c r="AW95" s="106">
        <f>'003 - Zařízení pro vytápě...'!M34</f>
        <v>0</v>
      </c>
      <c r="AX95" s="106">
        <f>'003 - Zařízení pro vytápě...'!M35</f>
        <v>0</v>
      </c>
      <c r="AY95" s="106">
        <f>'003 - Zařízení pro vytápě...'!M36</f>
        <v>0</v>
      </c>
      <c r="AZ95" s="106">
        <f>'003 - Zařízení pro vytápě...'!H33</f>
        <v>0</v>
      </c>
      <c r="BA95" s="106">
        <f>'003 - Zařízení pro vytápě...'!H34</f>
        <v>0</v>
      </c>
      <c r="BB95" s="106">
        <f>'003 - Zařízení pro vytápě...'!H35</f>
        <v>0</v>
      </c>
      <c r="BC95" s="106">
        <f>'003 - Zařízení pro vytápě...'!H36</f>
        <v>0</v>
      </c>
      <c r="BD95" s="108">
        <f>'003 - Zařízení pro vytápě...'!H37</f>
        <v>0</v>
      </c>
      <c r="BT95" s="109" t="s">
        <v>93</v>
      </c>
      <c r="BV95" s="109" t="s">
        <v>86</v>
      </c>
      <c r="BW95" s="109" t="s">
        <v>111</v>
      </c>
      <c r="BX95" s="109" t="s">
        <v>97</v>
      </c>
    </row>
    <row r="96" spans="1:76" s="6" customFormat="1" ht="16.5" customHeight="1">
      <c r="A96" s="101" t="s">
        <v>92</v>
      </c>
      <c r="B96" s="102"/>
      <c r="C96" s="103"/>
      <c r="D96" s="103"/>
      <c r="E96" s="222" t="s">
        <v>112</v>
      </c>
      <c r="F96" s="222"/>
      <c r="G96" s="222"/>
      <c r="H96" s="222"/>
      <c r="I96" s="222"/>
      <c r="J96" s="103"/>
      <c r="K96" s="222" t="s">
        <v>113</v>
      </c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6">
        <f>'004 - Areálový plynovod'!M31</f>
        <v>0</v>
      </c>
      <c r="AH96" s="227"/>
      <c r="AI96" s="227"/>
      <c r="AJ96" s="227"/>
      <c r="AK96" s="227"/>
      <c r="AL96" s="227"/>
      <c r="AM96" s="227"/>
      <c r="AN96" s="226">
        <f t="shared" si="0"/>
        <v>0</v>
      </c>
      <c r="AO96" s="227"/>
      <c r="AP96" s="227"/>
      <c r="AQ96" s="104"/>
      <c r="AS96" s="105">
        <f>'004 - Areálový plynovod'!M29</f>
        <v>0</v>
      </c>
      <c r="AT96" s="106">
        <f t="shared" si="1"/>
        <v>0</v>
      </c>
      <c r="AU96" s="107">
        <f>'004 - Areálový plynovod'!W125</f>
        <v>0</v>
      </c>
      <c r="AV96" s="106">
        <f>'004 - Areálový plynovod'!M33</f>
        <v>0</v>
      </c>
      <c r="AW96" s="106">
        <f>'004 - Areálový plynovod'!M34</f>
        <v>0</v>
      </c>
      <c r="AX96" s="106">
        <f>'004 - Areálový plynovod'!M35</f>
        <v>0</v>
      </c>
      <c r="AY96" s="106">
        <f>'004 - Areálový plynovod'!M36</f>
        <v>0</v>
      </c>
      <c r="AZ96" s="106">
        <f>'004 - Areálový plynovod'!H33</f>
        <v>0</v>
      </c>
      <c r="BA96" s="106">
        <f>'004 - Areálový plynovod'!H34</f>
        <v>0</v>
      </c>
      <c r="BB96" s="106">
        <f>'004 - Areálový plynovod'!H35</f>
        <v>0</v>
      </c>
      <c r="BC96" s="106">
        <f>'004 - Areálový plynovod'!H36</f>
        <v>0</v>
      </c>
      <c r="BD96" s="108">
        <f>'004 - Areálový plynovod'!H37</f>
        <v>0</v>
      </c>
      <c r="BT96" s="109" t="s">
        <v>93</v>
      </c>
      <c r="BV96" s="109" t="s">
        <v>86</v>
      </c>
      <c r="BW96" s="109" t="s">
        <v>114</v>
      </c>
      <c r="BX96" s="109" t="s">
        <v>97</v>
      </c>
    </row>
    <row r="97" spans="1:76" s="6" customFormat="1" ht="16.5" customHeight="1">
      <c r="A97" s="101" t="s">
        <v>92</v>
      </c>
      <c r="B97" s="102"/>
      <c r="C97" s="103"/>
      <c r="D97" s="103"/>
      <c r="E97" s="222" t="s">
        <v>115</v>
      </c>
      <c r="F97" s="222"/>
      <c r="G97" s="222"/>
      <c r="H97" s="222"/>
      <c r="I97" s="222"/>
      <c r="J97" s="103"/>
      <c r="K97" s="222" t="s">
        <v>116</v>
      </c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6">
        <f>'005 - Kabelová přípojka NN'!M31</f>
        <v>0</v>
      </c>
      <c r="AH97" s="227"/>
      <c r="AI97" s="227"/>
      <c r="AJ97" s="227"/>
      <c r="AK97" s="227"/>
      <c r="AL97" s="227"/>
      <c r="AM97" s="227"/>
      <c r="AN97" s="226">
        <f t="shared" si="0"/>
        <v>0</v>
      </c>
      <c r="AO97" s="227"/>
      <c r="AP97" s="227"/>
      <c r="AQ97" s="104"/>
      <c r="AS97" s="105">
        <f>'005 - Kabelová přípojka NN'!M29</f>
        <v>0</v>
      </c>
      <c r="AT97" s="106">
        <f t="shared" si="1"/>
        <v>0</v>
      </c>
      <c r="AU97" s="107">
        <f>'005 - Kabelová přípojka NN'!W124</f>
        <v>0</v>
      </c>
      <c r="AV97" s="106">
        <f>'005 - Kabelová přípojka NN'!M33</f>
        <v>0</v>
      </c>
      <c r="AW97" s="106">
        <f>'005 - Kabelová přípojka NN'!M34</f>
        <v>0</v>
      </c>
      <c r="AX97" s="106">
        <f>'005 - Kabelová přípojka NN'!M35</f>
        <v>0</v>
      </c>
      <c r="AY97" s="106">
        <f>'005 - Kabelová přípojka NN'!M36</f>
        <v>0</v>
      </c>
      <c r="AZ97" s="106">
        <f>'005 - Kabelová přípojka NN'!H33</f>
        <v>0</v>
      </c>
      <c r="BA97" s="106">
        <f>'005 - Kabelová přípojka NN'!H34</f>
        <v>0</v>
      </c>
      <c r="BB97" s="106">
        <f>'005 - Kabelová přípojka NN'!H35</f>
        <v>0</v>
      </c>
      <c r="BC97" s="106">
        <f>'005 - Kabelová přípojka NN'!H36</f>
        <v>0</v>
      </c>
      <c r="BD97" s="108">
        <f>'005 - Kabelová přípojka NN'!H37</f>
        <v>0</v>
      </c>
      <c r="BT97" s="109" t="s">
        <v>93</v>
      </c>
      <c r="BV97" s="109" t="s">
        <v>86</v>
      </c>
      <c r="BW97" s="109" t="s">
        <v>117</v>
      </c>
      <c r="BX97" s="109" t="s">
        <v>97</v>
      </c>
    </row>
    <row r="98" spans="1:76" s="6" customFormat="1" ht="16.5" customHeight="1">
      <c r="A98" s="101" t="s">
        <v>92</v>
      </c>
      <c r="B98" s="102"/>
      <c r="C98" s="103"/>
      <c r="D98" s="103"/>
      <c r="E98" s="222" t="s">
        <v>118</v>
      </c>
      <c r="F98" s="222"/>
      <c r="G98" s="222"/>
      <c r="H98" s="222"/>
      <c r="I98" s="222"/>
      <c r="J98" s="103"/>
      <c r="K98" s="222" t="s">
        <v>119</v>
      </c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6">
        <f>'006 - Elektroinstalace - ...'!M31</f>
        <v>0</v>
      </c>
      <c r="AH98" s="227"/>
      <c r="AI98" s="227"/>
      <c r="AJ98" s="227"/>
      <c r="AK98" s="227"/>
      <c r="AL98" s="227"/>
      <c r="AM98" s="227"/>
      <c r="AN98" s="226">
        <f t="shared" si="0"/>
        <v>0</v>
      </c>
      <c r="AO98" s="227"/>
      <c r="AP98" s="227"/>
      <c r="AQ98" s="104"/>
      <c r="AS98" s="105">
        <f>'006 - Elektroinstalace - ...'!M29</f>
        <v>0</v>
      </c>
      <c r="AT98" s="106">
        <f t="shared" si="1"/>
        <v>0</v>
      </c>
      <c r="AU98" s="107">
        <f>'006 - Elektroinstalace - ...'!W124</f>
        <v>0</v>
      </c>
      <c r="AV98" s="106">
        <f>'006 - Elektroinstalace - ...'!M33</f>
        <v>0</v>
      </c>
      <c r="AW98" s="106">
        <f>'006 - Elektroinstalace - ...'!M34</f>
        <v>0</v>
      </c>
      <c r="AX98" s="106">
        <f>'006 - Elektroinstalace - ...'!M35</f>
        <v>0</v>
      </c>
      <c r="AY98" s="106">
        <f>'006 - Elektroinstalace - ...'!M36</f>
        <v>0</v>
      </c>
      <c r="AZ98" s="106">
        <f>'006 - Elektroinstalace - ...'!H33</f>
        <v>0</v>
      </c>
      <c r="BA98" s="106">
        <f>'006 - Elektroinstalace - ...'!H34</f>
        <v>0</v>
      </c>
      <c r="BB98" s="106">
        <f>'006 - Elektroinstalace - ...'!H35</f>
        <v>0</v>
      </c>
      <c r="BC98" s="106">
        <f>'006 - Elektroinstalace - ...'!H36</f>
        <v>0</v>
      </c>
      <c r="BD98" s="108">
        <f>'006 - Elektroinstalace - ...'!H37</f>
        <v>0</v>
      </c>
      <c r="BT98" s="109" t="s">
        <v>93</v>
      </c>
      <c r="BV98" s="109" t="s">
        <v>86</v>
      </c>
      <c r="BW98" s="109" t="s">
        <v>120</v>
      </c>
      <c r="BX98" s="109" t="s">
        <v>97</v>
      </c>
    </row>
    <row r="99" spans="1:76" s="6" customFormat="1" ht="16.5" customHeight="1">
      <c r="A99" s="101" t="s">
        <v>92</v>
      </c>
      <c r="B99" s="102"/>
      <c r="C99" s="103"/>
      <c r="D99" s="103"/>
      <c r="E99" s="222" t="s">
        <v>121</v>
      </c>
      <c r="F99" s="222"/>
      <c r="G99" s="222"/>
      <c r="H99" s="222"/>
      <c r="I99" s="222"/>
      <c r="J99" s="103"/>
      <c r="K99" s="222" t="s">
        <v>122</v>
      </c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6">
        <f>'007 - Elektroinstalace - ...'!M31</f>
        <v>0</v>
      </c>
      <c r="AH99" s="227"/>
      <c r="AI99" s="227"/>
      <c r="AJ99" s="227"/>
      <c r="AK99" s="227"/>
      <c r="AL99" s="227"/>
      <c r="AM99" s="227"/>
      <c r="AN99" s="226">
        <f t="shared" si="0"/>
        <v>0</v>
      </c>
      <c r="AO99" s="227"/>
      <c r="AP99" s="227"/>
      <c r="AQ99" s="104"/>
      <c r="AS99" s="105">
        <f>'007 - Elektroinstalace - ...'!M29</f>
        <v>0</v>
      </c>
      <c r="AT99" s="106">
        <f t="shared" si="1"/>
        <v>0</v>
      </c>
      <c r="AU99" s="107">
        <f>'007 - Elektroinstalace - ...'!W121</f>
        <v>0</v>
      </c>
      <c r="AV99" s="106">
        <f>'007 - Elektroinstalace - ...'!M33</f>
        <v>0</v>
      </c>
      <c r="AW99" s="106">
        <f>'007 - Elektroinstalace - ...'!M34</f>
        <v>0</v>
      </c>
      <c r="AX99" s="106">
        <f>'007 - Elektroinstalace - ...'!M35</f>
        <v>0</v>
      </c>
      <c r="AY99" s="106">
        <f>'007 - Elektroinstalace - ...'!M36</f>
        <v>0</v>
      </c>
      <c r="AZ99" s="106">
        <f>'007 - Elektroinstalace - ...'!H33</f>
        <v>0</v>
      </c>
      <c r="BA99" s="106">
        <f>'007 - Elektroinstalace - ...'!H34</f>
        <v>0</v>
      </c>
      <c r="BB99" s="106">
        <f>'007 - Elektroinstalace - ...'!H35</f>
        <v>0</v>
      </c>
      <c r="BC99" s="106">
        <f>'007 - Elektroinstalace - ...'!H36</f>
        <v>0</v>
      </c>
      <c r="BD99" s="108">
        <f>'007 - Elektroinstalace - ...'!H37</f>
        <v>0</v>
      </c>
      <c r="BT99" s="109" t="s">
        <v>93</v>
      </c>
      <c r="BV99" s="109" t="s">
        <v>86</v>
      </c>
      <c r="BW99" s="109" t="s">
        <v>123</v>
      </c>
      <c r="BX99" s="109" t="s">
        <v>97</v>
      </c>
    </row>
    <row r="100" spans="1:76" s="6" customFormat="1" ht="16.5" customHeight="1">
      <c r="A100" s="101" t="s">
        <v>92</v>
      </c>
      <c r="B100" s="102"/>
      <c r="C100" s="103"/>
      <c r="D100" s="103"/>
      <c r="E100" s="222" t="s">
        <v>124</v>
      </c>
      <c r="F100" s="222"/>
      <c r="G100" s="222"/>
      <c r="H100" s="222"/>
      <c r="I100" s="222"/>
      <c r="J100" s="103"/>
      <c r="K100" s="222" t="s">
        <v>125</v>
      </c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6">
        <f>'008 - Ochrana před bleskem'!M31</f>
        <v>0</v>
      </c>
      <c r="AH100" s="227"/>
      <c r="AI100" s="227"/>
      <c r="AJ100" s="227"/>
      <c r="AK100" s="227"/>
      <c r="AL100" s="227"/>
      <c r="AM100" s="227"/>
      <c r="AN100" s="226">
        <f t="shared" si="0"/>
        <v>0</v>
      </c>
      <c r="AO100" s="227"/>
      <c r="AP100" s="227"/>
      <c r="AQ100" s="104"/>
      <c r="AS100" s="105">
        <f>'008 - Ochrana před bleskem'!M29</f>
        <v>0</v>
      </c>
      <c r="AT100" s="106">
        <f t="shared" si="1"/>
        <v>0</v>
      </c>
      <c r="AU100" s="107">
        <f>'008 - Ochrana před bleskem'!W120</f>
        <v>0</v>
      </c>
      <c r="AV100" s="106">
        <f>'008 - Ochrana před bleskem'!M33</f>
        <v>0</v>
      </c>
      <c r="AW100" s="106">
        <f>'008 - Ochrana před bleskem'!M34</f>
        <v>0</v>
      </c>
      <c r="AX100" s="106">
        <f>'008 - Ochrana před bleskem'!M35</f>
        <v>0</v>
      </c>
      <c r="AY100" s="106">
        <f>'008 - Ochrana před bleskem'!M36</f>
        <v>0</v>
      </c>
      <c r="AZ100" s="106">
        <f>'008 - Ochrana před bleskem'!H33</f>
        <v>0</v>
      </c>
      <c r="BA100" s="106">
        <f>'008 - Ochrana před bleskem'!H34</f>
        <v>0</v>
      </c>
      <c r="BB100" s="106">
        <f>'008 - Ochrana před bleskem'!H35</f>
        <v>0</v>
      </c>
      <c r="BC100" s="106">
        <f>'008 - Ochrana před bleskem'!H36</f>
        <v>0</v>
      </c>
      <c r="BD100" s="108">
        <f>'008 - Ochrana před bleskem'!H37</f>
        <v>0</v>
      </c>
      <c r="BT100" s="109" t="s">
        <v>93</v>
      </c>
      <c r="BV100" s="109" t="s">
        <v>86</v>
      </c>
      <c r="BW100" s="109" t="s">
        <v>126</v>
      </c>
      <c r="BX100" s="109" t="s">
        <v>97</v>
      </c>
    </row>
    <row r="101" spans="1:76" s="6" customFormat="1" ht="16.5" customHeight="1">
      <c r="A101" s="101" t="s">
        <v>92</v>
      </c>
      <c r="B101" s="102"/>
      <c r="C101" s="103"/>
      <c r="D101" s="103"/>
      <c r="E101" s="222" t="s">
        <v>127</v>
      </c>
      <c r="F101" s="222"/>
      <c r="G101" s="222"/>
      <c r="H101" s="222"/>
      <c r="I101" s="222"/>
      <c r="J101" s="103"/>
      <c r="K101" s="222" t="s">
        <v>128</v>
      </c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6">
        <f>'009 - Zdravotně technické...'!M31</f>
        <v>0</v>
      </c>
      <c r="AH101" s="227"/>
      <c r="AI101" s="227"/>
      <c r="AJ101" s="227"/>
      <c r="AK101" s="227"/>
      <c r="AL101" s="227"/>
      <c r="AM101" s="227"/>
      <c r="AN101" s="226">
        <f t="shared" si="0"/>
        <v>0</v>
      </c>
      <c r="AO101" s="227"/>
      <c r="AP101" s="227"/>
      <c r="AQ101" s="104"/>
      <c r="AS101" s="105">
        <f>'009 - Zdravotně technické...'!M29</f>
        <v>0</v>
      </c>
      <c r="AT101" s="106">
        <f t="shared" si="1"/>
        <v>0</v>
      </c>
      <c r="AU101" s="107">
        <f>'009 - Zdravotně technické...'!W132</f>
        <v>0</v>
      </c>
      <c r="AV101" s="106">
        <f>'009 - Zdravotně technické...'!M33</f>
        <v>0</v>
      </c>
      <c r="AW101" s="106">
        <f>'009 - Zdravotně technické...'!M34</f>
        <v>0</v>
      </c>
      <c r="AX101" s="106">
        <f>'009 - Zdravotně technické...'!M35</f>
        <v>0</v>
      </c>
      <c r="AY101" s="106">
        <f>'009 - Zdravotně technické...'!M36</f>
        <v>0</v>
      </c>
      <c r="AZ101" s="106">
        <f>'009 - Zdravotně technické...'!H33</f>
        <v>0</v>
      </c>
      <c r="BA101" s="106">
        <f>'009 - Zdravotně technické...'!H34</f>
        <v>0</v>
      </c>
      <c r="BB101" s="106">
        <f>'009 - Zdravotně technické...'!H35</f>
        <v>0</v>
      </c>
      <c r="BC101" s="106">
        <f>'009 - Zdravotně technické...'!H36</f>
        <v>0</v>
      </c>
      <c r="BD101" s="108">
        <f>'009 - Zdravotně technické...'!H37</f>
        <v>0</v>
      </c>
      <c r="BT101" s="109" t="s">
        <v>93</v>
      </c>
      <c r="BV101" s="109" t="s">
        <v>86</v>
      </c>
      <c r="BW101" s="109" t="s">
        <v>129</v>
      </c>
      <c r="BX101" s="109" t="s">
        <v>97</v>
      </c>
    </row>
    <row r="102" spans="1:76" s="6" customFormat="1" ht="16.5" customHeight="1">
      <c r="A102" s="101" t="s">
        <v>92</v>
      </c>
      <c r="B102" s="102"/>
      <c r="C102" s="103"/>
      <c r="D102" s="103"/>
      <c r="E102" s="222" t="s">
        <v>130</v>
      </c>
      <c r="F102" s="222"/>
      <c r="G102" s="222"/>
      <c r="H102" s="222"/>
      <c r="I102" s="222"/>
      <c r="J102" s="103"/>
      <c r="K102" s="222" t="s">
        <v>131</v>
      </c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6">
        <f>'010 - Splašková kanalizač...'!M31</f>
        <v>0</v>
      </c>
      <c r="AH102" s="227"/>
      <c r="AI102" s="227"/>
      <c r="AJ102" s="227"/>
      <c r="AK102" s="227"/>
      <c r="AL102" s="227"/>
      <c r="AM102" s="227"/>
      <c r="AN102" s="226">
        <f t="shared" si="0"/>
        <v>0</v>
      </c>
      <c r="AO102" s="227"/>
      <c r="AP102" s="227"/>
      <c r="AQ102" s="104"/>
      <c r="AS102" s="105">
        <f>'010 - Splašková kanalizač...'!M29</f>
        <v>0</v>
      </c>
      <c r="AT102" s="106">
        <f t="shared" si="1"/>
        <v>0</v>
      </c>
      <c r="AU102" s="107">
        <f>'010 - Splašková kanalizač...'!W122</f>
        <v>0</v>
      </c>
      <c r="AV102" s="106">
        <f>'010 - Splašková kanalizač...'!M33</f>
        <v>0</v>
      </c>
      <c r="AW102" s="106">
        <f>'010 - Splašková kanalizač...'!M34</f>
        <v>0</v>
      </c>
      <c r="AX102" s="106">
        <f>'010 - Splašková kanalizač...'!M35</f>
        <v>0</v>
      </c>
      <c r="AY102" s="106">
        <f>'010 - Splašková kanalizač...'!M36</f>
        <v>0</v>
      </c>
      <c r="AZ102" s="106">
        <f>'010 - Splašková kanalizač...'!H33</f>
        <v>0</v>
      </c>
      <c r="BA102" s="106">
        <f>'010 - Splašková kanalizač...'!H34</f>
        <v>0</v>
      </c>
      <c r="BB102" s="106">
        <f>'010 - Splašková kanalizač...'!H35</f>
        <v>0</v>
      </c>
      <c r="BC102" s="106">
        <f>'010 - Splašková kanalizač...'!H36</f>
        <v>0</v>
      </c>
      <c r="BD102" s="108">
        <f>'010 - Splašková kanalizač...'!H37</f>
        <v>0</v>
      </c>
      <c r="BT102" s="109" t="s">
        <v>93</v>
      </c>
      <c r="BV102" s="109" t="s">
        <v>86</v>
      </c>
      <c r="BW102" s="109" t="s">
        <v>132</v>
      </c>
      <c r="BX102" s="109" t="s">
        <v>97</v>
      </c>
    </row>
    <row r="103" spans="1:76" s="6" customFormat="1" ht="16.5" customHeight="1">
      <c r="A103" s="101" t="s">
        <v>92</v>
      </c>
      <c r="B103" s="102"/>
      <c r="C103" s="103"/>
      <c r="D103" s="103"/>
      <c r="E103" s="222" t="s">
        <v>133</v>
      </c>
      <c r="F103" s="222"/>
      <c r="G103" s="222"/>
      <c r="H103" s="222"/>
      <c r="I103" s="222"/>
      <c r="J103" s="103"/>
      <c r="K103" s="222" t="s">
        <v>134</v>
      </c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6">
        <f>'011 - Přípojka vody'!M31</f>
        <v>0</v>
      </c>
      <c r="AH103" s="227"/>
      <c r="AI103" s="227"/>
      <c r="AJ103" s="227"/>
      <c r="AK103" s="227"/>
      <c r="AL103" s="227"/>
      <c r="AM103" s="227"/>
      <c r="AN103" s="226">
        <f t="shared" si="0"/>
        <v>0</v>
      </c>
      <c r="AO103" s="227"/>
      <c r="AP103" s="227"/>
      <c r="AQ103" s="104"/>
      <c r="AS103" s="105">
        <f>'011 - Přípojka vody'!M29</f>
        <v>0</v>
      </c>
      <c r="AT103" s="106">
        <f t="shared" si="1"/>
        <v>0</v>
      </c>
      <c r="AU103" s="107">
        <f>'011 - Přípojka vody'!W124</f>
        <v>0</v>
      </c>
      <c r="AV103" s="106">
        <f>'011 - Přípojka vody'!M33</f>
        <v>0</v>
      </c>
      <c r="AW103" s="106">
        <f>'011 - Přípojka vody'!M34</f>
        <v>0</v>
      </c>
      <c r="AX103" s="106">
        <f>'011 - Přípojka vody'!M35</f>
        <v>0</v>
      </c>
      <c r="AY103" s="106">
        <f>'011 - Přípojka vody'!M36</f>
        <v>0</v>
      </c>
      <c r="AZ103" s="106">
        <f>'011 - Přípojka vody'!H33</f>
        <v>0</v>
      </c>
      <c r="BA103" s="106">
        <f>'011 - Přípojka vody'!H34</f>
        <v>0</v>
      </c>
      <c r="BB103" s="106">
        <f>'011 - Přípojka vody'!H35</f>
        <v>0</v>
      </c>
      <c r="BC103" s="106">
        <f>'011 - Přípojka vody'!H36</f>
        <v>0</v>
      </c>
      <c r="BD103" s="108">
        <f>'011 - Přípojka vody'!H37</f>
        <v>0</v>
      </c>
      <c r="BT103" s="109" t="s">
        <v>93</v>
      </c>
      <c r="BV103" s="109" t="s">
        <v>86</v>
      </c>
      <c r="BW103" s="109" t="s">
        <v>135</v>
      </c>
      <c r="BX103" s="109" t="s">
        <v>97</v>
      </c>
    </row>
    <row r="104" spans="1:76" s="6" customFormat="1" ht="16.5" customHeight="1">
      <c r="A104" s="101" t="s">
        <v>92</v>
      </c>
      <c r="B104" s="102"/>
      <c r="C104" s="103"/>
      <c r="D104" s="103"/>
      <c r="E104" s="222" t="s">
        <v>136</v>
      </c>
      <c r="F104" s="222"/>
      <c r="G104" s="222"/>
      <c r="H104" s="222"/>
      <c r="I104" s="222"/>
      <c r="J104" s="103"/>
      <c r="K104" s="222" t="s">
        <v>137</v>
      </c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6">
        <f>'012 - Sadové úpravy, zeleň'!M31</f>
        <v>0</v>
      </c>
      <c r="AH104" s="227"/>
      <c r="AI104" s="227"/>
      <c r="AJ104" s="227"/>
      <c r="AK104" s="227"/>
      <c r="AL104" s="227"/>
      <c r="AM104" s="227"/>
      <c r="AN104" s="226">
        <f t="shared" si="0"/>
        <v>0</v>
      </c>
      <c r="AO104" s="227"/>
      <c r="AP104" s="227"/>
      <c r="AQ104" s="104"/>
      <c r="AS104" s="105">
        <f>'012 - Sadové úpravy, zeleň'!M29</f>
        <v>0</v>
      </c>
      <c r="AT104" s="106">
        <f t="shared" si="1"/>
        <v>0</v>
      </c>
      <c r="AU104" s="107">
        <f>'012 - Sadové úpravy, zeleň'!W119</f>
        <v>0</v>
      </c>
      <c r="AV104" s="106">
        <f>'012 - Sadové úpravy, zeleň'!M33</f>
        <v>0</v>
      </c>
      <c r="AW104" s="106">
        <f>'012 - Sadové úpravy, zeleň'!M34</f>
        <v>0</v>
      </c>
      <c r="AX104" s="106">
        <f>'012 - Sadové úpravy, zeleň'!M35</f>
        <v>0</v>
      </c>
      <c r="AY104" s="106">
        <f>'012 - Sadové úpravy, zeleň'!M36</f>
        <v>0</v>
      </c>
      <c r="AZ104" s="106">
        <f>'012 - Sadové úpravy, zeleň'!H33</f>
        <v>0</v>
      </c>
      <c r="BA104" s="106">
        <f>'012 - Sadové úpravy, zeleň'!H34</f>
        <v>0</v>
      </c>
      <c r="BB104" s="106">
        <f>'012 - Sadové úpravy, zeleň'!H35</f>
        <v>0</v>
      </c>
      <c r="BC104" s="106">
        <f>'012 - Sadové úpravy, zeleň'!H36</f>
        <v>0</v>
      </c>
      <c r="BD104" s="108">
        <f>'012 - Sadové úpravy, zeleň'!H37</f>
        <v>0</v>
      </c>
      <c r="BT104" s="109" t="s">
        <v>93</v>
      </c>
      <c r="BV104" s="109" t="s">
        <v>86</v>
      </c>
      <c r="BW104" s="109" t="s">
        <v>138</v>
      </c>
      <c r="BX104" s="109" t="s">
        <v>97</v>
      </c>
    </row>
    <row r="105" spans="1:76" s="5" customFormat="1" ht="16.5" customHeight="1">
      <c r="B105" s="92"/>
      <c r="C105" s="93"/>
      <c r="D105" s="223" t="s">
        <v>139</v>
      </c>
      <c r="E105" s="223"/>
      <c r="F105" s="223"/>
      <c r="G105" s="223"/>
      <c r="H105" s="223"/>
      <c r="I105" s="94"/>
      <c r="J105" s="223" t="s">
        <v>140</v>
      </c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34">
        <f>ROUND(AG106,0)</f>
        <v>0</v>
      </c>
      <c r="AH105" s="225"/>
      <c r="AI105" s="225"/>
      <c r="AJ105" s="225"/>
      <c r="AK105" s="225"/>
      <c r="AL105" s="225"/>
      <c r="AM105" s="225"/>
      <c r="AN105" s="224">
        <f t="shared" si="0"/>
        <v>0</v>
      </c>
      <c r="AO105" s="225"/>
      <c r="AP105" s="225"/>
      <c r="AQ105" s="95"/>
      <c r="AS105" s="96">
        <f>ROUND(AS106,0)</f>
        <v>0</v>
      </c>
      <c r="AT105" s="97">
        <f t="shared" si="1"/>
        <v>0</v>
      </c>
      <c r="AU105" s="98">
        <f>ROUND(AU106,5)</f>
        <v>0</v>
      </c>
      <c r="AV105" s="97">
        <f>ROUND(AZ105*L31,1)</f>
        <v>0</v>
      </c>
      <c r="AW105" s="97">
        <f>ROUND(BA105*L32,1)</f>
        <v>0</v>
      </c>
      <c r="AX105" s="97">
        <f>ROUND(BB105*L31,1)</f>
        <v>0</v>
      </c>
      <c r="AY105" s="97">
        <f>ROUND(BC105*L32,1)</f>
        <v>0</v>
      </c>
      <c r="AZ105" s="97">
        <f>ROUND(AZ106,0)</f>
        <v>0</v>
      </c>
      <c r="BA105" s="97">
        <f>ROUND(BA106,0)</f>
        <v>0</v>
      </c>
      <c r="BB105" s="97">
        <f>ROUND(BB106,0)</f>
        <v>0</v>
      </c>
      <c r="BC105" s="97">
        <f>ROUND(BC106,0)</f>
        <v>0</v>
      </c>
      <c r="BD105" s="99">
        <f>ROUND(BD106,0)</f>
        <v>0</v>
      </c>
      <c r="BS105" s="100" t="s">
        <v>83</v>
      </c>
      <c r="BT105" s="100" t="s">
        <v>40</v>
      </c>
      <c r="BU105" s="100" t="s">
        <v>85</v>
      </c>
      <c r="BV105" s="100" t="s">
        <v>86</v>
      </c>
      <c r="BW105" s="100" t="s">
        <v>141</v>
      </c>
      <c r="BX105" s="100" t="s">
        <v>87</v>
      </c>
    </row>
    <row r="106" spans="1:76" s="6" customFormat="1" ht="16.5" customHeight="1">
      <c r="A106" s="101" t="s">
        <v>92</v>
      </c>
      <c r="B106" s="102"/>
      <c r="C106" s="103"/>
      <c r="D106" s="103"/>
      <c r="E106" s="222" t="s">
        <v>98</v>
      </c>
      <c r="F106" s="222"/>
      <c r="G106" s="222"/>
      <c r="H106" s="222"/>
      <c r="I106" s="222"/>
      <c r="J106" s="103"/>
      <c r="K106" s="222" t="s">
        <v>140</v>
      </c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6">
        <f>'001 - Dešťová kanalizační...'!M31</f>
        <v>0</v>
      </c>
      <c r="AH106" s="227"/>
      <c r="AI106" s="227"/>
      <c r="AJ106" s="227"/>
      <c r="AK106" s="227"/>
      <c r="AL106" s="227"/>
      <c r="AM106" s="227"/>
      <c r="AN106" s="226">
        <f t="shared" si="0"/>
        <v>0</v>
      </c>
      <c r="AO106" s="227"/>
      <c r="AP106" s="227"/>
      <c r="AQ106" s="104"/>
      <c r="AS106" s="105">
        <f>'001 - Dešťová kanalizační...'!M29</f>
        <v>0</v>
      </c>
      <c r="AT106" s="106">
        <f t="shared" si="1"/>
        <v>0</v>
      </c>
      <c r="AU106" s="107">
        <f>'001 - Dešťová kanalizační...'!W127</f>
        <v>0</v>
      </c>
      <c r="AV106" s="106">
        <f>'001 - Dešťová kanalizační...'!M33</f>
        <v>0</v>
      </c>
      <c r="AW106" s="106">
        <f>'001 - Dešťová kanalizační...'!M34</f>
        <v>0</v>
      </c>
      <c r="AX106" s="106">
        <f>'001 - Dešťová kanalizační...'!M35</f>
        <v>0</v>
      </c>
      <c r="AY106" s="106">
        <f>'001 - Dešťová kanalizační...'!M36</f>
        <v>0</v>
      </c>
      <c r="AZ106" s="106">
        <f>'001 - Dešťová kanalizační...'!H33</f>
        <v>0</v>
      </c>
      <c r="BA106" s="106">
        <f>'001 - Dešťová kanalizační...'!H34</f>
        <v>0</v>
      </c>
      <c r="BB106" s="106">
        <f>'001 - Dešťová kanalizační...'!H35</f>
        <v>0</v>
      </c>
      <c r="BC106" s="106">
        <f>'001 - Dešťová kanalizační...'!H36</f>
        <v>0</v>
      </c>
      <c r="BD106" s="108">
        <f>'001 - Dešťová kanalizační...'!H37</f>
        <v>0</v>
      </c>
      <c r="BT106" s="109" t="s">
        <v>93</v>
      </c>
      <c r="BV106" s="109" t="s">
        <v>86</v>
      </c>
      <c r="BW106" s="109" t="s">
        <v>142</v>
      </c>
      <c r="BX106" s="109" t="s">
        <v>141</v>
      </c>
    </row>
    <row r="107" spans="1:76" s="5" customFormat="1" ht="16.5" customHeight="1">
      <c r="B107" s="92"/>
      <c r="C107" s="93"/>
      <c r="D107" s="223" t="s">
        <v>143</v>
      </c>
      <c r="E107" s="223"/>
      <c r="F107" s="223"/>
      <c r="G107" s="223"/>
      <c r="H107" s="223"/>
      <c r="I107" s="94"/>
      <c r="J107" s="223" t="s">
        <v>144</v>
      </c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34">
        <f>ROUND(AG108,0)</f>
        <v>0</v>
      </c>
      <c r="AH107" s="225"/>
      <c r="AI107" s="225"/>
      <c r="AJ107" s="225"/>
      <c r="AK107" s="225"/>
      <c r="AL107" s="225"/>
      <c r="AM107" s="225"/>
      <c r="AN107" s="224">
        <f t="shared" si="0"/>
        <v>0</v>
      </c>
      <c r="AO107" s="225"/>
      <c r="AP107" s="225"/>
      <c r="AQ107" s="95"/>
      <c r="AS107" s="96">
        <f>ROUND(AS108,0)</f>
        <v>0</v>
      </c>
      <c r="AT107" s="97">
        <f t="shared" si="1"/>
        <v>0</v>
      </c>
      <c r="AU107" s="98">
        <f>ROUND(AU108,5)</f>
        <v>0</v>
      </c>
      <c r="AV107" s="97">
        <f>ROUND(AZ107*L31,1)</f>
        <v>0</v>
      </c>
      <c r="AW107" s="97">
        <f>ROUND(BA107*L32,1)</f>
        <v>0</v>
      </c>
      <c r="AX107" s="97">
        <f>ROUND(BB107*L31,1)</f>
        <v>0</v>
      </c>
      <c r="AY107" s="97">
        <f>ROUND(BC107*L32,1)</f>
        <v>0</v>
      </c>
      <c r="AZ107" s="97">
        <f>ROUND(AZ108,0)</f>
        <v>0</v>
      </c>
      <c r="BA107" s="97">
        <f>ROUND(BA108,0)</f>
        <v>0</v>
      </c>
      <c r="BB107" s="97">
        <f>ROUND(BB108,0)</f>
        <v>0</v>
      </c>
      <c r="BC107" s="97">
        <f>ROUND(BC108,0)</f>
        <v>0</v>
      </c>
      <c r="BD107" s="99">
        <f>ROUND(BD108,0)</f>
        <v>0</v>
      </c>
      <c r="BS107" s="100" t="s">
        <v>83</v>
      </c>
      <c r="BT107" s="100" t="s">
        <v>40</v>
      </c>
      <c r="BU107" s="100" t="s">
        <v>85</v>
      </c>
      <c r="BV107" s="100" t="s">
        <v>86</v>
      </c>
      <c r="BW107" s="100" t="s">
        <v>145</v>
      </c>
      <c r="BX107" s="100" t="s">
        <v>87</v>
      </c>
    </row>
    <row r="108" spans="1:76" s="6" customFormat="1" ht="16.5" customHeight="1">
      <c r="A108" s="101" t="s">
        <v>92</v>
      </c>
      <c r="B108" s="102"/>
      <c r="C108" s="103"/>
      <c r="D108" s="103"/>
      <c r="E108" s="222" t="s">
        <v>98</v>
      </c>
      <c r="F108" s="222"/>
      <c r="G108" s="222"/>
      <c r="H108" s="222"/>
      <c r="I108" s="222"/>
      <c r="J108" s="103"/>
      <c r="K108" s="222" t="s">
        <v>144</v>
      </c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6">
        <f>'001 - Zpevněná plocha, ko...'!M31</f>
        <v>0</v>
      </c>
      <c r="AH108" s="227"/>
      <c r="AI108" s="227"/>
      <c r="AJ108" s="227"/>
      <c r="AK108" s="227"/>
      <c r="AL108" s="227"/>
      <c r="AM108" s="227"/>
      <c r="AN108" s="226">
        <f t="shared" si="0"/>
        <v>0</v>
      </c>
      <c r="AO108" s="227"/>
      <c r="AP108" s="227"/>
      <c r="AQ108" s="104"/>
      <c r="AS108" s="105">
        <f>'001 - Zpevněná plocha, ko...'!M29</f>
        <v>0</v>
      </c>
      <c r="AT108" s="106">
        <f t="shared" si="1"/>
        <v>0</v>
      </c>
      <c r="AU108" s="107">
        <f>'001 - Zpevněná plocha, ko...'!W122</f>
        <v>0</v>
      </c>
      <c r="AV108" s="106">
        <f>'001 - Zpevněná plocha, ko...'!M33</f>
        <v>0</v>
      </c>
      <c r="AW108" s="106">
        <f>'001 - Zpevněná plocha, ko...'!M34</f>
        <v>0</v>
      </c>
      <c r="AX108" s="106">
        <f>'001 - Zpevněná plocha, ko...'!M35</f>
        <v>0</v>
      </c>
      <c r="AY108" s="106">
        <f>'001 - Zpevněná plocha, ko...'!M36</f>
        <v>0</v>
      </c>
      <c r="AZ108" s="106">
        <f>'001 - Zpevněná plocha, ko...'!H33</f>
        <v>0</v>
      </c>
      <c r="BA108" s="106">
        <f>'001 - Zpevněná plocha, ko...'!H34</f>
        <v>0</v>
      </c>
      <c r="BB108" s="106">
        <f>'001 - Zpevněná plocha, ko...'!H35</f>
        <v>0</v>
      </c>
      <c r="BC108" s="106">
        <f>'001 - Zpevněná plocha, ko...'!H36</f>
        <v>0</v>
      </c>
      <c r="BD108" s="108">
        <f>'001 - Zpevněná plocha, ko...'!H37</f>
        <v>0</v>
      </c>
      <c r="BT108" s="109" t="s">
        <v>93</v>
      </c>
      <c r="BV108" s="109" t="s">
        <v>86</v>
      </c>
      <c r="BW108" s="109" t="s">
        <v>146</v>
      </c>
      <c r="BX108" s="109" t="s">
        <v>145</v>
      </c>
    </row>
    <row r="109" spans="1:76" s="5" customFormat="1" ht="16.5" customHeight="1">
      <c r="B109" s="92"/>
      <c r="C109" s="93"/>
      <c r="D109" s="223" t="s">
        <v>147</v>
      </c>
      <c r="E109" s="223"/>
      <c r="F109" s="223"/>
      <c r="G109" s="223"/>
      <c r="H109" s="223"/>
      <c r="I109" s="94"/>
      <c r="J109" s="223" t="s">
        <v>148</v>
      </c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34">
        <f>ROUND(AG110,0)</f>
        <v>0</v>
      </c>
      <c r="AH109" s="225"/>
      <c r="AI109" s="225"/>
      <c r="AJ109" s="225"/>
      <c r="AK109" s="225"/>
      <c r="AL109" s="225"/>
      <c r="AM109" s="225"/>
      <c r="AN109" s="224">
        <f t="shared" si="0"/>
        <v>0</v>
      </c>
      <c r="AO109" s="225"/>
      <c r="AP109" s="225"/>
      <c r="AQ109" s="95"/>
      <c r="AS109" s="96">
        <f>ROUND(AS110,0)</f>
        <v>0</v>
      </c>
      <c r="AT109" s="97">
        <f t="shared" si="1"/>
        <v>0</v>
      </c>
      <c r="AU109" s="98">
        <f>ROUND(AU110,5)</f>
        <v>0</v>
      </c>
      <c r="AV109" s="97">
        <f>ROUND(AZ109*L31,1)</f>
        <v>0</v>
      </c>
      <c r="AW109" s="97">
        <f>ROUND(BA109*L32,1)</f>
        <v>0</v>
      </c>
      <c r="AX109" s="97">
        <f>ROUND(BB109*L31,1)</f>
        <v>0</v>
      </c>
      <c r="AY109" s="97">
        <f>ROUND(BC109*L32,1)</f>
        <v>0</v>
      </c>
      <c r="AZ109" s="97">
        <f>ROUND(AZ110,0)</f>
        <v>0</v>
      </c>
      <c r="BA109" s="97">
        <f>ROUND(BA110,0)</f>
        <v>0</v>
      </c>
      <c r="BB109" s="97">
        <f>ROUND(BB110,0)</f>
        <v>0</v>
      </c>
      <c r="BC109" s="97">
        <f>ROUND(BC110,0)</f>
        <v>0</v>
      </c>
      <c r="BD109" s="99">
        <f>ROUND(BD110,0)</f>
        <v>0</v>
      </c>
      <c r="BS109" s="100" t="s">
        <v>83</v>
      </c>
      <c r="BT109" s="100" t="s">
        <v>40</v>
      </c>
      <c r="BU109" s="100" t="s">
        <v>85</v>
      </c>
      <c r="BV109" s="100" t="s">
        <v>86</v>
      </c>
      <c r="BW109" s="100" t="s">
        <v>149</v>
      </c>
      <c r="BX109" s="100" t="s">
        <v>87</v>
      </c>
    </row>
    <row r="110" spans="1:76" s="6" customFormat="1" ht="16.5" customHeight="1">
      <c r="B110" s="102"/>
      <c r="C110" s="103"/>
      <c r="D110" s="103"/>
      <c r="E110" s="222" t="s">
        <v>95</v>
      </c>
      <c r="F110" s="222"/>
      <c r="G110" s="222"/>
      <c r="H110" s="222"/>
      <c r="I110" s="222"/>
      <c r="J110" s="103"/>
      <c r="K110" s="222" t="s">
        <v>96</v>
      </c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35">
        <f>ROUND(SUM(AG111:AG115),0)</f>
        <v>0</v>
      </c>
      <c r="AH110" s="227"/>
      <c r="AI110" s="227"/>
      <c r="AJ110" s="227"/>
      <c r="AK110" s="227"/>
      <c r="AL110" s="227"/>
      <c r="AM110" s="227"/>
      <c r="AN110" s="226">
        <f t="shared" si="0"/>
        <v>0</v>
      </c>
      <c r="AO110" s="227"/>
      <c r="AP110" s="227"/>
      <c r="AQ110" s="104"/>
      <c r="AS110" s="105">
        <f>ROUND(SUM(AS111:AS115),0)</f>
        <v>0</v>
      </c>
      <c r="AT110" s="106">
        <f t="shared" si="1"/>
        <v>0</v>
      </c>
      <c r="AU110" s="107">
        <f>ROUND(SUM(AU111:AU115),5)</f>
        <v>0</v>
      </c>
      <c r="AV110" s="106">
        <f>ROUND(AZ110*L31,1)</f>
        <v>0</v>
      </c>
      <c r="AW110" s="106">
        <f>ROUND(BA110*L32,1)</f>
        <v>0</v>
      </c>
      <c r="AX110" s="106">
        <f>ROUND(BB110*L31,1)</f>
        <v>0</v>
      </c>
      <c r="AY110" s="106">
        <f>ROUND(BC110*L32,1)</f>
        <v>0</v>
      </c>
      <c r="AZ110" s="106">
        <f>ROUND(SUM(AZ111:AZ115),0)</f>
        <v>0</v>
      </c>
      <c r="BA110" s="106">
        <f>ROUND(SUM(BA111:BA115),0)</f>
        <v>0</v>
      </c>
      <c r="BB110" s="106">
        <f>ROUND(SUM(BB111:BB115),0)</f>
        <v>0</v>
      </c>
      <c r="BC110" s="106">
        <f>ROUND(SUM(BC111:BC115),0)</f>
        <v>0</v>
      </c>
      <c r="BD110" s="108">
        <f>ROUND(SUM(BD111:BD115),0)</f>
        <v>0</v>
      </c>
      <c r="BS110" s="109" t="s">
        <v>83</v>
      </c>
      <c r="BT110" s="109" t="s">
        <v>93</v>
      </c>
      <c r="BU110" s="109" t="s">
        <v>85</v>
      </c>
      <c r="BV110" s="109" t="s">
        <v>86</v>
      </c>
      <c r="BW110" s="109" t="s">
        <v>150</v>
      </c>
      <c r="BX110" s="109" t="s">
        <v>149</v>
      </c>
    </row>
    <row r="111" spans="1:76" s="6" customFormat="1" ht="16.5" customHeight="1">
      <c r="A111" s="101" t="s">
        <v>92</v>
      </c>
      <c r="B111" s="102"/>
      <c r="C111" s="103"/>
      <c r="D111" s="103"/>
      <c r="E111" s="103"/>
      <c r="F111" s="222" t="s">
        <v>98</v>
      </c>
      <c r="G111" s="222"/>
      <c r="H111" s="222"/>
      <c r="I111" s="222"/>
      <c r="J111" s="222"/>
      <c r="K111" s="103"/>
      <c r="L111" s="222" t="s">
        <v>99</v>
      </c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6">
        <f>'001 - Stavební část_01'!M32</f>
        <v>0</v>
      </c>
      <c r="AH111" s="227"/>
      <c r="AI111" s="227"/>
      <c r="AJ111" s="227"/>
      <c r="AK111" s="227"/>
      <c r="AL111" s="227"/>
      <c r="AM111" s="227"/>
      <c r="AN111" s="226">
        <f t="shared" si="0"/>
        <v>0</v>
      </c>
      <c r="AO111" s="227"/>
      <c r="AP111" s="227"/>
      <c r="AQ111" s="104"/>
      <c r="AS111" s="105">
        <f>'001 - Stavební část_01'!M30</f>
        <v>0</v>
      </c>
      <c r="AT111" s="106">
        <f t="shared" si="1"/>
        <v>0</v>
      </c>
      <c r="AU111" s="107">
        <f>'001 - Stavební část_01'!W130</f>
        <v>0</v>
      </c>
      <c r="AV111" s="106">
        <f>'001 - Stavební část_01'!M34</f>
        <v>0</v>
      </c>
      <c r="AW111" s="106">
        <f>'001 - Stavební část_01'!M35</f>
        <v>0</v>
      </c>
      <c r="AX111" s="106">
        <f>'001 - Stavební část_01'!M36</f>
        <v>0</v>
      </c>
      <c r="AY111" s="106">
        <f>'001 - Stavební část_01'!M37</f>
        <v>0</v>
      </c>
      <c r="AZ111" s="106">
        <f>'001 - Stavební část_01'!H34</f>
        <v>0</v>
      </c>
      <c r="BA111" s="106">
        <f>'001 - Stavební část_01'!H35</f>
        <v>0</v>
      </c>
      <c r="BB111" s="106">
        <f>'001 - Stavební část_01'!H36</f>
        <v>0</v>
      </c>
      <c r="BC111" s="106">
        <f>'001 - Stavební část_01'!H37</f>
        <v>0</v>
      </c>
      <c r="BD111" s="108">
        <f>'001 - Stavební část_01'!H38</f>
        <v>0</v>
      </c>
      <c r="BT111" s="109" t="s">
        <v>101</v>
      </c>
      <c r="BV111" s="109" t="s">
        <v>86</v>
      </c>
      <c r="BW111" s="109" t="s">
        <v>151</v>
      </c>
      <c r="BX111" s="109" t="s">
        <v>150</v>
      </c>
    </row>
    <row r="112" spans="1:76" s="6" customFormat="1" ht="16.5" customHeight="1">
      <c r="A112" s="101" t="s">
        <v>92</v>
      </c>
      <c r="B112" s="102"/>
      <c r="C112" s="103"/>
      <c r="D112" s="103"/>
      <c r="E112" s="103"/>
      <c r="F112" s="222" t="s">
        <v>106</v>
      </c>
      <c r="G112" s="222"/>
      <c r="H112" s="222"/>
      <c r="I112" s="222"/>
      <c r="J112" s="222"/>
      <c r="K112" s="103"/>
      <c r="L112" s="222" t="s">
        <v>107</v>
      </c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6">
        <f>'002 - Vzduchotechnika_01'!M32</f>
        <v>0</v>
      </c>
      <c r="AH112" s="227"/>
      <c r="AI112" s="227"/>
      <c r="AJ112" s="227"/>
      <c r="AK112" s="227"/>
      <c r="AL112" s="227"/>
      <c r="AM112" s="227"/>
      <c r="AN112" s="226">
        <f t="shared" si="0"/>
        <v>0</v>
      </c>
      <c r="AO112" s="227"/>
      <c r="AP112" s="227"/>
      <c r="AQ112" s="104"/>
      <c r="AS112" s="105">
        <f>'002 - Vzduchotechnika_01'!M30</f>
        <v>0</v>
      </c>
      <c r="AT112" s="106">
        <f t="shared" si="1"/>
        <v>0</v>
      </c>
      <c r="AU112" s="107">
        <f>'002 - Vzduchotechnika_01'!W121</f>
        <v>0</v>
      </c>
      <c r="AV112" s="106">
        <f>'002 - Vzduchotechnika_01'!M34</f>
        <v>0</v>
      </c>
      <c r="AW112" s="106">
        <f>'002 - Vzduchotechnika_01'!M35</f>
        <v>0</v>
      </c>
      <c r="AX112" s="106">
        <f>'002 - Vzduchotechnika_01'!M36</f>
        <v>0</v>
      </c>
      <c r="AY112" s="106">
        <f>'002 - Vzduchotechnika_01'!M37</f>
        <v>0</v>
      </c>
      <c r="AZ112" s="106">
        <f>'002 - Vzduchotechnika_01'!H34</f>
        <v>0</v>
      </c>
      <c r="BA112" s="106">
        <f>'002 - Vzduchotechnika_01'!H35</f>
        <v>0</v>
      </c>
      <c r="BB112" s="106">
        <f>'002 - Vzduchotechnika_01'!H36</f>
        <v>0</v>
      </c>
      <c r="BC112" s="106">
        <f>'002 - Vzduchotechnika_01'!H37</f>
        <v>0</v>
      </c>
      <c r="BD112" s="108">
        <f>'002 - Vzduchotechnika_01'!H38</f>
        <v>0</v>
      </c>
      <c r="BT112" s="109" t="s">
        <v>101</v>
      </c>
      <c r="BV112" s="109" t="s">
        <v>86</v>
      </c>
      <c r="BW112" s="109" t="s">
        <v>152</v>
      </c>
      <c r="BX112" s="109" t="s">
        <v>150</v>
      </c>
    </row>
    <row r="113" spans="1:89" s="6" customFormat="1" ht="16.5" customHeight="1">
      <c r="A113" s="101" t="s">
        <v>92</v>
      </c>
      <c r="B113" s="102"/>
      <c r="C113" s="103"/>
      <c r="D113" s="103"/>
      <c r="E113" s="103"/>
      <c r="F113" s="222" t="s">
        <v>109</v>
      </c>
      <c r="G113" s="222"/>
      <c r="H113" s="222"/>
      <c r="I113" s="222"/>
      <c r="J113" s="222"/>
      <c r="K113" s="103"/>
      <c r="L113" s="222" t="s">
        <v>110</v>
      </c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6">
        <f>'003 - Zařízení pro vytápě..._01'!M32</f>
        <v>0</v>
      </c>
      <c r="AH113" s="227"/>
      <c r="AI113" s="227"/>
      <c r="AJ113" s="227"/>
      <c r="AK113" s="227"/>
      <c r="AL113" s="227"/>
      <c r="AM113" s="227"/>
      <c r="AN113" s="226">
        <f t="shared" si="0"/>
        <v>0</v>
      </c>
      <c r="AO113" s="227"/>
      <c r="AP113" s="227"/>
      <c r="AQ113" s="104"/>
      <c r="AS113" s="105">
        <f>'003 - Zařízení pro vytápě..._01'!M30</f>
        <v>0</v>
      </c>
      <c r="AT113" s="106">
        <f t="shared" si="1"/>
        <v>0</v>
      </c>
      <c r="AU113" s="107">
        <f>'003 - Zařízení pro vytápě..._01'!W123</f>
        <v>0</v>
      </c>
      <c r="AV113" s="106">
        <f>'003 - Zařízení pro vytápě..._01'!M34</f>
        <v>0</v>
      </c>
      <c r="AW113" s="106">
        <f>'003 - Zařízení pro vytápě..._01'!M35</f>
        <v>0</v>
      </c>
      <c r="AX113" s="106">
        <f>'003 - Zařízení pro vytápě..._01'!M36</f>
        <v>0</v>
      </c>
      <c r="AY113" s="106">
        <f>'003 - Zařízení pro vytápě..._01'!M37</f>
        <v>0</v>
      </c>
      <c r="AZ113" s="106">
        <f>'003 - Zařízení pro vytápě..._01'!H34</f>
        <v>0</v>
      </c>
      <c r="BA113" s="106">
        <f>'003 - Zařízení pro vytápě..._01'!H35</f>
        <v>0</v>
      </c>
      <c r="BB113" s="106">
        <f>'003 - Zařízení pro vytápě..._01'!H36</f>
        <v>0</v>
      </c>
      <c r="BC113" s="106">
        <f>'003 - Zařízení pro vytápě..._01'!H37</f>
        <v>0</v>
      </c>
      <c r="BD113" s="108">
        <f>'003 - Zařízení pro vytápě..._01'!H38</f>
        <v>0</v>
      </c>
      <c r="BT113" s="109" t="s">
        <v>101</v>
      </c>
      <c r="BV113" s="109" t="s">
        <v>86</v>
      </c>
      <c r="BW113" s="109" t="s">
        <v>153</v>
      </c>
      <c r="BX113" s="109" t="s">
        <v>150</v>
      </c>
    </row>
    <row r="114" spans="1:89" s="6" customFormat="1" ht="16.5" customHeight="1">
      <c r="A114" s="101" t="s">
        <v>92</v>
      </c>
      <c r="B114" s="102"/>
      <c r="C114" s="103"/>
      <c r="D114" s="103"/>
      <c r="E114" s="103"/>
      <c r="F114" s="222" t="s">
        <v>112</v>
      </c>
      <c r="G114" s="222"/>
      <c r="H114" s="222"/>
      <c r="I114" s="222"/>
      <c r="J114" s="222"/>
      <c r="K114" s="103"/>
      <c r="L114" s="222" t="s">
        <v>119</v>
      </c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6">
        <f>'004 - Elektroinstalace - ...'!M32</f>
        <v>0</v>
      </c>
      <c r="AH114" s="227"/>
      <c r="AI114" s="227"/>
      <c r="AJ114" s="227"/>
      <c r="AK114" s="227"/>
      <c r="AL114" s="227"/>
      <c r="AM114" s="227"/>
      <c r="AN114" s="226">
        <f t="shared" si="0"/>
        <v>0</v>
      </c>
      <c r="AO114" s="227"/>
      <c r="AP114" s="227"/>
      <c r="AQ114" s="104"/>
      <c r="AS114" s="105">
        <f>'004 - Elektroinstalace - ...'!M30</f>
        <v>0</v>
      </c>
      <c r="AT114" s="106">
        <f t="shared" si="1"/>
        <v>0</v>
      </c>
      <c r="AU114" s="107">
        <f>'004 - Elektroinstalace - ...'!W127</f>
        <v>0</v>
      </c>
      <c r="AV114" s="106">
        <f>'004 - Elektroinstalace - ...'!M34</f>
        <v>0</v>
      </c>
      <c r="AW114" s="106">
        <f>'004 - Elektroinstalace - ...'!M35</f>
        <v>0</v>
      </c>
      <c r="AX114" s="106">
        <f>'004 - Elektroinstalace - ...'!M36</f>
        <v>0</v>
      </c>
      <c r="AY114" s="106">
        <f>'004 - Elektroinstalace - ...'!M37</f>
        <v>0</v>
      </c>
      <c r="AZ114" s="106">
        <f>'004 - Elektroinstalace - ...'!H34</f>
        <v>0</v>
      </c>
      <c r="BA114" s="106">
        <f>'004 - Elektroinstalace - ...'!H35</f>
        <v>0</v>
      </c>
      <c r="BB114" s="106">
        <f>'004 - Elektroinstalace - ...'!H36</f>
        <v>0</v>
      </c>
      <c r="BC114" s="106">
        <f>'004 - Elektroinstalace - ...'!H37</f>
        <v>0</v>
      </c>
      <c r="BD114" s="108">
        <f>'004 - Elektroinstalace - ...'!H38</f>
        <v>0</v>
      </c>
      <c r="BT114" s="109" t="s">
        <v>101</v>
      </c>
      <c r="BV114" s="109" t="s">
        <v>86</v>
      </c>
      <c r="BW114" s="109" t="s">
        <v>154</v>
      </c>
      <c r="BX114" s="109" t="s">
        <v>150</v>
      </c>
    </row>
    <row r="115" spans="1:89" s="6" customFormat="1" ht="16.5" customHeight="1">
      <c r="A115" s="101" t="s">
        <v>92</v>
      </c>
      <c r="B115" s="102"/>
      <c r="C115" s="103"/>
      <c r="D115" s="103"/>
      <c r="E115" s="103"/>
      <c r="F115" s="222" t="s">
        <v>115</v>
      </c>
      <c r="G115" s="222"/>
      <c r="H115" s="222"/>
      <c r="I115" s="222"/>
      <c r="J115" s="222"/>
      <c r="K115" s="103"/>
      <c r="L115" s="222" t="s">
        <v>128</v>
      </c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6">
        <f>'005 - Zdravotně technické...'!M32</f>
        <v>0</v>
      </c>
      <c r="AH115" s="227"/>
      <c r="AI115" s="227"/>
      <c r="AJ115" s="227"/>
      <c r="AK115" s="227"/>
      <c r="AL115" s="227"/>
      <c r="AM115" s="227"/>
      <c r="AN115" s="226">
        <f t="shared" si="0"/>
        <v>0</v>
      </c>
      <c r="AO115" s="227"/>
      <c r="AP115" s="227"/>
      <c r="AQ115" s="104"/>
      <c r="AS115" s="105">
        <f>'005 - Zdravotně technické...'!M30</f>
        <v>0</v>
      </c>
      <c r="AT115" s="106">
        <f t="shared" si="1"/>
        <v>0</v>
      </c>
      <c r="AU115" s="107">
        <f>'005 - Zdravotně technické...'!W123</f>
        <v>0</v>
      </c>
      <c r="AV115" s="106">
        <f>'005 - Zdravotně technické...'!M34</f>
        <v>0</v>
      </c>
      <c r="AW115" s="106">
        <f>'005 - Zdravotně technické...'!M35</f>
        <v>0</v>
      </c>
      <c r="AX115" s="106">
        <f>'005 - Zdravotně technické...'!M36</f>
        <v>0</v>
      </c>
      <c r="AY115" s="106">
        <f>'005 - Zdravotně technické...'!M37</f>
        <v>0</v>
      </c>
      <c r="AZ115" s="106">
        <f>'005 - Zdravotně technické...'!H34</f>
        <v>0</v>
      </c>
      <c r="BA115" s="106">
        <f>'005 - Zdravotně technické...'!H35</f>
        <v>0</v>
      </c>
      <c r="BB115" s="106">
        <f>'005 - Zdravotně technické...'!H36</f>
        <v>0</v>
      </c>
      <c r="BC115" s="106">
        <f>'005 - Zdravotně technické...'!H37</f>
        <v>0</v>
      </c>
      <c r="BD115" s="108">
        <f>'005 - Zdravotně technické...'!H38</f>
        <v>0</v>
      </c>
      <c r="BT115" s="109" t="s">
        <v>101</v>
      </c>
      <c r="BV115" s="109" t="s">
        <v>86</v>
      </c>
      <c r="BW115" s="109" t="s">
        <v>155</v>
      </c>
      <c r="BX115" s="109" t="s">
        <v>150</v>
      </c>
    </row>
    <row r="116" spans="1:89" s="5" customFormat="1" ht="31.5" customHeight="1">
      <c r="B116" s="92"/>
      <c r="C116" s="93"/>
      <c r="D116" s="223" t="s">
        <v>156</v>
      </c>
      <c r="E116" s="223"/>
      <c r="F116" s="223"/>
      <c r="G116" s="223"/>
      <c r="H116" s="223"/>
      <c r="I116" s="94"/>
      <c r="J116" s="223" t="s">
        <v>157</v>
      </c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34">
        <f>ROUND(AG117,0)</f>
        <v>0</v>
      </c>
      <c r="AH116" s="225"/>
      <c r="AI116" s="225"/>
      <c r="AJ116" s="225"/>
      <c r="AK116" s="225"/>
      <c r="AL116" s="225"/>
      <c r="AM116" s="225"/>
      <c r="AN116" s="224">
        <f t="shared" si="0"/>
        <v>0</v>
      </c>
      <c r="AO116" s="225"/>
      <c r="AP116" s="225"/>
      <c r="AQ116" s="95"/>
      <c r="AS116" s="96">
        <f>ROUND(AS117,0)</f>
        <v>0</v>
      </c>
      <c r="AT116" s="97">
        <f t="shared" si="1"/>
        <v>0</v>
      </c>
      <c r="AU116" s="98">
        <f>ROUND(AU117,5)</f>
        <v>0</v>
      </c>
      <c r="AV116" s="97">
        <f>ROUND(AZ116*L31,1)</f>
        <v>0</v>
      </c>
      <c r="AW116" s="97">
        <f>ROUND(BA116*L32,1)</f>
        <v>0</v>
      </c>
      <c r="AX116" s="97">
        <f>ROUND(BB116*L31,1)</f>
        <v>0</v>
      </c>
      <c r="AY116" s="97">
        <f>ROUND(BC116*L32,1)</f>
        <v>0</v>
      </c>
      <c r="AZ116" s="97">
        <f>ROUND(AZ117,0)</f>
        <v>0</v>
      </c>
      <c r="BA116" s="97">
        <f>ROUND(BA117,0)</f>
        <v>0</v>
      </c>
      <c r="BB116" s="97">
        <f>ROUND(BB117,0)</f>
        <v>0</v>
      </c>
      <c r="BC116" s="97">
        <f>ROUND(BC117,0)</f>
        <v>0</v>
      </c>
      <c r="BD116" s="99">
        <f>ROUND(BD117,0)</f>
        <v>0</v>
      </c>
      <c r="BS116" s="100" t="s">
        <v>83</v>
      </c>
      <c r="BT116" s="100" t="s">
        <v>40</v>
      </c>
      <c r="BU116" s="100" t="s">
        <v>85</v>
      </c>
      <c r="BV116" s="100" t="s">
        <v>86</v>
      </c>
      <c r="BW116" s="100" t="s">
        <v>158</v>
      </c>
      <c r="BX116" s="100" t="s">
        <v>87</v>
      </c>
    </row>
    <row r="117" spans="1:89" s="6" customFormat="1" ht="16.5" customHeight="1">
      <c r="A117" s="101" t="s">
        <v>92</v>
      </c>
      <c r="B117" s="102"/>
      <c r="C117" s="103"/>
      <c r="D117" s="103"/>
      <c r="E117" s="222" t="s">
        <v>159</v>
      </c>
      <c r="F117" s="222"/>
      <c r="G117" s="222"/>
      <c r="H117" s="222"/>
      <c r="I117" s="222"/>
      <c r="J117" s="103"/>
      <c r="K117" s="222" t="s">
        <v>160</v>
      </c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6">
        <f>'01 - Přeložka sávající je...'!M31</f>
        <v>0</v>
      </c>
      <c r="AH117" s="227"/>
      <c r="AI117" s="227"/>
      <c r="AJ117" s="227"/>
      <c r="AK117" s="227"/>
      <c r="AL117" s="227"/>
      <c r="AM117" s="227"/>
      <c r="AN117" s="226">
        <f t="shared" si="0"/>
        <v>0</v>
      </c>
      <c r="AO117" s="227"/>
      <c r="AP117" s="227"/>
      <c r="AQ117" s="104"/>
      <c r="AS117" s="105">
        <f>'01 - Přeložka sávající je...'!M29</f>
        <v>0</v>
      </c>
      <c r="AT117" s="106">
        <f t="shared" si="1"/>
        <v>0</v>
      </c>
      <c r="AU117" s="107">
        <f>'01 - Přeložka sávající je...'!W122</f>
        <v>0</v>
      </c>
      <c r="AV117" s="106">
        <f>'01 - Přeložka sávající je...'!M33</f>
        <v>0</v>
      </c>
      <c r="AW117" s="106">
        <f>'01 - Přeložka sávající je...'!M34</f>
        <v>0</v>
      </c>
      <c r="AX117" s="106">
        <f>'01 - Přeložka sávající je...'!M35</f>
        <v>0</v>
      </c>
      <c r="AY117" s="106">
        <f>'01 - Přeložka sávající je...'!M36</f>
        <v>0</v>
      </c>
      <c r="AZ117" s="106">
        <f>'01 - Přeložka sávající je...'!H33</f>
        <v>0</v>
      </c>
      <c r="BA117" s="106">
        <f>'01 - Přeložka sávající je...'!H34</f>
        <v>0</v>
      </c>
      <c r="BB117" s="106">
        <f>'01 - Přeložka sávající je...'!H35</f>
        <v>0</v>
      </c>
      <c r="BC117" s="106">
        <f>'01 - Přeložka sávající je...'!H36</f>
        <v>0</v>
      </c>
      <c r="BD117" s="108">
        <f>'01 - Přeložka sávající je...'!H37</f>
        <v>0</v>
      </c>
      <c r="BT117" s="109" t="s">
        <v>93</v>
      </c>
      <c r="BV117" s="109" t="s">
        <v>86</v>
      </c>
      <c r="BW117" s="109" t="s">
        <v>161</v>
      </c>
      <c r="BX117" s="109" t="s">
        <v>158</v>
      </c>
    </row>
    <row r="118" spans="1:89" s="5" customFormat="1" ht="16.5" customHeight="1">
      <c r="B118" s="92"/>
      <c r="C118" s="93"/>
      <c r="D118" s="223" t="s">
        <v>162</v>
      </c>
      <c r="E118" s="223"/>
      <c r="F118" s="223"/>
      <c r="G118" s="223"/>
      <c r="H118" s="223"/>
      <c r="I118" s="94"/>
      <c r="J118" s="223" t="s">
        <v>163</v>
      </c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34">
        <f>ROUND(AG119,0)</f>
        <v>0</v>
      </c>
      <c r="AH118" s="225"/>
      <c r="AI118" s="225"/>
      <c r="AJ118" s="225"/>
      <c r="AK118" s="225"/>
      <c r="AL118" s="225"/>
      <c r="AM118" s="225"/>
      <c r="AN118" s="224">
        <f t="shared" si="0"/>
        <v>0</v>
      </c>
      <c r="AO118" s="225"/>
      <c r="AP118" s="225"/>
      <c r="AQ118" s="95"/>
      <c r="AS118" s="96">
        <f>ROUND(AS119,0)</f>
        <v>0</v>
      </c>
      <c r="AT118" s="97">
        <f t="shared" si="1"/>
        <v>0</v>
      </c>
      <c r="AU118" s="98">
        <f>ROUND(AU119,5)</f>
        <v>0</v>
      </c>
      <c r="AV118" s="97">
        <f>ROUND(AZ118*L31,1)</f>
        <v>0</v>
      </c>
      <c r="AW118" s="97">
        <f>ROUND(BA118*L32,1)</f>
        <v>0</v>
      </c>
      <c r="AX118" s="97">
        <f>ROUND(BB118*L31,1)</f>
        <v>0</v>
      </c>
      <c r="AY118" s="97">
        <f>ROUND(BC118*L32,1)</f>
        <v>0</v>
      </c>
      <c r="AZ118" s="97">
        <f>ROUND(AZ119,0)</f>
        <v>0</v>
      </c>
      <c r="BA118" s="97">
        <f>ROUND(BA119,0)</f>
        <v>0</v>
      </c>
      <c r="BB118" s="97">
        <f>ROUND(BB119,0)</f>
        <v>0</v>
      </c>
      <c r="BC118" s="97">
        <f>ROUND(BC119,0)</f>
        <v>0</v>
      </c>
      <c r="BD118" s="99">
        <f>ROUND(BD119,0)</f>
        <v>0</v>
      </c>
      <c r="BS118" s="100" t="s">
        <v>83</v>
      </c>
      <c r="BT118" s="100" t="s">
        <v>40</v>
      </c>
      <c r="BU118" s="100" t="s">
        <v>85</v>
      </c>
      <c r="BV118" s="100" t="s">
        <v>86</v>
      </c>
      <c r="BW118" s="100" t="s">
        <v>164</v>
      </c>
      <c r="BX118" s="100" t="s">
        <v>87</v>
      </c>
    </row>
    <row r="119" spans="1:89" s="6" customFormat="1" ht="16.5" customHeight="1">
      <c r="A119" s="101" t="s">
        <v>92</v>
      </c>
      <c r="B119" s="102"/>
      <c r="C119" s="103"/>
      <c r="D119" s="103"/>
      <c r="E119" s="222" t="s">
        <v>98</v>
      </c>
      <c r="F119" s="222"/>
      <c r="G119" s="222"/>
      <c r="H119" s="222"/>
      <c r="I119" s="222"/>
      <c r="J119" s="103"/>
      <c r="K119" s="222" t="s">
        <v>163</v>
      </c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6">
        <f>'001 - Vedlejší rozpočtové...'!M31</f>
        <v>0</v>
      </c>
      <c r="AH119" s="227"/>
      <c r="AI119" s="227"/>
      <c r="AJ119" s="227"/>
      <c r="AK119" s="227"/>
      <c r="AL119" s="227"/>
      <c r="AM119" s="227"/>
      <c r="AN119" s="226">
        <f t="shared" si="0"/>
        <v>0</v>
      </c>
      <c r="AO119" s="227"/>
      <c r="AP119" s="227"/>
      <c r="AQ119" s="104"/>
      <c r="AS119" s="110">
        <f>'001 - Vedlejší rozpočtové...'!M29</f>
        <v>0</v>
      </c>
      <c r="AT119" s="111">
        <f t="shared" si="1"/>
        <v>0</v>
      </c>
      <c r="AU119" s="112">
        <f>'001 - Vedlejší rozpočtové...'!W123</f>
        <v>0</v>
      </c>
      <c r="AV119" s="111">
        <f>'001 - Vedlejší rozpočtové...'!M33</f>
        <v>0</v>
      </c>
      <c r="AW119" s="111">
        <f>'001 - Vedlejší rozpočtové...'!M34</f>
        <v>0</v>
      </c>
      <c r="AX119" s="111">
        <f>'001 - Vedlejší rozpočtové...'!M35</f>
        <v>0</v>
      </c>
      <c r="AY119" s="111">
        <f>'001 - Vedlejší rozpočtové...'!M36</f>
        <v>0</v>
      </c>
      <c r="AZ119" s="111">
        <f>'001 - Vedlejší rozpočtové...'!H33</f>
        <v>0</v>
      </c>
      <c r="BA119" s="111">
        <f>'001 - Vedlejší rozpočtové...'!H34</f>
        <v>0</v>
      </c>
      <c r="BB119" s="111">
        <f>'001 - Vedlejší rozpočtové...'!H35</f>
        <v>0</v>
      </c>
      <c r="BC119" s="111">
        <f>'001 - Vedlejší rozpočtové...'!H36</f>
        <v>0</v>
      </c>
      <c r="BD119" s="113">
        <f>'001 - Vedlejší rozpočtové...'!H37</f>
        <v>0</v>
      </c>
      <c r="BT119" s="109" t="s">
        <v>93</v>
      </c>
      <c r="BV119" s="109" t="s">
        <v>86</v>
      </c>
      <c r="BW119" s="109" t="s">
        <v>165</v>
      </c>
      <c r="BX119" s="109" t="s">
        <v>164</v>
      </c>
    </row>
    <row r="120" spans="1:89">
      <c r="B120" s="23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4"/>
    </row>
    <row r="121" spans="1:89" s="1" customFormat="1" ht="30" customHeight="1">
      <c r="B121" s="35"/>
      <c r="C121" s="84" t="s">
        <v>166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229">
        <f>ROUND(SUM(AG122:AG125),0)</f>
        <v>0</v>
      </c>
      <c r="AH121" s="229"/>
      <c r="AI121" s="229"/>
      <c r="AJ121" s="229"/>
      <c r="AK121" s="229"/>
      <c r="AL121" s="229"/>
      <c r="AM121" s="229"/>
      <c r="AN121" s="229">
        <f>ROUND(SUM(AN122:AN125),0)</f>
        <v>0</v>
      </c>
      <c r="AO121" s="229"/>
      <c r="AP121" s="229"/>
      <c r="AQ121" s="37"/>
      <c r="AS121" s="80" t="s">
        <v>167</v>
      </c>
      <c r="AT121" s="81" t="s">
        <v>168</v>
      </c>
      <c r="AU121" s="81" t="s">
        <v>48</v>
      </c>
      <c r="AV121" s="82" t="s">
        <v>71</v>
      </c>
    </row>
    <row r="122" spans="1:89" s="1" customFormat="1" ht="19.899999999999999" customHeight="1">
      <c r="B122" s="35"/>
      <c r="C122" s="36"/>
      <c r="D122" s="114" t="s">
        <v>169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246">
        <f>ROUND(AG87*AS122,0)</f>
        <v>0</v>
      </c>
      <c r="AH122" s="226"/>
      <c r="AI122" s="226"/>
      <c r="AJ122" s="226"/>
      <c r="AK122" s="226"/>
      <c r="AL122" s="226"/>
      <c r="AM122" s="226"/>
      <c r="AN122" s="226">
        <f>ROUND(AG122+AV122,0)</f>
        <v>0</v>
      </c>
      <c r="AO122" s="226"/>
      <c r="AP122" s="226"/>
      <c r="AQ122" s="37"/>
      <c r="AS122" s="115">
        <v>0</v>
      </c>
      <c r="AT122" s="116" t="s">
        <v>170</v>
      </c>
      <c r="AU122" s="116" t="s">
        <v>49</v>
      </c>
      <c r="AV122" s="117">
        <f>ROUND(IF(AU122="základní",AG122*L31,IF(AU122="snížená",AG122*L32,0)),0)</f>
        <v>0</v>
      </c>
      <c r="BV122" s="19" t="s">
        <v>171</v>
      </c>
      <c r="BY122" s="118">
        <f>IF(AU122="základní",AV122,0)</f>
        <v>0</v>
      </c>
      <c r="BZ122" s="118">
        <f>IF(AU122="snížená",AV122,0)</f>
        <v>0</v>
      </c>
      <c r="CA122" s="118">
        <v>0</v>
      </c>
      <c r="CB122" s="118">
        <v>0</v>
      </c>
      <c r="CC122" s="118">
        <v>0</v>
      </c>
      <c r="CD122" s="118">
        <f>IF(AU122="základní",AG122,0)</f>
        <v>0</v>
      </c>
      <c r="CE122" s="118">
        <f>IF(AU122="snížená",AG122,0)</f>
        <v>0</v>
      </c>
      <c r="CF122" s="118">
        <f>IF(AU122="zákl. přenesená",AG122,0)</f>
        <v>0</v>
      </c>
      <c r="CG122" s="118">
        <f>IF(AU122="sníž. přenesená",AG122,0)</f>
        <v>0</v>
      </c>
      <c r="CH122" s="118">
        <f>IF(AU122="nulová",AG122,0)</f>
        <v>0</v>
      </c>
      <c r="CI122" s="19">
        <f>IF(AU122="základní",1,IF(AU122="snížená",2,IF(AU122="zákl. přenesená",4,IF(AU122="sníž. přenesená",5,3))))</f>
        <v>1</v>
      </c>
      <c r="CJ122" s="19">
        <f>IF(AT122="stavební čast",1,IF(88122="investiční čast",2,3))</f>
        <v>1</v>
      </c>
      <c r="CK122" s="19" t="str">
        <f>IF(D122="Vyplň vlastní","","x")</f>
        <v>x</v>
      </c>
    </row>
    <row r="123" spans="1:89" s="1" customFormat="1" ht="19.899999999999999" customHeight="1">
      <c r="B123" s="35"/>
      <c r="C123" s="36"/>
      <c r="D123" s="247" t="s">
        <v>172</v>
      </c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36"/>
      <c r="AD123" s="36"/>
      <c r="AE123" s="36"/>
      <c r="AF123" s="36"/>
      <c r="AG123" s="246">
        <f>AG87*AS123</f>
        <v>0</v>
      </c>
      <c r="AH123" s="226"/>
      <c r="AI123" s="226"/>
      <c r="AJ123" s="226"/>
      <c r="AK123" s="226"/>
      <c r="AL123" s="226"/>
      <c r="AM123" s="226"/>
      <c r="AN123" s="226">
        <f>AG123+AV123</f>
        <v>0</v>
      </c>
      <c r="AO123" s="226"/>
      <c r="AP123" s="226"/>
      <c r="AQ123" s="37"/>
      <c r="AS123" s="119">
        <v>0</v>
      </c>
      <c r="AT123" s="120" t="s">
        <v>170</v>
      </c>
      <c r="AU123" s="120" t="s">
        <v>49</v>
      </c>
      <c r="AV123" s="108">
        <f>ROUND(IF(AU123="nulová",0,IF(OR(AU123="základní",AU123="zákl. přenesená"),AG123*L31,AG123*L32)),1)</f>
        <v>0</v>
      </c>
      <c r="BV123" s="19" t="s">
        <v>173</v>
      </c>
      <c r="BY123" s="118">
        <f>IF(AU123="základní",AV123,0)</f>
        <v>0</v>
      </c>
      <c r="BZ123" s="118">
        <f>IF(AU123="snížená",AV123,0)</f>
        <v>0</v>
      </c>
      <c r="CA123" s="118">
        <f>IF(AU123="zákl. přenesená",AV123,0)</f>
        <v>0</v>
      </c>
      <c r="CB123" s="118">
        <f>IF(AU123="sníž. přenesená",AV123,0)</f>
        <v>0</v>
      </c>
      <c r="CC123" s="118">
        <f>IF(AU123="nulová",AV123,0)</f>
        <v>0</v>
      </c>
      <c r="CD123" s="118">
        <f>IF(AU123="základní",AG123,0)</f>
        <v>0</v>
      </c>
      <c r="CE123" s="118">
        <f>IF(AU123="snížená",AG123,0)</f>
        <v>0</v>
      </c>
      <c r="CF123" s="118">
        <f>IF(AU123="zákl. přenesená",AG123,0)</f>
        <v>0</v>
      </c>
      <c r="CG123" s="118">
        <f>IF(AU123="sníž. přenesená",AG123,0)</f>
        <v>0</v>
      </c>
      <c r="CH123" s="118">
        <f>IF(AU123="nulová",AG123,0)</f>
        <v>0</v>
      </c>
      <c r="CI123" s="19">
        <f>IF(AU123="základní",1,IF(AU123="snížená",2,IF(AU123="zákl. přenesená",4,IF(AU123="sníž. přenesená",5,3))))</f>
        <v>1</v>
      </c>
      <c r="CJ123" s="19">
        <f>IF(AT123="stavební čast",1,IF(88123="investiční čast",2,3))</f>
        <v>1</v>
      </c>
      <c r="CK123" s="19" t="str">
        <f>IF(D123="Vyplň vlastní","","x")</f>
        <v/>
      </c>
    </row>
    <row r="124" spans="1:89" s="1" customFormat="1" ht="19.899999999999999" customHeight="1">
      <c r="B124" s="35"/>
      <c r="C124" s="36"/>
      <c r="D124" s="247" t="s">
        <v>172</v>
      </c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36"/>
      <c r="AD124" s="36"/>
      <c r="AE124" s="36"/>
      <c r="AF124" s="36"/>
      <c r="AG124" s="246">
        <f>AG87*AS124</f>
        <v>0</v>
      </c>
      <c r="AH124" s="226"/>
      <c r="AI124" s="226"/>
      <c r="AJ124" s="226"/>
      <c r="AK124" s="226"/>
      <c r="AL124" s="226"/>
      <c r="AM124" s="226"/>
      <c r="AN124" s="226">
        <f>AG124+AV124</f>
        <v>0</v>
      </c>
      <c r="AO124" s="226"/>
      <c r="AP124" s="226"/>
      <c r="AQ124" s="37"/>
      <c r="AS124" s="119">
        <v>0</v>
      </c>
      <c r="AT124" s="120" t="s">
        <v>170</v>
      </c>
      <c r="AU124" s="120" t="s">
        <v>49</v>
      </c>
      <c r="AV124" s="108">
        <f>ROUND(IF(AU124="nulová",0,IF(OR(AU124="základní",AU124="zákl. přenesená"),AG124*L31,AG124*L32)),1)</f>
        <v>0</v>
      </c>
      <c r="BV124" s="19" t="s">
        <v>173</v>
      </c>
      <c r="BY124" s="118">
        <f>IF(AU124="základní",AV124,0)</f>
        <v>0</v>
      </c>
      <c r="BZ124" s="118">
        <f>IF(AU124="snížená",AV124,0)</f>
        <v>0</v>
      </c>
      <c r="CA124" s="118">
        <f>IF(AU124="zákl. přenesená",AV124,0)</f>
        <v>0</v>
      </c>
      <c r="CB124" s="118">
        <f>IF(AU124="sníž. přenesená",AV124,0)</f>
        <v>0</v>
      </c>
      <c r="CC124" s="118">
        <f>IF(AU124="nulová",AV124,0)</f>
        <v>0</v>
      </c>
      <c r="CD124" s="118">
        <f>IF(AU124="základní",AG124,0)</f>
        <v>0</v>
      </c>
      <c r="CE124" s="118">
        <f>IF(AU124="snížená",AG124,0)</f>
        <v>0</v>
      </c>
      <c r="CF124" s="118">
        <f>IF(AU124="zákl. přenesená",AG124,0)</f>
        <v>0</v>
      </c>
      <c r="CG124" s="118">
        <f>IF(AU124="sníž. přenesená",AG124,0)</f>
        <v>0</v>
      </c>
      <c r="CH124" s="118">
        <f>IF(AU124="nulová",AG124,0)</f>
        <v>0</v>
      </c>
      <c r="CI124" s="19">
        <f>IF(AU124="základní",1,IF(AU124="snížená",2,IF(AU124="zákl. přenesená",4,IF(AU124="sníž. přenesená",5,3))))</f>
        <v>1</v>
      </c>
      <c r="CJ124" s="19">
        <f>IF(AT124="stavební čast",1,IF(88124="investiční čast",2,3))</f>
        <v>1</v>
      </c>
      <c r="CK124" s="19" t="str">
        <f>IF(D124="Vyplň vlastní","","x")</f>
        <v/>
      </c>
    </row>
    <row r="125" spans="1:89" s="1" customFormat="1" ht="19.899999999999999" customHeight="1">
      <c r="B125" s="35"/>
      <c r="C125" s="36"/>
      <c r="D125" s="247" t="s">
        <v>172</v>
      </c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36"/>
      <c r="AD125" s="36"/>
      <c r="AE125" s="36"/>
      <c r="AF125" s="36"/>
      <c r="AG125" s="246">
        <f>AG87*AS125</f>
        <v>0</v>
      </c>
      <c r="AH125" s="226"/>
      <c r="AI125" s="226"/>
      <c r="AJ125" s="226"/>
      <c r="AK125" s="226"/>
      <c r="AL125" s="226"/>
      <c r="AM125" s="226"/>
      <c r="AN125" s="226">
        <f>AG125+AV125</f>
        <v>0</v>
      </c>
      <c r="AO125" s="226"/>
      <c r="AP125" s="226"/>
      <c r="AQ125" s="37"/>
      <c r="AS125" s="121">
        <v>0</v>
      </c>
      <c r="AT125" s="122" t="s">
        <v>170</v>
      </c>
      <c r="AU125" s="122" t="s">
        <v>49</v>
      </c>
      <c r="AV125" s="113">
        <f>ROUND(IF(AU125="nulová",0,IF(OR(AU125="základní",AU125="zákl. přenesená"),AG125*L31,AG125*L32)),1)</f>
        <v>0</v>
      </c>
      <c r="BV125" s="19" t="s">
        <v>173</v>
      </c>
      <c r="BY125" s="118">
        <f>IF(AU125="základní",AV125,0)</f>
        <v>0</v>
      </c>
      <c r="BZ125" s="118">
        <f>IF(AU125="snížená",AV125,0)</f>
        <v>0</v>
      </c>
      <c r="CA125" s="118">
        <f>IF(AU125="zákl. přenesená",AV125,0)</f>
        <v>0</v>
      </c>
      <c r="CB125" s="118">
        <f>IF(AU125="sníž. přenesená",AV125,0)</f>
        <v>0</v>
      </c>
      <c r="CC125" s="118">
        <f>IF(AU125="nulová",AV125,0)</f>
        <v>0</v>
      </c>
      <c r="CD125" s="118">
        <f>IF(AU125="základní",AG125,0)</f>
        <v>0</v>
      </c>
      <c r="CE125" s="118">
        <f>IF(AU125="snížená",AG125,0)</f>
        <v>0</v>
      </c>
      <c r="CF125" s="118">
        <f>IF(AU125="zákl. přenesená",AG125,0)</f>
        <v>0</v>
      </c>
      <c r="CG125" s="118">
        <f>IF(AU125="sníž. přenesená",AG125,0)</f>
        <v>0</v>
      </c>
      <c r="CH125" s="118">
        <f>IF(AU125="nulová",AG125,0)</f>
        <v>0</v>
      </c>
      <c r="CI125" s="19">
        <f>IF(AU125="základní",1,IF(AU125="snížená",2,IF(AU125="zákl. přenesená",4,IF(AU125="sníž. přenesená",5,3))))</f>
        <v>1</v>
      </c>
      <c r="CJ125" s="19">
        <f>IF(AT125="stavební čast",1,IF(88125="investiční čast",2,3))</f>
        <v>1</v>
      </c>
      <c r="CK125" s="19" t="str">
        <f>IF(D125="Vyplň vlastní","","x")</f>
        <v/>
      </c>
    </row>
    <row r="126" spans="1:89" s="1" customFormat="1" ht="10.7" customHeight="1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7"/>
    </row>
    <row r="127" spans="1:89" s="1" customFormat="1" ht="30" customHeight="1">
      <c r="B127" s="35"/>
      <c r="C127" s="123" t="s">
        <v>174</v>
      </c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233">
        <f>ROUND(AG87+AG121,0)</f>
        <v>0</v>
      </c>
      <c r="AH127" s="233"/>
      <c r="AI127" s="233"/>
      <c r="AJ127" s="233"/>
      <c r="AK127" s="233"/>
      <c r="AL127" s="233"/>
      <c r="AM127" s="233"/>
      <c r="AN127" s="233">
        <f>AN87+AN121</f>
        <v>0</v>
      </c>
      <c r="AO127" s="233"/>
      <c r="AP127" s="233"/>
      <c r="AQ127" s="37"/>
    </row>
    <row r="128" spans="1:89" s="1" customFormat="1" ht="6.95" customHeight="1"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1"/>
    </row>
  </sheetData>
  <sheetProtection algorithmName="SHA-512" hashValue="Ba2ptOzIYHOi+WGTReZlsGC2L4U6OwS5elKEl0UNl1UbUgoNbz5IisAE53bdYZTstNNarxhKIO5LQeGxFzOH+A==" saltValue="cd4oQNOdIAyTcWlOvuN4RUfl9SpE0n9OuTNRSHqjV9CM4SHVr9dvgncvJKlF1QwEVwQqUmb18c13WzmWTMDF2A==" spinCount="10" sheet="1" objects="1" scenarios="1" formatColumns="0" formatRows="0"/>
  <mergeCells count="182">
    <mergeCell ref="E119:I119"/>
    <mergeCell ref="D118:H118"/>
    <mergeCell ref="D123:AB123"/>
    <mergeCell ref="D124:AB124"/>
    <mergeCell ref="D125:AB125"/>
    <mergeCell ref="AN123:AP123"/>
    <mergeCell ref="AN122:AP122"/>
    <mergeCell ref="AN124:AP124"/>
    <mergeCell ref="AN125:AP125"/>
    <mergeCell ref="AN121:AP121"/>
    <mergeCell ref="AG123:AM123"/>
    <mergeCell ref="AG124:AM124"/>
    <mergeCell ref="AG125:AM125"/>
    <mergeCell ref="AG121:AM121"/>
    <mergeCell ref="AN118:AP118"/>
    <mergeCell ref="AN119:AP119"/>
    <mergeCell ref="AN127:AP127"/>
    <mergeCell ref="C76:AP76"/>
    <mergeCell ref="L78:AO78"/>
    <mergeCell ref="AM82:AP82"/>
    <mergeCell ref="AS82:AT84"/>
    <mergeCell ref="AM83:AP83"/>
    <mergeCell ref="AN85:AP85"/>
    <mergeCell ref="L111:AF111"/>
    <mergeCell ref="K110:AF110"/>
    <mergeCell ref="L112:AF112"/>
    <mergeCell ref="L113:AF113"/>
    <mergeCell ref="L114:AF114"/>
    <mergeCell ref="L115:AF115"/>
    <mergeCell ref="J116:AF116"/>
    <mergeCell ref="K117:AF117"/>
    <mergeCell ref="J118:AF118"/>
    <mergeCell ref="K119:AF119"/>
    <mergeCell ref="AG115:AM115"/>
    <mergeCell ref="AG114:AM114"/>
    <mergeCell ref="AG116:AM116"/>
    <mergeCell ref="AG117:AM117"/>
    <mergeCell ref="AG118:AM118"/>
    <mergeCell ref="AG119:AM119"/>
    <mergeCell ref="AG122:AM122"/>
    <mergeCell ref="AG127:AM127"/>
    <mergeCell ref="AN89:AP89"/>
    <mergeCell ref="AN88:AP88"/>
    <mergeCell ref="AG88:AM88"/>
    <mergeCell ref="AG89:AM89"/>
    <mergeCell ref="AG90:AM90"/>
    <mergeCell ref="AG91:AM91"/>
    <mergeCell ref="AG92:AM92"/>
    <mergeCell ref="AG93:AM93"/>
    <mergeCell ref="AG94:AM94"/>
    <mergeCell ref="AG95:AM95"/>
    <mergeCell ref="AG96:AM96"/>
    <mergeCell ref="AG97:AM97"/>
    <mergeCell ref="AG98:AM98"/>
    <mergeCell ref="AN103:AP103"/>
    <mergeCell ref="AN104:AP104"/>
    <mergeCell ref="AG103:AM103"/>
    <mergeCell ref="AG104:AM104"/>
    <mergeCell ref="AG105:AM105"/>
    <mergeCell ref="AG106:AM106"/>
    <mergeCell ref="AG107:AM107"/>
    <mergeCell ref="AG108:AM108"/>
    <mergeCell ref="AG109:AM109"/>
    <mergeCell ref="AG110:AM110"/>
    <mergeCell ref="AG87:AM87"/>
    <mergeCell ref="AN87:AP87"/>
    <mergeCell ref="C85:G85"/>
    <mergeCell ref="I85:AF85"/>
    <mergeCell ref="AG85:AM85"/>
    <mergeCell ref="J88:AF88"/>
    <mergeCell ref="K89:AF89"/>
    <mergeCell ref="J90:AF90"/>
    <mergeCell ref="K91:AF91"/>
    <mergeCell ref="K96:AF96"/>
    <mergeCell ref="K97:AF97"/>
    <mergeCell ref="K98:AF98"/>
    <mergeCell ref="K99:AF99"/>
    <mergeCell ref="D88:H88"/>
    <mergeCell ref="E94:I94"/>
    <mergeCell ref="E89:I89"/>
    <mergeCell ref="D90:H90"/>
    <mergeCell ref="E91:I91"/>
    <mergeCell ref="F92:J92"/>
    <mergeCell ref="F93:J93"/>
    <mergeCell ref="E95:I95"/>
    <mergeCell ref="E96:I96"/>
    <mergeCell ref="E97:I97"/>
    <mergeCell ref="E98:I98"/>
    <mergeCell ref="E99:I99"/>
    <mergeCell ref="E100:I100"/>
    <mergeCell ref="E101:I101"/>
    <mergeCell ref="E102:I102"/>
    <mergeCell ref="AN90:AP90"/>
    <mergeCell ref="AN95:AP95"/>
    <mergeCell ref="AN93:AP93"/>
    <mergeCell ref="AN91:AP91"/>
    <mergeCell ref="AN92:AP92"/>
    <mergeCell ref="AN94:AP94"/>
    <mergeCell ref="AN96:AP96"/>
    <mergeCell ref="AN97:AP97"/>
    <mergeCell ref="AN98:AP98"/>
    <mergeCell ref="AN99:AP99"/>
    <mergeCell ref="AN100:AP100"/>
    <mergeCell ref="AN101:AP101"/>
    <mergeCell ref="AN102:AP102"/>
    <mergeCell ref="AG99:AM99"/>
    <mergeCell ref="AG100:AM100"/>
    <mergeCell ref="AG101:AM101"/>
    <mergeCell ref="AG102:AM102"/>
    <mergeCell ref="L92:AF92"/>
    <mergeCell ref="L93:AF93"/>
    <mergeCell ref="K94:AF94"/>
    <mergeCell ref="K95:AF95"/>
    <mergeCell ref="K101:AF101"/>
    <mergeCell ref="K100:AF100"/>
    <mergeCell ref="K102:AF102"/>
    <mergeCell ref="K103:AF103"/>
    <mergeCell ref="K104:AF104"/>
    <mergeCell ref="J105:AF105"/>
    <mergeCell ref="K106:AF106"/>
    <mergeCell ref="J107:AF107"/>
    <mergeCell ref="K108:AF108"/>
    <mergeCell ref="E106:I106"/>
    <mergeCell ref="D107:H107"/>
    <mergeCell ref="E108:I108"/>
    <mergeCell ref="D109:H109"/>
    <mergeCell ref="E110:I110"/>
    <mergeCell ref="F111:J111"/>
    <mergeCell ref="AG111:AM111"/>
    <mergeCell ref="AG112:AM112"/>
    <mergeCell ref="AG113:AM113"/>
    <mergeCell ref="J109:AF109"/>
    <mergeCell ref="F112:J112"/>
    <mergeCell ref="F113:J113"/>
    <mergeCell ref="AK33:AO33"/>
    <mergeCell ref="K6:AO6"/>
    <mergeCell ref="W34:AE34"/>
    <mergeCell ref="AK34:AO34"/>
    <mergeCell ref="F114:J114"/>
    <mergeCell ref="F115:J115"/>
    <mergeCell ref="D116:H116"/>
    <mergeCell ref="E117:I117"/>
    <mergeCell ref="AN105:AP105"/>
    <mergeCell ref="AN106:AP106"/>
    <mergeCell ref="AN107:AP107"/>
    <mergeCell ref="AN108:AP108"/>
    <mergeCell ref="AN109:AP109"/>
    <mergeCell ref="AN110:AP110"/>
    <mergeCell ref="AN111:AP111"/>
    <mergeCell ref="AN112:AP112"/>
    <mergeCell ref="AN113:AP113"/>
    <mergeCell ref="AN114:AP114"/>
    <mergeCell ref="AN115:AP115"/>
    <mergeCell ref="AN116:AP116"/>
    <mergeCell ref="AN117:AP117"/>
    <mergeCell ref="E103:I103"/>
    <mergeCell ref="E104:I104"/>
    <mergeCell ref="D105:H105"/>
    <mergeCell ref="L35:O35"/>
    <mergeCell ref="W35:AE35"/>
    <mergeCell ref="AK35:AO35"/>
    <mergeCell ref="X37:AB37"/>
    <mergeCell ref="AK37:AO37"/>
    <mergeCell ref="C2:AP2"/>
    <mergeCell ref="C4:AP4"/>
    <mergeCell ref="AR2:BE2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K5:AO5"/>
  </mergeCells>
  <dataValidations count="2">
    <dataValidation type="list" allowBlank="1" showInputMessage="1" showErrorMessage="1" error="Povoleny jsou hodnoty základní, snížená, zákl. přenesená, sníž. přenesená, nulová." sqref="AU122:AU12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22:AT12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OD - Odstranění stavby'!C2" display="/"/>
    <hyperlink ref="A92" location="'001 - Stavební část'!C2" display="/"/>
    <hyperlink ref="A93" location="'001A - Pilotové založení ...'!C2" display="/"/>
    <hyperlink ref="A94" location="'002 - Vzduchotechnika'!C2" display="/"/>
    <hyperlink ref="A95" location="'003 - Zařízení pro vytápě...'!C2" display="/"/>
    <hyperlink ref="A96" location="'004 - Areálový plynovod'!C2" display="/"/>
    <hyperlink ref="A97" location="'005 - Kabelová přípojka NN'!C2" display="/"/>
    <hyperlink ref="A98" location="'006 - Elektroinstalace - ...'!C2" display="/"/>
    <hyperlink ref="A99" location="'007 - Elektroinstalace - ...'!C2" display="/"/>
    <hyperlink ref="A100" location="'008 - Ochrana před bleskem'!C2" display="/"/>
    <hyperlink ref="A101" location="'009 - Zdravotně technické...'!C2" display="/"/>
    <hyperlink ref="A102" location="'010 - Splašková kanalizač...'!C2" display="/"/>
    <hyperlink ref="A103" location="'011 - Přípojka vody'!C2" display="/"/>
    <hyperlink ref="A104" location="'012 - Sadové úpravy, zeleň'!C2" display="/"/>
    <hyperlink ref="A106" location="'001 - Dešťová kanalizační...'!C2" display="/"/>
    <hyperlink ref="A108" location="'001 - Zpevněná plocha, ko...'!C2" display="/"/>
    <hyperlink ref="A111" location="'001 - Stavební část_01'!C2" display="/"/>
    <hyperlink ref="A112" location="'002 - Vzduchotechnika_01'!C2" display="/"/>
    <hyperlink ref="A113" location="'003 - Zařízení pro vytápě..._01'!C2" display="/"/>
    <hyperlink ref="A114" location="'004 - Elektroinstalace - ...'!C2" display="/"/>
    <hyperlink ref="A115" location="'005 - Zdravotně technické...'!C2" display="/"/>
    <hyperlink ref="A117" location="'01 - Přeložka sávající je...'!C2" display="/"/>
    <hyperlink ref="A119" location="'001 - Vedlejší rozpočtové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9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152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4037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ht="25.35" customHeight="1">
      <c r="B8" s="23"/>
      <c r="C8" s="26"/>
      <c r="D8" s="30" t="s">
        <v>183</v>
      </c>
      <c r="E8" s="26"/>
      <c r="F8" s="264" t="s">
        <v>284</v>
      </c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6"/>
      <c r="R8" s="24"/>
    </row>
    <row r="9" spans="1:66" s="1" customFormat="1" ht="32.85" customHeight="1">
      <c r="B9" s="35"/>
      <c r="C9" s="36"/>
      <c r="D9" s="29" t="s">
        <v>1286</v>
      </c>
      <c r="E9" s="36"/>
      <c r="F9" s="221" t="s">
        <v>1336</v>
      </c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36"/>
      <c r="R9" s="37"/>
    </row>
    <row r="10" spans="1:66" s="1" customFormat="1" ht="14.45" customHeight="1">
      <c r="B10" s="35"/>
      <c r="C10" s="36"/>
      <c r="D10" s="30" t="s">
        <v>21</v>
      </c>
      <c r="E10" s="36"/>
      <c r="F10" s="28" t="s">
        <v>22</v>
      </c>
      <c r="G10" s="36"/>
      <c r="H10" s="36"/>
      <c r="I10" s="36"/>
      <c r="J10" s="36"/>
      <c r="K10" s="36"/>
      <c r="L10" s="36"/>
      <c r="M10" s="30" t="s">
        <v>23</v>
      </c>
      <c r="N10" s="36"/>
      <c r="O10" s="28" t="s">
        <v>22</v>
      </c>
      <c r="P10" s="36"/>
      <c r="Q10" s="36"/>
      <c r="R10" s="37"/>
    </row>
    <row r="11" spans="1:66" s="1" customFormat="1" ht="14.45" customHeight="1">
      <c r="B11" s="35"/>
      <c r="C11" s="36"/>
      <c r="D11" s="30" t="s">
        <v>24</v>
      </c>
      <c r="E11" s="36"/>
      <c r="F11" s="28" t="s">
        <v>25</v>
      </c>
      <c r="G11" s="36"/>
      <c r="H11" s="36"/>
      <c r="I11" s="36"/>
      <c r="J11" s="36"/>
      <c r="K11" s="36"/>
      <c r="L11" s="36"/>
      <c r="M11" s="30" t="s">
        <v>26</v>
      </c>
      <c r="N11" s="36"/>
      <c r="O11" s="279" t="str">
        <f>'Rekapitulace stavby'!AN8</f>
        <v>5. 3. 2018</v>
      </c>
      <c r="P11" s="266"/>
      <c r="Q11" s="36"/>
      <c r="R11" s="37"/>
    </row>
    <row r="12" spans="1:66" s="1" customFormat="1" ht="10.7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66" s="1" customFormat="1" ht="14.45" customHeight="1">
      <c r="B13" s="35"/>
      <c r="C13" s="36"/>
      <c r="D13" s="30" t="s">
        <v>28</v>
      </c>
      <c r="E13" s="36"/>
      <c r="F13" s="36"/>
      <c r="G13" s="36"/>
      <c r="H13" s="36"/>
      <c r="I13" s="36"/>
      <c r="J13" s="36"/>
      <c r="K13" s="36"/>
      <c r="L13" s="36"/>
      <c r="M13" s="30" t="s">
        <v>29</v>
      </c>
      <c r="N13" s="36"/>
      <c r="O13" s="220" t="s">
        <v>30</v>
      </c>
      <c r="P13" s="220"/>
      <c r="Q13" s="36"/>
      <c r="R13" s="37"/>
    </row>
    <row r="14" spans="1:66" s="1" customFormat="1" ht="18" customHeight="1">
      <c r="B14" s="35"/>
      <c r="C14" s="36"/>
      <c r="D14" s="36"/>
      <c r="E14" s="28" t="s">
        <v>31</v>
      </c>
      <c r="F14" s="36"/>
      <c r="G14" s="36"/>
      <c r="H14" s="36"/>
      <c r="I14" s="36"/>
      <c r="J14" s="36"/>
      <c r="K14" s="36"/>
      <c r="L14" s="36"/>
      <c r="M14" s="30" t="s">
        <v>32</v>
      </c>
      <c r="N14" s="36"/>
      <c r="O14" s="220" t="s">
        <v>22</v>
      </c>
      <c r="P14" s="220"/>
      <c r="Q14" s="36"/>
      <c r="R14" s="37"/>
    </row>
    <row r="15" spans="1:66" s="1" customFormat="1" ht="6.9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1:66" s="1" customFormat="1" ht="14.45" customHeight="1">
      <c r="B16" s="35"/>
      <c r="C16" s="36"/>
      <c r="D16" s="30" t="s">
        <v>33</v>
      </c>
      <c r="E16" s="36"/>
      <c r="F16" s="36"/>
      <c r="G16" s="36"/>
      <c r="H16" s="36"/>
      <c r="I16" s="36"/>
      <c r="J16" s="36"/>
      <c r="K16" s="36"/>
      <c r="L16" s="36"/>
      <c r="M16" s="30" t="s">
        <v>29</v>
      </c>
      <c r="N16" s="36"/>
      <c r="O16" s="280" t="str">
        <f>IF('Rekapitulace stavby'!AN13="","",'Rekapitulace stavby'!AN13)</f>
        <v>Vyplň údaj</v>
      </c>
      <c r="P16" s="220"/>
      <c r="Q16" s="36"/>
      <c r="R16" s="37"/>
    </row>
    <row r="17" spans="2:18" s="1" customFormat="1" ht="18" customHeight="1">
      <c r="B17" s="35"/>
      <c r="C17" s="36"/>
      <c r="D17" s="36"/>
      <c r="E17" s="280" t="str">
        <f>IF('Rekapitulace stavby'!E14="","",'Rekapitulace stavby'!E14)</f>
        <v>Vyplň údaj</v>
      </c>
      <c r="F17" s="281"/>
      <c r="G17" s="281"/>
      <c r="H17" s="281"/>
      <c r="I17" s="281"/>
      <c r="J17" s="281"/>
      <c r="K17" s="281"/>
      <c r="L17" s="281"/>
      <c r="M17" s="30" t="s">
        <v>32</v>
      </c>
      <c r="N17" s="36"/>
      <c r="O17" s="280" t="str">
        <f>IF('Rekapitulace stavby'!AN14="","",'Rekapitulace stavby'!AN14)</f>
        <v>Vyplň údaj</v>
      </c>
      <c r="P17" s="220"/>
      <c r="Q17" s="36"/>
      <c r="R17" s="37"/>
    </row>
    <row r="18" spans="2:18" s="1" customFormat="1" ht="6.95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2:18" s="1" customFormat="1" ht="14.45" customHeight="1">
      <c r="B19" s="35"/>
      <c r="C19" s="36"/>
      <c r="D19" s="30" t="s">
        <v>35</v>
      </c>
      <c r="E19" s="36"/>
      <c r="F19" s="36"/>
      <c r="G19" s="36"/>
      <c r="H19" s="36"/>
      <c r="I19" s="36"/>
      <c r="J19" s="36"/>
      <c r="K19" s="36"/>
      <c r="L19" s="36"/>
      <c r="M19" s="30" t="s">
        <v>29</v>
      </c>
      <c r="N19" s="36"/>
      <c r="O19" s="220" t="s">
        <v>36</v>
      </c>
      <c r="P19" s="220"/>
      <c r="Q19" s="36"/>
      <c r="R19" s="37"/>
    </row>
    <row r="20" spans="2:18" s="1" customFormat="1" ht="18" customHeight="1">
      <c r="B20" s="35"/>
      <c r="C20" s="36"/>
      <c r="D20" s="36"/>
      <c r="E20" s="28" t="s">
        <v>37</v>
      </c>
      <c r="F20" s="36"/>
      <c r="G20" s="36"/>
      <c r="H20" s="36"/>
      <c r="I20" s="36"/>
      <c r="J20" s="36"/>
      <c r="K20" s="36"/>
      <c r="L20" s="36"/>
      <c r="M20" s="30" t="s">
        <v>32</v>
      </c>
      <c r="N20" s="36"/>
      <c r="O20" s="220" t="s">
        <v>38</v>
      </c>
      <c r="P20" s="220"/>
      <c r="Q20" s="36"/>
      <c r="R20" s="37"/>
    </row>
    <row r="21" spans="2:18" s="1" customFormat="1" ht="6.95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2:18" s="1" customFormat="1" ht="14.45" customHeight="1">
      <c r="B22" s="35"/>
      <c r="C22" s="36"/>
      <c r="D22" s="30" t="s">
        <v>41</v>
      </c>
      <c r="E22" s="36"/>
      <c r="F22" s="36"/>
      <c r="G22" s="36"/>
      <c r="H22" s="36"/>
      <c r="I22" s="36"/>
      <c r="J22" s="36"/>
      <c r="K22" s="36"/>
      <c r="L22" s="36"/>
      <c r="M22" s="30" t="s">
        <v>29</v>
      </c>
      <c r="N22" s="36"/>
      <c r="O22" s="220" t="s">
        <v>36</v>
      </c>
      <c r="P22" s="220"/>
      <c r="Q22" s="36"/>
      <c r="R22" s="37"/>
    </row>
    <row r="23" spans="2:18" s="1" customFormat="1" ht="18" customHeight="1">
      <c r="B23" s="35"/>
      <c r="C23" s="36"/>
      <c r="D23" s="36"/>
      <c r="E23" s="28" t="s">
        <v>37</v>
      </c>
      <c r="F23" s="36"/>
      <c r="G23" s="36"/>
      <c r="H23" s="36"/>
      <c r="I23" s="36"/>
      <c r="J23" s="36"/>
      <c r="K23" s="36"/>
      <c r="L23" s="36"/>
      <c r="M23" s="30" t="s">
        <v>32</v>
      </c>
      <c r="N23" s="36"/>
      <c r="O23" s="220" t="s">
        <v>38</v>
      </c>
      <c r="P23" s="220"/>
      <c r="Q23" s="36"/>
      <c r="R23" s="37"/>
    </row>
    <row r="24" spans="2:18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4.45" customHeight="1">
      <c r="B25" s="35"/>
      <c r="C25" s="36"/>
      <c r="D25" s="30" t="s">
        <v>43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85.5" customHeight="1">
      <c r="B26" s="35"/>
      <c r="C26" s="36"/>
      <c r="D26" s="36"/>
      <c r="E26" s="215" t="s">
        <v>44</v>
      </c>
      <c r="F26" s="215"/>
      <c r="G26" s="215"/>
      <c r="H26" s="215"/>
      <c r="I26" s="215"/>
      <c r="J26" s="215"/>
      <c r="K26" s="215"/>
      <c r="L26" s="215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</row>
    <row r="28" spans="2:18" s="1" customFormat="1" ht="6.95" customHeight="1">
      <c r="B28" s="35"/>
      <c r="C28" s="36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36"/>
      <c r="R28" s="37"/>
    </row>
    <row r="29" spans="2:18" s="1" customFormat="1" ht="14.45" customHeight="1">
      <c r="B29" s="35"/>
      <c r="C29" s="36"/>
      <c r="D29" s="126" t="s">
        <v>184</v>
      </c>
      <c r="E29" s="36"/>
      <c r="F29" s="36"/>
      <c r="G29" s="36"/>
      <c r="H29" s="36"/>
      <c r="I29" s="36"/>
      <c r="J29" s="36"/>
      <c r="K29" s="36"/>
      <c r="L29" s="36"/>
      <c r="M29" s="216">
        <f>N90</f>
        <v>0</v>
      </c>
      <c r="N29" s="216"/>
      <c r="O29" s="216"/>
      <c r="P29" s="216"/>
      <c r="Q29" s="36"/>
      <c r="R29" s="37"/>
    </row>
    <row r="30" spans="2:18" s="1" customFormat="1" ht="14.45" customHeight="1">
      <c r="B30" s="35"/>
      <c r="C30" s="36"/>
      <c r="D30" s="34" t="s">
        <v>169</v>
      </c>
      <c r="E30" s="36"/>
      <c r="F30" s="36"/>
      <c r="G30" s="36"/>
      <c r="H30" s="36"/>
      <c r="I30" s="36"/>
      <c r="J30" s="36"/>
      <c r="K30" s="36"/>
      <c r="L30" s="36"/>
      <c r="M30" s="216">
        <f>N94</f>
        <v>0</v>
      </c>
      <c r="N30" s="216"/>
      <c r="O30" s="216"/>
      <c r="P30" s="216"/>
      <c r="Q30" s="36"/>
      <c r="R30" s="37"/>
    </row>
    <row r="31" spans="2:18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</row>
    <row r="32" spans="2:18" s="1" customFormat="1" ht="25.35" customHeight="1">
      <c r="B32" s="35"/>
      <c r="C32" s="36"/>
      <c r="D32" s="127" t="s">
        <v>47</v>
      </c>
      <c r="E32" s="36"/>
      <c r="F32" s="36"/>
      <c r="G32" s="36"/>
      <c r="H32" s="36"/>
      <c r="I32" s="36"/>
      <c r="J32" s="36"/>
      <c r="K32" s="36"/>
      <c r="L32" s="36"/>
      <c r="M32" s="278">
        <f>ROUND(M29+M30,0)</f>
        <v>0</v>
      </c>
      <c r="N32" s="263"/>
      <c r="O32" s="263"/>
      <c r="P32" s="263"/>
      <c r="Q32" s="36"/>
      <c r="R32" s="37"/>
    </row>
    <row r="33" spans="2:18" s="1" customFormat="1" ht="6.95" customHeight="1">
      <c r="B33" s="35"/>
      <c r="C33" s="3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36"/>
      <c r="R33" s="37"/>
    </row>
    <row r="34" spans="2:18" s="1" customFormat="1" ht="14.45" customHeight="1">
      <c r="B34" s="35"/>
      <c r="C34" s="36"/>
      <c r="D34" s="42" t="s">
        <v>48</v>
      </c>
      <c r="E34" s="42" t="s">
        <v>49</v>
      </c>
      <c r="F34" s="43">
        <v>0.21</v>
      </c>
      <c r="G34" s="128" t="s">
        <v>50</v>
      </c>
      <c r="H34" s="274">
        <f>(SUM(BE94:BE101)+SUM(BE121:BE127))</f>
        <v>0</v>
      </c>
      <c r="I34" s="263"/>
      <c r="J34" s="263"/>
      <c r="K34" s="36"/>
      <c r="L34" s="36"/>
      <c r="M34" s="274">
        <f>ROUND((SUM(BE94:BE101)+SUM(BE121:BE127)), 0)*F34</f>
        <v>0</v>
      </c>
      <c r="N34" s="263"/>
      <c r="O34" s="263"/>
      <c r="P34" s="263"/>
      <c r="Q34" s="36"/>
      <c r="R34" s="37"/>
    </row>
    <row r="35" spans="2:18" s="1" customFormat="1" ht="14.45" customHeight="1">
      <c r="B35" s="35"/>
      <c r="C35" s="36"/>
      <c r="D35" s="36"/>
      <c r="E35" s="42" t="s">
        <v>51</v>
      </c>
      <c r="F35" s="43">
        <v>0.15</v>
      </c>
      <c r="G35" s="128" t="s">
        <v>50</v>
      </c>
      <c r="H35" s="274">
        <f>(SUM(BF94:BF101)+SUM(BF121:BF127))</f>
        <v>0</v>
      </c>
      <c r="I35" s="263"/>
      <c r="J35" s="263"/>
      <c r="K35" s="36"/>
      <c r="L35" s="36"/>
      <c r="M35" s="274">
        <f>ROUND((SUM(BF94:BF101)+SUM(BF121:BF127)), 0)*F35</f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52</v>
      </c>
      <c r="F36" s="43">
        <v>0.21</v>
      </c>
      <c r="G36" s="128" t="s">
        <v>50</v>
      </c>
      <c r="H36" s="274">
        <f>(SUM(BG94:BG101)+SUM(BG121:BG127))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53</v>
      </c>
      <c r="F37" s="43">
        <v>0.15</v>
      </c>
      <c r="G37" s="128" t="s">
        <v>50</v>
      </c>
      <c r="H37" s="274">
        <f>(SUM(BH94:BH101)+SUM(BH121:BH127))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54</v>
      </c>
      <c r="F38" s="43">
        <v>0</v>
      </c>
      <c r="G38" s="128" t="s">
        <v>50</v>
      </c>
      <c r="H38" s="274">
        <f>(SUM(BI94:BI101)+SUM(BI121:BI127))</f>
        <v>0</v>
      </c>
      <c r="I38" s="263"/>
      <c r="J38" s="263"/>
      <c r="K38" s="36"/>
      <c r="L38" s="36"/>
      <c r="M38" s="274">
        <v>0</v>
      </c>
      <c r="N38" s="263"/>
      <c r="O38" s="263"/>
      <c r="P38" s="263"/>
      <c r="Q38" s="36"/>
      <c r="R38" s="37"/>
    </row>
    <row r="39" spans="2:18" s="1" customFormat="1" ht="6.9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25.35" customHeight="1">
      <c r="B40" s="35"/>
      <c r="C40" s="124"/>
      <c r="D40" s="129" t="s">
        <v>55</v>
      </c>
      <c r="E40" s="79"/>
      <c r="F40" s="79"/>
      <c r="G40" s="130" t="s">
        <v>56</v>
      </c>
      <c r="H40" s="131" t="s">
        <v>57</v>
      </c>
      <c r="I40" s="79"/>
      <c r="J40" s="79"/>
      <c r="K40" s="79"/>
      <c r="L40" s="275">
        <f>SUM(M32:M38)</f>
        <v>0</v>
      </c>
      <c r="M40" s="275"/>
      <c r="N40" s="275"/>
      <c r="O40" s="275"/>
      <c r="P40" s="276"/>
      <c r="Q40" s="124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4037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ht="30" customHeight="1">
      <c r="B80" s="23"/>
      <c r="C80" s="30" t="s">
        <v>183</v>
      </c>
      <c r="D80" s="26"/>
      <c r="E80" s="26"/>
      <c r="F80" s="264" t="s">
        <v>284</v>
      </c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6"/>
      <c r="R80" s="24"/>
      <c r="T80" s="136"/>
      <c r="U80" s="136"/>
    </row>
    <row r="81" spans="2:65" s="1" customFormat="1" ht="36.950000000000003" customHeight="1">
      <c r="B81" s="35"/>
      <c r="C81" s="69" t="s">
        <v>1286</v>
      </c>
      <c r="D81" s="36"/>
      <c r="E81" s="36"/>
      <c r="F81" s="236" t="str">
        <f>F9</f>
        <v>002 - Vzduchotechnika</v>
      </c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36"/>
      <c r="R81" s="37"/>
      <c r="T81" s="135"/>
      <c r="U81" s="135"/>
    </row>
    <row r="82" spans="2:65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  <c r="T82" s="135"/>
      <c r="U82" s="135"/>
    </row>
    <row r="83" spans="2:65" s="1" customFormat="1" ht="18" customHeight="1">
      <c r="B83" s="35"/>
      <c r="C83" s="30" t="s">
        <v>24</v>
      </c>
      <c r="D83" s="36"/>
      <c r="E83" s="36"/>
      <c r="F83" s="28" t="str">
        <f>F11</f>
        <v>Dobruška</v>
      </c>
      <c r="G83" s="36"/>
      <c r="H83" s="36"/>
      <c r="I83" s="36"/>
      <c r="J83" s="36"/>
      <c r="K83" s="30" t="s">
        <v>26</v>
      </c>
      <c r="L83" s="36"/>
      <c r="M83" s="266" t="str">
        <f>IF(O11="","",O11)</f>
        <v>5. 3. 2018</v>
      </c>
      <c r="N83" s="266"/>
      <c r="O83" s="266"/>
      <c r="P83" s="266"/>
      <c r="Q83" s="36"/>
      <c r="R83" s="37"/>
      <c r="T83" s="135"/>
      <c r="U83" s="135"/>
    </row>
    <row r="84" spans="2:65" s="1" customFormat="1" ht="6.95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7"/>
      <c r="T84" s="135"/>
      <c r="U84" s="135"/>
    </row>
    <row r="85" spans="2:65" s="1" customFormat="1" ht="15">
      <c r="B85" s="35"/>
      <c r="C85" s="30" t="s">
        <v>28</v>
      </c>
      <c r="D85" s="36"/>
      <c r="E85" s="36"/>
      <c r="F85" s="28" t="str">
        <f>E14</f>
        <v>SŠ - Podorlické vzdělávací centrum Dobruška</v>
      </c>
      <c r="G85" s="36"/>
      <c r="H85" s="36"/>
      <c r="I85" s="36"/>
      <c r="J85" s="36"/>
      <c r="K85" s="30" t="s">
        <v>35</v>
      </c>
      <c r="L85" s="36"/>
      <c r="M85" s="220" t="str">
        <f>E20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65" s="1" customFormat="1" ht="14.45" customHeight="1">
      <c r="B86" s="35"/>
      <c r="C86" s="30" t="s">
        <v>33</v>
      </c>
      <c r="D86" s="36"/>
      <c r="E86" s="36"/>
      <c r="F86" s="28" t="str">
        <f>IF(E17="","",E17)</f>
        <v>Vyplň údaj</v>
      </c>
      <c r="G86" s="36"/>
      <c r="H86" s="36"/>
      <c r="I86" s="36"/>
      <c r="J86" s="36"/>
      <c r="K86" s="30" t="s">
        <v>41</v>
      </c>
      <c r="L86" s="36"/>
      <c r="M86" s="220" t="str">
        <f>E23</f>
        <v>ApA Architektonicko-projekt.ateliér Vamberk s.r.o.</v>
      </c>
      <c r="N86" s="220"/>
      <c r="O86" s="220"/>
      <c r="P86" s="220"/>
      <c r="Q86" s="220"/>
      <c r="R86" s="37"/>
      <c r="T86" s="135"/>
      <c r="U86" s="135"/>
    </row>
    <row r="87" spans="2:65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  <c r="T87" s="135"/>
      <c r="U87" s="135"/>
    </row>
    <row r="88" spans="2:65" s="1" customFormat="1" ht="29.25" customHeight="1">
      <c r="B88" s="35"/>
      <c r="C88" s="271" t="s">
        <v>186</v>
      </c>
      <c r="D88" s="272"/>
      <c r="E88" s="272"/>
      <c r="F88" s="272"/>
      <c r="G88" s="272"/>
      <c r="H88" s="124"/>
      <c r="I88" s="124"/>
      <c r="J88" s="124"/>
      <c r="K88" s="124"/>
      <c r="L88" s="124"/>
      <c r="M88" s="124"/>
      <c r="N88" s="271" t="s">
        <v>187</v>
      </c>
      <c r="O88" s="272"/>
      <c r="P88" s="272"/>
      <c r="Q88" s="272"/>
      <c r="R88" s="37"/>
      <c r="T88" s="135"/>
      <c r="U88" s="135"/>
    </row>
    <row r="89" spans="2:65" s="1" customFormat="1" ht="10.35" customHeight="1"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7"/>
      <c r="T89" s="135"/>
      <c r="U89" s="135"/>
    </row>
    <row r="90" spans="2:65" s="1" customFormat="1" ht="29.25" customHeight="1">
      <c r="B90" s="35"/>
      <c r="C90" s="137" t="s">
        <v>188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229">
        <f>N121</f>
        <v>0</v>
      </c>
      <c r="O90" s="269"/>
      <c r="P90" s="269"/>
      <c r="Q90" s="269"/>
      <c r="R90" s="37"/>
      <c r="T90" s="135"/>
      <c r="U90" s="135"/>
      <c r="AU90" s="19" t="s">
        <v>189</v>
      </c>
    </row>
    <row r="91" spans="2:65" s="7" customFormat="1" ht="24.95" customHeight="1">
      <c r="B91" s="138"/>
      <c r="C91" s="139"/>
      <c r="D91" s="140" t="s">
        <v>194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60">
        <f>N122</f>
        <v>0</v>
      </c>
      <c r="O91" s="273"/>
      <c r="P91" s="273"/>
      <c r="Q91" s="273"/>
      <c r="R91" s="141"/>
      <c r="T91" s="142"/>
      <c r="U91" s="142"/>
    </row>
    <row r="92" spans="2:65" s="8" customFormat="1" ht="19.899999999999999" customHeight="1">
      <c r="B92" s="143"/>
      <c r="C92" s="103"/>
      <c r="D92" s="114" t="s">
        <v>4063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N123</f>
        <v>0</v>
      </c>
      <c r="O92" s="227"/>
      <c r="P92" s="227"/>
      <c r="Q92" s="227"/>
      <c r="R92" s="144"/>
      <c r="T92" s="145"/>
      <c r="U92" s="145"/>
    </row>
    <row r="93" spans="2:65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T93" s="135"/>
      <c r="U93" s="135"/>
    </row>
    <row r="94" spans="2:65" s="1" customFormat="1" ht="29.25" customHeight="1">
      <c r="B94" s="35"/>
      <c r="C94" s="137" t="s">
        <v>197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69">
        <f>ROUND(N95+N96+N97+N98+N99+N100,0)</f>
        <v>0</v>
      </c>
      <c r="O94" s="270"/>
      <c r="P94" s="270"/>
      <c r="Q94" s="270"/>
      <c r="R94" s="37"/>
      <c r="T94" s="146"/>
      <c r="U94" s="147" t="s">
        <v>48</v>
      </c>
    </row>
    <row r="95" spans="2:65" s="1" customFormat="1" ht="18" customHeight="1">
      <c r="B95" s="35"/>
      <c r="C95" s="36"/>
      <c r="D95" s="247" t="s">
        <v>198</v>
      </c>
      <c r="E95" s="248"/>
      <c r="F95" s="248"/>
      <c r="G95" s="248"/>
      <c r="H95" s="248"/>
      <c r="I95" s="36"/>
      <c r="J95" s="36"/>
      <c r="K95" s="36"/>
      <c r="L95" s="36"/>
      <c r="M95" s="36"/>
      <c r="N95" s="246">
        <f>ROUND(N90*T95,0)</f>
        <v>0</v>
      </c>
      <c r="O95" s="226"/>
      <c r="P95" s="226"/>
      <c r="Q95" s="226"/>
      <c r="R95" s="37"/>
      <c r="S95" s="148"/>
      <c r="T95" s="149"/>
      <c r="U95" s="150" t="s">
        <v>49</v>
      </c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51" t="s">
        <v>162</v>
      </c>
      <c r="AZ95" s="148"/>
      <c r="BA95" s="148"/>
      <c r="BB95" s="148"/>
      <c r="BC95" s="148"/>
      <c r="BD95" s="148"/>
      <c r="BE95" s="152">
        <f t="shared" ref="BE95:BE100" si="0">IF(U95="základní",N95,0)</f>
        <v>0</v>
      </c>
      <c r="BF95" s="152">
        <f t="shared" ref="BF95:BF100" si="1">IF(U95="snížená",N95,0)</f>
        <v>0</v>
      </c>
      <c r="BG95" s="152">
        <f t="shared" ref="BG95:BG100" si="2">IF(U95="zákl. přenesená",N95,0)</f>
        <v>0</v>
      </c>
      <c r="BH95" s="152">
        <f t="shared" ref="BH95:BH100" si="3">IF(U95="sníž. přenesená",N95,0)</f>
        <v>0</v>
      </c>
      <c r="BI95" s="152">
        <f t="shared" ref="BI95:BI100" si="4">IF(U95="nulová",N95,0)</f>
        <v>0</v>
      </c>
      <c r="BJ95" s="151" t="s">
        <v>40</v>
      </c>
      <c r="BK95" s="148"/>
      <c r="BL95" s="148"/>
      <c r="BM95" s="148"/>
    </row>
    <row r="96" spans="2:65" s="1" customFormat="1" ht="18" customHeight="1">
      <c r="B96" s="35"/>
      <c r="C96" s="36"/>
      <c r="D96" s="247" t="s">
        <v>199</v>
      </c>
      <c r="E96" s="248"/>
      <c r="F96" s="248"/>
      <c r="G96" s="248"/>
      <c r="H96" s="248"/>
      <c r="I96" s="36"/>
      <c r="J96" s="36"/>
      <c r="K96" s="36"/>
      <c r="L96" s="36"/>
      <c r="M96" s="36"/>
      <c r="N96" s="246">
        <f>ROUND(N90*T96,0)</f>
        <v>0</v>
      </c>
      <c r="O96" s="226"/>
      <c r="P96" s="226"/>
      <c r="Q96" s="226"/>
      <c r="R96" s="37"/>
      <c r="S96" s="148"/>
      <c r="T96" s="149"/>
      <c r="U96" s="150" t="s">
        <v>49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51" t="s">
        <v>162</v>
      </c>
      <c r="AZ96" s="148"/>
      <c r="BA96" s="148"/>
      <c r="BB96" s="148"/>
      <c r="BC96" s="148"/>
      <c r="BD96" s="148"/>
      <c r="BE96" s="152">
        <f t="shared" si="0"/>
        <v>0</v>
      </c>
      <c r="BF96" s="152">
        <f t="shared" si="1"/>
        <v>0</v>
      </c>
      <c r="BG96" s="152">
        <f t="shared" si="2"/>
        <v>0</v>
      </c>
      <c r="BH96" s="152">
        <f t="shared" si="3"/>
        <v>0</v>
      </c>
      <c r="BI96" s="152">
        <f t="shared" si="4"/>
        <v>0</v>
      </c>
      <c r="BJ96" s="151" t="s">
        <v>40</v>
      </c>
      <c r="BK96" s="148"/>
      <c r="BL96" s="148"/>
      <c r="BM96" s="148"/>
    </row>
    <row r="97" spans="2:65" s="1" customFormat="1" ht="18" customHeight="1">
      <c r="B97" s="35"/>
      <c r="C97" s="36"/>
      <c r="D97" s="247" t="s">
        <v>200</v>
      </c>
      <c r="E97" s="248"/>
      <c r="F97" s="248"/>
      <c r="G97" s="248"/>
      <c r="H97" s="248"/>
      <c r="I97" s="36"/>
      <c r="J97" s="36"/>
      <c r="K97" s="36"/>
      <c r="L97" s="36"/>
      <c r="M97" s="36"/>
      <c r="N97" s="246">
        <f>ROUND(N90*T97,0)</f>
        <v>0</v>
      </c>
      <c r="O97" s="226"/>
      <c r="P97" s="226"/>
      <c r="Q97" s="226"/>
      <c r="R97" s="37"/>
      <c r="S97" s="148"/>
      <c r="T97" s="149"/>
      <c r="U97" s="150" t="s">
        <v>49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51" t="s">
        <v>162</v>
      </c>
      <c r="AZ97" s="148"/>
      <c r="BA97" s="148"/>
      <c r="BB97" s="148"/>
      <c r="BC97" s="148"/>
      <c r="BD97" s="148"/>
      <c r="BE97" s="152">
        <f t="shared" si="0"/>
        <v>0</v>
      </c>
      <c r="BF97" s="152">
        <f t="shared" si="1"/>
        <v>0</v>
      </c>
      <c r="BG97" s="152">
        <f t="shared" si="2"/>
        <v>0</v>
      </c>
      <c r="BH97" s="152">
        <f t="shared" si="3"/>
        <v>0</v>
      </c>
      <c r="BI97" s="152">
        <f t="shared" si="4"/>
        <v>0</v>
      </c>
      <c r="BJ97" s="151" t="s">
        <v>40</v>
      </c>
      <c r="BK97" s="148"/>
      <c r="BL97" s="148"/>
      <c r="BM97" s="148"/>
    </row>
    <row r="98" spans="2:65" s="1" customFormat="1" ht="18" customHeight="1">
      <c r="B98" s="35"/>
      <c r="C98" s="36"/>
      <c r="D98" s="247" t="s">
        <v>201</v>
      </c>
      <c r="E98" s="248"/>
      <c r="F98" s="248"/>
      <c r="G98" s="248"/>
      <c r="H98" s="248"/>
      <c r="I98" s="36"/>
      <c r="J98" s="36"/>
      <c r="K98" s="36"/>
      <c r="L98" s="36"/>
      <c r="M98" s="36"/>
      <c r="N98" s="246">
        <f>ROUND(N90*T98,0)</f>
        <v>0</v>
      </c>
      <c r="O98" s="226"/>
      <c r="P98" s="226"/>
      <c r="Q98" s="226"/>
      <c r="R98" s="37"/>
      <c r="S98" s="148"/>
      <c r="T98" s="149"/>
      <c r="U98" s="150" t="s">
        <v>49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51" t="s">
        <v>162</v>
      </c>
      <c r="AZ98" s="148"/>
      <c r="BA98" s="148"/>
      <c r="BB98" s="148"/>
      <c r="BC98" s="148"/>
      <c r="BD98" s="148"/>
      <c r="BE98" s="152">
        <f t="shared" si="0"/>
        <v>0</v>
      </c>
      <c r="BF98" s="152">
        <f t="shared" si="1"/>
        <v>0</v>
      </c>
      <c r="BG98" s="152">
        <f t="shared" si="2"/>
        <v>0</v>
      </c>
      <c r="BH98" s="152">
        <f t="shared" si="3"/>
        <v>0</v>
      </c>
      <c r="BI98" s="152">
        <f t="shared" si="4"/>
        <v>0</v>
      </c>
      <c r="BJ98" s="151" t="s">
        <v>40</v>
      </c>
      <c r="BK98" s="148"/>
      <c r="BL98" s="148"/>
      <c r="BM98" s="148"/>
    </row>
    <row r="99" spans="2:65" s="1" customFormat="1" ht="18" customHeight="1">
      <c r="B99" s="35"/>
      <c r="C99" s="36"/>
      <c r="D99" s="247" t="s">
        <v>202</v>
      </c>
      <c r="E99" s="248"/>
      <c r="F99" s="248"/>
      <c r="G99" s="248"/>
      <c r="H99" s="248"/>
      <c r="I99" s="36"/>
      <c r="J99" s="36"/>
      <c r="K99" s="36"/>
      <c r="L99" s="36"/>
      <c r="M99" s="36"/>
      <c r="N99" s="246">
        <f>ROUND(N90*T99,0)</f>
        <v>0</v>
      </c>
      <c r="O99" s="226"/>
      <c r="P99" s="226"/>
      <c r="Q99" s="226"/>
      <c r="R99" s="37"/>
      <c r="S99" s="148"/>
      <c r="T99" s="149"/>
      <c r="U99" s="150" t="s">
        <v>49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51" t="s">
        <v>162</v>
      </c>
      <c r="AZ99" s="148"/>
      <c r="BA99" s="148"/>
      <c r="BB99" s="148"/>
      <c r="BC99" s="148"/>
      <c r="BD99" s="148"/>
      <c r="BE99" s="152">
        <f t="shared" si="0"/>
        <v>0</v>
      </c>
      <c r="BF99" s="152">
        <f t="shared" si="1"/>
        <v>0</v>
      </c>
      <c r="BG99" s="152">
        <f t="shared" si="2"/>
        <v>0</v>
      </c>
      <c r="BH99" s="152">
        <f t="shared" si="3"/>
        <v>0</v>
      </c>
      <c r="BI99" s="152">
        <f t="shared" si="4"/>
        <v>0</v>
      </c>
      <c r="BJ99" s="151" t="s">
        <v>40</v>
      </c>
      <c r="BK99" s="148"/>
      <c r="BL99" s="148"/>
      <c r="BM99" s="148"/>
    </row>
    <row r="100" spans="2:65" s="1" customFormat="1" ht="18" customHeight="1">
      <c r="B100" s="35"/>
      <c r="C100" s="36"/>
      <c r="D100" s="114" t="s">
        <v>203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246">
        <f>ROUND(N90*T100,0)</f>
        <v>0</v>
      </c>
      <c r="O100" s="226"/>
      <c r="P100" s="226"/>
      <c r="Q100" s="226"/>
      <c r="R100" s="37"/>
      <c r="S100" s="148"/>
      <c r="T100" s="153"/>
      <c r="U100" s="154" t="s">
        <v>49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51" t="s">
        <v>204</v>
      </c>
      <c r="AZ100" s="148"/>
      <c r="BA100" s="148"/>
      <c r="BB100" s="148"/>
      <c r="BC100" s="148"/>
      <c r="BD100" s="148"/>
      <c r="BE100" s="152">
        <f t="shared" si="0"/>
        <v>0</v>
      </c>
      <c r="BF100" s="152">
        <f t="shared" si="1"/>
        <v>0</v>
      </c>
      <c r="BG100" s="152">
        <f t="shared" si="2"/>
        <v>0</v>
      </c>
      <c r="BH100" s="152">
        <f t="shared" si="3"/>
        <v>0</v>
      </c>
      <c r="BI100" s="152">
        <f t="shared" si="4"/>
        <v>0</v>
      </c>
      <c r="BJ100" s="151" t="s">
        <v>40</v>
      </c>
      <c r="BK100" s="148"/>
      <c r="BL100" s="148"/>
      <c r="BM100" s="148"/>
    </row>
    <row r="101" spans="2:65" s="1" customForma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5"/>
      <c r="U101" s="135"/>
    </row>
    <row r="102" spans="2:65" s="1" customFormat="1" ht="29.25" customHeight="1">
      <c r="B102" s="35"/>
      <c r="C102" s="123" t="s">
        <v>174</v>
      </c>
      <c r="D102" s="124"/>
      <c r="E102" s="124"/>
      <c r="F102" s="124"/>
      <c r="G102" s="124"/>
      <c r="H102" s="124"/>
      <c r="I102" s="124"/>
      <c r="J102" s="124"/>
      <c r="K102" s="124"/>
      <c r="L102" s="233">
        <f>ROUND(SUM(N90+N94),0)</f>
        <v>0</v>
      </c>
      <c r="M102" s="233"/>
      <c r="N102" s="233"/>
      <c r="O102" s="233"/>
      <c r="P102" s="233"/>
      <c r="Q102" s="233"/>
      <c r="R102" s="37"/>
      <c r="T102" s="135"/>
      <c r="U102" s="135"/>
    </row>
    <row r="103" spans="2:65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T103" s="135"/>
      <c r="U103" s="135"/>
    </row>
    <row r="107" spans="2:65" s="1" customFormat="1" ht="6.95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65" s="1" customFormat="1" ht="36.950000000000003" customHeight="1">
      <c r="B108" s="35"/>
      <c r="C108" s="207" t="s">
        <v>205</v>
      </c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37"/>
    </row>
    <row r="109" spans="2:65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65" s="1" customFormat="1" ht="30" customHeight="1">
      <c r="B110" s="35"/>
      <c r="C110" s="30" t="s">
        <v>19</v>
      </c>
      <c r="D110" s="36"/>
      <c r="E110" s="36"/>
      <c r="F110" s="264" t="str">
        <f>F6</f>
        <v>Dobruška - objekt výuky</v>
      </c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36"/>
      <c r="R110" s="37"/>
    </row>
    <row r="111" spans="2:65" ht="30" customHeight="1">
      <c r="B111" s="23"/>
      <c r="C111" s="30" t="s">
        <v>181</v>
      </c>
      <c r="D111" s="26"/>
      <c r="E111" s="26"/>
      <c r="F111" s="264" t="s">
        <v>4037</v>
      </c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6"/>
      <c r="R111" s="24"/>
    </row>
    <row r="112" spans="2:65" ht="30" customHeight="1">
      <c r="B112" s="23"/>
      <c r="C112" s="30" t="s">
        <v>183</v>
      </c>
      <c r="D112" s="26"/>
      <c r="E112" s="26"/>
      <c r="F112" s="264" t="s">
        <v>284</v>
      </c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6"/>
      <c r="R112" s="24"/>
    </row>
    <row r="113" spans="2:65" s="1" customFormat="1" ht="36.950000000000003" customHeight="1">
      <c r="B113" s="35"/>
      <c r="C113" s="69" t="s">
        <v>1286</v>
      </c>
      <c r="D113" s="36"/>
      <c r="E113" s="36"/>
      <c r="F113" s="236" t="str">
        <f>F9</f>
        <v>002 - Vzduchotechnika</v>
      </c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36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18" customHeight="1">
      <c r="B115" s="35"/>
      <c r="C115" s="30" t="s">
        <v>24</v>
      </c>
      <c r="D115" s="36"/>
      <c r="E115" s="36"/>
      <c r="F115" s="28" t="str">
        <f>F11</f>
        <v>Dobruška</v>
      </c>
      <c r="G115" s="36"/>
      <c r="H115" s="36"/>
      <c r="I115" s="36"/>
      <c r="J115" s="36"/>
      <c r="K115" s="30" t="s">
        <v>26</v>
      </c>
      <c r="L115" s="36"/>
      <c r="M115" s="266" t="str">
        <f>IF(O11="","",O11)</f>
        <v>5. 3. 2018</v>
      </c>
      <c r="N115" s="266"/>
      <c r="O115" s="266"/>
      <c r="P115" s="266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 ht="15">
      <c r="B117" s="35"/>
      <c r="C117" s="30" t="s">
        <v>28</v>
      </c>
      <c r="D117" s="36"/>
      <c r="E117" s="36"/>
      <c r="F117" s="28" t="str">
        <f>E14</f>
        <v>SŠ - Podorlické vzdělávací centrum Dobruška</v>
      </c>
      <c r="G117" s="36"/>
      <c r="H117" s="36"/>
      <c r="I117" s="36"/>
      <c r="J117" s="36"/>
      <c r="K117" s="30" t="s">
        <v>35</v>
      </c>
      <c r="L117" s="36"/>
      <c r="M117" s="220" t="str">
        <f>E20</f>
        <v>ApA Architektonicko-projekt.ateliér Vamberk s.r.o.</v>
      </c>
      <c r="N117" s="220"/>
      <c r="O117" s="220"/>
      <c r="P117" s="220"/>
      <c r="Q117" s="220"/>
      <c r="R117" s="37"/>
    </row>
    <row r="118" spans="2:65" s="1" customFormat="1" ht="14.45" customHeight="1">
      <c r="B118" s="35"/>
      <c r="C118" s="30" t="s">
        <v>33</v>
      </c>
      <c r="D118" s="36"/>
      <c r="E118" s="36"/>
      <c r="F118" s="28" t="str">
        <f>IF(E17="","",E17)</f>
        <v>Vyplň údaj</v>
      </c>
      <c r="G118" s="36"/>
      <c r="H118" s="36"/>
      <c r="I118" s="36"/>
      <c r="J118" s="36"/>
      <c r="K118" s="30" t="s">
        <v>41</v>
      </c>
      <c r="L118" s="36"/>
      <c r="M118" s="220" t="str">
        <f>E23</f>
        <v>ApA Architektonicko-projekt.ateliér Vamberk s.r.o.</v>
      </c>
      <c r="N118" s="220"/>
      <c r="O118" s="220"/>
      <c r="P118" s="220"/>
      <c r="Q118" s="220"/>
      <c r="R118" s="37"/>
    </row>
    <row r="119" spans="2:65" s="1" customFormat="1" ht="10.3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9" customFormat="1" ht="29.25" customHeight="1">
      <c r="B120" s="155"/>
      <c r="C120" s="156" t="s">
        <v>206</v>
      </c>
      <c r="D120" s="157" t="s">
        <v>207</v>
      </c>
      <c r="E120" s="157" t="s">
        <v>66</v>
      </c>
      <c r="F120" s="267" t="s">
        <v>208</v>
      </c>
      <c r="G120" s="267"/>
      <c r="H120" s="267"/>
      <c r="I120" s="267"/>
      <c r="J120" s="157" t="s">
        <v>209</v>
      </c>
      <c r="K120" s="157" t="s">
        <v>210</v>
      </c>
      <c r="L120" s="267" t="s">
        <v>211</v>
      </c>
      <c r="M120" s="267"/>
      <c r="N120" s="267" t="s">
        <v>187</v>
      </c>
      <c r="O120" s="267"/>
      <c r="P120" s="267"/>
      <c r="Q120" s="268"/>
      <c r="R120" s="158"/>
      <c r="T120" s="80" t="s">
        <v>212</v>
      </c>
      <c r="U120" s="81" t="s">
        <v>48</v>
      </c>
      <c r="V120" s="81" t="s">
        <v>213</v>
      </c>
      <c r="W120" s="81" t="s">
        <v>214</v>
      </c>
      <c r="X120" s="81" t="s">
        <v>215</v>
      </c>
      <c r="Y120" s="81" t="s">
        <v>216</v>
      </c>
      <c r="Z120" s="81" t="s">
        <v>217</v>
      </c>
      <c r="AA120" s="82" t="s">
        <v>218</v>
      </c>
    </row>
    <row r="121" spans="2:65" s="1" customFormat="1" ht="29.25" customHeight="1">
      <c r="B121" s="35"/>
      <c r="C121" s="84" t="s">
        <v>184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257">
        <f>BK121</f>
        <v>0</v>
      </c>
      <c r="O121" s="258"/>
      <c r="P121" s="258"/>
      <c r="Q121" s="258"/>
      <c r="R121" s="37"/>
      <c r="T121" s="83"/>
      <c r="U121" s="51"/>
      <c r="V121" s="51"/>
      <c r="W121" s="159">
        <f>W122+W128</f>
        <v>0</v>
      </c>
      <c r="X121" s="51"/>
      <c r="Y121" s="159">
        <f>Y122+Y128</f>
        <v>0</v>
      </c>
      <c r="Z121" s="51"/>
      <c r="AA121" s="160">
        <f>AA122+AA128</f>
        <v>0</v>
      </c>
      <c r="AT121" s="19" t="s">
        <v>83</v>
      </c>
      <c r="AU121" s="19" t="s">
        <v>189</v>
      </c>
      <c r="BK121" s="161">
        <f>BK122+BK128</f>
        <v>0</v>
      </c>
    </row>
    <row r="122" spans="2:65" s="10" customFormat="1" ht="37.35" customHeight="1">
      <c r="B122" s="162"/>
      <c r="C122" s="163"/>
      <c r="D122" s="164" t="s">
        <v>194</v>
      </c>
      <c r="E122" s="164"/>
      <c r="F122" s="164"/>
      <c r="G122" s="164"/>
      <c r="H122" s="164"/>
      <c r="I122" s="164"/>
      <c r="J122" s="164"/>
      <c r="K122" s="164"/>
      <c r="L122" s="164"/>
      <c r="M122" s="164"/>
      <c r="N122" s="259">
        <f>BK122</f>
        <v>0</v>
      </c>
      <c r="O122" s="260"/>
      <c r="P122" s="260"/>
      <c r="Q122" s="260"/>
      <c r="R122" s="165"/>
      <c r="T122" s="166"/>
      <c r="U122" s="163"/>
      <c r="V122" s="163"/>
      <c r="W122" s="167">
        <f>W123</f>
        <v>0</v>
      </c>
      <c r="X122" s="163"/>
      <c r="Y122" s="167">
        <f>Y123</f>
        <v>0</v>
      </c>
      <c r="Z122" s="163"/>
      <c r="AA122" s="168">
        <f>AA123</f>
        <v>0</v>
      </c>
      <c r="AR122" s="169" t="s">
        <v>40</v>
      </c>
      <c r="AT122" s="170" t="s">
        <v>83</v>
      </c>
      <c r="AU122" s="170" t="s">
        <v>84</v>
      </c>
      <c r="AY122" s="169" t="s">
        <v>219</v>
      </c>
      <c r="BK122" s="171">
        <f>BK123</f>
        <v>0</v>
      </c>
    </row>
    <row r="123" spans="2:65" s="10" customFormat="1" ht="19.899999999999999" customHeight="1">
      <c r="B123" s="162"/>
      <c r="C123" s="163"/>
      <c r="D123" s="172" t="s">
        <v>4063</v>
      </c>
      <c r="E123" s="172"/>
      <c r="F123" s="172"/>
      <c r="G123" s="172"/>
      <c r="H123" s="172"/>
      <c r="I123" s="172"/>
      <c r="J123" s="172"/>
      <c r="K123" s="172"/>
      <c r="L123" s="172"/>
      <c r="M123" s="172"/>
      <c r="N123" s="261">
        <f>BK123</f>
        <v>0</v>
      </c>
      <c r="O123" s="262"/>
      <c r="P123" s="262"/>
      <c r="Q123" s="262"/>
      <c r="R123" s="165"/>
      <c r="T123" s="166"/>
      <c r="U123" s="163"/>
      <c r="V123" s="163"/>
      <c r="W123" s="167">
        <f>SUM(W124:W127)</f>
        <v>0</v>
      </c>
      <c r="X123" s="163"/>
      <c r="Y123" s="167">
        <f>SUM(Y124:Y127)</f>
        <v>0</v>
      </c>
      <c r="Z123" s="163"/>
      <c r="AA123" s="168">
        <f>SUM(AA124:AA127)</f>
        <v>0</v>
      </c>
      <c r="AR123" s="169" t="s">
        <v>40</v>
      </c>
      <c r="AT123" s="170" t="s">
        <v>83</v>
      </c>
      <c r="AU123" s="170" t="s">
        <v>40</v>
      </c>
      <c r="AY123" s="169" t="s">
        <v>219</v>
      </c>
      <c r="BK123" s="171">
        <f>SUM(BK124:BK127)</f>
        <v>0</v>
      </c>
    </row>
    <row r="124" spans="2:65" s="1" customFormat="1" ht="51" customHeight="1">
      <c r="B124" s="35"/>
      <c r="C124" s="173" t="s">
        <v>40</v>
      </c>
      <c r="D124" s="173" t="s">
        <v>220</v>
      </c>
      <c r="E124" s="174" t="s">
        <v>1405</v>
      </c>
      <c r="F124" s="251" t="s">
        <v>4064</v>
      </c>
      <c r="G124" s="251"/>
      <c r="H124" s="251"/>
      <c r="I124" s="251"/>
      <c r="J124" s="175" t="s">
        <v>1354</v>
      </c>
      <c r="K124" s="176">
        <v>2</v>
      </c>
      <c r="L124" s="252">
        <v>0</v>
      </c>
      <c r="M124" s="253"/>
      <c r="N124" s="254">
        <f>ROUND(L124*K124,2)</f>
        <v>0</v>
      </c>
      <c r="O124" s="254"/>
      <c r="P124" s="254"/>
      <c r="Q124" s="254"/>
      <c r="R124" s="37"/>
      <c r="T124" s="177" t="s">
        <v>22</v>
      </c>
      <c r="U124" s="44" t="s">
        <v>49</v>
      </c>
      <c r="V124" s="36"/>
      <c r="W124" s="178">
        <f>V124*K124</f>
        <v>0</v>
      </c>
      <c r="X124" s="178">
        <v>0</v>
      </c>
      <c r="Y124" s="178">
        <f>X124*K124</f>
        <v>0</v>
      </c>
      <c r="Z124" s="178">
        <v>0</v>
      </c>
      <c r="AA124" s="179">
        <f>Z124*K124</f>
        <v>0</v>
      </c>
      <c r="AR124" s="19" t="s">
        <v>224</v>
      </c>
      <c r="AT124" s="19" t="s">
        <v>220</v>
      </c>
      <c r="AU124" s="19" t="s">
        <v>93</v>
      </c>
      <c r="AY124" s="19" t="s">
        <v>219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19" t="s">
        <v>40</v>
      </c>
      <c r="BK124" s="118">
        <f>ROUND(L124*K124,2)</f>
        <v>0</v>
      </c>
      <c r="BL124" s="19" t="s">
        <v>224</v>
      </c>
      <c r="BM124" s="19" t="s">
        <v>4065</v>
      </c>
    </row>
    <row r="125" spans="2:65" s="1" customFormat="1" ht="25.5" customHeight="1">
      <c r="B125" s="35"/>
      <c r="C125" s="173" t="s">
        <v>93</v>
      </c>
      <c r="D125" s="173" t="s">
        <v>220</v>
      </c>
      <c r="E125" s="174" t="s">
        <v>1414</v>
      </c>
      <c r="F125" s="251" t="s">
        <v>4066</v>
      </c>
      <c r="G125" s="251"/>
      <c r="H125" s="251"/>
      <c r="I125" s="251"/>
      <c r="J125" s="175" t="s">
        <v>429</v>
      </c>
      <c r="K125" s="176">
        <v>1.7</v>
      </c>
      <c r="L125" s="252">
        <v>0</v>
      </c>
      <c r="M125" s="253"/>
      <c r="N125" s="254">
        <f>ROUND(L125*K125,2)</f>
        <v>0</v>
      </c>
      <c r="O125" s="254"/>
      <c r="P125" s="254"/>
      <c r="Q125" s="254"/>
      <c r="R125" s="37"/>
      <c r="T125" s="177" t="s">
        <v>22</v>
      </c>
      <c r="U125" s="44" t="s">
        <v>49</v>
      </c>
      <c r="V125" s="36"/>
      <c r="W125" s="178">
        <f>V125*K125</f>
        <v>0</v>
      </c>
      <c r="X125" s="178">
        <v>0</v>
      </c>
      <c r="Y125" s="178">
        <f>X125*K125</f>
        <v>0</v>
      </c>
      <c r="Z125" s="178">
        <v>0</v>
      </c>
      <c r="AA125" s="179">
        <f>Z125*K125</f>
        <v>0</v>
      </c>
      <c r="AR125" s="19" t="s">
        <v>224</v>
      </c>
      <c r="AT125" s="19" t="s">
        <v>220</v>
      </c>
      <c r="AU125" s="19" t="s">
        <v>93</v>
      </c>
      <c r="AY125" s="19" t="s">
        <v>219</v>
      </c>
      <c r="BE125" s="118">
        <f>IF(U125="základní",N125,0)</f>
        <v>0</v>
      </c>
      <c r="BF125" s="118">
        <f>IF(U125="snížená",N125,0)</f>
        <v>0</v>
      </c>
      <c r="BG125" s="118">
        <f>IF(U125="zákl. přenesená",N125,0)</f>
        <v>0</v>
      </c>
      <c r="BH125" s="118">
        <f>IF(U125="sníž. přenesená",N125,0)</f>
        <v>0</v>
      </c>
      <c r="BI125" s="118">
        <f>IF(U125="nulová",N125,0)</f>
        <v>0</v>
      </c>
      <c r="BJ125" s="19" t="s">
        <v>40</v>
      </c>
      <c r="BK125" s="118">
        <f>ROUND(L125*K125,2)</f>
        <v>0</v>
      </c>
      <c r="BL125" s="19" t="s">
        <v>224</v>
      </c>
      <c r="BM125" s="19" t="s">
        <v>4067</v>
      </c>
    </row>
    <row r="126" spans="2:65" s="1" customFormat="1" ht="25.5" customHeight="1">
      <c r="B126" s="35"/>
      <c r="C126" s="173" t="s">
        <v>101</v>
      </c>
      <c r="D126" s="173" t="s">
        <v>220</v>
      </c>
      <c r="E126" s="174" t="s">
        <v>4068</v>
      </c>
      <c r="F126" s="251" t="s">
        <v>4069</v>
      </c>
      <c r="G126" s="251"/>
      <c r="H126" s="251"/>
      <c r="I126" s="251"/>
      <c r="J126" s="175" t="s">
        <v>429</v>
      </c>
      <c r="K126" s="176">
        <v>2.7</v>
      </c>
      <c r="L126" s="252">
        <v>0</v>
      </c>
      <c r="M126" s="253"/>
      <c r="N126" s="254">
        <f>ROUND(L126*K126,2)</f>
        <v>0</v>
      </c>
      <c r="O126" s="254"/>
      <c r="P126" s="254"/>
      <c r="Q126" s="254"/>
      <c r="R126" s="37"/>
      <c r="T126" s="177" t="s">
        <v>22</v>
      </c>
      <c r="U126" s="44" t="s">
        <v>49</v>
      </c>
      <c r="V126" s="36"/>
      <c r="W126" s="178">
        <f>V126*K126</f>
        <v>0</v>
      </c>
      <c r="X126" s="178">
        <v>0</v>
      </c>
      <c r="Y126" s="178">
        <f>X126*K126</f>
        <v>0</v>
      </c>
      <c r="Z126" s="178">
        <v>0</v>
      </c>
      <c r="AA126" s="179">
        <f>Z126*K126</f>
        <v>0</v>
      </c>
      <c r="AR126" s="19" t="s">
        <v>224</v>
      </c>
      <c r="AT126" s="19" t="s">
        <v>220</v>
      </c>
      <c r="AU126" s="19" t="s">
        <v>93</v>
      </c>
      <c r="AY126" s="19" t="s">
        <v>219</v>
      </c>
      <c r="BE126" s="118">
        <f>IF(U126="základní",N126,0)</f>
        <v>0</v>
      </c>
      <c r="BF126" s="118">
        <f>IF(U126="snížená",N126,0)</f>
        <v>0</v>
      </c>
      <c r="BG126" s="118">
        <f>IF(U126="zákl. přenesená",N126,0)</f>
        <v>0</v>
      </c>
      <c r="BH126" s="118">
        <f>IF(U126="sníž. přenesená",N126,0)</f>
        <v>0</v>
      </c>
      <c r="BI126" s="118">
        <f>IF(U126="nulová",N126,0)</f>
        <v>0</v>
      </c>
      <c r="BJ126" s="19" t="s">
        <v>40</v>
      </c>
      <c r="BK126" s="118">
        <f>ROUND(L126*K126,2)</f>
        <v>0</v>
      </c>
      <c r="BL126" s="19" t="s">
        <v>224</v>
      </c>
      <c r="BM126" s="19" t="s">
        <v>4070</v>
      </c>
    </row>
    <row r="127" spans="2:65" s="1" customFormat="1" ht="51" customHeight="1">
      <c r="B127" s="35"/>
      <c r="C127" s="173" t="s">
        <v>224</v>
      </c>
      <c r="D127" s="173" t="s">
        <v>220</v>
      </c>
      <c r="E127" s="174" t="s">
        <v>1417</v>
      </c>
      <c r="F127" s="251" t="s">
        <v>1418</v>
      </c>
      <c r="G127" s="251"/>
      <c r="H127" s="251"/>
      <c r="I127" s="251"/>
      <c r="J127" s="175" t="s">
        <v>223</v>
      </c>
      <c r="K127" s="176">
        <v>3.3</v>
      </c>
      <c r="L127" s="252">
        <v>0</v>
      </c>
      <c r="M127" s="253"/>
      <c r="N127" s="254">
        <f>ROUND(L127*K127,2)</f>
        <v>0</v>
      </c>
      <c r="O127" s="254"/>
      <c r="P127" s="254"/>
      <c r="Q127" s="254"/>
      <c r="R127" s="37"/>
      <c r="T127" s="177" t="s">
        <v>22</v>
      </c>
      <c r="U127" s="44" t="s">
        <v>49</v>
      </c>
      <c r="V127" s="36"/>
      <c r="W127" s="178">
        <f>V127*K127</f>
        <v>0</v>
      </c>
      <c r="X127" s="178">
        <v>0</v>
      </c>
      <c r="Y127" s="178">
        <f>X127*K127</f>
        <v>0</v>
      </c>
      <c r="Z127" s="178">
        <v>0</v>
      </c>
      <c r="AA127" s="179">
        <f>Z127*K127</f>
        <v>0</v>
      </c>
      <c r="AR127" s="19" t="s">
        <v>224</v>
      </c>
      <c r="AT127" s="19" t="s">
        <v>220</v>
      </c>
      <c r="AU127" s="19" t="s">
        <v>93</v>
      </c>
      <c r="AY127" s="19" t="s">
        <v>219</v>
      </c>
      <c r="BE127" s="118">
        <f>IF(U127="základní",N127,0)</f>
        <v>0</v>
      </c>
      <c r="BF127" s="118">
        <f>IF(U127="snížená",N127,0)</f>
        <v>0</v>
      </c>
      <c r="BG127" s="118">
        <f>IF(U127="zákl. přenesená",N127,0)</f>
        <v>0</v>
      </c>
      <c r="BH127" s="118">
        <f>IF(U127="sníž. přenesená",N127,0)</f>
        <v>0</v>
      </c>
      <c r="BI127" s="118">
        <f>IF(U127="nulová",N127,0)</f>
        <v>0</v>
      </c>
      <c r="BJ127" s="19" t="s">
        <v>40</v>
      </c>
      <c r="BK127" s="118">
        <f>ROUND(L127*K127,2)</f>
        <v>0</v>
      </c>
      <c r="BL127" s="19" t="s">
        <v>224</v>
      </c>
      <c r="BM127" s="19" t="s">
        <v>4071</v>
      </c>
    </row>
    <row r="128" spans="2:65" s="1" customFormat="1" ht="49.9" customHeight="1">
      <c r="B128" s="35"/>
      <c r="C128" s="36"/>
      <c r="D128" s="164" t="s">
        <v>282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249">
        <f>BK128</f>
        <v>0</v>
      </c>
      <c r="O128" s="250"/>
      <c r="P128" s="250"/>
      <c r="Q128" s="250"/>
      <c r="R128" s="37"/>
      <c r="T128" s="153"/>
      <c r="U128" s="56"/>
      <c r="V128" s="56"/>
      <c r="W128" s="56"/>
      <c r="X128" s="56"/>
      <c r="Y128" s="56"/>
      <c r="Z128" s="56"/>
      <c r="AA128" s="58"/>
      <c r="AT128" s="19" t="s">
        <v>83</v>
      </c>
      <c r="AU128" s="19" t="s">
        <v>84</v>
      </c>
      <c r="AY128" s="19" t="s">
        <v>283</v>
      </c>
      <c r="BK128" s="118">
        <v>0</v>
      </c>
    </row>
    <row r="129" spans="2:18" s="1" customFormat="1" ht="6.95" customHeight="1">
      <c r="B129" s="59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1"/>
    </row>
  </sheetData>
  <sheetProtection algorithmName="SHA-512" hashValue="3dO4XLEOj53RUlKmsKxqjS2K2t8GDKzqHN3y+LENSFpg7t1Zu3m3N+HlaNnBcasclMrdqnBzf/mic8tiZb5fjg==" saltValue="Hyx5ocP6H5OJLP71s5ZvgUdFTa6FbFmbb7Uj+ZejmeWlSy1wj464Dbp1oWVavcBjltiF8TQ1wEVAcVnU3oDxYQ==" spinCount="10" sheet="1" objects="1" scenarios="1" formatColumns="0" formatRows="0"/>
  <mergeCells count="86">
    <mergeCell ref="F127:I127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L127:M127"/>
    <mergeCell ref="N127:Q127"/>
    <mergeCell ref="N123:Q123"/>
    <mergeCell ref="N128:Q128"/>
    <mergeCell ref="O22:P22"/>
    <mergeCell ref="O11:P11"/>
    <mergeCell ref="O13:P13"/>
    <mergeCell ref="O14:P14"/>
    <mergeCell ref="O16:P16"/>
    <mergeCell ref="N92:Q92"/>
    <mergeCell ref="N94:Q94"/>
    <mergeCell ref="L102:Q102"/>
    <mergeCell ref="C108:Q108"/>
    <mergeCell ref="F110:P110"/>
    <mergeCell ref="F112:P112"/>
    <mergeCell ref="F111:P111"/>
    <mergeCell ref="F113:P113"/>
    <mergeCell ref="M115:P115"/>
    <mergeCell ref="E17:L17"/>
    <mergeCell ref="O17:P17"/>
    <mergeCell ref="O19:P19"/>
    <mergeCell ref="O20:P20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N95:Q95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8:Q98"/>
    <mergeCell ref="D99:H99"/>
    <mergeCell ref="N99:Q99"/>
    <mergeCell ref="N100:Q100"/>
    <mergeCell ref="D95:H95"/>
    <mergeCell ref="D96:H96"/>
    <mergeCell ref="N96:Q96"/>
    <mergeCell ref="D97:H97"/>
    <mergeCell ref="N97:Q97"/>
    <mergeCell ref="S2:AC2"/>
    <mergeCell ref="N121:Q121"/>
    <mergeCell ref="N122:Q122"/>
    <mergeCell ref="H1:K1"/>
    <mergeCell ref="C2:Q2"/>
    <mergeCell ref="C4:Q4"/>
    <mergeCell ref="F6:P6"/>
    <mergeCell ref="F8:P8"/>
    <mergeCell ref="F7:P7"/>
    <mergeCell ref="F9:P9"/>
    <mergeCell ref="M117:Q117"/>
    <mergeCell ref="M118:Q118"/>
    <mergeCell ref="F120:I120"/>
    <mergeCell ref="L120:M120"/>
    <mergeCell ref="N120:Q120"/>
    <mergeCell ref="D98:H98"/>
  </mergeCells>
  <hyperlinks>
    <hyperlink ref="F1:G1" location="C2" display="1) Krycí list rozpočtu"/>
    <hyperlink ref="H1:K1" location="C88" display="2) Rekapitulace rozpočtu"/>
    <hyperlink ref="L1" location="C12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5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153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4037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ht="25.35" customHeight="1">
      <c r="B8" s="23"/>
      <c r="C8" s="26"/>
      <c r="D8" s="30" t="s">
        <v>183</v>
      </c>
      <c r="E8" s="26"/>
      <c r="F8" s="264" t="s">
        <v>284</v>
      </c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6"/>
      <c r="R8" s="24"/>
    </row>
    <row r="9" spans="1:66" s="1" customFormat="1" ht="32.85" customHeight="1">
      <c r="B9" s="35"/>
      <c r="C9" s="36"/>
      <c r="D9" s="29" t="s">
        <v>1286</v>
      </c>
      <c r="E9" s="36"/>
      <c r="F9" s="221" t="s">
        <v>1701</v>
      </c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36"/>
      <c r="R9" s="37"/>
    </row>
    <row r="10" spans="1:66" s="1" customFormat="1" ht="14.45" customHeight="1">
      <c r="B10" s="35"/>
      <c r="C10" s="36"/>
      <c r="D10" s="30" t="s">
        <v>21</v>
      </c>
      <c r="E10" s="36"/>
      <c r="F10" s="28" t="s">
        <v>22</v>
      </c>
      <c r="G10" s="36"/>
      <c r="H10" s="36"/>
      <c r="I10" s="36"/>
      <c r="J10" s="36"/>
      <c r="K10" s="36"/>
      <c r="L10" s="36"/>
      <c r="M10" s="30" t="s">
        <v>23</v>
      </c>
      <c r="N10" s="36"/>
      <c r="O10" s="28" t="s">
        <v>22</v>
      </c>
      <c r="P10" s="36"/>
      <c r="Q10" s="36"/>
      <c r="R10" s="37"/>
    </row>
    <row r="11" spans="1:66" s="1" customFormat="1" ht="14.45" customHeight="1">
      <c r="B11" s="35"/>
      <c r="C11" s="36"/>
      <c r="D11" s="30" t="s">
        <v>24</v>
      </c>
      <c r="E11" s="36"/>
      <c r="F11" s="28" t="s">
        <v>25</v>
      </c>
      <c r="G11" s="36"/>
      <c r="H11" s="36"/>
      <c r="I11" s="36"/>
      <c r="J11" s="36"/>
      <c r="K11" s="36"/>
      <c r="L11" s="36"/>
      <c r="M11" s="30" t="s">
        <v>26</v>
      </c>
      <c r="N11" s="36"/>
      <c r="O11" s="279" t="str">
        <f>'Rekapitulace stavby'!AN8</f>
        <v>5. 3. 2018</v>
      </c>
      <c r="P11" s="266"/>
      <c r="Q11" s="36"/>
      <c r="R11" s="37"/>
    </row>
    <row r="12" spans="1:66" s="1" customFormat="1" ht="10.7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66" s="1" customFormat="1" ht="14.45" customHeight="1">
      <c r="B13" s="35"/>
      <c r="C13" s="36"/>
      <c r="D13" s="30" t="s">
        <v>28</v>
      </c>
      <c r="E13" s="36"/>
      <c r="F13" s="36"/>
      <c r="G13" s="36"/>
      <c r="H13" s="36"/>
      <c r="I13" s="36"/>
      <c r="J13" s="36"/>
      <c r="K13" s="36"/>
      <c r="L13" s="36"/>
      <c r="M13" s="30" t="s">
        <v>29</v>
      </c>
      <c r="N13" s="36"/>
      <c r="O13" s="220" t="s">
        <v>30</v>
      </c>
      <c r="P13" s="220"/>
      <c r="Q13" s="36"/>
      <c r="R13" s="37"/>
    </row>
    <row r="14" spans="1:66" s="1" customFormat="1" ht="18" customHeight="1">
      <c r="B14" s="35"/>
      <c r="C14" s="36"/>
      <c r="D14" s="36"/>
      <c r="E14" s="28" t="s">
        <v>31</v>
      </c>
      <c r="F14" s="36"/>
      <c r="G14" s="36"/>
      <c r="H14" s="36"/>
      <c r="I14" s="36"/>
      <c r="J14" s="36"/>
      <c r="K14" s="36"/>
      <c r="L14" s="36"/>
      <c r="M14" s="30" t="s">
        <v>32</v>
      </c>
      <c r="N14" s="36"/>
      <c r="O14" s="220" t="s">
        <v>22</v>
      </c>
      <c r="P14" s="220"/>
      <c r="Q14" s="36"/>
      <c r="R14" s="37"/>
    </row>
    <row r="15" spans="1:66" s="1" customFormat="1" ht="6.9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1:66" s="1" customFormat="1" ht="14.45" customHeight="1">
      <c r="B16" s="35"/>
      <c r="C16" s="36"/>
      <c r="D16" s="30" t="s">
        <v>33</v>
      </c>
      <c r="E16" s="36"/>
      <c r="F16" s="36"/>
      <c r="G16" s="36"/>
      <c r="H16" s="36"/>
      <c r="I16" s="36"/>
      <c r="J16" s="36"/>
      <c r="K16" s="36"/>
      <c r="L16" s="36"/>
      <c r="M16" s="30" t="s">
        <v>29</v>
      </c>
      <c r="N16" s="36"/>
      <c r="O16" s="280" t="str">
        <f>IF('Rekapitulace stavby'!AN13="","",'Rekapitulace stavby'!AN13)</f>
        <v>Vyplň údaj</v>
      </c>
      <c r="P16" s="220"/>
      <c r="Q16" s="36"/>
      <c r="R16" s="37"/>
    </row>
    <row r="17" spans="2:18" s="1" customFormat="1" ht="18" customHeight="1">
      <c r="B17" s="35"/>
      <c r="C17" s="36"/>
      <c r="D17" s="36"/>
      <c r="E17" s="280" t="str">
        <f>IF('Rekapitulace stavby'!E14="","",'Rekapitulace stavby'!E14)</f>
        <v>Vyplň údaj</v>
      </c>
      <c r="F17" s="281"/>
      <c r="G17" s="281"/>
      <c r="H17" s="281"/>
      <c r="I17" s="281"/>
      <c r="J17" s="281"/>
      <c r="K17" s="281"/>
      <c r="L17" s="281"/>
      <c r="M17" s="30" t="s">
        <v>32</v>
      </c>
      <c r="N17" s="36"/>
      <c r="O17" s="280" t="str">
        <f>IF('Rekapitulace stavby'!AN14="","",'Rekapitulace stavby'!AN14)</f>
        <v>Vyplň údaj</v>
      </c>
      <c r="P17" s="220"/>
      <c r="Q17" s="36"/>
      <c r="R17" s="37"/>
    </row>
    <row r="18" spans="2:18" s="1" customFormat="1" ht="6.95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2:18" s="1" customFormat="1" ht="14.45" customHeight="1">
      <c r="B19" s="35"/>
      <c r="C19" s="36"/>
      <c r="D19" s="30" t="s">
        <v>35</v>
      </c>
      <c r="E19" s="36"/>
      <c r="F19" s="36"/>
      <c r="G19" s="36"/>
      <c r="H19" s="36"/>
      <c r="I19" s="36"/>
      <c r="J19" s="36"/>
      <c r="K19" s="36"/>
      <c r="L19" s="36"/>
      <c r="M19" s="30" t="s">
        <v>29</v>
      </c>
      <c r="N19" s="36"/>
      <c r="O19" s="220" t="s">
        <v>36</v>
      </c>
      <c r="P19" s="220"/>
      <c r="Q19" s="36"/>
      <c r="R19" s="37"/>
    </row>
    <row r="20" spans="2:18" s="1" customFormat="1" ht="18" customHeight="1">
      <c r="B20" s="35"/>
      <c r="C20" s="36"/>
      <c r="D20" s="36"/>
      <c r="E20" s="28" t="s">
        <v>37</v>
      </c>
      <c r="F20" s="36"/>
      <c r="G20" s="36"/>
      <c r="H20" s="36"/>
      <c r="I20" s="36"/>
      <c r="J20" s="36"/>
      <c r="K20" s="36"/>
      <c r="L20" s="36"/>
      <c r="M20" s="30" t="s">
        <v>32</v>
      </c>
      <c r="N20" s="36"/>
      <c r="O20" s="220" t="s">
        <v>38</v>
      </c>
      <c r="P20" s="220"/>
      <c r="Q20" s="36"/>
      <c r="R20" s="37"/>
    </row>
    <row r="21" spans="2:18" s="1" customFormat="1" ht="6.95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2:18" s="1" customFormat="1" ht="14.45" customHeight="1">
      <c r="B22" s="35"/>
      <c r="C22" s="36"/>
      <c r="D22" s="30" t="s">
        <v>41</v>
      </c>
      <c r="E22" s="36"/>
      <c r="F22" s="36"/>
      <c r="G22" s="36"/>
      <c r="H22" s="36"/>
      <c r="I22" s="36"/>
      <c r="J22" s="36"/>
      <c r="K22" s="36"/>
      <c r="L22" s="36"/>
      <c r="M22" s="30" t="s">
        <v>29</v>
      </c>
      <c r="N22" s="36"/>
      <c r="O22" s="220" t="s">
        <v>36</v>
      </c>
      <c r="P22" s="220"/>
      <c r="Q22" s="36"/>
      <c r="R22" s="37"/>
    </row>
    <row r="23" spans="2:18" s="1" customFormat="1" ht="18" customHeight="1">
      <c r="B23" s="35"/>
      <c r="C23" s="36"/>
      <c r="D23" s="36"/>
      <c r="E23" s="28" t="s">
        <v>37</v>
      </c>
      <c r="F23" s="36"/>
      <c r="G23" s="36"/>
      <c r="H23" s="36"/>
      <c r="I23" s="36"/>
      <c r="J23" s="36"/>
      <c r="K23" s="36"/>
      <c r="L23" s="36"/>
      <c r="M23" s="30" t="s">
        <v>32</v>
      </c>
      <c r="N23" s="36"/>
      <c r="O23" s="220" t="s">
        <v>38</v>
      </c>
      <c r="P23" s="220"/>
      <c r="Q23" s="36"/>
      <c r="R23" s="37"/>
    </row>
    <row r="24" spans="2:18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4.45" customHeight="1">
      <c r="B25" s="35"/>
      <c r="C25" s="36"/>
      <c r="D25" s="30" t="s">
        <v>43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85.5" customHeight="1">
      <c r="B26" s="35"/>
      <c r="C26" s="36"/>
      <c r="D26" s="36"/>
      <c r="E26" s="215" t="s">
        <v>44</v>
      </c>
      <c r="F26" s="215"/>
      <c r="G26" s="215"/>
      <c r="H26" s="215"/>
      <c r="I26" s="215"/>
      <c r="J26" s="215"/>
      <c r="K26" s="215"/>
      <c r="L26" s="215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</row>
    <row r="28" spans="2:18" s="1" customFormat="1" ht="6.95" customHeight="1">
      <c r="B28" s="35"/>
      <c r="C28" s="36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36"/>
      <c r="R28" s="37"/>
    </row>
    <row r="29" spans="2:18" s="1" customFormat="1" ht="14.45" customHeight="1">
      <c r="B29" s="35"/>
      <c r="C29" s="36"/>
      <c r="D29" s="126" t="s">
        <v>184</v>
      </c>
      <c r="E29" s="36"/>
      <c r="F29" s="36"/>
      <c r="G29" s="36"/>
      <c r="H29" s="36"/>
      <c r="I29" s="36"/>
      <c r="J29" s="36"/>
      <c r="K29" s="36"/>
      <c r="L29" s="36"/>
      <c r="M29" s="216">
        <f>N90</f>
        <v>0</v>
      </c>
      <c r="N29" s="216"/>
      <c r="O29" s="216"/>
      <c r="P29" s="216"/>
      <c r="Q29" s="36"/>
      <c r="R29" s="37"/>
    </row>
    <row r="30" spans="2:18" s="1" customFormat="1" ht="14.45" customHeight="1">
      <c r="B30" s="35"/>
      <c r="C30" s="36"/>
      <c r="D30" s="34" t="s">
        <v>169</v>
      </c>
      <c r="E30" s="36"/>
      <c r="F30" s="36"/>
      <c r="G30" s="36"/>
      <c r="H30" s="36"/>
      <c r="I30" s="36"/>
      <c r="J30" s="36"/>
      <c r="K30" s="36"/>
      <c r="L30" s="36"/>
      <c r="M30" s="216">
        <f>N96</f>
        <v>0</v>
      </c>
      <c r="N30" s="216"/>
      <c r="O30" s="216"/>
      <c r="P30" s="216"/>
      <c r="Q30" s="36"/>
      <c r="R30" s="37"/>
    </row>
    <row r="31" spans="2:18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</row>
    <row r="32" spans="2:18" s="1" customFormat="1" ht="25.35" customHeight="1">
      <c r="B32" s="35"/>
      <c r="C32" s="36"/>
      <c r="D32" s="127" t="s">
        <v>47</v>
      </c>
      <c r="E32" s="36"/>
      <c r="F32" s="36"/>
      <c r="G32" s="36"/>
      <c r="H32" s="36"/>
      <c r="I32" s="36"/>
      <c r="J32" s="36"/>
      <c r="K32" s="36"/>
      <c r="L32" s="36"/>
      <c r="M32" s="278">
        <f>ROUND(M29+M30,0)</f>
        <v>0</v>
      </c>
      <c r="N32" s="263"/>
      <c r="O32" s="263"/>
      <c r="P32" s="263"/>
      <c r="Q32" s="36"/>
      <c r="R32" s="37"/>
    </row>
    <row r="33" spans="2:18" s="1" customFormat="1" ht="6.95" customHeight="1">
      <c r="B33" s="35"/>
      <c r="C33" s="3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36"/>
      <c r="R33" s="37"/>
    </row>
    <row r="34" spans="2:18" s="1" customFormat="1" ht="14.45" customHeight="1">
      <c r="B34" s="35"/>
      <c r="C34" s="36"/>
      <c r="D34" s="42" t="s">
        <v>48</v>
      </c>
      <c r="E34" s="42" t="s">
        <v>49</v>
      </c>
      <c r="F34" s="43">
        <v>0.21</v>
      </c>
      <c r="G34" s="128" t="s">
        <v>50</v>
      </c>
      <c r="H34" s="274">
        <f>(SUM(BE96:BE103)+SUM(BE123:BE143))</f>
        <v>0</v>
      </c>
      <c r="I34" s="263"/>
      <c r="J34" s="263"/>
      <c r="K34" s="36"/>
      <c r="L34" s="36"/>
      <c r="M34" s="274">
        <f>ROUND((SUM(BE96:BE103)+SUM(BE123:BE143)), 0)*F34</f>
        <v>0</v>
      </c>
      <c r="N34" s="263"/>
      <c r="O34" s="263"/>
      <c r="P34" s="263"/>
      <c r="Q34" s="36"/>
      <c r="R34" s="37"/>
    </row>
    <row r="35" spans="2:18" s="1" customFormat="1" ht="14.45" customHeight="1">
      <c r="B35" s="35"/>
      <c r="C35" s="36"/>
      <c r="D35" s="36"/>
      <c r="E35" s="42" t="s">
        <v>51</v>
      </c>
      <c r="F35" s="43">
        <v>0.15</v>
      </c>
      <c r="G35" s="128" t="s">
        <v>50</v>
      </c>
      <c r="H35" s="274">
        <f>(SUM(BF96:BF103)+SUM(BF123:BF143))</f>
        <v>0</v>
      </c>
      <c r="I35" s="263"/>
      <c r="J35" s="263"/>
      <c r="K35" s="36"/>
      <c r="L35" s="36"/>
      <c r="M35" s="274">
        <f>ROUND((SUM(BF96:BF103)+SUM(BF123:BF143)), 0)*F35</f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52</v>
      </c>
      <c r="F36" s="43">
        <v>0.21</v>
      </c>
      <c r="G36" s="128" t="s">
        <v>50</v>
      </c>
      <c r="H36" s="274">
        <f>(SUM(BG96:BG103)+SUM(BG123:BG143))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53</v>
      </c>
      <c r="F37" s="43">
        <v>0.15</v>
      </c>
      <c r="G37" s="128" t="s">
        <v>50</v>
      </c>
      <c r="H37" s="274">
        <f>(SUM(BH96:BH103)+SUM(BH123:BH143))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54</v>
      </c>
      <c r="F38" s="43">
        <v>0</v>
      </c>
      <c r="G38" s="128" t="s">
        <v>50</v>
      </c>
      <c r="H38" s="274">
        <f>(SUM(BI96:BI103)+SUM(BI123:BI143))</f>
        <v>0</v>
      </c>
      <c r="I38" s="263"/>
      <c r="J38" s="263"/>
      <c r="K38" s="36"/>
      <c r="L38" s="36"/>
      <c r="M38" s="274">
        <v>0</v>
      </c>
      <c r="N38" s="263"/>
      <c r="O38" s="263"/>
      <c r="P38" s="263"/>
      <c r="Q38" s="36"/>
      <c r="R38" s="37"/>
    </row>
    <row r="39" spans="2:18" s="1" customFormat="1" ht="6.9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25.35" customHeight="1">
      <c r="B40" s="35"/>
      <c r="C40" s="124"/>
      <c r="D40" s="129" t="s">
        <v>55</v>
      </c>
      <c r="E40" s="79"/>
      <c r="F40" s="79"/>
      <c r="G40" s="130" t="s">
        <v>56</v>
      </c>
      <c r="H40" s="131" t="s">
        <v>57</v>
      </c>
      <c r="I40" s="79"/>
      <c r="J40" s="79"/>
      <c r="K40" s="79"/>
      <c r="L40" s="275">
        <f>SUM(M32:M38)</f>
        <v>0</v>
      </c>
      <c r="M40" s="275"/>
      <c r="N40" s="275"/>
      <c r="O40" s="275"/>
      <c r="P40" s="276"/>
      <c r="Q40" s="124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4037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ht="30" customHeight="1">
      <c r="B80" s="23"/>
      <c r="C80" s="30" t="s">
        <v>183</v>
      </c>
      <c r="D80" s="26"/>
      <c r="E80" s="26"/>
      <c r="F80" s="264" t="s">
        <v>284</v>
      </c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6"/>
      <c r="R80" s="24"/>
      <c r="T80" s="136"/>
      <c r="U80" s="136"/>
    </row>
    <row r="81" spans="2:47" s="1" customFormat="1" ht="36.950000000000003" customHeight="1">
      <c r="B81" s="35"/>
      <c r="C81" s="69" t="s">
        <v>1286</v>
      </c>
      <c r="D81" s="36"/>
      <c r="E81" s="36"/>
      <c r="F81" s="236" t="str">
        <f>F9</f>
        <v>003 - Zařízení pro vytápění staveb</v>
      </c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36"/>
      <c r="R81" s="37"/>
      <c r="T81" s="135"/>
      <c r="U81" s="135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  <c r="T82" s="135"/>
      <c r="U82" s="135"/>
    </row>
    <row r="83" spans="2:47" s="1" customFormat="1" ht="18" customHeight="1">
      <c r="B83" s="35"/>
      <c r="C83" s="30" t="s">
        <v>24</v>
      </c>
      <c r="D83" s="36"/>
      <c r="E83" s="36"/>
      <c r="F83" s="28" t="str">
        <f>F11</f>
        <v>Dobruška</v>
      </c>
      <c r="G83" s="36"/>
      <c r="H83" s="36"/>
      <c r="I83" s="36"/>
      <c r="J83" s="36"/>
      <c r="K83" s="30" t="s">
        <v>26</v>
      </c>
      <c r="L83" s="36"/>
      <c r="M83" s="266" t="str">
        <f>IF(O11="","",O11)</f>
        <v>5. 3. 2018</v>
      </c>
      <c r="N83" s="266"/>
      <c r="O83" s="266"/>
      <c r="P83" s="266"/>
      <c r="Q83" s="36"/>
      <c r="R83" s="37"/>
      <c r="T83" s="135"/>
      <c r="U83" s="135"/>
    </row>
    <row r="84" spans="2:47" s="1" customFormat="1" ht="6.95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7"/>
      <c r="T84" s="135"/>
      <c r="U84" s="135"/>
    </row>
    <row r="85" spans="2:47" s="1" customFormat="1" ht="15">
      <c r="B85" s="35"/>
      <c r="C85" s="30" t="s">
        <v>28</v>
      </c>
      <c r="D85" s="36"/>
      <c r="E85" s="36"/>
      <c r="F85" s="28" t="str">
        <f>E14</f>
        <v>SŠ - Podorlické vzdělávací centrum Dobruška</v>
      </c>
      <c r="G85" s="36"/>
      <c r="H85" s="36"/>
      <c r="I85" s="36"/>
      <c r="J85" s="36"/>
      <c r="K85" s="30" t="s">
        <v>35</v>
      </c>
      <c r="L85" s="36"/>
      <c r="M85" s="220" t="str">
        <f>E20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4.45" customHeight="1">
      <c r="B86" s="35"/>
      <c r="C86" s="30" t="s">
        <v>33</v>
      </c>
      <c r="D86" s="36"/>
      <c r="E86" s="36"/>
      <c r="F86" s="28" t="str">
        <f>IF(E17="","",E17)</f>
        <v>Vyplň údaj</v>
      </c>
      <c r="G86" s="36"/>
      <c r="H86" s="36"/>
      <c r="I86" s="36"/>
      <c r="J86" s="36"/>
      <c r="K86" s="30" t="s">
        <v>41</v>
      </c>
      <c r="L86" s="36"/>
      <c r="M86" s="220" t="str">
        <f>E23</f>
        <v>ApA Architektonicko-projekt.ateliér Vamberk s.r.o.</v>
      </c>
      <c r="N86" s="220"/>
      <c r="O86" s="220"/>
      <c r="P86" s="220"/>
      <c r="Q86" s="220"/>
      <c r="R86" s="37"/>
      <c r="T86" s="135"/>
      <c r="U86" s="135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  <c r="T87" s="135"/>
      <c r="U87" s="135"/>
    </row>
    <row r="88" spans="2:47" s="1" customFormat="1" ht="29.25" customHeight="1">
      <c r="B88" s="35"/>
      <c r="C88" s="271" t="s">
        <v>186</v>
      </c>
      <c r="D88" s="272"/>
      <c r="E88" s="272"/>
      <c r="F88" s="272"/>
      <c r="G88" s="272"/>
      <c r="H88" s="124"/>
      <c r="I88" s="124"/>
      <c r="J88" s="124"/>
      <c r="K88" s="124"/>
      <c r="L88" s="124"/>
      <c r="M88" s="124"/>
      <c r="N88" s="271" t="s">
        <v>187</v>
      </c>
      <c r="O88" s="272"/>
      <c r="P88" s="272"/>
      <c r="Q88" s="272"/>
      <c r="R88" s="37"/>
      <c r="T88" s="135"/>
      <c r="U88" s="135"/>
    </row>
    <row r="89" spans="2:47" s="1" customFormat="1" ht="10.35" customHeight="1"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7"/>
      <c r="T89" s="135"/>
      <c r="U89" s="135"/>
    </row>
    <row r="90" spans="2:47" s="1" customFormat="1" ht="29.25" customHeight="1">
      <c r="B90" s="35"/>
      <c r="C90" s="137" t="s">
        <v>188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229">
        <f>N123</f>
        <v>0</v>
      </c>
      <c r="O90" s="269"/>
      <c r="P90" s="269"/>
      <c r="Q90" s="269"/>
      <c r="R90" s="37"/>
      <c r="T90" s="135"/>
      <c r="U90" s="135"/>
      <c r="AU90" s="19" t="s">
        <v>189</v>
      </c>
    </row>
    <row r="91" spans="2:47" s="7" customFormat="1" ht="24.95" customHeight="1">
      <c r="B91" s="138"/>
      <c r="C91" s="139"/>
      <c r="D91" s="140" t="s">
        <v>1702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60">
        <f>N124</f>
        <v>0</v>
      </c>
      <c r="O91" s="273"/>
      <c r="P91" s="273"/>
      <c r="Q91" s="273"/>
      <c r="R91" s="141"/>
      <c r="T91" s="142"/>
      <c r="U91" s="142"/>
    </row>
    <row r="92" spans="2:47" s="8" customFormat="1" ht="19.899999999999999" customHeight="1">
      <c r="B92" s="143"/>
      <c r="C92" s="103"/>
      <c r="D92" s="114" t="s">
        <v>1707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N125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1708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N131</f>
        <v>0</v>
      </c>
      <c r="O93" s="227"/>
      <c r="P93" s="227"/>
      <c r="Q93" s="227"/>
      <c r="R93" s="144"/>
      <c r="T93" s="145"/>
      <c r="U93" s="145"/>
    </row>
    <row r="94" spans="2:47" s="8" customFormat="1" ht="19.899999999999999" customHeight="1">
      <c r="B94" s="143"/>
      <c r="C94" s="103"/>
      <c r="D94" s="114" t="s">
        <v>1709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6">
        <f>N136</f>
        <v>0</v>
      </c>
      <c r="O94" s="227"/>
      <c r="P94" s="227"/>
      <c r="Q94" s="227"/>
      <c r="R94" s="144"/>
      <c r="T94" s="145"/>
      <c r="U94" s="145"/>
    </row>
    <row r="95" spans="2:47" s="1" customFormat="1" ht="21.7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  <c r="T95" s="135"/>
      <c r="U95" s="135"/>
    </row>
    <row r="96" spans="2:47" s="1" customFormat="1" ht="29.25" customHeight="1">
      <c r="B96" s="35"/>
      <c r="C96" s="137" t="s">
        <v>197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69">
        <f>ROUND(N97+N98+N99+N100+N101+N102,0)</f>
        <v>0</v>
      </c>
      <c r="O96" s="270"/>
      <c r="P96" s="270"/>
      <c r="Q96" s="270"/>
      <c r="R96" s="37"/>
      <c r="T96" s="146"/>
      <c r="U96" s="147" t="s">
        <v>48</v>
      </c>
    </row>
    <row r="97" spans="2:65" s="1" customFormat="1" ht="18" customHeight="1">
      <c r="B97" s="35"/>
      <c r="C97" s="36"/>
      <c r="D97" s="247" t="s">
        <v>198</v>
      </c>
      <c r="E97" s="248"/>
      <c r="F97" s="248"/>
      <c r="G97" s="248"/>
      <c r="H97" s="248"/>
      <c r="I97" s="36"/>
      <c r="J97" s="36"/>
      <c r="K97" s="36"/>
      <c r="L97" s="36"/>
      <c r="M97" s="36"/>
      <c r="N97" s="246">
        <f>ROUND(N90*T97,0)</f>
        <v>0</v>
      </c>
      <c r="O97" s="226"/>
      <c r="P97" s="226"/>
      <c r="Q97" s="226"/>
      <c r="R97" s="37"/>
      <c r="S97" s="148"/>
      <c r="T97" s="149"/>
      <c r="U97" s="150" t="s">
        <v>49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51" t="s">
        <v>162</v>
      </c>
      <c r="AZ97" s="148"/>
      <c r="BA97" s="148"/>
      <c r="BB97" s="148"/>
      <c r="BC97" s="148"/>
      <c r="BD97" s="148"/>
      <c r="BE97" s="152">
        <f t="shared" ref="BE97:BE102" si="0">IF(U97="základní",N97,0)</f>
        <v>0</v>
      </c>
      <c r="BF97" s="152">
        <f t="shared" ref="BF97:BF102" si="1">IF(U97="snížená",N97,0)</f>
        <v>0</v>
      </c>
      <c r="BG97" s="152">
        <f t="shared" ref="BG97:BG102" si="2">IF(U97="zákl. přenesená",N97,0)</f>
        <v>0</v>
      </c>
      <c r="BH97" s="152">
        <f t="shared" ref="BH97:BH102" si="3">IF(U97="sníž. přenesená",N97,0)</f>
        <v>0</v>
      </c>
      <c r="BI97" s="152">
        <f t="shared" ref="BI97:BI102" si="4">IF(U97="nulová",N97,0)</f>
        <v>0</v>
      </c>
      <c r="BJ97" s="151" t="s">
        <v>40</v>
      </c>
      <c r="BK97" s="148"/>
      <c r="BL97" s="148"/>
      <c r="BM97" s="148"/>
    </row>
    <row r="98" spans="2:65" s="1" customFormat="1" ht="18" customHeight="1">
      <c r="B98" s="35"/>
      <c r="C98" s="36"/>
      <c r="D98" s="247" t="s">
        <v>199</v>
      </c>
      <c r="E98" s="248"/>
      <c r="F98" s="248"/>
      <c r="G98" s="248"/>
      <c r="H98" s="248"/>
      <c r="I98" s="36"/>
      <c r="J98" s="36"/>
      <c r="K98" s="36"/>
      <c r="L98" s="36"/>
      <c r="M98" s="36"/>
      <c r="N98" s="246">
        <f>ROUND(N90*T98,0)</f>
        <v>0</v>
      </c>
      <c r="O98" s="226"/>
      <c r="P98" s="226"/>
      <c r="Q98" s="226"/>
      <c r="R98" s="37"/>
      <c r="S98" s="148"/>
      <c r="T98" s="149"/>
      <c r="U98" s="150" t="s">
        <v>49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51" t="s">
        <v>162</v>
      </c>
      <c r="AZ98" s="148"/>
      <c r="BA98" s="148"/>
      <c r="BB98" s="148"/>
      <c r="BC98" s="148"/>
      <c r="BD98" s="148"/>
      <c r="BE98" s="152">
        <f t="shared" si="0"/>
        <v>0</v>
      </c>
      <c r="BF98" s="152">
        <f t="shared" si="1"/>
        <v>0</v>
      </c>
      <c r="BG98" s="152">
        <f t="shared" si="2"/>
        <v>0</v>
      </c>
      <c r="BH98" s="152">
        <f t="shared" si="3"/>
        <v>0</v>
      </c>
      <c r="BI98" s="152">
        <f t="shared" si="4"/>
        <v>0</v>
      </c>
      <c r="BJ98" s="151" t="s">
        <v>40</v>
      </c>
      <c r="BK98" s="148"/>
      <c r="BL98" s="148"/>
      <c r="BM98" s="148"/>
    </row>
    <row r="99" spans="2:65" s="1" customFormat="1" ht="18" customHeight="1">
      <c r="B99" s="35"/>
      <c r="C99" s="36"/>
      <c r="D99" s="247" t="s">
        <v>200</v>
      </c>
      <c r="E99" s="248"/>
      <c r="F99" s="248"/>
      <c r="G99" s="248"/>
      <c r="H99" s="248"/>
      <c r="I99" s="36"/>
      <c r="J99" s="36"/>
      <c r="K99" s="36"/>
      <c r="L99" s="36"/>
      <c r="M99" s="36"/>
      <c r="N99" s="246">
        <f>ROUND(N90*T99,0)</f>
        <v>0</v>
      </c>
      <c r="O99" s="226"/>
      <c r="P99" s="226"/>
      <c r="Q99" s="226"/>
      <c r="R99" s="37"/>
      <c r="S99" s="148"/>
      <c r="T99" s="149"/>
      <c r="U99" s="150" t="s">
        <v>49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51" t="s">
        <v>162</v>
      </c>
      <c r="AZ99" s="148"/>
      <c r="BA99" s="148"/>
      <c r="BB99" s="148"/>
      <c r="BC99" s="148"/>
      <c r="BD99" s="148"/>
      <c r="BE99" s="152">
        <f t="shared" si="0"/>
        <v>0</v>
      </c>
      <c r="BF99" s="152">
        <f t="shared" si="1"/>
        <v>0</v>
      </c>
      <c r="BG99" s="152">
        <f t="shared" si="2"/>
        <v>0</v>
      </c>
      <c r="BH99" s="152">
        <f t="shared" si="3"/>
        <v>0</v>
      </c>
      <c r="BI99" s="152">
        <f t="shared" si="4"/>
        <v>0</v>
      </c>
      <c r="BJ99" s="151" t="s">
        <v>40</v>
      </c>
      <c r="BK99" s="148"/>
      <c r="BL99" s="148"/>
      <c r="BM99" s="148"/>
    </row>
    <row r="100" spans="2:65" s="1" customFormat="1" ht="18" customHeight="1">
      <c r="B100" s="35"/>
      <c r="C100" s="36"/>
      <c r="D100" s="247" t="s">
        <v>201</v>
      </c>
      <c r="E100" s="248"/>
      <c r="F100" s="248"/>
      <c r="G100" s="248"/>
      <c r="H100" s="248"/>
      <c r="I100" s="36"/>
      <c r="J100" s="36"/>
      <c r="K100" s="36"/>
      <c r="L100" s="36"/>
      <c r="M100" s="36"/>
      <c r="N100" s="246">
        <f>ROUND(N90*T100,0)</f>
        <v>0</v>
      </c>
      <c r="O100" s="226"/>
      <c r="P100" s="226"/>
      <c r="Q100" s="226"/>
      <c r="R100" s="37"/>
      <c r="S100" s="148"/>
      <c r="T100" s="149"/>
      <c r="U100" s="150" t="s">
        <v>49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51" t="s">
        <v>162</v>
      </c>
      <c r="AZ100" s="148"/>
      <c r="BA100" s="148"/>
      <c r="BB100" s="148"/>
      <c r="BC100" s="148"/>
      <c r="BD100" s="148"/>
      <c r="BE100" s="152">
        <f t="shared" si="0"/>
        <v>0</v>
      </c>
      <c r="BF100" s="152">
        <f t="shared" si="1"/>
        <v>0</v>
      </c>
      <c r="BG100" s="152">
        <f t="shared" si="2"/>
        <v>0</v>
      </c>
      <c r="BH100" s="152">
        <f t="shared" si="3"/>
        <v>0</v>
      </c>
      <c r="BI100" s="152">
        <f t="shared" si="4"/>
        <v>0</v>
      </c>
      <c r="BJ100" s="151" t="s">
        <v>40</v>
      </c>
      <c r="BK100" s="148"/>
      <c r="BL100" s="148"/>
      <c r="BM100" s="148"/>
    </row>
    <row r="101" spans="2:65" s="1" customFormat="1" ht="18" customHeight="1">
      <c r="B101" s="35"/>
      <c r="C101" s="36"/>
      <c r="D101" s="247" t="s">
        <v>202</v>
      </c>
      <c r="E101" s="248"/>
      <c r="F101" s="248"/>
      <c r="G101" s="248"/>
      <c r="H101" s="248"/>
      <c r="I101" s="36"/>
      <c r="J101" s="36"/>
      <c r="K101" s="36"/>
      <c r="L101" s="36"/>
      <c r="M101" s="36"/>
      <c r="N101" s="246">
        <f>ROUND(N90*T101,0)</f>
        <v>0</v>
      </c>
      <c r="O101" s="226"/>
      <c r="P101" s="226"/>
      <c r="Q101" s="226"/>
      <c r="R101" s="37"/>
      <c r="S101" s="148"/>
      <c r="T101" s="149"/>
      <c r="U101" s="150" t="s">
        <v>49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51" t="s">
        <v>162</v>
      </c>
      <c r="AZ101" s="148"/>
      <c r="BA101" s="148"/>
      <c r="BB101" s="148"/>
      <c r="BC101" s="148"/>
      <c r="BD101" s="148"/>
      <c r="BE101" s="152">
        <f t="shared" si="0"/>
        <v>0</v>
      </c>
      <c r="BF101" s="152">
        <f t="shared" si="1"/>
        <v>0</v>
      </c>
      <c r="BG101" s="152">
        <f t="shared" si="2"/>
        <v>0</v>
      </c>
      <c r="BH101" s="152">
        <f t="shared" si="3"/>
        <v>0</v>
      </c>
      <c r="BI101" s="152">
        <f t="shared" si="4"/>
        <v>0</v>
      </c>
      <c r="BJ101" s="151" t="s">
        <v>40</v>
      </c>
      <c r="BK101" s="148"/>
      <c r="BL101" s="148"/>
      <c r="BM101" s="148"/>
    </row>
    <row r="102" spans="2:65" s="1" customFormat="1" ht="18" customHeight="1">
      <c r="B102" s="35"/>
      <c r="C102" s="36"/>
      <c r="D102" s="114" t="s">
        <v>203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246">
        <f>ROUND(N90*T102,0)</f>
        <v>0</v>
      </c>
      <c r="O102" s="226"/>
      <c r="P102" s="226"/>
      <c r="Q102" s="226"/>
      <c r="R102" s="37"/>
      <c r="S102" s="148"/>
      <c r="T102" s="153"/>
      <c r="U102" s="154" t="s">
        <v>49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51" t="s">
        <v>204</v>
      </c>
      <c r="AZ102" s="148"/>
      <c r="BA102" s="148"/>
      <c r="BB102" s="148"/>
      <c r="BC102" s="148"/>
      <c r="BD102" s="148"/>
      <c r="BE102" s="152">
        <f t="shared" si="0"/>
        <v>0</v>
      </c>
      <c r="BF102" s="152">
        <f t="shared" si="1"/>
        <v>0</v>
      </c>
      <c r="BG102" s="152">
        <f t="shared" si="2"/>
        <v>0</v>
      </c>
      <c r="BH102" s="152">
        <f t="shared" si="3"/>
        <v>0</v>
      </c>
      <c r="BI102" s="152">
        <f t="shared" si="4"/>
        <v>0</v>
      </c>
      <c r="BJ102" s="151" t="s">
        <v>40</v>
      </c>
      <c r="BK102" s="148"/>
      <c r="BL102" s="148"/>
      <c r="BM102" s="148"/>
    </row>
    <row r="103" spans="2:65" s="1" customFormat="1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  <c r="T103" s="135"/>
      <c r="U103" s="135"/>
    </row>
    <row r="104" spans="2:65" s="1" customFormat="1" ht="29.25" customHeight="1">
      <c r="B104" s="35"/>
      <c r="C104" s="123" t="s">
        <v>174</v>
      </c>
      <c r="D104" s="124"/>
      <c r="E104" s="124"/>
      <c r="F104" s="124"/>
      <c r="G104" s="124"/>
      <c r="H104" s="124"/>
      <c r="I104" s="124"/>
      <c r="J104" s="124"/>
      <c r="K104" s="124"/>
      <c r="L104" s="233">
        <f>ROUND(SUM(N90+N96),0)</f>
        <v>0</v>
      </c>
      <c r="M104" s="233"/>
      <c r="N104" s="233"/>
      <c r="O104" s="233"/>
      <c r="P104" s="233"/>
      <c r="Q104" s="233"/>
      <c r="R104" s="37"/>
      <c r="T104" s="135"/>
      <c r="U104" s="135"/>
    </row>
    <row r="105" spans="2:65" s="1" customFormat="1" ht="6.95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  <c r="T105" s="135"/>
      <c r="U105" s="135"/>
    </row>
    <row r="109" spans="2:65" s="1" customFormat="1" ht="6.95" customHeight="1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spans="2:65" s="1" customFormat="1" ht="36.950000000000003" customHeight="1">
      <c r="B110" s="35"/>
      <c r="C110" s="207" t="s">
        <v>205</v>
      </c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37"/>
    </row>
    <row r="111" spans="2:65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65" s="1" customFormat="1" ht="30" customHeight="1">
      <c r="B112" s="35"/>
      <c r="C112" s="30" t="s">
        <v>19</v>
      </c>
      <c r="D112" s="36"/>
      <c r="E112" s="36"/>
      <c r="F112" s="264" t="str">
        <f>F6</f>
        <v>Dobruška - objekt výuky</v>
      </c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36"/>
      <c r="R112" s="37"/>
    </row>
    <row r="113" spans="2:65" ht="30" customHeight="1">
      <c r="B113" s="23"/>
      <c r="C113" s="30" t="s">
        <v>181</v>
      </c>
      <c r="D113" s="26"/>
      <c r="E113" s="26"/>
      <c r="F113" s="264" t="s">
        <v>4037</v>
      </c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6"/>
      <c r="R113" s="24"/>
    </row>
    <row r="114" spans="2:65" ht="30" customHeight="1">
      <c r="B114" s="23"/>
      <c r="C114" s="30" t="s">
        <v>183</v>
      </c>
      <c r="D114" s="26"/>
      <c r="E114" s="26"/>
      <c r="F114" s="264" t="s">
        <v>284</v>
      </c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6"/>
      <c r="R114" s="24"/>
    </row>
    <row r="115" spans="2:65" s="1" customFormat="1" ht="36.950000000000003" customHeight="1">
      <c r="B115" s="35"/>
      <c r="C115" s="69" t="s">
        <v>1286</v>
      </c>
      <c r="D115" s="36"/>
      <c r="E115" s="36"/>
      <c r="F115" s="236" t="str">
        <f>F9</f>
        <v>003 - Zařízení pro vytápění staveb</v>
      </c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 ht="18" customHeight="1">
      <c r="B117" s="35"/>
      <c r="C117" s="30" t="s">
        <v>24</v>
      </c>
      <c r="D117" s="36"/>
      <c r="E117" s="36"/>
      <c r="F117" s="28" t="str">
        <f>F11</f>
        <v>Dobruška</v>
      </c>
      <c r="G117" s="36"/>
      <c r="H117" s="36"/>
      <c r="I117" s="36"/>
      <c r="J117" s="36"/>
      <c r="K117" s="30" t="s">
        <v>26</v>
      </c>
      <c r="L117" s="36"/>
      <c r="M117" s="266" t="str">
        <f>IF(O11="","",O11)</f>
        <v>5. 3. 2018</v>
      </c>
      <c r="N117" s="266"/>
      <c r="O117" s="266"/>
      <c r="P117" s="266"/>
      <c r="Q117" s="36"/>
      <c r="R117" s="37"/>
    </row>
    <row r="118" spans="2:65" s="1" customFormat="1" ht="6.9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1" customFormat="1" ht="15">
      <c r="B119" s="35"/>
      <c r="C119" s="30" t="s">
        <v>28</v>
      </c>
      <c r="D119" s="36"/>
      <c r="E119" s="36"/>
      <c r="F119" s="28" t="str">
        <f>E14</f>
        <v>SŠ - Podorlické vzdělávací centrum Dobruška</v>
      </c>
      <c r="G119" s="36"/>
      <c r="H119" s="36"/>
      <c r="I119" s="36"/>
      <c r="J119" s="36"/>
      <c r="K119" s="30" t="s">
        <v>35</v>
      </c>
      <c r="L119" s="36"/>
      <c r="M119" s="220" t="str">
        <f>E20</f>
        <v>ApA Architektonicko-projekt.ateliér Vamberk s.r.o.</v>
      </c>
      <c r="N119" s="220"/>
      <c r="O119" s="220"/>
      <c r="P119" s="220"/>
      <c r="Q119" s="220"/>
      <c r="R119" s="37"/>
    </row>
    <row r="120" spans="2:65" s="1" customFormat="1" ht="14.45" customHeight="1">
      <c r="B120" s="35"/>
      <c r="C120" s="30" t="s">
        <v>33</v>
      </c>
      <c r="D120" s="36"/>
      <c r="E120" s="36"/>
      <c r="F120" s="28" t="str">
        <f>IF(E17="","",E17)</f>
        <v>Vyplň údaj</v>
      </c>
      <c r="G120" s="36"/>
      <c r="H120" s="36"/>
      <c r="I120" s="36"/>
      <c r="J120" s="36"/>
      <c r="K120" s="30" t="s">
        <v>41</v>
      </c>
      <c r="L120" s="36"/>
      <c r="M120" s="220" t="str">
        <f>E23</f>
        <v>ApA Architektonicko-projekt.ateliér Vamberk s.r.o.</v>
      </c>
      <c r="N120" s="220"/>
      <c r="O120" s="220"/>
      <c r="P120" s="220"/>
      <c r="Q120" s="220"/>
      <c r="R120" s="37"/>
    </row>
    <row r="121" spans="2:65" s="1" customFormat="1" ht="10.35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65" s="9" customFormat="1" ht="29.25" customHeight="1">
      <c r="B122" s="155"/>
      <c r="C122" s="156" t="s">
        <v>206</v>
      </c>
      <c r="D122" s="157" t="s">
        <v>207</v>
      </c>
      <c r="E122" s="157" t="s">
        <v>66</v>
      </c>
      <c r="F122" s="267" t="s">
        <v>208</v>
      </c>
      <c r="G122" s="267"/>
      <c r="H122" s="267"/>
      <c r="I122" s="267"/>
      <c r="J122" s="157" t="s">
        <v>209</v>
      </c>
      <c r="K122" s="157" t="s">
        <v>210</v>
      </c>
      <c r="L122" s="267" t="s">
        <v>211</v>
      </c>
      <c r="M122" s="267"/>
      <c r="N122" s="267" t="s">
        <v>187</v>
      </c>
      <c r="O122" s="267"/>
      <c r="P122" s="267"/>
      <c r="Q122" s="268"/>
      <c r="R122" s="158"/>
      <c r="T122" s="80" t="s">
        <v>212</v>
      </c>
      <c r="U122" s="81" t="s">
        <v>48</v>
      </c>
      <c r="V122" s="81" t="s">
        <v>213</v>
      </c>
      <c r="W122" s="81" t="s">
        <v>214</v>
      </c>
      <c r="X122" s="81" t="s">
        <v>215</v>
      </c>
      <c r="Y122" s="81" t="s">
        <v>216</v>
      </c>
      <c r="Z122" s="81" t="s">
        <v>217</v>
      </c>
      <c r="AA122" s="82" t="s">
        <v>218</v>
      </c>
    </row>
    <row r="123" spans="2:65" s="1" customFormat="1" ht="29.25" customHeight="1">
      <c r="B123" s="35"/>
      <c r="C123" s="84" t="s">
        <v>184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257">
        <f>BK123</f>
        <v>0</v>
      </c>
      <c r="O123" s="258"/>
      <c r="P123" s="258"/>
      <c r="Q123" s="258"/>
      <c r="R123" s="37"/>
      <c r="T123" s="83"/>
      <c r="U123" s="51"/>
      <c r="V123" s="51"/>
      <c r="W123" s="159">
        <f>W124+W144</f>
        <v>0</v>
      </c>
      <c r="X123" s="51"/>
      <c r="Y123" s="159">
        <f>Y124+Y144</f>
        <v>0</v>
      </c>
      <c r="Z123" s="51"/>
      <c r="AA123" s="160">
        <f>AA124+AA144</f>
        <v>0</v>
      </c>
      <c r="AT123" s="19" t="s">
        <v>83</v>
      </c>
      <c r="AU123" s="19" t="s">
        <v>189</v>
      </c>
      <c r="BK123" s="161">
        <f>BK124+BK144</f>
        <v>0</v>
      </c>
    </row>
    <row r="124" spans="2:65" s="10" customFormat="1" ht="37.35" customHeight="1">
      <c r="B124" s="162"/>
      <c r="C124" s="163"/>
      <c r="D124" s="164" t="s">
        <v>1702</v>
      </c>
      <c r="E124" s="164"/>
      <c r="F124" s="164"/>
      <c r="G124" s="164"/>
      <c r="H124" s="164"/>
      <c r="I124" s="164"/>
      <c r="J124" s="164"/>
      <c r="K124" s="164"/>
      <c r="L124" s="164"/>
      <c r="M124" s="164"/>
      <c r="N124" s="259">
        <f>BK124</f>
        <v>0</v>
      </c>
      <c r="O124" s="260"/>
      <c r="P124" s="260"/>
      <c r="Q124" s="260"/>
      <c r="R124" s="165"/>
      <c r="T124" s="166"/>
      <c r="U124" s="163"/>
      <c r="V124" s="163"/>
      <c r="W124" s="167">
        <f>W125+W131+W136</f>
        <v>0</v>
      </c>
      <c r="X124" s="163"/>
      <c r="Y124" s="167">
        <f>Y125+Y131+Y136</f>
        <v>0</v>
      </c>
      <c r="Z124" s="163"/>
      <c r="AA124" s="168">
        <f>AA125+AA131+AA136</f>
        <v>0</v>
      </c>
      <c r="AR124" s="169" t="s">
        <v>93</v>
      </c>
      <c r="AT124" s="170" t="s">
        <v>83</v>
      </c>
      <c r="AU124" s="170" t="s">
        <v>84</v>
      </c>
      <c r="AY124" s="169" t="s">
        <v>219</v>
      </c>
      <c r="BK124" s="171">
        <f>BK125+BK131+BK136</f>
        <v>0</v>
      </c>
    </row>
    <row r="125" spans="2:65" s="10" customFormat="1" ht="19.899999999999999" customHeight="1">
      <c r="B125" s="162"/>
      <c r="C125" s="163"/>
      <c r="D125" s="172" t="s">
        <v>1707</v>
      </c>
      <c r="E125" s="172"/>
      <c r="F125" s="172"/>
      <c r="G125" s="172"/>
      <c r="H125" s="172"/>
      <c r="I125" s="172"/>
      <c r="J125" s="172"/>
      <c r="K125" s="172"/>
      <c r="L125" s="172"/>
      <c r="M125" s="172"/>
      <c r="N125" s="261">
        <f>BK125</f>
        <v>0</v>
      </c>
      <c r="O125" s="262"/>
      <c r="P125" s="262"/>
      <c r="Q125" s="262"/>
      <c r="R125" s="165"/>
      <c r="T125" s="166"/>
      <c r="U125" s="163"/>
      <c r="V125" s="163"/>
      <c r="W125" s="167">
        <f>SUM(W126:W130)</f>
        <v>0</v>
      </c>
      <c r="X125" s="163"/>
      <c r="Y125" s="167">
        <f>SUM(Y126:Y130)</f>
        <v>0</v>
      </c>
      <c r="Z125" s="163"/>
      <c r="AA125" s="168">
        <f>SUM(AA126:AA130)</f>
        <v>0</v>
      </c>
      <c r="AR125" s="169" t="s">
        <v>93</v>
      </c>
      <c r="AT125" s="170" t="s">
        <v>83</v>
      </c>
      <c r="AU125" s="170" t="s">
        <v>40</v>
      </c>
      <c r="AY125" s="169" t="s">
        <v>219</v>
      </c>
      <c r="BK125" s="171">
        <f>SUM(BK126:BK130)</f>
        <v>0</v>
      </c>
    </row>
    <row r="126" spans="2:65" s="1" customFormat="1" ht="25.5" customHeight="1">
      <c r="B126" s="35"/>
      <c r="C126" s="173" t="s">
        <v>40</v>
      </c>
      <c r="D126" s="173" t="s">
        <v>220</v>
      </c>
      <c r="E126" s="174" t="s">
        <v>1959</v>
      </c>
      <c r="F126" s="251" t="s">
        <v>1960</v>
      </c>
      <c r="G126" s="251"/>
      <c r="H126" s="251"/>
      <c r="I126" s="251"/>
      <c r="J126" s="175" t="s">
        <v>429</v>
      </c>
      <c r="K126" s="176">
        <v>22</v>
      </c>
      <c r="L126" s="252">
        <v>0</v>
      </c>
      <c r="M126" s="253"/>
      <c r="N126" s="254">
        <f>ROUND(L126*K126,2)</f>
        <v>0</v>
      </c>
      <c r="O126" s="254"/>
      <c r="P126" s="254"/>
      <c r="Q126" s="254"/>
      <c r="R126" s="37"/>
      <c r="T126" s="177" t="s">
        <v>22</v>
      </c>
      <c r="U126" s="44" t="s">
        <v>49</v>
      </c>
      <c r="V126" s="36"/>
      <c r="W126" s="178">
        <f>V126*K126</f>
        <v>0</v>
      </c>
      <c r="X126" s="178">
        <v>0</v>
      </c>
      <c r="Y126" s="178">
        <f>X126*K126</f>
        <v>0</v>
      </c>
      <c r="Z126" s="178">
        <v>0</v>
      </c>
      <c r="AA126" s="179">
        <f>Z126*K126</f>
        <v>0</v>
      </c>
      <c r="AR126" s="19" t="s">
        <v>268</v>
      </c>
      <c r="AT126" s="19" t="s">
        <v>220</v>
      </c>
      <c r="AU126" s="19" t="s">
        <v>93</v>
      </c>
      <c r="AY126" s="19" t="s">
        <v>219</v>
      </c>
      <c r="BE126" s="118">
        <f>IF(U126="základní",N126,0)</f>
        <v>0</v>
      </c>
      <c r="BF126" s="118">
        <f>IF(U126="snížená",N126,0)</f>
        <v>0</v>
      </c>
      <c r="BG126" s="118">
        <f>IF(U126="zákl. přenesená",N126,0)</f>
        <v>0</v>
      </c>
      <c r="BH126" s="118">
        <f>IF(U126="sníž. přenesená",N126,0)</f>
        <v>0</v>
      </c>
      <c r="BI126" s="118">
        <f>IF(U126="nulová",N126,0)</f>
        <v>0</v>
      </c>
      <c r="BJ126" s="19" t="s">
        <v>40</v>
      </c>
      <c r="BK126" s="118">
        <f>ROUND(L126*K126,2)</f>
        <v>0</v>
      </c>
      <c r="BL126" s="19" t="s">
        <v>268</v>
      </c>
      <c r="BM126" s="19" t="s">
        <v>4072</v>
      </c>
    </row>
    <row r="127" spans="2:65" s="1" customFormat="1" ht="25.5" customHeight="1">
      <c r="B127" s="35"/>
      <c r="C127" s="173" t="s">
        <v>93</v>
      </c>
      <c r="D127" s="173" t="s">
        <v>220</v>
      </c>
      <c r="E127" s="174" t="s">
        <v>1965</v>
      </c>
      <c r="F127" s="251" t="s">
        <v>1966</v>
      </c>
      <c r="G127" s="251"/>
      <c r="H127" s="251"/>
      <c r="I127" s="251"/>
      <c r="J127" s="175" t="s">
        <v>429</v>
      </c>
      <c r="K127" s="176">
        <v>58</v>
      </c>
      <c r="L127" s="252">
        <v>0</v>
      </c>
      <c r="M127" s="253"/>
      <c r="N127" s="254">
        <f>ROUND(L127*K127,2)</f>
        <v>0</v>
      </c>
      <c r="O127" s="254"/>
      <c r="P127" s="254"/>
      <c r="Q127" s="254"/>
      <c r="R127" s="37"/>
      <c r="T127" s="177" t="s">
        <v>22</v>
      </c>
      <c r="U127" s="44" t="s">
        <v>49</v>
      </c>
      <c r="V127" s="36"/>
      <c r="W127" s="178">
        <f>V127*K127</f>
        <v>0</v>
      </c>
      <c r="X127" s="178">
        <v>0</v>
      </c>
      <c r="Y127" s="178">
        <f>X127*K127</f>
        <v>0</v>
      </c>
      <c r="Z127" s="178">
        <v>0</v>
      </c>
      <c r="AA127" s="179">
        <f>Z127*K127</f>
        <v>0</v>
      </c>
      <c r="AR127" s="19" t="s">
        <v>268</v>
      </c>
      <c r="AT127" s="19" t="s">
        <v>220</v>
      </c>
      <c r="AU127" s="19" t="s">
        <v>93</v>
      </c>
      <c r="AY127" s="19" t="s">
        <v>219</v>
      </c>
      <c r="BE127" s="118">
        <f>IF(U127="základní",N127,0)</f>
        <v>0</v>
      </c>
      <c r="BF127" s="118">
        <f>IF(U127="snížená",N127,0)</f>
        <v>0</v>
      </c>
      <c r="BG127" s="118">
        <f>IF(U127="zákl. přenesená",N127,0)</f>
        <v>0</v>
      </c>
      <c r="BH127" s="118">
        <f>IF(U127="sníž. přenesená",N127,0)</f>
        <v>0</v>
      </c>
      <c r="BI127" s="118">
        <f>IF(U127="nulová",N127,0)</f>
        <v>0</v>
      </c>
      <c r="BJ127" s="19" t="s">
        <v>40</v>
      </c>
      <c r="BK127" s="118">
        <f>ROUND(L127*K127,2)</f>
        <v>0</v>
      </c>
      <c r="BL127" s="19" t="s">
        <v>268</v>
      </c>
      <c r="BM127" s="19" t="s">
        <v>4073</v>
      </c>
    </row>
    <row r="128" spans="2:65" s="1" customFormat="1" ht="25.5" customHeight="1">
      <c r="B128" s="35"/>
      <c r="C128" s="173" t="s">
        <v>101</v>
      </c>
      <c r="D128" s="173" t="s">
        <v>220</v>
      </c>
      <c r="E128" s="174" t="s">
        <v>1971</v>
      </c>
      <c r="F128" s="251" t="s">
        <v>1972</v>
      </c>
      <c r="G128" s="251"/>
      <c r="H128" s="251"/>
      <c r="I128" s="251"/>
      <c r="J128" s="175" t="s">
        <v>429</v>
      </c>
      <c r="K128" s="176">
        <v>80</v>
      </c>
      <c r="L128" s="252">
        <v>0</v>
      </c>
      <c r="M128" s="253"/>
      <c r="N128" s="254">
        <f>ROUND(L128*K128,2)</f>
        <v>0</v>
      </c>
      <c r="O128" s="254"/>
      <c r="P128" s="254"/>
      <c r="Q128" s="254"/>
      <c r="R128" s="37"/>
      <c r="T128" s="177" t="s">
        <v>22</v>
      </c>
      <c r="U128" s="44" t="s">
        <v>49</v>
      </c>
      <c r="V128" s="36"/>
      <c r="W128" s="178">
        <f>V128*K128</f>
        <v>0</v>
      </c>
      <c r="X128" s="178">
        <v>0</v>
      </c>
      <c r="Y128" s="178">
        <f>X128*K128</f>
        <v>0</v>
      </c>
      <c r="Z128" s="178">
        <v>0</v>
      </c>
      <c r="AA128" s="179">
        <f>Z128*K128</f>
        <v>0</v>
      </c>
      <c r="AR128" s="19" t="s">
        <v>268</v>
      </c>
      <c r="AT128" s="19" t="s">
        <v>220</v>
      </c>
      <c r="AU128" s="19" t="s">
        <v>93</v>
      </c>
      <c r="AY128" s="19" t="s">
        <v>219</v>
      </c>
      <c r="BE128" s="118">
        <f>IF(U128="základní",N128,0)</f>
        <v>0</v>
      </c>
      <c r="BF128" s="118">
        <f>IF(U128="snížená",N128,0)</f>
        <v>0</v>
      </c>
      <c r="BG128" s="118">
        <f>IF(U128="zákl. přenesená",N128,0)</f>
        <v>0</v>
      </c>
      <c r="BH128" s="118">
        <f>IF(U128="sníž. přenesená",N128,0)</f>
        <v>0</v>
      </c>
      <c r="BI128" s="118">
        <f>IF(U128="nulová",N128,0)</f>
        <v>0</v>
      </c>
      <c r="BJ128" s="19" t="s">
        <v>40</v>
      </c>
      <c r="BK128" s="118">
        <f>ROUND(L128*K128,2)</f>
        <v>0</v>
      </c>
      <c r="BL128" s="19" t="s">
        <v>268</v>
      </c>
      <c r="BM128" s="19" t="s">
        <v>4074</v>
      </c>
    </row>
    <row r="129" spans="2:65" s="1" customFormat="1" ht="25.5" customHeight="1">
      <c r="B129" s="35"/>
      <c r="C129" s="173" t="s">
        <v>224</v>
      </c>
      <c r="D129" s="173" t="s">
        <v>220</v>
      </c>
      <c r="E129" s="174" t="s">
        <v>1974</v>
      </c>
      <c r="F129" s="251" t="s">
        <v>1975</v>
      </c>
      <c r="G129" s="251"/>
      <c r="H129" s="251"/>
      <c r="I129" s="251"/>
      <c r="J129" s="175" t="s">
        <v>239</v>
      </c>
      <c r="K129" s="176">
        <v>1.7999999999999999E-2</v>
      </c>
      <c r="L129" s="252">
        <v>0</v>
      </c>
      <c r="M129" s="253"/>
      <c r="N129" s="254">
        <f>ROUND(L129*K129,2)</f>
        <v>0</v>
      </c>
      <c r="O129" s="254"/>
      <c r="P129" s="254"/>
      <c r="Q129" s="254"/>
      <c r="R129" s="37"/>
      <c r="T129" s="177" t="s">
        <v>22</v>
      </c>
      <c r="U129" s="44" t="s">
        <v>49</v>
      </c>
      <c r="V129" s="36"/>
      <c r="W129" s="178">
        <f>V129*K129</f>
        <v>0</v>
      </c>
      <c r="X129" s="178">
        <v>0</v>
      </c>
      <c r="Y129" s="178">
        <f>X129*K129</f>
        <v>0</v>
      </c>
      <c r="Z129" s="178">
        <v>0</v>
      </c>
      <c r="AA129" s="179">
        <f>Z129*K129</f>
        <v>0</v>
      </c>
      <c r="AR129" s="19" t="s">
        <v>268</v>
      </c>
      <c r="AT129" s="19" t="s">
        <v>220</v>
      </c>
      <c r="AU129" s="19" t="s">
        <v>93</v>
      </c>
      <c r="AY129" s="19" t="s">
        <v>219</v>
      </c>
      <c r="BE129" s="118">
        <f>IF(U129="základní",N129,0)</f>
        <v>0</v>
      </c>
      <c r="BF129" s="118">
        <f>IF(U129="snížená",N129,0)</f>
        <v>0</v>
      </c>
      <c r="BG129" s="118">
        <f>IF(U129="zákl. přenesená",N129,0)</f>
        <v>0</v>
      </c>
      <c r="BH129" s="118">
        <f>IF(U129="sníž. přenesená",N129,0)</f>
        <v>0</v>
      </c>
      <c r="BI129" s="118">
        <f>IF(U129="nulová",N129,0)</f>
        <v>0</v>
      </c>
      <c r="BJ129" s="19" t="s">
        <v>40</v>
      </c>
      <c r="BK129" s="118">
        <f>ROUND(L129*K129,2)</f>
        <v>0</v>
      </c>
      <c r="BL129" s="19" t="s">
        <v>268</v>
      </c>
      <c r="BM129" s="19" t="s">
        <v>4075</v>
      </c>
    </row>
    <row r="130" spans="2:65" s="1" customFormat="1" ht="25.5" customHeight="1">
      <c r="B130" s="35"/>
      <c r="C130" s="173" t="s">
        <v>236</v>
      </c>
      <c r="D130" s="173" t="s">
        <v>220</v>
      </c>
      <c r="E130" s="174" t="s">
        <v>1977</v>
      </c>
      <c r="F130" s="251" t="s">
        <v>1978</v>
      </c>
      <c r="G130" s="251"/>
      <c r="H130" s="251"/>
      <c r="I130" s="251"/>
      <c r="J130" s="175" t="s">
        <v>239</v>
      </c>
      <c r="K130" s="176">
        <v>1.7999999999999999E-2</v>
      </c>
      <c r="L130" s="252">
        <v>0</v>
      </c>
      <c r="M130" s="253"/>
      <c r="N130" s="254">
        <f>ROUND(L130*K130,2)</f>
        <v>0</v>
      </c>
      <c r="O130" s="254"/>
      <c r="P130" s="254"/>
      <c r="Q130" s="254"/>
      <c r="R130" s="37"/>
      <c r="T130" s="177" t="s">
        <v>22</v>
      </c>
      <c r="U130" s="44" t="s">
        <v>49</v>
      </c>
      <c r="V130" s="36"/>
      <c r="W130" s="178">
        <f>V130*K130</f>
        <v>0</v>
      </c>
      <c r="X130" s="178">
        <v>0</v>
      </c>
      <c r="Y130" s="178">
        <f>X130*K130</f>
        <v>0</v>
      </c>
      <c r="Z130" s="178">
        <v>0</v>
      </c>
      <c r="AA130" s="179">
        <f>Z130*K130</f>
        <v>0</v>
      </c>
      <c r="AR130" s="19" t="s">
        <v>268</v>
      </c>
      <c r="AT130" s="19" t="s">
        <v>220</v>
      </c>
      <c r="AU130" s="19" t="s">
        <v>93</v>
      </c>
      <c r="AY130" s="19" t="s">
        <v>219</v>
      </c>
      <c r="BE130" s="118">
        <f>IF(U130="základní",N130,0)</f>
        <v>0</v>
      </c>
      <c r="BF130" s="118">
        <f>IF(U130="snížená",N130,0)</f>
        <v>0</v>
      </c>
      <c r="BG130" s="118">
        <f>IF(U130="zákl. přenesená",N130,0)</f>
        <v>0</v>
      </c>
      <c r="BH130" s="118">
        <f>IF(U130="sníž. přenesená",N130,0)</f>
        <v>0</v>
      </c>
      <c r="BI130" s="118">
        <f>IF(U130="nulová",N130,0)</f>
        <v>0</v>
      </c>
      <c r="BJ130" s="19" t="s">
        <v>40</v>
      </c>
      <c r="BK130" s="118">
        <f>ROUND(L130*K130,2)</f>
        <v>0</v>
      </c>
      <c r="BL130" s="19" t="s">
        <v>268</v>
      </c>
      <c r="BM130" s="19" t="s">
        <v>4076</v>
      </c>
    </row>
    <row r="131" spans="2:65" s="10" customFormat="1" ht="29.85" customHeight="1">
      <c r="B131" s="162"/>
      <c r="C131" s="163"/>
      <c r="D131" s="172" t="s">
        <v>1708</v>
      </c>
      <c r="E131" s="172"/>
      <c r="F131" s="172"/>
      <c r="G131" s="172"/>
      <c r="H131" s="172"/>
      <c r="I131" s="172"/>
      <c r="J131" s="172"/>
      <c r="K131" s="172"/>
      <c r="L131" s="172"/>
      <c r="M131" s="172"/>
      <c r="N131" s="255">
        <f>BK131</f>
        <v>0</v>
      </c>
      <c r="O131" s="256"/>
      <c r="P131" s="256"/>
      <c r="Q131" s="256"/>
      <c r="R131" s="165"/>
      <c r="T131" s="166"/>
      <c r="U131" s="163"/>
      <c r="V131" s="163"/>
      <c r="W131" s="167">
        <f>SUM(W132:W135)</f>
        <v>0</v>
      </c>
      <c r="X131" s="163"/>
      <c r="Y131" s="167">
        <f>SUM(Y132:Y135)</f>
        <v>0</v>
      </c>
      <c r="Z131" s="163"/>
      <c r="AA131" s="168">
        <f>SUM(AA132:AA135)</f>
        <v>0</v>
      </c>
      <c r="AR131" s="169" t="s">
        <v>93</v>
      </c>
      <c r="AT131" s="170" t="s">
        <v>83</v>
      </c>
      <c r="AU131" s="170" t="s">
        <v>40</v>
      </c>
      <c r="AY131" s="169" t="s">
        <v>219</v>
      </c>
      <c r="BK131" s="171">
        <f>SUM(BK132:BK135)</f>
        <v>0</v>
      </c>
    </row>
    <row r="132" spans="2:65" s="1" customFormat="1" ht="25.5" customHeight="1">
      <c r="B132" s="35"/>
      <c r="C132" s="173" t="s">
        <v>241</v>
      </c>
      <c r="D132" s="173" t="s">
        <v>220</v>
      </c>
      <c r="E132" s="174" t="s">
        <v>2016</v>
      </c>
      <c r="F132" s="251" t="s">
        <v>2017</v>
      </c>
      <c r="G132" s="251"/>
      <c r="H132" s="251"/>
      <c r="I132" s="251"/>
      <c r="J132" s="175" t="s">
        <v>372</v>
      </c>
      <c r="K132" s="176">
        <v>6</v>
      </c>
      <c r="L132" s="252">
        <v>0</v>
      </c>
      <c r="M132" s="253"/>
      <c r="N132" s="254">
        <f>ROUND(L132*K132,2)</f>
        <v>0</v>
      </c>
      <c r="O132" s="254"/>
      <c r="P132" s="254"/>
      <c r="Q132" s="254"/>
      <c r="R132" s="37"/>
      <c r="T132" s="177" t="s">
        <v>22</v>
      </c>
      <c r="U132" s="44" t="s">
        <v>49</v>
      </c>
      <c r="V132" s="36"/>
      <c r="W132" s="178">
        <f>V132*K132</f>
        <v>0</v>
      </c>
      <c r="X132" s="178">
        <v>0</v>
      </c>
      <c r="Y132" s="178">
        <f>X132*K132</f>
        <v>0</v>
      </c>
      <c r="Z132" s="178">
        <v>0</v>
      </c>
      <c r="AA132" s="179">
        <f>Z132*K132</f>
        <v>0</v>
      </c>
      <c r="AR132" s="19" t="s">
        <v>268</v>
      </c>
      <c r="AT132" s="19" t="s">
        <v>220</v>
      </c>
      <c r="AU132" s="19" t="s">
        <v>93</v>
      </c>
      <c r="AY132" s="19" t="s">
        <v>219</v>
      </c>
      <c r="BE132" s="118">
        <f>IF(U132="základní",N132,0)</f>
        <v>0</v>
      </c>
      <c r="BF132" s="118">
        <f>IF(U132="snížená",N132,0)</f>
        <v>0</v>
      </c>
      <c r="BG132" s="118">
        <f>IF(U132="zákl. přenesená",N132,0)</f>
        <v>0</v>
      </c>
      <c r="BH132" s="118">
        <f>IF(U132="sníž. přenesená",N132,0)</f>
        <v>0</v>
      </c>
      <c r="BI132" s="118">
        <f>IF(U132="nulová",N132,0)</f>
        <v>0</v>
      </c>
      <c r="BJ132" s="19" t="s">
        <v>40</v>
      </c>
      <c r="BK132" s="118">
        <f>ROUND(L132*K132,2)</f>
        <v>0</v>
      </c>
      <c r="BL132" s="19" t="s">
        <v>268</v>
      </c>
      <c r="BM132" s="19" t="s">
        <v>4077</v>
      </c>
    </row>
    <row r="133" spans="2:65" s="1" customFormat="1" ht="25.5" customHeight="1">
      <c r="B133" s="35"/>
      <c r="C133" s="173" t="s">
        <v>245</v>
      </c>
      <c r="D133" s="173" t="s">
        <v>220</v>
      </c>
      <c r="E133" s="174" t="s">
        <v>2034</v>
      </c>
      <c r="F133" s="251" t="s">
        <v>2035</v>
      </c>
      <c r="G133" s="251"/>
      <c r="H133" s="251"/>
      <c r="I133" s="251"/>
      <c r="J133" s="175" t="s">
        <v>372</v>
      </c>
      <c r="K133" s="176">
        <v>6</v>
      </c>
      <c r="L133" s="252">
        <v>0</v>
      </c>
      <c r="M133" s="253"/>
      <c r="N133" s="254">
        <f>ROUND(L133*K133,2)</f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>V133*K133</f>
        <v>0</v>
      </c>
      <c r="X133" s="178">
        <v>0</v>
      </c>
      <c r="Y133" s="178">
        <f>X133*K133</f>
        <v>0</v>
      </c>
      <c r="Z133" s="178">
        <v>0</v>
      </c>
      <c r="AA133" s="179">
        <f>Z133*K133</f>
        <v>0</v>
      </c>
      <c r="AR133" s="19" t="s">
        <v>268</v>
      </c>
      <c r="AT133" s="19" t="s">
        <v>220</v>
      </c>
      <c r="AU133" s="19" t="s">
        <v>93</v>
      </c>
      <c r="AY133" s="19" t="s">
        <v>219</v>
      </c>
      <c r="BE133" s="118">
        <f>IF(U133="základní",N133,0)</f>
        <v>0</v>
      </c>
      <c r="BF133" s="118">
        <f>IF(U133="snížená",N133,0)</f>
        <v>0</v>
      </c>
      <c r="BG133" s="118">
        <f>IF(U133="zákl. přenesená",N133,0)</f>
        <v>0</v>
      </c>
      <c r="BH133" s="118">
        <f>IF(U133="sníž. přenesená",N133,0)</f>
        <v>0</v>
      </c>
      <c r="BI133" s="118">
        <f>IF(U133="nulová",N133,0)</f>
        <v>0</v>
      </c>
      <c r="BJ133" s="19" t="s">
        <v>40</v>
      </c>
      <c r="BK133" s="118">
        <f>ROUND(L133*K133,2)</f>
        <v>0</v>
      </c>
      <c r="BL133" s="19" t="s">
        <v>268</v>
      </c>
      <c r="BM133" s="19" t="s">
        <v>4078</v>
      </c>
    </row>
    <row r="134" spans="2:65" s="1" customFormat="1" ht="25.5" customHeight="1">
      <c r="B134" s="35"/>
      <c r="C134" s="173" t="s">
        <v>249</v>
      </c>
      <c r="D134" s="173" t="s">
        <v>220</v>
      </c>
      <c r="E134" s="174" t="s">
        <v>2070</v>
      </c>
      <c r="F134" s="251" t="s">
        <v>2071</v>
      </c>
      <c r="G134" s="251"/>
      <c r="H134" s="251"/>
      <c r="I134" s="251"/>
      <c r="J134" s="175" t="s">
        <v>239</v>
      </c>
      <c r="K134" s="176">
        <v>1.2E-2</v>
      </c>
      <c r="L134" s="252">
        <v>0</v>
      </c>
      <c r="M134" s="253"/>
      <c r="N134" s="254">
        <f>ROUND(L134*K134,2)</f>
        <v>0</v>
      </c>
      <c r="O134" s="254"/>
      <c r="P134" s="254"/>
      <c r="Q134" s="254"/>
      <c r="R134" s="37"/>
      <c r="T134" s="177" t="s">
        <v>22</v>
      </c>
      <c r="U134" s="44" t="s">
        <v>49</v>
      </c>
      <c r="V134" s="36"/>
      <c r="W134" s="178">
        <f>V134*K134</f>
        <v>0</v>
      </c>
      <c r="X134" s="178">
        <v>0</v>
      </c>
      <c r="Y134" s="178">
        <f>X134*K134</f>
        <v>0</v>
      </c>
      <c r="Z134" s="178">
        <v>0</v>
      </c>
      <c r="AA134" s="179">
        <f>Z134*K134</f>
        <v>0</v>
      </c>
      <c r="AR134" s="19" t="s">
        <v>268</v>
      </c>
      <c r="AT134" s="19" t="s">
        <v>220</v>
      </c>
      <c r="AU134" s="19" t="s">
        <v>93</v>
      </c>
      <c r="AY134" s="19" t="s">
        <v>219</v>
      </c>
      <c r="BE134" s="118">
        <f>IF(U134="základní",N134,0)</f>
        <v>0</v>
      </c>
      <c r="BF134" s="118">
        <f>IF(U134="snížená",N134,0)</f>
        <v>0</v>
      </c>
      <c r="BG134" s="118">
        <f>IF(U134="zákl. přenesená",N134,0)</f>
        <v>0</v>
      </c>
      <c r="BH134" s="118">
        <f>IF(U134="sníž. přenesená",N134,0)</f>
        <v>0</v>
      </c>
      <c r="BI134" s="118">
        <f>IF(U134="nulová",N134,0)</f>
        <v>0</v>
      </c>
      <c r="BJ134" s="19" t="s">
        <v>40</v>
      </c>
      <c r="BK134" s="118">
        <f>ROUND(L134*K134,2)</f>
        <v>0</v>
      </c>
      <c r="BL134" s="19" t="s">
        <v>268</v>
      </c>
      <c r="BM134" s="19" t="s">
        <v>4079</v>
      </c>
    </row>
    <row r="135" spans="2:65" s="1" customFormat="1" ht="25.5" customHeight="1">
      <c r="B135" s="35"/>
      <c r="C135" s="173" t="s">
        <v>253</v>
      </c>
      <c r="D135" s="173" t="s">
        <v>220</v>
      </c>
      <c r="E135" s="174" t="s">
        <v>2073</v>
      </c>
      <c r="F135" s="251" t="s">
        <v>2074</v>
      </c>
      <c r="G135" s="251"/>
      <c r="H135" s="251"/>
      <c r="I135" s="251"/>
      <c r="J135" s="175" t="s">
        <v>239</v>
      </c>
      <c r="K135" s="176">
        <v>1.2E-2</v>
      </c>
      <c r="L135" s="252">
        <v>0</v>
      </c>
      <c r="M135" s="253"/>
      <c r="N135" s="254">
        <f>ROUND(L135*K135,2)</f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>V135*K135</f>
        <v>0</v>
      </c>
      <c r="X135" s="178">
        <v>0</v>
      </c>
      <c r="Y135" s="178">
        <f>X135*K135</f>
        <v>0</v>
      </c>
      <c r="Z135" s="178">
        <v>0</v>
      </c>
      <c r="AA135" s="179">
        <f>Z135*K135</f>
        <v>0</v>
      </c>
      <c r="AR135" s="19" t="s">
        <v>268</v>
      </c>
      <c r="AT135" s="19" t="s">
        <v>220</v>
      </c>
      <c r="AU135" s="19" t="s">
        <v>93</v>
      </c>
      <c r="AY135" s="19" t="s">
        <v>219</v>
      </c>
      <c r="BE135" s="118">
        <f>IF(U135="základní",N135,0)</f>
        <v>0</v>
      </c>
      <c r="BF135" s="118">
        <f>IF(U135="snížená",N135,0)</f>
        <v>0</v>
      </c>
      <c r="BG135" s="118">
        <f>IF(U135="zákl. přenesená",N135,0)</f>
        <v>0</v>
      </c>
      <c r="BH135" s="118">
        <f>IF(U135="sníž. přenesená",N135,0)</f>
        <v>0</v>
      </c>
      <c r="BI135" s="118">
        <f>IF(U135="nulová",N135,0)</f>
        <v>0</v>
      </c>
      <c r="BJ135" s="19" t="s">
        <v>40</v>
      </c>
      <c r="BK135" s="118">
        <f>ROUND(L135*K135,2)</f>
        <v>0</v>
      </c>
      <c r="BL135" s="19" t="s">
        <v>268</v>
      </c>
      <c r="BM135" s="19" t="s">
        <v>4080</v>
      </c>
    </row>
    <row r="136" spans="2:65" s="10" customFormat="1" ht="29.85" customHeight="1">
      <c r="B136" s="162"/>
      <c r="C136" s="163"/>
      <c r="D136" s="172" t="s">
        <v>1709</v>
      </c>
      <c r="E136" s="172"/>
      <c r="F136" s="172"/>
      <c r="G136" s="172"/>
      <c r="H136" s="172"/>
      <c r="I136" s="172"/>
      <c r="J136" s="172"/>
      <c r="K136" s="172"/>
      <c r="L136" s="172"/>
      <c r="M136" s="172"/>
      <c r="N136" s="255">
        <f>BK136</f>
        <v>0</v>
      </c>
      <c r="O136" s="256"/>
      <c r="P136" s="256"/>
      <c r="Q136" s="256"/>
      <c r="R136" s="165"/>
      <c r="T136" s="166"/>
      <c r="U136" s="163"/>
      <c r="V136" s="163"/>
      <c r="W136" s="167">
        <f>SUM(W137:W143)</f>
        <v>0</v>
      </c>
      <c r="X136" s="163"/>
      <c r="Y136" s="167">
        <f>SUM(Y137:Y143)</f>
        <v>0</v>
      </c>
      <c r="Z136" s="163"/>
      <c r="AA136" s="168">
        <f>SUM(AA137:AA143)</f>
        <v>0</v>
      </c>
      <c r="AR136" s="169" t="s">
        <v>93</v>
      </c>
      <c r="AT136" s="170" t="s">
        <v>83</v>
      </c>
      <c r="AU136" s="170" t="s">
        <v>40</v>
      </c>
      <c r="AY136" s="169" t="s">
        <v>219</v>
      </c>
      <c r="BK136" s="171">
        <f>SUM(BK137:BK143)</f>
        <v>0</v>
      </c>
    </row>
    <row r="137" spans="2:65" s="1" customFormat="1" ht="25.5" customHeight="1">
      <c r="B137" s="35"/>
      <c r="C137" s="173" t="s">
        <v>257</v>
      </c>
      <c r="D137" s="173" t="s">
        <v>220</v>
      </c>
      <c r="E137" s="174" t="s">
        <v>2076</v>
      </c>
      <c r="F137" s="251" t="s">
        <v>2077</v>
      </c>
      <c r="G137" s="251"/>
      <c r="H137" s="251"/>
      <c r="I137" s="251"/>
      <c r="J137" s="175" t="s">
        <v>372</v>
      </c>
      <c r="K137" s="176">
        <v>6</v>
      </c>
      <c r="L137" s="252">
        <v>0</v>
      </c>
      <c r="M137" s="253"/>
      <c r="N137" s="254">
        <f t="shared" ref="N137:N143" si="5">ROUND(L137*K137,2)</f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 t="shared" ref="W137:W143" si="6">V137*K137</f>
        <v>0</v>
      </c>
      <c r="X137" s="178">
        <v>0</v>
      </c>
      <c r="Y137" s="178">
        <f t="shared" ref="Y137:Y143" si="7">X137*K137</f>
        <v>0</v>
      </c>
      <c r="Z137" s="178">
        <v>0</v>
      </c>
      <c r="AA137" s="179">
        <f t="shared" ref="AA137:AA143" si="8">Z137*K137</f>
        <v>0</v>
      </c>
      <c r="AR137" s="19" t="s">
        <v>268</v>
      </c>
      <c r="AT137" s="19" t="s">
        <v>220</v>
      </c>
      <c r="AU137" s="19" t="s">
        <v>93</v>
      </c>
      <c r="AY137" s="19" t="s">
        <v>219</v>
      </c>
      <c r="BE137" s="118">
        <f t="shared" ref="BE137:BE143" si="9">IF(U137="základní",N137,0)</f>
        <v>0</v>
      </c>
      <c r="BF137" s="118">
        <f t="shared" ref="BF137:BF143" si="10">IF(U137="snížená",N137,0)</f>
        <v>0</v>
      </c>
      <c r="BG137" s="118">
        <f t="shared" ref="BG137:BG143" si="11">IF(U137="zákl. přenesená",N137,0)</f>
        <v>0</v>
      </c>
      <c r="BH137" s="118">
        <f t="shared" ref="BH137:BH143" si="12">IF(U137="sníž. přenesená",N137,0)</f>
        <v>0</v>
      </c>
      <c r="BI137" s="118">
        <f t="shared" ref="BI137:BI143" si="13">IF(U137="nulová",N137,0)</f>
        <v>0</v>
      </c>
      <c r="BJ137" s="19" t="s">
        <v>40</v>
      </c>
      <c r="BK137" s="118">
        <f t="shared" ref="BK137:BK143" si="14">ROUND(L137*K137,2)</f>
        <v>0</v>
      </c>
      <c r="BL137" s="19" t="s">
        <v>268</v>
      </c>
      <c r="BM137" s="19" t="s">
        <v>4081</v>
      </c>
    </row>
    <row r="138" spans="2:65" s="1" customFormat="1" ht="38.25" customHeight="1">
      <c r="B138" s="35"/>
      <c r="C138" s="173" t="s">
        <v>261</v>
      </c>
      <c r="D138" s="173" t="s">
        <v>220</v>
      </c>
      <c r="E138" s="174" t="s">
        <v>2115</v>
      </c>
      <c r="F138" s="251" t="s">
        <v>2116</v>
      </c>
      <c r="G138" s="251"/>
      <c r="H138" s="251"/>
      <c r="I138" s="251"/>
      <c r="J138" s="175" t="s">
        <v>372</v>
      </c>
      <c r="K138" s="176">
        <v>6</v>
      </c>
      <c r="L138" s="252">
        <v>0</v>
      </c>
      <c r="M138" s="253"/>
      <c r="N138" s="254">
        <f t="shared" si="5"/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 t="shared" si="6"/>
        <v>0</v>
      </c>
      <c r="X138" s="178">
        <v>0</v>
      </c>
      <c r="Y138" s="178">
        <f t="shared" si="7"/>
        <v>0</v>
      </c>
      <c r="Z138" s="178">
        <v>0</v>
      </c>
      <c r="AA138" s="179">
        <f t="shared" si="8"/>
        <v>0</v>
      </c>
      <c r="AR138" s="19" t="s">
        <v>268</v>
      </c>
      <c r="AT138" s="19" t="s">
        <v>220</v>
      </c>
      <c r="AU138" s="19" t="s">
        <v>93</v>
      </c>
      <c r="AY138" s="19" t="s">
        <v>219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40</v>
      </c>
      <c r="BK138" s="118">
        <f t="shared" si="14"/>
        <v>0</v>
      </c>
      <c r="BL138" s="19" t="s">
        <v>268</v>
      </c>
      <c r="BM138" s="19" t="s">
        <v>4082</v>
      </c>
    </row>
    <row r="139" spans="2:65" s="1" customFormat="1" ht="38.25" customHeight="1">
      <c r="B139" s="35"/>
      <c r="C139" s="173" t="s">
        <v>265</v>
      </c>
      <c r="D139" s="173" t="s">
        <v>220</v>
      </c>
      <c r="E139" s="174" t="s">
        <v>2136</v>
      </c>
      <c r="F139" s="251" t="s">
        <v>2137</v>
      </c>
      <c r="G139" s="251"/>
      <c r="H139" s="251"/>
      <c r="I139" s="251"/>
      <c r="J139" s="175" t="s">
        <v>372</v>
      </c>
      <c r="K139" s="176">
        <v>6</v>
      </c>
      <c r="L139" s="252">
        <v>0</v>
      </c>
      <c r="M139" s="253"/>
      <c r="N139" s="254">
        <f t="shared" si="5"/>
        <v>0</v>
      </c>
      <c r="O139" s="254"/>
      <c r="P139" s="254"/>
      <c r="Q139" s="254"/>
      <c r="R139" s="37"/>
      <c r="T139" s="177" t="s">
        <v>22</v>
      </c>
      <c r="U139" s="44" t="s">
        <v>49</v>
      </c>
      <c r="V139" s="36"/>
      <c r="W139" s="178">
        <f t="shared" si="6"/>
        <v>0</v>
      </c>
      <c r="X139" s="178">
        <v>0</v>
      </c>
      <c r="Y139" s="178">
        <f t="shared" si="7"/>
        <v>0</v>
      </c>
      <c r="Z139" s="178">
        <v>0</v>
      </c>
      <c r="AA139" s="179">
        <f t="shared" si="8"/>
        <v>0</v>
      </c>
      <c r="AR139" s="19" t="s">
        <v>268</v>
      </c>
      <c r="AT139" s="19" t="s">
        <v>220</v>
      </c>
      <c r="AU139" s="19" t="s">
        <v>93</v>
      </c>
      <c r="AY139" s="19" t="s">
        <v>219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40</v>
      </c>
      <c r="BK139" s="118">
        <f t="shared" si="14"/>
        <v>0</v>
      </c>
      <c r="BL139" s="19" t="s">
        <v>268</v>
      </c>
      <c r="BM139" s="19" t="s">
        <v>4083</v>
      </c>
    </row>
    <row r="140" spans="2:65" s="1" customFormat="1" ht="16.5" customHeight="1">
      <c r="B140" s="35"/>
      <c r="C140" s="173" t="s">
        <v>270</v>
      </c>
      <c r="D140" s="173" t="s">
        <v>220</v>
      </c>
      <c r="E140" s="174" t="s">
        <v>2139</v>
      </c>
      <c r="F140" s="251" t="s">
        <v>2140</v>
      </c>
      <c r="G140" s="251"/>
      <c r="H140" s="251"/>
      <c r="I140" s="251"/>
      <c r="J140" s="175" t="s">
        <v>372</v>
      </c>
      <c r="K140" s="176">
        <v>6</v>
      </c>
      <c r="L140" s="252">
        <v>0</v>
      </c>
      <c r="M140" s="253"/>
      <c r="N140" s="254">
        <f t="shared" si="5"/>
        <v>0</v>
      </c>
      <c r="O140" s="254"/>
      <c r="P140" s="254"/>
      <c r="Q140" s="254"/>
      <c r="R140" s="37"/>
      <c r="T140" s="177" t="s">
        <v>22</v>
      </c>
      <c r="U140" s="44" t="s">
        <v>49</v>
      </c>
      <c r="V140" s="36"/>
      <c r="W140" s="178">
        <f t="shared" si="6"/>
        <v>0</v>
      </c>
      <c r="X140" s="178">
        <v>0</v>
      </c>
      <c r="Y140" s="178">
        <f t="shared" si="7"/>
        <v>0</v>
      </c>
      <c r="Z140" s="178">
        <v>0</v>
      </c>
      <c r="AA140" s="179">
        <f t="shared" si="8"/>
        <v>0</v>
      </c>
      <c r="AR140" s="19" t="s">
        <v>268</v>
      </c>
      <c r="AT140" s="19" t="s">
        <v>220</v>
      </c>
      <c r="AU140" s="19" t="s">
        <v>93</v>
      </c>
      <c r="AY140" s="19" t="s">
        <v>219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40</v>
      </c>
      <c r="BK140" s="118">
        <f t="shared" si="14"/>
        <v>0</v>
      </c>
      <c r="BL140" s="19" t="s">
        <v>268</v>
      </c>
      <c r="BM140" s="19" t="s">
        <v>4084</v>
      </c>
    </row>
    <row r="141" spans="2:65" s="1" customFormat="1" ht="16.5" customHeight="1">
      <c r="B141" s="35"/>
      <c r="C141" s="173" t="s">
        <v>275</v>
      </c>
      <c r="D141" s="173" t="s">
        <v>220</v>
      </c>
      <c r="E141" s="174" t="s">
        <v>2142</v>
      </c>
      <c r="F141" s="251" t="s">
        <v>2143</v>
      </c>
      <c r="G141" s="251"/>
      <c r="H141" s="251"/>
      <c r="I141" s="251"/>
      <c r="J141" s="175" t="s">
        <v>223</v>
      </c>
      <c r="K141" s="176">
        <v>6</v>
      </c>
      <c r="L141" s="252">
        <v>0</v>
      </c>
      <c r="M141" s="253"/>
      <c r="N141" s="254">
        <f t="shared" si="5"/>
        <v>0</v>
      </c>
      <c r="O141" s="254"/>
      <c r="P141" s="254"/>
      <c r="Q141" s="254"/>
      <c r="R141" s="37"/>
      <c r="T141" s="177" t="s">
        <v>22</v>
      </c>
      <c r="U141" s="44" t="s">
        <v>49</v>
      </c>
      <c r="V141" s="36"/>
      <c r="W141" s="178">
        <f t="shared" si="6"/>
        <v>0</v>
      </c>
      <c r="X141" s="178">
        <v>0</v>
      </c>
      <c r="Y141" s="178">
        <f t="shared" si="7"/>
        <v>0</v>
      </c>
      <c r="Z141" s="178">
        <v>0</v>
      </c>
      <c r="AA141" s="179">
        <f t="shared" si="8"/>
        <v>0</v>
      </c>
      <c r="AR141" s="19" t="s">
        <v>268</v>
      </c>
      <c r="AT141" s="19" t="s">
        <v>220</v>
      </c>
      <c r="AU141" s="19" t="s">
        <v>93</v>
      </c>
      <c r="AY141" s="19" t="s">
        <v>219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40</v>
      </c>
      <c r="BK141" s="118">
        <f t="shared" si="14"/>
        <v>0</v>
      </c>
      <c r="BL141" s="19" t="s">
        <v>268</v>
      </c>
      <c r="BM141" s="19" t="s">
        <v>4085</v>
      </c>
    </row>
    <row r="142" spans="2:65" s="1" customFormat="1" ht="25.5" customHeight="1">
      <c r="B142" s="35"/>
      <c r="C142" s="173" t="s">
        <v>11</v>
      </c>
      <c r="D142" s="173" t="s">
        <v>220</v>
      </c>
      <c r="E142" s="174" t="s">
        <v>2145</v>
      </c>
      <c r="F142" s="251" t="s">
        <v>2146</v>
      </c>
      <c r="G142" s="251"/>
      <c r="H142" s="251"/>
      <c r="I142" s="251"/>
      <c r="J142" s="175" t="s">
        <v>239</v>
      </c>
      <c r="K142" s="176">
        <v>0.23499999999999999</v>
      </c>
      <c r="L142" s="252">
        <v>0</v>
      </c>
      <c r="M142" s="253"/>
      <c r="N142" s="254">
        <f t="shared" si="5"/>
        <v>0</v>
      </c>
      <c r="O142" s="254"/>
      <c r="P142" s="254"/>
      <c r="Q142" s="254"/>
      <c r="R142" s="37"/>
      <c r="T142" s="177" t="s">
        <v>22</v>
      </c>
      <c r="U142" s="44" t="s">
        <v>49</v>
      </c>
      <c r="V142" s="36"/>
      <c r="W142" s="178">
        <f t="shared" si="6"/>
        <v>0</v>
      </c>
      <c r="X142" s="178">
        <v>0</v>
      </c>
      <c r="Y142" s="178">
        <f t="shared" si="7"/>
        <v>0</v>
      </c>
      <c r="Z142" s="178">
        <v>0</v>
      </c>
      <c r="AA142" s="179">
        <f t="shared" si="8"/>
        <v>0</v>
      </c>
      <c r="AR142" s="19" t="s">
        <v>268</v>
      </c>
      <c r="AT142" s="19" t="s">
        <v>220</v>
      </c>
      <c r="AU142" s="19" t="s">
        <v>93</v>
      </c>
      <c r="AY142" s="19" t="s">
        <v>219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40</v>
      </c>
      <c r="BK142" s="118">
        <f t="shared" si="14"/>
        <v>0</v>
      </c>
      <c r="BL142" s="19" t="s">
        <v>268</v>
      </c>
      <c r="BM142" s="19" t="s">
        <v>4086</v>
      </c>
    </row>
    <row r="143" spans="2:65" s="1" customFormat="1" ht="25.5" customHeight="1">
      <c r="B143" s="35"/>
      <c r="C143" s="173" t="s">
        <v>268</v>
      </c>
      <c r="D143" s="173" t="s">
        <v>220</v>
      </c>
      <c r="E143" s="174" t="s">
        <v>2148</v>
      </c>
      <c r="F143" s="251" t="s">
        <v>2149</v>
      </c>
      <c r="G143" s="251"/>
      <c r="H143" s="251"/>
      <c r="I143" s="251"/>
      <c r="J143" s="175" t="s">
        <v>239</v>
      </c>
      <c r="K143" s="176">
        <v>0.23499999999999999</v>
      </c>
      <c r="L143" s="252">
        <v>0</v>
      </c>
      <c r="M143" s="253"/>
      <c r="N143" s="254">
        <f t="shared" si="5"/>
        <v>0</v>
      </c>
      <c r="O143" s="254"/>
      <c r="P143" s="254"/>
      <c r="Q143" s="254"/>
      <c r="R143" s="37"/>
      <c r="T143" s="177" t="s">
        <v>22</v>
      </c>
      <c r="U143" s="44" t="s">
        <v>49</v>
      </c>
      <c r="V143" s="36"/>
      <c r="W143" s="178">
        <f t="shared" si="6"/>
        <v>0</v>
      </c>
      <c r="X143" s="178">
        <v>0</v>
      </c>
      <c r="Y143" s="178">
        <f t="shared" si="7"/>
        <v>0</v>
      </c>
      <c r="Z143" s="178">
        <v>0</v>
      </c>
      <c r="AA143" s="179">
        <f t="shared" si="8"/>
        <v>0</v>
      </c>
      <c r="AR143" s="19" t="s">
        <v>268</v>
      </c>
      <c r="AT143" s="19" t="s">
        <v>220</v>
      </c>
      <c r="AU143" s="19" t="s">
        <v>93</v>
      </c>
      <c r="AY143" s="19" t="s">
        <v>219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40</v>
      </c>
      <c r="BK143" s="118">
        <f t="shared" si="14"/>
        <v>0</v>
      </c>
      <c r="BL143" s="19" t="s">
        <v>268</v>
      </c>
      <c r="BM143" s="19" t="s">
        <v>4087</v>
      </c>
    </row>
    <row r="144" spans="2:65" s="1" customFormat="1" ht="49.9" customHeight="1">
      <c r="B144" s="35"/>
      <c r="C144" s="36"/>
      <c r="D144" s="164" t="s">
        <v>282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249">
        <f>BK144</f>
        <v>0</v>
      </c>
      <c r="O144" s="250"/>
      <c r="P144" s="250"/>
      <c r="Q144" s="250"/>
      <c r="R144" s="37"/>
      <c r="T144" s="153"/>
      <c r="U144" s="56"/>
      <c r="V144" s="56"/>
      <c r="W144" s="56"/>
      <c r="X144" s="56"/>
      <c r="Y144" s="56"/>
      <c r="Z144" s="56"/>
      <c r="AA144" s="58"/>
      <c r="AT144" s="19" t="s">
        <v>83</v>
      </c>
      <c r="AU144" s="19" t="s">
        <v>84</v>
      </c>
      <c r="AY144" s="19" t="s">
        <v>283</v>
      </c>
      <c r="BK144" s="118">
        <v>0</v>
      </c>
    </row>
    <row r="145" spans="2:18" s="1" customFormat="1" ht="6.95" customHeight="1">
      <c r="B145" s="59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1"/>
    </row>
  </sheetData>
  <sheetProtection algorithmName="SHA-512" hashValue="RJxp+M9QkYWmHGQUM0PYvS/MEym4lUdmzPehZ03yduGhVhBTFjEiLPsdz57FMZAcpuZRAsn6ags98uBjalFMZQ==" saltValue="Mv/4LrD+mgmx8tKjQkfLLpVF6rlpYZVzJ1UpXugCMxmG5qz3QqJAH9RFZazJs2CmuCGROlUB3y6Xhc2vPcFPzA==" spinCount="10" sheet="1" objects="1" scenarios="1" formatColumns="0" formatRows="0"/>
  <mergeCells count="126">
    <mergeCell ref="F141:I141"/>
    <mergeCell ref="F138:I138"/>
    <mergeCell ref="F139:I139"/>
    <mergeCell ref="F140:I140"/>
    <mergeCell ref="F142:I142"/>
    <mergeCell ref="F143:I143"/>
    <mergeCell ref="O22:P22"/>
    <mergeCell ref="O11:P11"/>
    <mergeCell ref="O13:P13"/>
    <mergeCell ref="O14:P14"/>
    <mergeCell ref="O16:P16"/>
    <mergeCell ref="E17:L17"/>
    <mergeCell ref="O17:P17"/>
    <mergeCell ref="O19:P19"/>
    <mergeCell ref="O20:P20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N94:Q94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4:P114"/>
    <mergeCell ref="F112:P112"/>
    <mergeCell ref="F113:P113"/>
    <mergeCell ref="F115:P115"/>
    <mergeCell ref="M117:P117"/>
    <mergeCell ref="M119:Q119"/>
    <mergeCell ref="M120:Q120"/>
    <mergeCell ref="F122:I122"/>
    <mergeCell ref="L122:M122"/>
    <mergeCell ref="N122:Q122"/>
    <mergeCell ref="N123:Q123"/>
    <mergeCell ref="N124:Q124"/>
    <mergeCell ref="N125:Q125"/>
    <mergeCell ref="F126:I126"/>
    <mergeCell ref="F127:I127"/>
    <mergeCell ref="L126:M126"/>
    <mergeCell ref="N126:Q126"/>
    <mergeCell ref="L127:M127"/>
    <mergeCell ref="N127:Q127"/>
    <mergeCell ref="L128:M128"/>
    <mergeCell ref="N128:Q128"/>
    <mergeCell ref="L129:M129"/>
    <mergeCell ref="N129:Q129"/>
    <mergeCell ref="F128:I128"/>
    <mergeCell ref="F132:I132"/>
    <mergeCell ref="F130:I130"/>
    <mergeCell ref="F129:I129"/>
    <mergeCell ref="L132:M132"/>
    <mergeCell ref="N132:Q132"/>
    <mergeCell ref="F133:I133"/>
    <mergeCell ref="L133:M133"/>
    <mergeCell ref="N133:Q133"/>
    <mergeCell ref="L140:M140"/>
    <mergeCell ref="N140:Q140"/>
    <mergeCell ref="L141:M141"/>
    <mergeCell ref="N141:Q141"/>
    <mergeCell ref="L142:M142"/>
    <mergeCell ref="N142:Q142"/>
    <mergeCell ref="N143:Q143"/>
    <mergeCell ref="N136:Q136"/>
    <mergeCell ref="L130:M130"/>
    <mergeCell ref="N130:Q130"/>
    <mergeCell ref="S2:AC2"/>
    <mergeCell ref="N144:Q144"/>
    <mergeCell ref="F134:I134"/>
    <mergeCell ref="F137:I137"/>
    <mergeCell ref="F135:I135"/>
    <mergeCell ref="H1:K1"/>
    <mergeCell ref="C2:Q2"/>
    <mergeCell ref="C4:Q4"/>
    <mergeCell ref="F6:P6"/>
    <mergeCell ref="F8:P8"/>
    <mergeCell ref="F7:P7"/>
    <mergeCell ref="F9:P9"/>
    <mergeCell ref="L134:M134"/>
    <mergeCell ref="N134:Q134"/>
    <mergeCell ref="L135:M135"/>
    <mergeCell ref="N135:Q135"/>
    <mergeCell ref="N131:Q131"/>
    <mergeCell ref="L143:M143"/>
    <mergeCell ref="L137:M137"/>
    <mergeCell ref="N137:Q137"/>
    <mergeCell ref="L138:M138"/>
    <mergeCell ref="N138:Q138"/>
    <mergeCell ref="L139:M139"/>
    <mergeCell ref="N139:Q139"/>
  </mergeCells>
  <hyperlinks>
    <hyperlink ref="F1:G1" location="C2" display="1) Krycí list rozpočtu"/>
    <hyperlink ref="H1:K1" location="C88" display="2) Rekapitulace rozpočtu"/>
    <hyperlink ref="L1" location="C12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7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154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4037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ht="25.35" customHeight="1">
      <c r="B8" s="23"/>
      <c r="C8" s="26"/>
      <c r="D8" s="30" t="s">
        <v>183</v>
      </c>
      <c r="E8" s="26"/>
      <c r="F8" s="264" t="s">
        <v>284</v>
      </c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6"/>
      <c r="R8" s="24"/>
    </row>
    <row r="9" spans="1:66" s="1" customFormat="1" ht="32.85" customHeight="1">
      <c r="B9" s="35"/>
      <c r="C9" s="36"/>
      <c r="D9" s="29" t="s">
        <v>1286</v>
      </c>
      <c r="E9" s="36"/>
      <c r="F9" s="221" t="s">
        <v>4088</v>
      </c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36"/>
      <c r="R9" s="37"/>
    </row>
    <row r="10" spans="1:66" s="1" customFormat="1" ht="14.45" customHeight="1">
      <c r="B10" s="35"/>
      <c r="C10" s="36"/>
      <c r="D10" s="30" t="s">
        <v>21</v>
      </c>
      <c r="E10" s="36"/>
      <c r="F10" s="28" t="s">
        <v>22</v>
      </c>
      <c r="G10" s="36"/>
      <c r="H10" s="36"/>
      <c r="I10" s="36"/>
      <c r="J10" s="36"/>
      <c r="K10" s="36"/>
      <c r="L10" s="36"/>
      <c r="M10" s="30" t="s">
        <v>23</v>
      </c>
      <c r="N10" s="36"/>
      <c r="O10" s="28" t="s">
        <v>22</v>
      </c>
      <c r="P10" s="36"/>
      <c r="Q10" s="36"/>
      <c r="R10" s="37"/>
    </row>
    <row r="11" spans="1:66" s="1" customFormat="1" ht="14.45" customHeight="1">
      <c r="B11" s="35"/>
      <c r="C11" s="36"/>
      <c r="D11" s="30" t="s">
        <v>24</v>
      </c>
      <c r="E11" s="36"/>
      <c r="F11" s="28" t="s">
        <v>25</v>
      </c>
      <c r="G11" s="36"/>
      <c r="H11" s="36"/>
      <c r="I11" s="36"/>
      <c r="J11" s="36"/>
      <c r="K11" s="36"/>
      <c r="L11" s="36"/>
      <c r="M11" s="30" t="s">
        <v>26</v>
      </c>
      <c r="N11" s="36"/>
      <c r="O11" s="279" t="str">
        <f>'Rekapitulace stavby'!AN8</f>
        <v>5. 3. 2018</v>
      </c>
      <c r="P11" s="266"/>
      <c r="Q11" s="36"/>
      <c r="R11" s="37"/>
    </row>
    <row r="12" spans="1:66" s="1" customFormat="1" ht="10.7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66" s="1" customFormat="1" ht="14.45" customHeight="1">
      <c r="B13" s="35"/>
      <c r="C13" s="36"/>
      <c r="D13" s="30" t="s">
        <v>28</v>
      </c>
      <c r="E13" s="36"/>
      <c r="F13" s="36"/>
      <c r="G13" s="36"/>
      <c r="H13" s="36"/>
      <c r="I13" s="36"/>
      <c r="J13" s="36"/>
      <c r="K13" s="36"/>
      <c r="L13" s="36"/>
      <c r="M13" s="30" t="s">
        <v>29</v>
      </c>
      <c r="N13" s="36"/>
      <c r="O13" s="220" t="s">
        <v>30</v>
      </c>
      <c r="P13" s="220"/>
      <c r="Q13" s="36"/>
      <c r="R13" s="37"/>
    </row>
    <row r="14" spans="1:66" s="1" customFormat="1" ht="18" customHeight="1">
      <c r="B14" s="35"/>
      <c r="C14" s="36"/>
      <c r="D14" s="36"/>
      <c r="E14" s="28" t="s">
        <v>31</v>
      </c>
      <c r="F14" s="36"/>
      <c r="G14" s="36"/>
      <c r="H14" s="36"/>
      <c r="I14" s="36"/>
      <c r="J14" s="36"/>
      <c r="K14" s="36"/>
      <c r="L14" s="36"/>
      <c r="M14" s="30" t="s">
        <v>32</v>
      </c>
      <c r="N14" s="36"/>
      <c r="O14" s="220" t="s">
        <v>22</v>
      </c>
      <c r="P14" s="220"/>
      <c r="Q14" s="36"/>
      <c r="R14" s="37"/>
    </row>
    <row r="15" spans="1:66" s="1" customFormat="1" ht="6.9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1:66" s="1" customFormat="1" ht="14.45" customHeight="1">
      <c r="B16" s="35"/>
      <c r="C16" s="36"/>
      <c r="D16" s="30" t="s">
        <v>33</v>
      </c>
      <c r="E16" s="36"/>
      <c r="F16" s="36"/>
      <c r="G16" s="36"/>
      <c r="H16" s="36"/>
      <c r="I16" s="36"/>
      <c r="J16" s="36"/>
      <c r="K16" s="36"/>
      <c r="L16" s="36"/>
      <c r="M16" s="30" t="s">
        <v>29</v>
      </c>
      <c r="N16" s="36"/>
      <c r="O16" s="280" t="str">
        <f>IF('Rekapitulace stavby'!AN13="","",'Rekapitulace stavby'!AN13)</f>
        <v>Vyplň údaj</v>
      </c>
      <c r="P16" s="220"/>
      <c r="Q16" s="36"/>
      <c r="R16" s="37"/>
    </row>
    <row r="17" spans="2:18" s="1" customFormat="1" ht="18" customHeight="1">
      <c r="B17" s="35"/>
      <c r="C17" s="36"/>
      <c r="D17" s="36"/>
      <c r="E17" s="280" t="str">
        <f>IF('Rekapitulace stavby'!E14="","",'Rekapitulace stavby'!E14)</f>
        <v>Vyplň údaj</v>
      </c>
      <c r="F17" s="281"/>
      <c r="G17" s="281"/>
      <c r="H17" s="281"/>
      <c r="I17" s="281"/>
      <c r="J17" s="281"/>
      <c r="K17" s="281"/>
      <c r="L17" s="281"/>
      <c r="M17" s="30" t="s">
        <v>32</v>
      </c>
      <c r="N17" s="36"/>
      <c r="O17" s="280" t="str">
        <f>IF('Rekapitulace stavby'!AN14="","",'Rekapitulace stavby'!AN14)</f>
        <v>Vyplň údaj</v>
      </c>
      <c r="P17" s="220"/>
      <c r="Q17" s="36"/>
      <c r="R17" s="37"/>
    </row>
    <row r="18" spans="2:18" s="1" customFormat="1" ht="6.95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2:18" s="1" customFormat="1" ht="14.45" customHeight="1">
      <c r="B19" s="35"/>
      <c r="C19" s="36"/>
      <c r="D19" s="30" t="s">
        <v>35</v>
      </c>
      <c r="E19" s="36"/>
      <c r="F19" s="36"/>
      <c r="G19" s="36"/>
      <c r="H19" s="36"/>
      <c r="I19" s="36"/>
      <c r="J19" s="36"/>
      <c r="K19" s="36"/>
      <c r="L19" s="36"/>
      <c r="M19" s="30" t="s">
        <v>29</v>
      </c>
      <c r="N19" s="36"/>
      <c r="O19" s="220" t="s">
        <v>36</v>
      </c>
      <c r="P19" s="220"/>
      <c r="Q19" s="36"/>
      <c r="R19" s="37"/>
    </row>
    <row r="20" spans="2:18" s="1" customFormat="1" ht="18" customHeight="1">
      <c r="B20" s="35"/>
      <c r="C20" s="36"/>
      <c r="D20" s="36"/>
      <c r="E20" s="28" t="s">
        <v>37</v>
      </c>
      <c r="F20" s="36"/>
      <c r="G20" s="36"/>
      <c r="H20" s="36"/>
      <c r="I20" s="36"/>
      <c r="J20" s="36"/>
      <c r="K20" s="36"/>
      <c r="L20" s="36"/>
      <c r="M20" s="30" t="s">
        <v>32</v>
      </c>
      <c r="N20" s="36"/>
      <c r="O20" s="220" t="s">
        <v>38</v>
      </c>
      <c r="P20" s="220"/>
      <c r="Q20" s="36"/>
      <c r="R20" s="37"/>
    </row>
    <row r="21" spans="2:18" s="1" customFormat="1" ht="6.95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2:18" s="1" customFormat="1" ht="14.45" customHeight="1">
      <c r="B22" s="35"/>
      <c r="C22" s="36"/>
      <c r="D22" s="30" t="s">
        <v>41</v>
      </c>
      <c r="E22" s="36"/>
      <c r="F22" s="36"/>
      <c r="G22" s="36"/>
      <c r="H22" s="36"/>
      <c r="I22" s="36"/>
      <c r="J22" s="36"/>
      <c r="K22" s="36"/>
      <c r="L22" s="36"/>
      <c r="M22" s="30" t="s">
        <v>29</v>
      </c>
      <c r="N22" s="36"/>
      <c r="O22" s="220" t="s">
        <v>36</v>
      </c>
      <c r="P22" s="220"/>
      <c r="Q22" s="36"/>
      <c r="R22" s="37"/>
    </row>
    <row r="23" spans="2:18" s="1" customFormat="1" ht="18" customHeight="1">
      <c r="B23" s="35"/>
      <c r="C23" s="36"/>
      <c r="D23" s="36"/>
      <c r="E23" s="28" t="s">
        <v>37</v>
      </c>
      <c r="F23" s="36"/>
      <c r="G23" s="36"/>
      <c r="H23" s="36"/>
      <c r="I23" s="36"/>
      <c r="J23" s="36"/>
      <c r="K23" s="36"/>
      <c r="L23" s="36"/>
      <c r="M23" s="30" t="s">
        <v>32</v>
      </c>
      <c r="N23" s="36"/>
      <c r="O23" s="220" t="s">
        <v>38</v>
      </c>
      <c r="P23" s="220"/>
      <c r="Q23" s="36"/>
      <c r="R23" s="37"/>
    </row>
    <row r="24" spans="2:18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4.45" customHeight="1">
      <c r="B25" s="35"/>
      <c r="C25" s="36"/>
      <c r="D25" s="30" t="s">
        <v>43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85.5" customHeight="1">
      <c r="B26" s="35"/>
      <c r="C26" s="36"/>
      <c r="D26" s="36"/>
      <c r="E26" s="215" t="s">
        <v>44</v>
      </c>
      <c r="F26" s="215"/>
      <c r="G26" s="215"/>
      <c r="H26" s="215"/>
      <c r="I26" s="215"/>
      <c r="J26" s="215"/>
      <c r="K26" s="215"/>
      <c r="L26" s="215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</row>
    <row r="28" spans="2:18" s="1" customFormat="1" ht="6.95" customHeight="1">
      <c r="B28" s="35"/>
      <c r="C28" s="36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36"/>
      <c r="R28" s="37"/>
    </row>
    <row r="29" spans="2:18" s="1" customFormat="1" ht="14.45" customHeight="1">
      <c r="B29" s="35"/>
      <c r="C29" s="36"/>
      <c r="D29" s="126" t="s">
        <v>184</v>
      </c>
      <c r="E29" s="36"/>
      <c r="F29" s="36"/>
      <c r="G29" s="36"/>
      <c r="H29" s="36"/>
      <c r="I29" s="36"/>
      <c r="J29" s="36"/>
      <c r="K29" s="36"/>
      <c r="L29" s="36"/>
      <c r="M29" s="216">
        <f>N90</f>
        <v>0</v>
      </c>
      <c r="N29" s="216"/>
      <c r="O29" s="216"/>
      <c r="P29" s="216"/>
      <c r="Q29" s="36"/>
      <c r="R29" s="37"/>
    </row>
    <row r="30" spans="2:18" s="1" customFormat="1" ht="14.45" customHeight="1">
      <c r="B30" s="35"/>
      <c r="C30" s="36"/>
      <c r="D30" s="34" t="s">
        <v>169</v>
      </c>
      <c r="E30" s="36"/>
      <c r="F30" s="36"/>
      <c r="G30" s="36"/>
      <c r="H30" s="36"/>
      <c r="I30" s="36"/>
      <c r="J30" s="36"/>
      <c r="K30" s="36"/>
      <c r="L30" s="36"/>
      <c r="M30" s="216">
        <f>N100</f>
        <v>0</v>
      </c>
      <c r="N30" s="216"/>
      <c r="O30" s="216"/>
      <c r="P30" s="216"/>
      <c r="Q30" s="36"/>
      <c r="R30" s="37"/>
    </row>
    <row r="31" spans="2:18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</row>
    <row r="32" spans="2:18" s="1" customFormat="1" ht="25.35" customHeight="1">
      <c r="B32" s="35"/>
      <c r="C32" s="36"/>
      <c r="D32" s="127" t="s">
        <v>47</v>
      </c>
      <c r="E32" s="36"/>
      <c r="F32" s="36"/>
      <c r="G32" s="36"/>
      <c r="H32" s="36"/>
      <c r="I32" s="36"/>
      <c r="J32" s="36"/>
      <c r="K32" s="36"/>
      <c r="L32" s="36"/>
      <c r="M32" s="278">
        <f>ROUND(M29+M30,0)</f>
        <v>0</v>
      </c>
      <c r="N32" s="263"/>
      <c r="O32" s="263"/>
      <c r="P32" s="263"/>
      <c r="Q32" s="36"/>
      <c r="R32" s="37"/>
    </row>
    <row r="33" spans="2:18" s="1" customFormat="1" ht="6.95" customHeight="1">
      <c r="B33" s="35"/>
      <c r="C33" s="3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36"/>
      <c r="R33" s="37"/>
    </row>
    <row r="34" spans="2:18" s="1" customFormat="1" ht="14.45" customHeight="1">
      <c r="B34" s="35"/>
      <c r="C34" s="36"/>
      <c r="D34" s="42" t="s">
        <v>48</v>
      </c>
      <c r="E34" s="42" t="s">
        <v>49</v>
      </c>
      <c r="F34" s="43">
        <v>0.21</v>
      </c>
      <c r="G34" s="128" t="s">
        <v>50</v>
      </c>
      <c r="H34" s="274">
        <f>(SUM(BE100:BE107)+SUM(BE127:BE165))</f>
        <v>0</v>
      </c>
      <c r="I34" s="263"/>
      <c r="J34" s="263"/>
      <c r="K34" s="36"/>
      <c r="L34" s="36"/>
      <c r="M34" s="274">
        <f>ROUND((SUM(BE100:BE107)+SUM(BE127:BE165)), 0)*F34</f>
        <v>0</v>
      </c>
      <c r="N34" s="263"/>
      <c r="O34" s="263"/>
      <c r="P34" s="263"/>
      <c r="Q34" s="36"/>
      <c r="R34" s="37"/>
    </row>
    <row r="35" spans="2:18" s="1" customFormat="1" ht="14.45" customHeight="1">
      <c r="B35" s="35"/>
      <c r="C35" s="36"/>
      <c r="D35" s="36"/>
      <c r="E35" s="42" t="s">
        <v>51</v>
      </c>
      <c r="F35" s="43">
        <v>0.15</v>
      </c>
      <c r="G35" s="128" t="s">
        <v>50</v>
      </c>
      <c r="H35" s="274">
        <f>(SUM(BF100:BF107)+SUM(BF127:BF165))</f>
        <v>0</v>
      </c>
      <c r="I35" s="263"/>
      <c r="J35" s="263"/>
      <c r="K35" s="36"/>
      <c r="L35" s="36"/>
      <c r="M35" s="274">
        <f>ROUND((SUM(BF100:BF107)+SUM(BF127:BF165)), 0)*F35</f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52</v>
      </c>
      <c r="F36" s="43">
        <v>0.21</v>
      </c>
      <c r="G36" s="128" t="s">
        <v>50</v>
      </c>
      <c r="H36" s="274">
        <f>(SUM(BG100:BG107)+SUM(BG127:BG165))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53</v>
      </c>
      <c r="F37" s="43">
        <v>0.15</v>
      </c>
      <c r="G37" s="128" t="s">
        <v>50</v>
      </c>
      <c r="H37" s="274">
        <f>(SUM(BH100:BH107)+SUM(BH127:BH165))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54</v>
      </c>
      <c r="F38" s="43">
        <v>0</v>
      </c>
      <c r="G38" s="128" t="s">
        <v>50</v>
      </c>
      <c r="H38" s="274">
        <f>(SUM(BI100:BI107)+SUM(BI127:BI165))</f>
        <v>0</v>
      </c>
      <c r="I38" s="263"/>
      <c r="J38" s="263"/>
      <c r="K38" s="36"/>
      <c r="L38" s="36"/>
      <c r="M38" s="274">
        <v>0</v>
      </c>
      <c r="N38" s="263"/>
      <c r="O38" s="263"/>
      <c r="P38" s="263"/>
      <c r="Q38" s="36"/>
      <c r="R38" s="37"/>
    </row>
    <row r="39" spans="2:18" s="1" customFormat="1" ht="6.9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25.35" customHeight="1">
      <c r="B40" s="35"/>
      <c r="C40" s="124"/>
      <c r="D40" s="129" t="s">
        <v>55</v>
      </c>
      <c r="E40" s="79"/>
      <c r="F40" s="79"/>
      <c r="G40" s="130" t="s">
        <v>56</v>
      </c>
      <c r="H40" s="131" t="s">
        <v>57</v>
      </c>
      <c r="I40" s="79"/>
      <c r="J40" s="79"/>
      <c r="K40" s="79"/>
      <c r="L40" s="275">
        <f>SUM(M32:M38)</f>
        <v>0</v>
      </c>
      <c r="M40" s="275"/>
      <c r="N40" s="275"/>
      <c r="O40" s="275"/>
      <c r="P40" s="276"/>
      <c r="Q40" s="124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4037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ht="30" customHeight="1">
      <c r="B80" s="23"/>
      <c r="C80" s="30" t="s">
        <v>183</v>
      </c>
      <c r="D80" s="26"/>
      <c r="E80" s="26"/>
      <c r="F80" s="264" t="s">
        <v>284</v>
      </c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6"/>
      <c r="R80" s="24"/>
      <c r="T80" s="136"/>
      <c r="U80" s="136"/>
    </row>
    <row r="81" spans="2:47" s="1" customFormat="1" ht="36.950000000000003" customHeight="1">
      <c r="B81" s="35"/>
      <c r="C81" s="69" t="s">
        <v>1286</v>
      </c>
      <c r="D81" s="36"/>
      <c r="E81" s="36"/>
      <c r="F81" s="236" t="str">
        <f>F9</f>
        <v>004 - Elektroinstalace - silnoproud</v>
      </c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36"/>
      <c r="R81" s="37"/>
      <c r="T81" s="135"/>
      <c r="U81" s="135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  <c r="T82" s="135"/>
      <c r="U82" s="135"/>
    </row>
    <row r="83" spans="2:47" s="1" customFormat="1" ht="18" customHeight="1">
      <c r="B83" s="35"/>
      <c r="C83" s="30" t="s">
        <v>24</v>
      </c>
      <c r="D83" s="36"/>
      <c r="E83" s="36"/>
      <c r="F83" s="28" t="str">
        <f>F11</f>
        <v>Dobruška</v>
      </c>
      <c r="G83" s="36"/>
      <c r="H83" s="36"/>
      <c r="I83" s="36"/>
      <c r="J83" s="36"/>
      <c r="K83" s="30" t="s">
        <v>26</v>
      </c>
      <c r="L83" s="36"/>
      <c r="M83" s="266" t="str">
        <f>IF(O11="","",O11)</f>
        <v>5. 3. 2018</v>
      </c>
      <c r="N83" s="266"/>
      <c r="O83" s="266"/>
      <c r="P83" s="266"/>
      <c r="Q83" s="36"/>
      <c r="R83" s="37"/>
      <c r="T83" s="135"/>
      <c r="U83" s="135"/>
    </row>
    <row r="84" spans="2:47" s="1" customFormat="1" ht="6.95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7"/>
      <c r="T84" s="135"/>
      <c r="U84" s="135"/>
    </row>
    <row r="85" spans="2:47" s="1" customFormat="1" ht="15">
      <c r="B85" s="35"/>
      <c r="C85" s="30" t="s">
        <v>28</v>
      </c>
      <c r="D85" s="36"/>
      <c r="E85" s="36"/>
      <c r="F85" s="28" t="str">
        <f>E14</f>
        <v>SŠ - Podorlické vzdělávací centrum Dobruška</v>
      </c>
      <c r="G85" s="36"/>
      <c r="H85" s="36"/>
      <c r="I85" s="36"/>
      <c r="J85" s="36"/>
      <c r="K85" s="30" t="s">
        <v>35</v>
      </c>
      <c r="L85" s="36"/>
      <c r="M85" s="220" t="str">
        <f>E20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4.45" customHeight="1">
      <c r="B86" s="35"/>
      <c r="C86" s="30" t="s">
        <v>33</v>
      </c>
      <c r="D86" s="36"/>
      <c r="E86" s="36"/>
      <c r="F86" s="28" t="str">
        <f>IF(E17="","",E17)</f>
        <v>Vyplň údaj</v>
      </c>
      <c r="G86" s="36"/>
      <c r="H86" s="36"/>
      <c r="I86" s="36"/>
      <c r="J86" s="36"/>
      <c r="K86" s="30" t="s">
        <v>41</v>
      </c>
      <c r="L86" s="36"/>
      <c r="M86" s="220" t="str">
        <f>E23</f>
        <v>ApA Architektonicko-projekt.ateliér Vamberk s.r.o.</v>
      </c>
      <c r="N86" s="220"/>
      <c r="O86" s="220"/>
      <c r="P86" s="220"/>
      <c r="Q86" s="220"/>
      <c r="R86" s="37"/>
      <c r="T86" s="135"/>
      <c r="U86" s="135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  <c r="T87" s="135"/>
      <c r="U87" s="135"/>
    </row>
    <row r="88" spans="2:47" s="1" customFormat="1" ht="29.25" customHeight="1">
      <c r="B88" s="35"/>
      <c r="C88" s="271" t="s">
        <v>186</v>
      </c>
      <c r="D88" s="272"/>
      <c r="E88" s="272"/>
      <c r="F88" s="272"/>
      <c r="G88" s="272"/>
      <c r="H88" s="124"/>
      <c r="I88" s="124"/>
      <c r="J88" s="124"/>
      <c r="K88" s="124"/>
      <c r="L88" s="124"/>
      <c r="M88" s="124"/>
      <c r="N88" s="271" t="s">
        <v>187</v>
      </c>
      <c r="O88" s="272"/>
      <c r="P88" s="272"/>
      <c r="Q88" s="272"/>
      <c r="R88" s="37"/>
      <c r="T88" s="135"/>
      <c r="U88" s="135"/>
    </row>
    <row r="89" spans="2:47" s="1" customFormat="1" ht="10.35" customHeight="1"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7"/>
      <c r="T89" s="135"/>
      <c r="U89" s="135"/>
    </row>
    <row r="90" spans="2:47" s="1" customFormat="1" ht="29.25" customHeight="1">
      <c r="B90" s="35"/>
      <c r="C90" s="137" t="s">
        <v>188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229">
        <f>N127</f>
        <v>0</v>
      </c>
      <c r="O90" s="269"/>
      <c r="P90" s="269"/>
      <c r="Q90" s="269"/>
      <c r="R90" s="37"/>
      <c r="T90" s="135"/>
      <c r="U90" s="135"/>
      <c r="AU90" s="19" t="s">
        <v>189</v>
      </c>
    </row>
    <row r="91" spans="2:47" s="7" customFormat="1" ht="24.95" customHeight="1">
      <c r="B91" s="138"/>
      <c r="C91" s="139"/>
      <c r="D91" s="140" t="s">
        <v>4089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60">
        <f>N128</f>
        <v>0</v>
      </c>
      <c r="O91" s="273"/>
      <c r="P91" s="273"/>
      <c r="Q91" s="273"/>
      <c r="R91" s="141"/>
      <c r="T91" s="142"/>
      <c r="U91" s="142"/>
    </row>
    <row r="92" spans="2:47" s="8" customFormat="1" ht="19.899999999999999" customHeight="1">
      <c r="B92" s="143"/>
      <c r="C92" s="103"/>
      <c r="D92" s="114" t="s">
        <v>4090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N129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4091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N136</f>
        <v>0</v>
      </c>
      <c r="O93" s="227"/>
      <c r="P93" s="227"/>
      <c r="Q93" s="227"/>
      <c r="R93" s="144"/>
      <c r="T93" s="145"/>
      <c r="U93" s="145"/>
    </row>
    <row r="94" spans="2:47" s="8" customFormat="1" ht="19.899999999999999" customHeight="1">
      <c r="B94" s="143"/>
      <c r="C94" s="103"/>
      <c r="D94" s="114" t="s">
        <v>2417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6">
        <f>N139</f>
        <v>0</v>
      </c>
      <c r="O94" s="227"/>
      <c r="P94" s="227"/>
      <c r="Q94" s="227"/>
      <c r="R94" s="144"/>
      <c r="T94" s="145"/>
      <c r="U94" s="145"/>
    </row>
    <row r="95" spans="2:47" s="8" customFormat="1" ht="19.899999999999999" customHeight="1">
      <c r="B95" s="143"/>
      <c r="C95" s="103"/>
      <c r="D95" s="114" t="s">
        <v>2418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6">
        <f>N145</f>
        <v>0</v>
      </c>
      <c r="O95" s="227"/>
      <c r="P95" s="227"/>
      <c r="Q95" s="227"/>
      <c r="R95" s="144"/>
      <c r="T95" s="145"/>
      <c r="U95" s="145"/>
    </row>
    <row r="96" spans="2:47" s="7" customFormat="1" ht="24.95" customHeight="1">
      <c r="B96" s="138"/>
      <c r="C96" s="139"/>
      <c r="D96" s="140" t="s">
        <v>304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60">
        <f>N156</f>
        <v>0</v>
      </c>
      <c r="O96" s="273"/>
      <c r="P96" s="273"/>
      <c r="Q96" s="273"/>
      <c r="R96" s="141"/>
      <c r="T96" s="142"/>
      <c r="U96" s="142"/>
    </row>
    <row r="97" spans="2:65" s="8" customFormat="1" ht="19.899999999999999" customHeight="1">
      <c r="B97" s="143"/>
      <c r="C97" s="103"/>
      <c r="D97" s="114" t="s">
        <v>4092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6">
        <f>N157</f>
        <v>0</v>
      </c>
      <c r="O97" s="227"/>
      <c r="P97" s="227"/>
      <c r="Q97" s="227"/>
      <c r="R97" s="144"/>
      <c r="T97" s="145"/>
      <c r="U97" s="145"/>
    </row>
    <row r="98" spans="2:65" s="7" customFormat="1" ht="24.95" customHeight="1">
      <c r="B98" s="138"/>
      <c r="C98" s="139"/>
      <c r="D98" s="140" t="s">
        <v>4093</v>
      </c>
      <c r="E98" s="139"/>
      <c r="F98" s="139"/>
      <c r="G98" s="139"/>
      <c r="H98" s="139"/>
      <c r="I98" s="139"/>
      <c r="J98" s="139"/>
      <c r="K98" s="139"/>
      <c r="L98" s="139"/>
      <c r="M98" s="139"/>
      <c r="N98" s="260">
        <f>N163</f>
        <v>0</v>
      </c>
      <c r="O98" s="273"/>
      <c r="P98" s="273"/>
      <c r="Q98" s="273"/>
      <c r="R98" s="141"/>
      <c r="T98" s="142"/>
      <c r="U98" s="142"/>
    </row>
    <row r="99" spans="2:65" s="1" customFormat="1" ht="21.7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  <c r="T99" s="135"/>
      <c r="U99" s="135"/>
    </row>
    <row r="100" spans="2:65" s="1" customFormat="1" ht="29.25" customHeight="1">
      <c r="B100" s="35"/>
      <c r="C100" s="137" t="s">
        <v>197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269">
        <f>ROUND(N101+N102+N103+N104+N105+N106,0)</f>
        <v>0</v>
      </c>
      <c r="O100" s="270"/>
      <c r="P100" s="270"/>
      <c r="Q100" s="270"/>
      <c r="R100" s="37"/>
      <c r="T100" s="146"/>
      <c r="U100" s="147" t="s">
        <v>48</v>
      </c>
    </row>
    <row r="101" spans="2:65" s="1" customFormat="1" ht="18" customHeight="1">
      <c r="B101" s="35"/>
      <c r="C101" s="36"/>
      <c r="D101" s="247" t="s">
        <v>198</v>
      </c>
      <c r="E101" s="248"/>
      <c r="F101" s="248"/>
      <c r="G101" s="248"/>
      <c r="H101" s="248"/>
      <c r="I101" s="36"/>
      <c r="J101" s="36"/>
      <c r="K101" s="36"/>
      <c r="L101" s="36"/>
      <c r="M101" s="36"/>
      <c r="N101" s="246">
        <f>ROUND(N90*T101,0)</f>
        <v>0</v>
      </c>
      <c r="O101" s="226"/>
      <c r="P101" s="226"/>
      <c r="Q101" s="226"/>
      <c r="R101" s="37"/>
      <c r="S101" s="148"/>
      <c r="T101" s="149"/>
      <c r="U101" s="150" t="s">
        <v>49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51" t="s">
        <v>162</v>
      </c>
      <c r="AZ101" s="148"/>
      <c r="BA101" s="148"/>
      <c r="BB101" s="148"/>
      <c r="BC101" s="148"/>
      <c r="BD101" s="148"/>
      <c r="BE101" s="152">
        <f t="shared" ref="BE101:BE106" si="0">IF(U101="základní",N101,0)</f>
        <v>0</v>
      </c>
      <c r="BF101" s="152">
        <f t="shared" ref="BF101:BF106" si="1">IF(U101="snížená",N101,0)</f>
        <v>0</v>
      </c>
      <c r="BG101" s="152">
        <f t="shared" ref="BG101:BG106" si="2">IF(U101="zákl. přenesená",N101,0)</f>
        <v>0</v>
      </c>
      <c r="BH101" s="152">
        <f t="shared" ref="BH101:BH106" si="3">IF(U101="sníž. přenesená",N101,0)</f>
        <v>0</v>
      </c>
      <c r="BI101" s="152">
        <f t="shared" ref="BI101:BI106" si="4">IF(U101="nulová",N101,0)</f>
        <v>0</v>
      </c>
      <c r="BJ101" s="151" t="s">
        <v>40</v>
      </c>
      <c r="BK101" s="148"/>
      <c r="BL101" s="148"/>
      <c r="BM101" s="148"/>
    </row>
    <row r="102" spans="2:65" s="1" customFormat="1" ht="18" customHeight="1">
      <c r="B102" s="35"/>
      <c r="C102" s="36"/>
      <c r="D102" s="247" t="s">
        <v>199</v>
      </c>
      <c r="E102" s="248"/>
      <c r="F102" s="248"/>
      <c r="G102" s="248"/>
      <c r="H102" s="248"/>
      <c r="I102" s="36"/>
      <c r="J102" s="36"/>
      <c r="K102" s="36"/>
      <c r="L102" s="36"/>
      <c r="M102" s="36"/>
      <c r="N102" s="246">
        <f>ROUND(N90*T102,0)</f>
        <v>0</v>
      </c>
      <c r="O102" s="226"/>
      <c r="P102" s="226"/>
      <c r="Q102" s="226"/>
      <c r="R102" s="37"/>
      <c r="S102" s="148"/>
      <c r="T102" s="149"/>
      <c r="U102" s="150" t="s">
        <v>49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51" t="s">
        <v>162</v>
      </c>
      <c r="AZ102" s="148"/>
      <c r="BA102" s="148"/>
      <c r="BB102" s="148"/>
      <c r="BC102" s="148"/>
      <c r="BD102" s="148"/>
      <c r="BE102" s="152">
        <f t="shared" si="0"/>
        <v>0</v>
      </c>
      <c r="BF102" s="152">
        <f t="shared" si="1"/>
        <v>0</v>
      </c>
      <c r="BG102" s="152">
        <f t="shared" si="2"/>
        <v>0</v>
      </c>
      <c r="BH102" s="152">
        <f t="shared" si="3"/>
        <v>0</v>
      </c>
      <c r="BI102" s="152">
        <f t="shared" si="4"/>
        <v>0</v>
      </c>
      <c r="BJ102" s="151" t="s">
        <v>40</v>
      </c>
      <c r="BK102" s="148"/>
      <c r="BL102" s="148"/>
      <c r="BM102" s="148"/>
    </row>
    <row r="103" spans="2:65" s="1" customFormat="1" ht="18" customHeight="1">
      <c r="B103" s="35"/>
      <c r="C103" s="36"/>
      <c r="D103" s="247" t="s">
        <v>200</v>
      </c>
      <c r="E103" s="248"/>
      <c r="F103" s="248"/>
      <c r="G103" s="248"/>
      <c r="H103" s="248"/>
      <c r="I103" s="36"/>
      <c r="J103" s="36"/>
      <c r="K103" s="36"/>
      <c r="L103" s="36"/>
      <c r="M103" s="36"/>
      <c r="N103" s="246">
        <f>ROUND(N90*T103,0)</f>
        <v>0</v>
      </c>
      <c r="O103" s="226"/>
      <c r="P103" s="226"/>
      <c r="Q103" s="226"/>
      <c r="R103" s="37"/>
      <c r="S103" s="148"/>
      <c r="T103" s="149"/>
      <c r="U103" s="150" t="s">
        <v>49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51" t="s">
        <v>162</v>
      </c>
      <c r="AZ103" s="148"/>
      <c r="BA103" s="148"/>
      <c r="BB103" s="148"/>
      <c r="BC103" s="148"/>
      <c r="BD103" s="148"/>
      <c r="BE103" s="152">
        <f t="shared" si="0"/>
        <v>0</v>
      </c>
      <c r="BF103" s="152">
        <f t="shared" si="1"/>
        <v>0</v>
      </c>
      <c r="BG103" s="152">
        <f t="shared" si="2"/>
        <v>0</v>
      </c>
      <c r="BH103" s="152">
        <f t="shared" si="3"/>
        <v>0</v>
      </c>
      <c r="BI103" s="152">
        <f t="shared" si="4"/>
        <v>0</v>
      </c>
      <c r="BJ103" s="151" t="s">
        <v>40</v>
      </c>
      <c r="BK103" s="148"/>
      <c r="BL103" s="148"/>
      <c r="BM103" s="148"/>
    </row>
    <row r="104" spans="2:65" s="1" customFormat="1" ht="18" customHeight="1">
      <c r="B104" s="35"/>
      <c r="C104" s="36"/>
      <c r="D104" s="247" t="s">
        <v>201</v>
      </c>
      <c r="E104" s="248"/>
      <c r="F104" s="248"/>
      <c r="G104" s="248"/>
      <c r="H104" s="248"/>
      <c r="I104" s="36"/>
      <c r="J104" s="36"/>
      <c r="K104" s="36"/>
      <c r="L104" s="36"/>
      <c r="M104" s="36"/>
      <c r="N104" s="246">
        <f>ROUND(N90*T104,0)</f>
        <v>0</v>
      </c>
      <c r="O104" s="226"/>
      <c r="P104" s="226"/>
      <c r="Q104" s="226"/>
      <c r="R104" s="37"/>
      <c r="S104" s="148"/>
      <c r="T104" s="149"/>
      <c r="U104" s="150" t="s">
        <v>49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51" t="s">
        <v>162</v>
      </c>
      <c r="AZ104" s="148"/>
      <c r="BA104" s="148"/>
      <c r="BB104" s="148"/>
      <c r="BC104" s="148"/>
      <c r="BD104" s="148"/>
      <c r="BE104" s="152">
        <f t="shared" si="0"/>
        <v>0</v>
      </c>
      <c r="BF104" s="152">
        <f t="shared" si="1"/>
        <v>0</v>
      </c>
      <c r="BG104" s="152">
        <f t="shared" si="2"/>
        <v>0</v>
      </c>
      <c r="BH104" s="152">
        <f t="shared" si="3"/>
        <v>0</v>
      </c>
      <c r="BI104" s="152">
        <f t="shared" si="4"/>
        <v>0</v>
      </c>
      <c r="BJ104" s="151" t="s">
        <v>40</v>
      </c>
      <c r="BK104" s="148"/>
      <c r="BL104" s="148"/>
      <c r="BM104" s="148"/>
    </row>
    <row r="105" spans="2:65" s="1" customFormat="1" ht="18" customHeight="1">
      <c r="B105" s="35"/>
      <c r="C105" s="36"/>
      <c r="D105" s="247" t="s">
        <v>202</v>
      </c>
      <c r="E105" s="248"/>
      <c r="F105" s="248"/>
      <c r="G105" s="248"/>
      <c r="H105" s="248"/>
      <c r="I105" s="36"/>
      <c r="J105" s="36"/>
      <c r="K105" s="36"/>
      <c r="L105" s="36"/>
      <c r="M105" s="36"/>
      <c r="N105" s="246">
        <f>ROUND(N90*T105,0)</f>
        <v>0</v>
      </c>
      <c r="O105" s="226"/>
      <c r="P105" s="226"/>
      <c r="Q105" s="226"/>
      <c r="R105" s="37"/>
      <c r="S105" s="148"/>
      <c r="T105" s="149"/>
      <c r="U105" s="150" t="s">
        <v>49</v>
      </c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51" t="s">
        <v>162</v>
      </c>
      <c r="AZ105" s="148"/>
      <c r="BA105" s="148"/>
      <c r="BB105" s="148"/>
      <c r="BC105" s="148"/>
      <c r="BD105" s="148"/>
      <c r="BE105" s="152">
        <f t="shared" si="0"/>
        <v>0</v>
      </c>
      <c r="BF105" s="152">
        <f t="shared" si="1"/>
        <v>0</v>
      </c>
      <c r="BG105" s="152">
        <f t="shared" si="2"/>
        <v>0</v>
      </c>
      <c r="BH105" s="152">
        <f t="shared" si="3"/>
        <v>0</v>
      </c>
      <c r="BI105" s="152">
        <f t="shared" si="4"/>
        <v>0</v>
      </c>
      <c r="BJ105" s="151" t="s">
        <v>40</v>
      </c>
      <c r="BK105" s="148"/>
      <c r="BL105" s="148"/>
      <c r="BM105" s="148"/>
    </row>
    <row r="106" spans="2:65" s="1" customFormat="1" ht="18" customHeight="1">
      <c r="B106" s="35"/>
      <c r="C106" s="36"/>
      <c r="D106" s="114" t="s">
        <v>203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246">
        <f>ROUND(N90*T106,0)</f>
        <v>0</v>
      </c>
      <c r="O106" s="226"/>
      <c r="P106" s="226"/>
      <c r="Q106" s="226"/>
      <c r="R106" s="37"/>
      <c r="S106" s="148"/>
      <c r="T106" s="153"/>
      <c r="U106" s="154" t="s">
        <v>49</v>
      </c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51" t="s">
        <v>204</v>
      </c>
      <c r="AZ106" s="148"/>
      <c r="BA106" s="148"/>
      <c r="BB106" s="148"/>
      <c r="BC106" s="148"/>
      <c r="BD106" s="148"/>
      <c r="BE106" s="152">
        <f t="shared" si="0"/>
        <v>0</v>
      </c>
      <c r="BF106" s="152">
        <f t="shared" si="1"/>
        <v>0</v>
      </c>
      <c r="BG106" s="152">
        <f t="shared" si="2"/>
        <v>0</v>
      </c>
      <c r="BH106" s="152">
        <f t="shared" si="3"/>
        <v>0</v>
      </c>
      <c r="BI106" s="152">
        <f t="shared" si="4"/>
        <v>0</v>
      </c>
      <c r="BJ106" s="151" t="s">
        <v>40</v>
      </c>
      <c r="BK106" s="148"/>
      <c r="BL106" s="148"/>
      <c r="BM106" s="148"/>
    </row>
    <row r="107" spans="2:65" s="1" customForma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  <c r="T107" s="135"/>
      <c r="U107" s="135"/>
    </row>
    <row r="108" spans="2:65" s="1" customFormat="1" ht="29.25" customHeight="1">
      <c r="B108" s="35"/>
      <c r="C108" s="123" t="s">
        <v>174</v>
      </c>
      <c r="D108" s="124"/>
      <c r="E108" s="124"/>
      <c r="F108" s="124"/>
      <c r="G108" s="124"/>
      <c r="H108" s="124"/>
      <c r="I108" s="124"/>
      <c r="J108" s="124"/>
      <c r="K108" s="124"/>
      <c r="L108" s="233">
        <f>ROUND(SUM(N90+N100),0)</f>
        <v>0</v>
      </c>
      <c r="M108" s="233"/>
      <c r="N108" s="233"/>
      <c r="O108" s="233"/>
      <c r="P108" s="233"/>
      <c r="Q108" s="233"/>
      <c r="R108" s="37"/>
      <c r="T108" s="135"/>
      <c r="U108" s="135"/>
    </row>
    <row r="109" spans="2:65" s="1" customFormat="1" ht="6.95" customHeight="1"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1"/>
      <c r="T109" s="135"/>
      <c r="U109" s="135"/>
    </row>
    <row r="113" spans="2:63" s="1" customFormat="1" ht="6.95" customHeight="1"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4"/>
    </row>
    <row r="114" spans="2:63" s="1" customFormat="1" ht="36.950000000000003" customHeight="1">
      <c r="B114" s="35"/>
      <c r="C114" s="207" t="s">
        <v>205</v>
      </c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37"/>
    </row>
    <row r="115" spans="2:63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3" s="1" customFormat="1" ht="30" customHeight="1">
      <c r="B116" s="35"/>
      <c r="C116" s="30" t="s">
        <v>19</v>
      </c>
      <c r="D116" s="36"/>
      <c r="E116" s="36"/>
      <c r="F116" s="264" t="str">
        <f>F6</f>
        <v>Dobruška - objekt výuky</v>
      </c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36"/>
      <c r="R116" s="37"/>
    </row>
    <row r="117" spans="2:63" ht="30" customHeight="1">
      <c r="B117" s="23"/>
      <c r="C117" s="30" t="s">
        <v>181</v>
      </c>
      <c r="D117" s="26"/>
      <c r="E117" s="26"/>
      <c r="F117" s="264" t="s">
        <v>4037</v>
      </c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6"/>
      <c r="R117" s="24"/>
    </row>
    <row r="118" spans="2:63" ht="30" customHeight="1">
      <c r="B118" s="23"/>
      <c r="C118" s="30" t="s">
        <v>183</v>
      </c>
      <c r="D118" s="26"/>
      <c r="E118" s="26"/>
      <c r="F118" s="264" t="s">
        <v>284</v>
      </c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6"/>
      <c r="R118" s="24"/>
    </row>
    <row r="119" spans="2:63" s="1" customFormat="1" ht="36.950000000000003" customHeight="1">
      <c r="B119" s="35"/>
      <c r="C119" s="69" t="s">
        <v>1286</v>
      </c>
      <c r="D119" s="36"/>
      <c r="E119" s="36"/>
      <c r="F119" s="236" t="str">
        <f>F9</f>
        <v>004 - Elektroinstalace - silnoproud</v>
      </c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36"/>
      <c r="R119" s="37"/>
    </row>
    <row r="120" spans="2:63" s="1" customFormat="1" ht="6.95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63" s="1" customFormat="1" ht="18" customHeight="1">
      <c r="B121" s="35"/>
      <c r="C121" s="30" t="s">
        <v>24</v>
      </c>
      <c r="D121" s="36"/>
      <c r="E121" s="36"/>
      <c r="F121" s="28" t="str">
        <f>F11</f>
        <v>Dobruška</v>
      </c>
      <c r="G121" s="36"/>
      <c r="H121" s="36"/>
      <c r="I121" s="36"/>
      <c r="J121" s="36"/>
      <c r="K121" s="30" t="s">
        <v>26</v>
      </c>
      <c r="L121" s="36"/>
      <c r="M121" s="266" t="str">
        <f>IF(O11="","",O11)</f>
        <v>5. 3. 2018</v>
      </c>
      <c r="N121" s="266"/>
      <c r="O121" s="266"/>
      <c r="P121" s="266"/>
      <c r="Q121" s="36"/>
      <c r="R121" s="37"/>
    </row>
    <row r="122" spans="2:63" s="1" customFormat="1" ht="6.95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63" s="1" customFormat="1" ht="15">
      <c r="B123" s="35"/>
      <c r="C123" s="30" t="s">
        <v>28</v>
      </c>
      <c r="D123" s="36"/>
      <c r="E123" s="36"/>
      <c r="F123" s="28" t="str">
        <f>E14</f>
        <v>SŠ - Podorlické vzdělávací centrum Dobruška</v>
      </c>
      <c r="G123" s="36"/>
      <c r="H123" s="36"/>
      <c r="I123" s="36"/>
      <c r="J123" s="36"/>
      <c r="K123" s="30" t="s">
        <v>35</v>
      </c>
      <c r="L123" s="36"/>
      <c r="M123" s="220" t="str">
        <f>E20</f>
        <v>ApA Architektonicko-projekt.ateliér Vamberk s.r.o.</v>
      </c>
      <c r="N123" s="220"/>
      <c r="O123" s="220"/>
      <c r="P123" s="220"/>
      <c r="Q123" s="220"/>
      <c r="R123" s="37"/>
    </row>
    <row r="124" spans="2:63" s="1" customFormat="1" ht="14.45" customHeight="1">
      <c r="B124" s="35"/>
      <c r="C124" s="30" t="s">
        <v>33</v>
      </c>
      <c r="D124" s="36"/>
      <c r="E124" s="36"/>
      <c r="F124" s="28" t="str">
        <f>IF(E17="","",E17)</f>
        <v>Vyplň údaj</v>
      </c>
      <c r="G124" s="36"/>
      <c r="H124" s="36"/>
      <c r="I124" s="36"/>
      <c r="J124" s="36"/>
      <c r="K124" s="30" t="s">
        <v>41</v>
      </c>
      <c r="L124" s="36"/>
      <c r="M124" s="220" t="str">
        <f>E23</f>
        <v>ApA Architektonicko-projekt.ateliér Vamberk s.r.o.</v>
      </c>
      <c r="N124" s="220"/>
      <c r="O124" s="220"/>
      <c r="P124" s="220"/>
      <c r="Q124" s="220"/>
      <c r="R124" s="37"/>
    </row>
    <row r="125" spans="2:63" s="1" customFormat="1" ht="10.35" customHeight="1"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7"/>
    </row>
    <row r="126" spans="2:63" s="9" customFormat="1" ht="29.25" customHeight="1">
      <c r="B126" s="155"/>
      <c r="C126" s="156" t="s">
        <v>206</v>
      </c>
      <c r="D126" s="157" t="s">
        <v>207</v>
      </c>
      <c r="E126" s="157" t="s">
        <v>66</v>
      </c>
      <c r="F126" s="267" t="s">
        <v>208</v>
      </c>
      <c r="G126" s="267"/>
      <c r="H126" s="267"/>
      <c r="I126" s="267"/>
      <c r="J126" s="157" t="s">
        <v>209</v>
      </c>
      <c r="K126" s="157" t="s">
        <v>210</v>
      </c>
      <c r="L126" s="267" t="s">
        <v>211</v>
      </c>
      <c r="M126" s="267"/>
      <c r="N126" s="267" t="s">
        <v>187</v>
      </c>
      <c r="O126" s="267"/>
      <c r="P126" s="267"/>
      <c r="Q126" s="268"/>
      <c r="R126" s="158"/>
      <c r="T126" s="80" t="s">
        <v>212</v>
      </c>
      <c r="U126" s="81" t="s">
        <v>48</v>
      </c>
      <c r="V126" s="81" t="s">
        <v>213</v>
      </c>
      <c r="W126" s="81" t="s">
        <v>214</v>
      </c>
      <c r="X126" s="81" t="s">
        <v>215</v>
      </c>
      <c r="Y126" s="81" t="s">
        <v>216</v>
      </c>
      <c r="Z126" s="81" t="s">
        <v>217</v>
      </c>
      <c r="AA126" s="82" t="s">
        <v>218</v>
      </c>
    </row>
    <row r="127" spans="2:63" s="1" customFormat="1" ht="29.25" customHeight="1">
      <c r="B127" s="35"/>
      <c r="C127" s="84" t="s">
        <v>184</v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257">
        <f>BK127</f>
        <v>0</v>
      </c>
      <c r="O127" s="258"/>
      <c r="P127" s="258"/>
      <c r="Q127" s="258"/>
      <c r="R127" s="37"/>
      <c r="T127" s="83"/>
      <c r="U127" s="51"/>
      <c r="V127" s="51"/>
      <c r="W127" s="159">
        <f>W128+W156+W163+W166</f>
        <v>0</v>
      </c>
      <c r="X127" s="51"/>
      <c r="Y127" s="159">
        <f>Y128+Y156+Y163+Y166</f>
        <v>7.5600000000000007E-3</v>
      </c>
      <c r="Z127" s="51"/>
      <c r="AA127" s="160">
        <f>AA128+AA156+AA163+AA166</f>
        <v>0</v>
      </c>
      <c r="AT127" s="19" t="s">
        <v>83</v>
      </c>
      <c r="AU127" s="19" t="s">
        <v>189</v>
      </c>
      <c r="BK127" s="161">
        <f>BK128+BK156+BK163+BK166</f>
        <v>0</v>
      </c>
    </row>
    <row r="128" spans="2:63" s="10" customFormat="1" ht="37.35" customHeight="1">
      <c r="B128" s="162"/>
      <c r="C128" s="163"/>
      <c r="D128" s="164" t="s">
        <v>4089</v>
      </c>
      <c r="E128" s="164"/>
      <c r="F128" s="164"/>
      <c r="G128" s="164"/>
      <c r="H128" s="164"/>
      <c r="I128" s="164"/>
      <c r="J128" s="164"/>
      <c r="K128" s="164"/>
      <c r="L128" s="164"/>
      <c r="M128" s="164"/>
      <c r="N128" s="259">
        <f>BK128</f>
        <v>0</v>
      </c>
      <c r="O128" s="260"/>
      <c r="P128" s="260"/>
      <c r="Q128" s="260"/>
      <c r="R128" s="165"/>
      <c r="T128" s="166"/>
      <c r="U128" s="163"/>
      <c r="V128" s="163"/>
      <c r="W128" s="167">
        <f>W129+W136+W139+W145</f>
        <v>0</v>
      </c>
      <c r="X128" s="163"/>
      <c r="Y128" s="167">
        <f>Y129+Y136+Y139+Y145</f>
        <v>6.1200000000000004E-3</v>
      </c>
      <c r="Z128" s="163"/>
      <c r="AA128" s="168">
        <f>AA129+AA136+AA139+AA145</f>
        <v>0</v>
      </c>
      <c r="AR128" s="169" t="s">
        <v>93</v>
      </c>
      <c r="AT128" s="170" t="s">
        <v>83</v>
      </c>
      <c r="AU128" s="170" t="s">
        <v>84</v>
      </c>
      <c r="AY128" s="169" t="s">
        <v>219</v>
      </c>
      <c r="BK128" s="171">
        <f>BK129+BK136+BK139+BK145</f>
        <v>0</v>
      </c>
    </row>
    <row r="129" spans="2:65" s="10" customFormat="1" ht="19.899999999999999" customHeight="1">
      <c r="B129" s="162"/>
      <c r="C129" s="163"/>
      <c r="D129" s="172" t="s">
        <v>4090</v>
      </c>
      <c r="E129" s="172"/>
      <c r="F129" s="172"/>
      <c r="G129" s="172"/>
      <c r="H129" s="172"/>
      <c r="I129" s="172"/>
      <c r="J129" s="172"/>
      <c r="K129" s="172"/>
      <c r="L129" s="172"/>
      <c r="M129" s="172"/>
      <c r="N129" s="261">
        <f>BK129</f>
        <v>0</v>
      </c>
      <c r="O129" s="262"/>
      <c r="P129" s="262"/>
      <c r="Q129" s="262"/>
      <c r="R129" s="165"/>
      <c r="T129" s="166"/>
      <c r="U129" s="163"/>
      <c r="V129" s="163"/>
      <c r="W129" s="167">
        <f>SUM(W130:W135)</f>
        <v>0</v>
      </c>
      <c r="X129" s="163"/>
      <c r="Y129" s="167">
        <f>SUM(Y130:Y135)</f>
        <v>0</v>
      </c>
      <c r="Z129" s="163"/>
      <c r="AA129" s="168">
        <f>SUM(AA130:AA135)</f>
        <v>0</v>
      </c>
      <c r="AR129" s="169" t="s">
        <v>93</v>
      </c>
      <c r="AT129" s="170" t="s">
        <v>83</v>
      </c>
      <c r="AU129" s="170" t="s">
        <v>40</v>
      </c>
      <c r="AY129" s="169" t="s">
        <v>219</v>
      </c>
      <c r="BK129" s="171">
        <f>SUM(BK130:BK135)</f>
        <v>0</v>
      </c>
    </row>
    <row r="130" spans="2:65" s="1" customFormat="1" ht="25.5" customHeight="1">
      <c r="B130" s="35"/>
      <c r="C130" s="173" t="s">
        <v>40</v>
      </c>
      <c r="D130" s="173" t="s">
        <v>220</v>
      </c>
      <c r="E130" s="174" t="s">
        <v>2639</v>
      </c>
      <c r="F130" s="251" t="s">
        <v>2640</v>
      </c>
      <c r="G130" s="251"/>
      <c r="H130" s="251"/>
      <c r="I130" s="251"/>
      <c r="J130" s="175" t="s">
        <v>429</v>
      </c>
      <c r="K130" s="176">
        <v>340</v>
      </c>
      <c r="L130" s="252">
        <v>0</v>
      </c>
      <c r="M130" s="253"/>
      <c r="N130" s="254">
        <f t="shared" ref="N130:N135" si="5">ROUND(L130*K130,2)</f>
        <v>0</v>
      </c>
      <c r="O130" s="254"/>
      <c r="P130" s="254"/>
      <c r="Q130" s="254"/>
      <c r="R130" s="37"/>
      <c r="T130" s="177" t="s">
        <v>22</v>
      </c>
      <c r="U130" s="44" t="s">
        <v>49</v>
      </c>
      <c r="V130" s="36"/>
      <c r="W130" s="178">
        <f t="shared" ref="W130:W135" si="6">V130*K130</f>
        <v>0</v>
      </c>
      <c r="X130" s="178">
        <v>0</v>
      </c>
      <c r="Y130" s="178">
        <f t="shared" ref="Y130:Y135" si="7">X130*K130</f>
        <v>0</v>
      </c>
      <c r="Z130" s="178">
        <v>0</v>
      </c>
      <c r="AA130" s="179">
        <f t="shared" ref="AA130:AA135" si="8">Z130*K130</f>
        <v>0</v>
      </c>
      <c r="AR130" s="19" t="s">
        <v>268</v>
      </c>
      <c r="AT130" s="19" t="s">
        <v>220</v>
      </c>
      <c r="AU130" s="19" t="s">
        <v>93</v>
      </c>
      <c r="AY130" s="19" t="s">
        <v>219</v>
      </c>
      <c r="BE130" s="118">
        <f t="shared" ref="BE130:BE135" si="9">IF(U130="základní",N130,0)</f>
        <v>0</v>
      </c>
      <c r="BF130" s="118">
        <f t="shared" ref="BF130:BF135" si="10">IF(U130="snížená",N130,0)</f>
        <v>0</v>
      </c>
      <c r="BG130" s="118">
        <f t="shared" ref="BG130:BG135" si="11">IF(U130="zákl. přenesená",N130,0)</f>
        <v>0</v>
      </c>
      <c r="BH130" s="118">
        <f t="shared" ref="BH130:BH135" si="12">IF(U130="sníž. přenesená",N130,0)</f>
        <v>0</v>
      </c>
      <c r="BI130" s="118">
        <f t="shared" ref="BI130:BI135" si="13">IF(U130="nulová",N130,0)</f>
        <v>0</v>
      </c>
      <c r="BJ130" s="19" t="s">
        <v>40</v>
      </c>
      <c r="BK130" s="118">
        <f t="shared" ref="BK130:BK135" si="14">ROUND(L130*K130,2)</f>
        <v>0</v>
      </c>
      <c r="BL130" s="19" t="s">
        <v>268</v>
      </c>
      <c r="BM130" s="19" t="s">
        <v>4094</v>
      </c>
    </row>
    <row r="131" spans="2:65" s="1" customFormat="1" ht="16.5" customHeight="1">
      <c r="B131" s="35"/>
      <c r="C131" s="181" t="s">
        <v>93</v>
      </c>
      <c r="D131" s="181" t="s">
        <v>536</v>
      </c>
      <c r="E131" s="182" t="s">
        <v>2645</v>
      </c>
      <c r="F131" s="285" t="s">
        <v>2646</v>
      </c>
      <c r="G131" s="285"/>
      <c r="H131" s="285"/>
      <c r="I131" s="285"/>
      <c r="J131" s="183" t="s">
        <v>429</v>
      </c>
      <c r="K131" s="184">
        <v>130</v>
      </c>
      <c r="L131" s="282">
        <v>0</v>
      </c>
      <c r="M131" s="283"/>
      <c r="N131" s="284">
        <f t="shared" si="5"/>
        <v>0</v>
      </c>
      <c r="O131" s="254"/>
      <c r="P131" s="254"/>
      <c r="Q131" s="254"/>
      <c r="R131" s="37"/>
      <c r="T131" s="177" t="s">
        <v>22</v>
      </c>
      <c r="U131" s="44" t="s">
        <v>49</v>
      </c>
      <c r="V131" s="36"/>
      <c r="W131" s="178">
        <f t="shared" si="6"/>
        <v>0</v>
      </c>
      <c r="X131" s="178">
        <v>0</v>
      </c>
      <c r="Y131" s="178">
        <f t="shared" si="7"/>
        <v>0</v>
      </c>
      <c r="Z131" s="178">
        <v>0</v>
      </c>
      <c r="AA131" s="179">
        <f t="shared" si="8"/>
        <v>0</v>
      </c>
      <c r="AR131" s="19" t="s">
        <v>414</v>
      </c>
      <c r="AT131" s="19" t="s">
        <v>536</v>
      </c>
      <c r="AU131" s="19" t="s">
        <v>93</v>
      </c>
      <c r="AY131" s="19" t="s">
        <v>219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40</v>
      </c>
      <c r="BK131" s="118">
        <f t="shared" si="14"/>
        <v>0</v>
      </c>
      <c r="BL131" s="19" t="s">
        <v>268</v>
      </c>
      <c r="BM131" s="19" t="s">
        <v>4095</v>
      </c>
    </row>
    <row r="132" spans="2:65" s="1" customFormat="1" ht="16.5" customHeight="1">
      <c r="B132" s="35"/>
      <c r="C132" s="181" t="s">
        <v>101</v>
      </c>
      <c r="D132" s="181" t="s">
        <v>536</v>
      </c>
      <c r="E132" s="182" t="s">
        <v>2651</v>
      </c>
      <c r="F132" s="285" t="s">
        <v>2652</v>
      </c>
      <c r="G132" s="285"/>
      <c r="H132" s="285"/>
      <c r="I132" s="285"/>
      <c r="J132" s="183" t="s">
        <v>429</v>
      </c>
      <c r="K132" s="184">
        <v>210</v>
      </c>
      <c r="L132" s="282">
        <v>0</v>
      </c>
      <c r="M132" s="283"/>
      <c r="N132" s="284">
        <f t="shared" si="5"/>
        <v>0</v>
      </c>
      <c r="O132" s="254"/>
      <c r="P132" s="254"/>
      <c r="Q132" s="254"/>
      <c r="R132" s="37"/>
      <c r="T132" s="177" t="s">
        <v>22</v>
      </c>
      <c r="U132" s="44" t="s">
        <v>49</v>
      </c>
      <c r="V132" s="36"/>
      <c r="W132" s="178">
        <f t="shared" si="6"/>
        <v>0</v>
      </c>
      <c r="X132" s="178">
        <v>0</v>
      </c>
      <c r="Y132" s="178">
        <f t="shared" si="7"/>
        <v>0</v>
      </c>
      <c r="Z132" s="178">
        <v>0</v>
      </c>
      <c r="AA132" s="179">
        <f t="shared" si="8"/>
        <v>0</v>
      </c>
      <c r="AR132" s="19" t="s">
        <v>414</v>
      </c>
      <c r="AT132" s="19" t="s">
        <v>536</v>
      </c>
      <c r="AU132" s="19" t="s">
        <v>93</v>
      </c>
      <c r="AY132" s="19" t="s">
        <v>219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40</v>
      </c>
      <c r="BK132" s="118">
        <f t="shared" si="14"/>
        <v>0</v>
      </c>
      <c r="BL132" s="19" t="s">
        <v>268</v>
      </c>
      <c r="BM132" s="19" t="s">
        <v>4096</v>
      </c>
    </row>
    <row r="133" spans="2:65" s="1" customFormat="1" ht="25.5" customHeight="1">
      <c r="B133" s="35"/>
      <c r="C133" s="173" t="s">
        <v>224</v>
      </c>
      <c r="D133" s="173" t="s">
        <v>220</v>
      </c>
      <c r="E133" s="174" t="s">
        <v>2660</v>
      </c>
      <c r="F133" s="251" t="s">
        <v>2661</v>
      </c>
      <c r="G133" s="251"/>
      <c r="H133" s="251"/>
      <c r="I133" s="251"/>
      <c r="J133" s="175" t="s">
        <v>429</v>
      </c>
      <c r="K133" s="176">
        <v>150</v>
      </c>
      <c r="L133" s="252">
        <v>0</v>
      </c>
      <c r="M133" s="253"/>
      <c r="N133" s="254">
        <f t="shared" si="5"/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 t="shared" si="6"/>
        <v>0</v>
      </c>
      <c r="X133" s="178">
        <v>0</v>
      </c>
      <c r="Y133" s="178">
        <f t="shared" si="7"/>
        <v>0</v>
      </c>
      <c r="Z133" s="178">
        <v>0</v>
      </c>
      <c r="AA133" s="179">
        <f t="shared" si="8"/>
        <v>0</v>
      </c>
      <c r="AR133" s="19" t="s">
        <v>268</v>
      </c>
      <c r="AT133" s="19" t="s">
        <v>220</v>
      </c>
      <c r="AU133" s="19" t="s">
        <v>93</v>
      </c>
      <c r="AY133" s="19" t="s">
        <v>219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40</v>
      </c>
      <c r="BK133" s="118">
        <f t="shared" si="14"/>
        <v>0</v>
      </c>
      <c r="BL133" s="19" t="s">
        <v>268</v>
      </c>
      <c r="BM133" s="19" t="s">
        <v>4097</v>
      </c>
    </row>
    <row r="134" spans="2:65" s="1" customFormat="1" ht="16.5" customHeight="1">
      <c r="B134" s="35"/>
      <c r="C134" s="181" t="s">
        <v>236</v>
      </c>
      <c r="D134" s="181" t="s">
        <v>536</v>
      </c>
      <c r="E134" s="182" t="s">
        <v>2666</v>
      </c>
      <c r="F134" s="285" t="s">
        <v>2667</v>
      </c>
      <c r="G134" s="285"/>
      <c r="H134" s="285"/>
      <c r="I134" s="285"/>
      <c r="J134" s="183" t="s">
        <v>429</v>
      </c>
      <c r="K134" s="184">
        <v>60</v>
      </c>
      <c r="L134" s="282">
        <v>0</v>
      </c>
      <c r="M134" s="283"/>
      <c r="N134" s="284">
        <f t="shared" si="5"/>
        <v>0</v>
      </c>
      <c r="O134" s="254"/>
      <c r="P134" s="254"/>
      <c r="Q134" s="254"/>
      <c r="R134" s="37"/>
      <c r="T134" s="177" t="s">
        <v>22</v>
      </c>
      <c r="U134" s="44" t="s">
        <v>49</v>
      </c>
      <c r="V134" s="36"/>
      <c r="W134" s="178">
        <f t="shared" si="6"/>
        <v>0</v>
      </c>
      <c r="X134" s="178">
        <v>0</v>
      </c>
      <c r="Y134" s="178">
        <f t="shared" si="7"/>
        <v>0</v>
      </c>
      <c r="Z134" s="178">
        <v>0</v>
      </c>
      <c r="AA134" s="179">
        <f t="shared" si="8"/>
        <v>0</v>
      </c>
      <c r="AR134" s="19" t="s">
        <v>414</v>
      </c>
      <c r="AT134" s="19" t="s">
        <v>536</v>
      </c>
      <c r="AU134" s="19" t="s">
        <v>93</v>
      </c>
      <c r="AY134" s="19" t="s">
        <v>219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40</v>
      </c>
      <c r="BK134" s="118">
        <f t="shared" si="14"/>
        <v>0</v>
      </c>
      <c r="BL134" s="19" t="s">
        <v>268</v>
      </c>
      <c r="BM134" s="19" t="s">
        <v>4098</v>
      </c>
    </row>
    <row r="135" spans="2:65" s="1" customFormat="1" ht="16.5" customHeight="1">
      <c r="B135" s="35"/>
      <c r="C135" s="181" t="s">
        <v>241</v>
      </c>
      <c r="D135" s="181" t="s">
        <v>536</v>
      </c>
      <c r="E135" s="182" t="s">
        <v>2672</v>
      </c>
      <c r="F135" s="285" t="s">
        <v>2673</v>
      </c>
      <c r="G135" s="285"/>
      <c r="H135" s="285"/>
      <c r="I135" s="285"/>
      <c r="J135" s="183" t="s">
        <v>429</v>
      </c>
      <c r="K135" s="184">
        <v>90</v>
      </c>
      <c r="L135" s="282">
        <v>0</v>
      </c>
      <c r="M135" s="283"/>
      <c r="N135" s="284">
        <f t="shared" si="5"/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 t="shared" si="6"/>
        <v>0</v>
      </c>
      <c r="X135" s="178">
        <v>0</v>
      </c>
      <c r="Y135" s="178">
        <f t="shared" si="7"/>
        <v>0</v>
      </c>
      <c r="Z135" s="178">
        <v>0</v>
      </c>
      <c r="AA135" s="179">
        <f t="shared" si="8"/>
        <v>0</v>
      </c>
      <c r="AR135" s="19" t="s">
        <v>414</v>
      </c>
      <c r="AT135" s="19" t="s">
        <v>536</v>
      </c>
      <c r="AU135" s="19" t="s">
        <v>93</v>
      </c>
      <c r="AY135" s="19" t="s">
        <v>219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40</v>
      </c>
      <c r="BK135" s="118">
        <f t="shared" si="14"/>
        <v>0</v>
      </c>
      <c r="BL135" s="19" t="s">
        <v>268</v>
      </c>
      <c r="BM135" s="19" t="s">
        <v>4099</v>
      </c>
    </row>
    <row r="136" spans="2:65" s="10" customFormat="1" ht="29.85" customHeight="1">
      <c r="B136" s="162"/>
      <c r="C136" s="163"/>
      <c r="D136" s="172" t="s">
        <v>4091</v>
      </c>
      <c r="E136" s="172"/>
      <c r="F136" s="172"/>
      <c r="G136" s="172"/>
      <c r="H136" s="172"/>
      <c r="I136" s="172"/>
      <c r="J136" s="172"/>
      <c r="K136" s="172"/>
      <c r="L136" s="172"/>
      <c r="M136" s="172"/>
      <c r="N136" s="255">
        <f>BK136</f>
        <v>0</v>
      </c>
      <c r="O136" s="256"/>
      <c r="P136" s="256"/>
      <c r="Q136" s="256"/>
      <c r="R136" s="165"/>
      <c r="T136" s="166"/>
      <c r="U136" s="163"/>
      <c r="V136" s="163"/>
      <c r="W136" s="167">
        <f>SUM(W137:W138)</f>
        <v>0</v>
      </c>
      <c r="X136" s="163"/>
      <c r="Y136" s="167">
        <f>SUM(Y137:Y138)</f>
        <v>0</v>
      </c>
      <c r="Z136" s="163"/>
      <c r="AA136" s="168">
        <f>SUM(AA137:AA138)</f>
        <v>0</v>
      </c>
      <c r="AR136" s="169" t="s">
        <v>93</v>
      </c>
      <c r="AT136" s="170" t="s">
        <v>83</v>
      </c>
      <c r="AU136" s="170" t="s">
        <v>40</v>
      </c>
      <c r="AY136" s="169" t="s">
        <v>219</v>
      </c>
      <c r="BK136" s="171">
        <f>SUM(BK137:BK138)</f>
        <v>0</v>
      </c>
    </row>
    <row r="137" spans="2:65" s="1" customFormat="1" ht="38.25" customHeight="1">
      <c r="B137" s="35"/>
      <c r="C137" s="173" t="s">
        <v>245</v>
      </c>
      <c r="D137" s="173" t="s">
        <v>220</v>
      </c>
      <c r="E137" s="174" t="s">
        <v>2705</v>
      </c>
      <c r="F137" s="251" t="s">
        <v>2706</v>
      </c>
      <c r="G137" s="251"/>
      <c r="H137" s="251"/>
      <c r="I137" s="251"/>
      <c r="J137" s="175" t="s">
        <v>372</v>
      </c>
      <c r="K137" s="176">
        <v>4</v>
      </c>
      <c r="L137" s="252">
        <v>0</v>
      </c>
      <c r="M137" s="253"/>
      <c r="N137" s="254">
        <f>ROUND(L137*K137,2)</f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>V137*K137</f>
        <v>0</v>
      </c>
      <c r="X137" s="178">
        <v>0</v>
      </c>
      <c r="Y137" s="178">
        <f>X137*K137</f>
        <v>0</v>
      </c>
      <c r="Z137" s="178">
        <v>0</v>
      </c>
      <c r="AA137" s="179">
        <f>Z137*K137</f>
        <v>0</v>
      </c>
      <c r="AR137" s="19" t="s">
        <v>268</v>
      </c>
      <c r="AT137" s="19" t="s">
        <v>220</v>
      </c>
      <c r="AU137" s="19" t="s">
        <v>93</v>
      </c>
      <c r="AY137" s="19" t="s">
        <v>219</v>
      </c>
      <c r="BE137" s="118">
        <f>IF(U137="základní",N137,0)</f>
        <v>0</v>
      </c>
      <c r="BF137" s="118">
        <f>IF(U137="snížená",N137,0)</f>
        <v>0</v>
      </c>
      <c r="BG137" s="118">
        <f>IF(U137="zákl. přenesená",N137,0)</f>
        <v>0</v>
      </c>
      <c r="BH137" s="118">
        <f>IF(U137="sníž. přenesená",N137,0)</f>
        <v>0</v>
      </c>
      <c r="BI137" s="118">
        <f>IF(U137="nulová",N137,0)</f>
        <v>0</v>
      </c>
      <c r="BJ137" s="19" t="s">
        <v>40</v>
      </c>
      <c r="BK137" s="118">
        <f>ROUND(L137*K137,2)</f>
        <v>0</v>
      </c>
      <c r="BL137" s="19" t="s">
        <v>268</v>
      </c>
      <c r="BM137" s="19" t="s">
        <v>4100</v>
      </c>
    </row>
    <row r="138" spans="2:65" s="1" customFormat="1" ht="38.25" customHeight="1">
      <c r="B138" s="35"/>
      <c r="C138" s="173" t="s">
        <v>249</v>
      </c>
      <c r="D138" s="173" t="s">
        <v>220</v>
      </c>
      <c r="E138" s="174" t="s">
        <v>2712</v>
      </c>
      <c r="F138" s="251" t="s">
        <v>2713</v>
      </c>
      <c r="G138" s="251"/>
      <c r="H138" s="251"/>
      <c r="I138" s="251"/>
      <c r="J138" s="175" t="s">
        <v>372</v>
      </c>
      <c r="K138" s="176">
        <v>4</v>
      </c>
      <c r="L138" s="252">
        <v>0</v>
      </c>
      <c r="M138" s="253"/>
      <c r="N138" s="254">
        <f>ROUND(L138*K138,2)</f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>V138*K138</f>
        <v>0</v>
      </c>
      <c r="X138" s="178">
        <v>0</v>
      </c>
      <c r="Y138" s="178">
        <f>X138*K138</f>
        <v>0</v>
      </c>
      <c r="Z138" s="178">
        <v>0</v>
      </c>
      <c r="AA138" s="179">
        <f>Z138*K138</f>
        <v>0</v>
      </c>
      <c r="AR138" s="19" t="s">
        <v>268</v>
      </c>
      <c r="AT138" s="19" t="s">
        <v>220</v>
      </c>
      <c r="AU138" s="19" t="s">
        <v>93</v>
      </c>
      <c r="AY138" s="19" t="s">
        <v>219</v>
      </c>
      <c r="BE138" s="118">
        <f>IF(U138="základní",N138,0)</f>
        <v>0</v>
      </c>
      <c r="BF138" s="118">
        <f>IF(U138="snížená",N138,0)</f>
        <v>0</v>
      </c>
      <c r="BG138" s="118">
        <f>IF(U138="zákl. přenesená",N138,0)</f>
        <v>0</v>
      </c>
      <c r="BH138" s="118">
        <f>IF(U138="sníž. přenesená",N138,0)</f>
        <v>0</v>
      </c>
      <c r="BI138" s="118">
        <f>IF(U138="nulová",N138,0)</f>
        <v>0</v>
      </c>
      <c r="BJ138" s="19" t="s">
        <v>40</v>
      </c>
      <c r="BK138" s="118">
        <f>ROUND(L138*K138,2)</f>
        <v>0</v>
      </c>
      <c r="BL138" s="19" t="s">
        <v>268</v>
      </c>
      <c r="BM138" s="19" t="s">
        <v>4101</v>
      </c>
    </row>
    <row r="139" spans="2:65" s="10" customFormat="1" ht="29.85" customHeight="1">
      <c r="B139" s="162"/>
      <c r="C139" s="163"/>
      <c r="D139" s="172" t="s">
        <v>2417</v>
      </c>
      <c r="E139" s="172"/>
      <c r="F139" s="172"/>
      <c r="G139" s="172"/>
      <c r="H139" s="172"/>
      <c r="I139" s="172"/>
      <c r="J139" s="172"/>
      <c r="K139" s="172"/>
      <c r="L139" s="172"/>
      <c r="M139" s="172"/>
      <c r="N139" s="255">
        <f>BK139</f>
        <v>0</v>
      </c>
      <c r="O139" s="256"/>
      <c r="P139" s="256"/>
      <c r="Q139" s="256"/>
      <c r="R139" s="165"/>
      <c r="T139" s="166"/>
      <c r="U139" s="163"/>
      <c r="V139" s="163"/>
      <c r="W139" s="167">
        <f>SUM(W140:W144)</f>
        <v>0</v>
      </c>
      <c r="X139" s="163"/>
      <c r="Y139" s="167">
        <f>SUM(Y140:Y144)</f>
        <v>1.9800000000000004E-3</v>
      </c>
      <c r="Z139" s="163"/>
      <c r="AA139" s="168">
        <f>SUM(AA140:AA144)</f>
        <v>0</v>
      </c>
      <c r="AR139" s="169" t="s">
        <v>93</v>
      </c>
      <c r="AT139" s="170" t="s">
        <v>83</v>
      </c>
      <c r="AU139" s="170" t="s">
        <v>40</v>
      </c>
      <c r="AY139" s="169" t="s">
        <v>219</v>
      </c>
      <c r="BK139" s="171">
        <f>SUM(BK140:BK144)</f>
        <v>0</v>
      </c>
    </row>
    <row r="140" spans="2:65" s="1" customFormat="1" ht="25.5" customHeight="1">
      <c r="B140" s="35"/>
      <c r="C140" s="173" t="s">
        <v>253</v>
      </c>
      <c r="D140" s="173" t="s">
        <v>220</v>
      </c>
      <c r="E140" s="174" t="s">
        <v>2752</v>
      </c>
      <c r="F140" s="251" t="s">
        <v>2753</v>
      </c>
      <c r="G140" s="251"/>
      <c r="H140" s="251"/>
      <c r="I140" s="251"/>
      <c r="J140" s="175" t="s">
        <v>372</v>
      </c>
      <c r="K140" s="176">
        <v>6</v>
      </c>
      <c r="L140" s="252">
        <v>0</v>
      </c>
      <c r="M140" s="253"/>
      <c r="N140" s="254">
        <f>ROUND(L140*K140,2)</f>
        <v>0</v>
      </c>
      <c r="O140" s="254"/>
      <c r="P140" s="254"/>
      <c r="Q140" s="254"/>
      <c r="R140" s="37"/>
      <c r="T140" s="177" t="s">
        <v>22</v>
      </c>
      <c r="U140" s="44" t="s">
        <v>49</v>
      </c>
      <c r="V140" s="36"/>
      <c r="W140" s="178">
        <f>V140*K140</f>
        <v>0</v>
      </c>
      <c r="X140" s="178">
        <v>0</v>
      </c>
      <c r="Y140" s="178">
        <f>X140*K140</f>
        <v>0</v>
      </c>
      <c r="Z140" s="178">
        <v>0</v>
      </c>
      <c r="AA140" s="179">
        <f>Z140*K140</f>
        <v>0</v>
      </c>
      <c r="AR140" s="19" t="s">
        <v>268</v>
      </c>
      <c r="AT140" s="19" t="s">
        <v>220</v>
      </c>
      <c r="AU140" s="19" t="s">
        <v>93</v>
      </c>
      <c r="AY140" s="19" t="s">
        <v>219</v>
      </c>
      <c r="BE140" s="118">
        <f>IF(U140="základní",N140,0)</f>
        <v>0</v>
      </c>
      <c r="BF140" s="118">
        <f>IF(U140="snížená",N140,0)</f>
        <v>0</v>
      </c>
      <c r="BG140" s="118">
        <f>IF(U140="zákl. přenesená",N140,0)</f>
        <v>0</v>
      </c>
      <c r="BH140" s="118">
        <f>IF(U140="sníž. přenesená",N140,0)</f>
        <v>0</v>
      </c>
      <c r="BI140" s="118">
        <f>IF(U140="nulová",N140,0)</f>
        <v>0</v>
      </c>
      <c r="BJ140" s="19" t="s">
        <v>40</v>
      </c>
      <c r="BK140" s="118">
        <f>ROUND(L140*K140,2)</f>
        <v>0</v>
      </c>
      <c r="BL140" s="19" t="s">
        <v>268</v>
      </c>
      <c r="BM140" s="19" t="s">
        <v>4102</v>
      </c>
    </row>
    <row r="141" spans="2:65" s="1" customFormat="1" ht="16.5" customHeight="1">
      <c r="B141" s="35"/>
      <c r="C141" s="181" t="s">
        <v>257</v>
      </c>
      <c r="D141" s="181" t="s">
        <v>536</v>
      </c>
      <c r="E141" s="182" t="s">
        <v>2755</v>
      </c>
      <c r="F141" s="285" t="s">
        <v>2756</v>
      </c>
      <c r="G141" s="285"/>
      <c r="H141" s="285"/>
      <c r="I141" s="285"/>
      <c r="J141" s="183" t="s">
        <v>372</v>
      </c>
      <c r="K141" s="184">
        <v>6</v>
      </c>
      <c r="L141" s="282">
        <v>0</v>
      </c>
      <c r="M141" s="283"/>
      <c r="N141" s="284">
        <f>ROUND(L141*K141,2)</f>
        <v>0</v>
      </c>
      <c r="O141" s="254"/>
      <c r="P141" s="254"/>
      <c r="Q141" s="254"/>
      <c r="R141" s="37"/>
      <c r="T141" s="177" t="s">
        <v>22</v>
      </c>
      <c r="U141" s="44" t="s">
        <v>49</v>
      </c>
      <c r="V141" s="36"/>
      <c r="W141" s="178">
        <f>V141*K141</f>
        <v>0</v>
      </c>
      <c r="X141" s="178">
        <v>5.0000000000000002E-5</v>
      </c>
      <c r="Y141" s="178">
        <f>X141*K141</f>
        <v>3.0000000000000003E-4</v>
      </c>
      <c r="Z141" s="178">
        <v>0</v>
      </c>
      <c r="AA141" s="179">
        <f>Z141*K141</f>
        <v>0</v>
      </c>
      <c r="AR141" s="19" t="s">
        <v>414</v>
      </c>
      <c r="AT141" s="19" t="s">
        <v>536</v>
      </c>
      <c r="AU141" s="19" t="s">
        <v>93</v>
      </c>
      <c r="AY141" s="19" t="s">
        <v>219</v>
      </c>
      <c r="BE141" s="118">
        <f>IF(U141="základní",N141,0)</f>
        <v>0</v>
      </c>
      <c r="BF141" s="118">
        <f>IF(U141="snížená",N141,0)</f>
        <v>0</v>
      </c>
      <c r="BG141" s="118">
        <f>IF(U141="zákl. přenesená",N141,0)</f>
        <v>0</v>
      </c>
      <c r="BH141" s="118">
        <f>IF(U141="sníž. přenesená",N141,0)</f>
        <v>0</v>
      </c>
      <c r="BI141" s="118">
        <f>IF(U141="nulová",N141,0)</f>
        <v>0</v>
      </c>
      <c r="BJ141" s="19" t="s">
        <v>40</v>
      </c>
      <c r="BK141" s="118">
        <f>ROUND(L141*K141,2)</f>
        <v>0</v>
      </c>
      <c r="BL141" s="19" t="s">
        <v>268</v>
      </c>
      <c r="BM141" s="19" t="s">
        <v>4103</v>
      </c>
    </row>
    <row r="142" spans="2:65" s="1" customFormat="1" ht="38.25" customHeight="1">
      <c r="B142" s="35"/>
      <c r="C142" s="173" t="s">
        <v>261</v>
      </c>
      <c r="D142" s="173" t="s">
        <v>220</v>
      </c>
      <c r="E142" s="174" t="s">
        <v>2767</v>
      </c>
      <c r="F142" s="251" t="s">
        <v>2768</v>
      </c>
      <c r="G142" s="251"/>
      <c r="H142" s="251"/>
      <c r="I142" s="251"/>
      <c r="J142" s="175" t="s">
        <v>372</v>
      </c>
      <c r="K142" s="176">
        <v>28</v>
      </c>
      <c r="L142" s="252">
        <v>0</v>
      </c>
      <c r="M142" s="253"/>
      <c r="N142" s="254">
        <f>ROUND(L142*K142,2)</f>
        <v>0</v>
      </c>
      <c r="O142" s="254"/>
      <c r="P142" s="254"/>
      <c r="Q142" s="254"/>
      <c r="R142" s="37"/>
      <c r="T142" s="177" t="s">
        <v>22</v>
      </c>
      <c r="U142" s="44" t="s">
        <v>49</v>
      </c>
      <c r="V142" s="36"/>
      <c r="W142" s="178">
        <f>V142*K142</f>
        <v>0</v>
      </c>
      <c r="X142" s="178">
        <v>0</v>
      </c>
      <c r="Y142" s="178">
        <f>X142*K142</f>
        <v>0</v>
      </c>
      <c r="Z142" s="178">
        <v>0</v>
      </c>
      <c r="AA142" s="179">
        <f>Z142*K142</f>
        <v>0</v>
      </c>
      <c r="AR142" s="19" t="s">
        <v>268</v>
      </c>
      <c r="AT142" s="19" t="s">
        <v>220</v>
      </c>
      <c r="AU142" s="19" t="s">
        <v>93</v>
      </c>
      <c r="AY142" s="19" t="s">
        <v>219</v>
      </c>
      <c r="BE142" s="118">
        <f>IF(U142="základní",N142,0)</f>
        <v>0</v>
      </c>
      <c r="BF142" s="118">
        <f>IF(U142="snížená",N142,0)</f>
        <v>0</v>
      </c>
      <c r="BG142" s="118">
        <f>IF(U142="zákl. přenesená",N142,0)</f>
        <v>0</v>
      </c>
      <c r="BH142" s="118">
        <f>IF(U142="sníž. přenesená",N142,0)</f>
        <v>0</v>
      </c>
      <c r="BI142" s="118">
        <f>IF(U142="nulová",N142,0)</f>
        <v>0</v>
      </c>
      <c r="BJ142" s="19" t="s">
        <v>40</v>
      </c>
      <c r="BK142" s="118">
        <f>ROUND(L142*K142,2)</f>
        <v>0</v>
      </c>
      <c r="BL142" s="19" t="s">
        <v>268</v>
      </c>
      <c r="BM142" s="19" t="s">
        <v>4104</v>
      </c>
    </row>
    <row r="143" spans="2:65" s="1" customFormat="1" ht="16.5" customHeight="1">
      <c r="B143" s="35"/>
      <c r="C143" s="181" t="s">
        <v>265</v>
      </c>
      <c r="D143" s="181" t="s">
        <v>536</v>
      </c>
      <c r="E143" s="182" t="s">
        <v>2770</v>
      </c>
      <c r="F143" s="285" t="s">
        <v>2771</v>
      </c>
      <c r="G143" s="285"/>
      <c r="H143" s="285"/>
      <c r="I143" s="285"/>
      <c r="J143" s="183" t="s">
        <v>372</v>
      </c>
      <c r="K143" s="184">
        <v>24</v>
      </c>
      <c r="L143" s="282">
        <v>0</v>
      </c>
      <c r="M143" s="283"/>
      <c r="N143" s="284">
        <f>ROUND(L143*K143,2)</f>
        <v>0</v>
      </c>
      <c r="O143" s="254"/>
      <c r="P143" s="254"/>
      <c r="Q143" s="254"/>
      <c r="R143" s="37"/>
      <c r="T143" s="177" t="s">
        <v>22</v>
      </c>
      <c r="U143" s="44" t="s">
        <v>49</v>
      </c>
      <c r="V143" s="36"/>
      <c r="W143" s="178">
        <f>V143*K143</f>
        <v>0</v>
      </c>
      <c r="X143" s="178">
        <v>6.0000000000000002E-5</v>
      </c>
      <c r="Y143" s="178">
        <f>X143*K143</f>
        <v>1.4400000000000001E-3</v>
      </c>
      <c r="Z143" s="178">
        <v>0</v>
      </c>
      <c r="AA143" s="179">
        <f>Z143*K143</f>
        <v>0</v>
      </c>
      <c r="AR143" s="19" t="s">
        <v>414</v>
      </c>
      <c r="AT143" s="19" t="s">
        <v>536</v>
      </c>
      <c r="AU143" s="19" t="s">
        <v>93</v>
      </c>
      <c r="AY143" s="19" t="s">
        <v>219</v>
      </c>
      <c r="BE143" s="118">
        <f>IF(U143="základní",N143,0)</f>
        <v>0</v>
      </c>
      <c r="BF143" s="118">
        <f>IF(U143="snížená",N143,0)</f>
        <v>0</v>
      </c>
      <c r="BG143" s="118">
        <f>IF(U143="zákl. přenesená",N143,0)</f>
        <v>0</v>
      </c>
      <c r="BH143" s="118">
        <f>IF(U143="sníž. přenesená",N143,0)</f>
        <v>0</v>
      </c>
      <c r="BI143" s="118">
        <f>IF(U143="nulová",N143,0)</f>
        <v>0</v>
      </c>
      <c r="BJ143" s="19" t="s">
        <v>40</v>
      </c>
      <c r="BK143" s="118">
        <f>ROUND(L143*K143,2)</f>
        <v>0</v>
      </c>
      <c r="BL143" s="19" t="s">
        <v>268</v>
      </c>
      <c r="BM143" s="19" t="s">
        <v>4105</v>
      </c>
    </row>
    <row r="144" spans="2:65" s="1" customFormat="1" ht="25.5" customHeight="1">
      <c r="B144" s="35"/>
      <c r="C144" s="181" t="s">
        <v>270</v>
      </c>
      <c r="D144" s="181" t="s">
        <v>536</v>
      </c>
      <c r="E144" s="182" t="s">
        <v>2773</v>
      </c>
      <c r="F144" s="285" t="s">
        <v>2774</v>
      </c>
      <c r="G144" s="285"/>
      <c r="H144" s="285"/>
      <c r="I144" s="285"/>
      <c r="J144" s="183" t="s">
        <v>372</v>
      </c>
      <c r="K144" s="184">
        <v>4</v>
      </c>
      <c r="L144" s="282">
        <v>0</v>
      </c>
      <c r="M144" s="283"/>
      <c r="N144" s="284">
        <f>ROUND(L144*K144,2)</f>
        <v>0</v>
      </c>
      <c r="O144" s="254"/>
      <c r="P144" s="254"/>
      <c r="Q144" s="254"/>
      <c r="R144" s="37"/>
      <c r="T144" s="177" t="s">
        <v>22</v>
      </c>
      <c r="U144" s="44" t="s">
        <v>49</v>
      </c>
      <c r="V144" s="36"/>
      <c r="W144" s="178">
        <f>V144*K144</f>
        <v>0</v>
      </c>
      <c r="X144" s="178">
        <v>6.0000000000000002E-5</v>
      </c>
      <c r="Y144" s="178">
        <f>X144*K144</f>
        <v>2.4000000000000001E-4</v>
      </c>
      <c r="Z144" s="178">
        <v>0</v>
      </c>
      <c r="AA144" s="179">
        <f>Z144*K144</f>
        <v>0</v>
      </c>
      <c r="AR144" s="19" t="s">
        <v>414</v>
      </c>
      <c r="AT144" s="19" t="s">
        <v>536</v>
      </c>
      <c r="AU144" s="19" t="s">
        <v>93</v>
      </c>
      <c r="AY144" s="19" t="s">
        <v>219</v>
      </c>
      <c r="BE144" s="118">
        <f>IF(U144="základní",N144,0)</f>
        <v>0</v>
      </c>
      <c r="BF144" s="118">
        <f>IF(U144="snížená",N144,0)</f>
        <v>0</v>
      </c>
      <c r="BG144" s="118">
        <f>IF(U144="zákl. přenesená",N144,0)</f>
        <v>0</v>
      </c>
      <c r="BH144" s="118">
        <f>IF(U144="sníž. přenesená",N144,0)</f>
        <v>0</v>
      </c>
      <c r="BI144" s="118">
        <f>IF(U144="nulová",N144,0)</f>
        <v>0</v>
      </c>
      <c r="BJ144" s="19" t="s">
        <v>40</v>
      </c>
      <c r="BK144" s="118">
        <f>ROUND(L144*K144,2)</f>
        <v>0</v>
      </c>
      <c r="BL144" s="19" t="s">
        <v>268</v>
      </c>
      <c r="BM144" s="19" t="s">
        <v>4106</v>
      </c>
    </row>
    <row r="145" spans="2:65" s="10" customFormat="1" ht="29.85" customHeight="1">
      <c r="B145" s="162"/>
      <c r="C145" s="163"/>
      <c r="D145" s="172" t="s">
        <v>2418</v>
      </c>
      <c r="E145" s="172"/>
      <c r="F145" s="172"/>
      <c r="G145" s="172"/>
      <c r="H145" s="172"/>
      <c r="I145" s="172"/>
      <c r="J145" s="172"/>
      <c r="K145" s="172"/>
      <c r="L145" s="172"/>
      <c r="M145" s="172"/>
      <c r="N145" s="255">
        <f>BK145</f>
        <v>0</v>
      </c>
      <c r="O145" s="256"/>
      <c r="P145" s="256"/>
      <c r="Q145" s="256"/>
      <c r="R145" s="165"/>
      <c r="T145" s="166"/>
      <c r="U145" s="163"/>
      <c r="V145" s="163"/>
      <c r="W145" s="167">
        <f>SUM(W146:W155)</f>
        <v>0</v>
      </c>
      <c r="X145" s="163"/>
      <c r="Y145" s="167">
        <f>SUM(Y146:Y155)</f>
        <v>4.1400000000000005E-3</v>
      </c>
      <c r="Z145" s="163"/>
      <c r="AA145" s="168">
        <f>SUM(AA146:AA155)</f>
        <v>0</v>
      </c>
      <c r="AR145" s="169" t="s">
        <v>93</v>
      </c>
      <c r="AT145" s="170" t="s">
        <v>83</v>
      </c>
      <c r="AU145" s="170" t="s">
        <v>40</v>
      </c>
      <c r="AY145" s="169" t="s">
        <v>219</v>
      </c>
      <c r="BK145" s="171">
        <f>SUM(BK146:BK155)</f>
        <v>0</v>
      </c>
    </row>
    <row r="146" spans="2:65" s="1" customFormat="1" ht="25.5" customHeight="1">
      <c r="B146" s="35"/>
      <c r="C146" s="173" t="s">
        <v>275</v>
      </c>
      <c r="D146" s="173" t="s">
        <v>220</v>
      </c>
      <c r="E146" s="174" t="s">
        <v>2797</v>
      </c>
      <c r="F146" s="251" t="s">
        <v>2798</v>
      </c>
      <c r="G146" s="251"/>
      <c r="H146" s="251"/>
      <c r="I146" s="251"/>
      <c r="J146" s="175" t="s">
        <v>372</v>
      </c>
      <c r="K146" s="176">
        <v>4</v>
      </c>
      <c r="L146" s="252">
        <v>0</v>
      </c>
      <c r="M146" s="253"/>
      <c r="N146" s="254">
        <f t="shared" ref="N146:N155" si="15">ROUND(L146*K146,2)</f>
        <v>0</v>
      </c>
      <c r="O146" s="254"/>
      <c r="P146" s="254"/>
      <c r="Q146" s="254"/>
      <c r="R146" s="37"/>
      <c r="T146" s="177" t="s">
        <v>22</v>
      </c>
      <c r="U146" s="44" t="s">
        <v>49</v>
      </c>
      <c r="V146" s="36"/>
      <c r="W146" s="178">
        <f t="shared" ref="W146:W155" si="16">V146*K146</f>
        <v>0</v>
      </c>
      <c r="X146" s="178">
        <v>0</v>
      </c>
      <c r="Y146" s="178">
        <f t="shared" ref="Y146:Y155" si="17">X146*K146</f>
        <v>0</v>
      </c>
      <c r="Z146" s="178">
        <v>0</v>
      </c>
      <c r="AA146" s="179">
        <f t="shared" ref="AA146:AA155" si="18">Z146*K146</f>
        <v>0</v>
      </c>
      <c r="AR146" s="19" t="s">
        <v>268</v>
      </c>
      <c r="AT146" s="19" t="s">
        <v>220</v>
      </c>
      <c r="AU146" s="19" t="s">
        <v>93</v>
      </c>
      <c r="AY146" s="19" t="s">
        <v>219</v>
      </c>
      <c r="BE146" s="118">
        <f t="shared" ref="BE146:BE155" si="19">IF(U146="základní",N146,0)</f>
        <v>0</v>
      </c>
      <c r="BF146" s="118">
        <f t="shared" ref="BF146:BF155" si="20">IF(U146="snížená",N146,0)</f>
        <v>0</v>
      </c>
      <c r="BG146" s="118">
        <f t="shared" ref="BG146:BG155" si="21">IF(U146="zákl. přenesená",N146,0)</f>
        <v>0</v>
      </c>
      <c r="BH146" s="118">
        <f t="shared" ref="BH146:BH155" si="22">IF(U146="sníž. přenesená",N146,0)</f>
        <v>0</v>
      </c>
      <c r="BI146" s="118">
        <f t="shared" ref="BI146:BI155" si="23">IF(U146="nulová",N146,0)</f>
        <v>0</v>
      </c>
      <c r="BJ146" s="19" t="s">
        <v>40</v>
      </c>
      <c r="BK146" s="118">
        <f t="shared" ref="BK146:BK155" si="24">ROUND(L146*K146,2)</f>
        <v>0</v>
      </c>
      <c r="BL146" s="19" t="s">
        <v>268</v>
      </c>
      <c r="BM146" s="19" t="s">
        <v>4107</v>
      </c>
    </row>
    <row r="147" spans="2:65" s="1" customFormat="1" ht="25.5" customHeight="1">
      <c r="B147" s="35"/>
      <c r="C147" s="181" t="s">
        <v>11</v>
      </c>
      <c r="D147" s="181" t="s">
        <v>536</v>
      </c>
      <c r="E147" s="182" t="s">
        <v>2800</v>
      </c>
      <c r="F147" s="285" t="s">
        <v>2801</v>
      </c>
      <c r="G147" s="285"/>
      <c r="H147" s="285"/>
      <c r="I147" s="285"/>
      <c r="J147" s="183" t="s">
        <v>1358</v>
      </c>
      <c r="K147" s="184">
        <v>4</v>
      </c>
      <c r="L147" s="282">
        <v>0</v>
      </c>
      <c r="M147" s="283"/>
      <c r="N147" s="284">
        <f t="shared" si="15"/>
        <v>0</v>
      </c>
      <c r="O147" s="254"/>
      <c r="P147" s="254"/>
      <c r="Q147" s="254"/>
      <c r="R147" s="37"/>
      <c r="T147" s="177" t="s">
        <v>22</v>
      </c>
      <c r="U147" s="44" t="s">
        <v>49</v>
      </c>
      <c r="V147" s="36"/>
      <c r="W147" s="178">
        <f t="shared" si="16"/>
        <v>0</v>
      </c>
      <c r="X147" s="178">
        <v>0</v>
      </c>
      <c r="Y147" s="178">
        <f t="shared" si="17"/>
        <v>0</v>
      </c>
      <c r="Z147" s="178">
        <v>0</v>
      </c>
      <c r="AA147" s="179">
        <f t="shared" si="18"/>
        <v>0</v>
      </c>
      <c r="AR147" s="19" t="s">
        <v>414</v>
      </c>
      <c r="AT147" s="19" t="s">
        <v>536</v>
      </c>
      <c r="AU147" s="19" t="s">
        <v>93</v>
      </c>
      <c r="AY147" s="19" t="s">
        <v>219</v>
      </c>
      <c r="BE147" s="118">
        <f t="shared" si="19"/>
        <v>0</v>
      </c>
      <c r="BF147" s="118">
        <f t="shared" si="20"/>
        <v>0</v>
      </c>
      <c r="BG147" s="118">
        <f t="shared" si="21"/>
        <v>0</v>
      </c>
      <c r="BH147" s="118">
        <f t="shared" si="22"/>
        <v>0</v>
      </c>
      <c r="BI147" s="118">
        <f t="shared" si="23"/>
        <v>0</v>
      </c>
      <c r="BJ147" s="19" t="s">
        <v>40</v>
      </c>
      <c r="BK147" s="118">
        <f t="shared" si="24"/>
        <v>0</v>
      </c>
      <c r="BL147" s="19" t="s">
        <v>268</v>
      </c>
      <c r="BM147" s="19" t="s">
        <v>4108</v>
      </c>
    </row>
    <row r="148" spans="2:65" s="1" customFormat="1" ht="25.5" customHeight="1">
      <c r="B148" s="35"/>
      <c r="C148" s="173" t="s">
        <v>268</v>
      </c>
      <c r="D148" s="173" t="s">
        <v>220</v>
      </c>
      <c r="E148" s="174" t="s">
        <v>2827</v>
      </c>
      <c r="F148" s="251" t="s">
        <v>2828</v>
      </c>
      <c r="G148" s="251"/>
      <c r="H148" s="251"/>
      <c r="I148" s="251"/>
      <c r="J148" s="175" t="s">
        <v>372</v>
      </c>
      <c r="K148" s="176">
        <v>30</v>
      </c>
      <c r="L148" s="252">
        <v>0</v>
      </c>
      <c r="M148" s="253"/>
      <c r="N148" s="254">
        <f t="shared" si="15"/>
        <v>0</v>
      </c>
      <c r="O148" s="254"/>
      <c r="P148" s="254"/>
      <c r="Q148" s="254"/>
      <c r="R148" s="37"/>
      <c r="T148" s="177" t="s">
        <v>22</v>
      </c>
      <c r="U148" s="44" t="s">
        <v>49</v>
      </c>
      <c r="V148" s="36"/>
      <c r="W148" s="178">
        <f t="shared" si="16"/>
        <v>0</v>
      </c>
      <c r="X148" s="178">
        <v>0</v>
      </c>
      <c r="Y148" s="178">
        <f t="shared" si="17"/>
        <v>0</v>
      </c>
      <c r="Z148" s="178">
        <v>0</v>
      </c>
      <c r="AA148" s="179">
        <f t="shared" si="18"/>
        <v>0</v>
      </c>
      <c r="AR148" s="19" t="s">
        <v>268</v>
      </c>
      <c r="AT148" s="19" t="s">
        <v>220</v>
      </c>
      <c r="AU148" s="19" t="s">
        <v>93</v>
      </c>
      <c r="AY148" s="19" t="s">
        <v>219</v>
      </c>
      <c r="BE148" s="118">
        <f t="shared" si="19"/>
        <v>0</v>
      </c>
      <c r="BF148" s="118">
        <f t="shared" si="20"/>
        <v>0</v>
      </c>
      <c r="BG148" s="118">
        <f t="shared" si="21"/>
        <v>0</v>
      </c>
      <c r="BH148" s="118">
        <f t="shared" si="22"/>
        <v>0</v>
      </c>
      <c r="BI148" s="118">
        <f t="shared" si="23"/>
        <v>0</v>
      </c>
      <c r="BJ148" s="19" t="s">
        <v>40</v>
      </c>
      <c r="BK148" s="118">
        <f t="shared" si="24"/>
        <v>0</v>
      </c>
      <c r="BL148" s="19" t="s">
        <v>268</v>
      </c>
      <c r="BM148" s="19" t="s">
        <v>4109</v>
      </c>
    </row>
    <row r="149" spans="2:65" s="1" customFormat="1" ht="25.5" customHeight="1">
      <c r="B149" s="35"/>
      <c r="C149" s="181" t="s">
        <v>354</v>
      </c>
      <c r="D149" s="181" t="s">
        <v>536</v>
      </c>
      <c r="E149" s="182" t="s">
        <v>2830</v>
      </c>
      <c r="F149" s="285" t="s">
        <v>4110</v>
      </c>
      <c r="G149" s="285"/>
      <c r="H149" s="285"/>
      <c r="I149" s="285"/>
      <c r="J149" s="183" t="s">
        <v>1358</v>
      </c>
      <c r="K149" s="184">
        <v>30</v>
      </c>
      <c r="L149" s="282">
        <v>0</v>
      </c>
      <c r="M149" s="283"/>
      <c r="N149" s="284">
        <f t="shared" si="15"/>
        <v>0</v>
      </c>
      <c r="O149" s="254"/>
      <c r="P149" s="254"/>
      <c r="Q149" s="254"/>
      <c r="R149" s="37"/>
      <c r="T149" s="177" t="s">
        <v>22</v>
      </c>
      <c r="U149" s="44" t="s">
        <v>49</v>
      </c>
      <c r="V149" s="36"/>
      <c r="W149" s="178">
        <f t="shared" si="16"/>
        <v>0</v>
      </c>
      <c r="X149" s="178">
        <v>0</v>
      </c>
      <c r="Y149" s="178">
        <f t="shared" si="17"/>
        <v>0</v>
      </c>
      <c r="Z149" s="178">
        <v>0</v>
      </c>
      <c r="AA149" s="179">
        <f t="shared" si="18"/>
        <v>0</v>
      </c>
      <c r="AR149" s="19" t="s">
        <v>799</v>
      </c>
      <c r="AT149" s="19" t="s">
        <v>536</v>
      </c>
      <c r="AU149" s="19" t="s">
        <v>93</v>
      </c>
      <c r="AY149" s="19" t="s">
        <v>219</v>
      </c>
      <c r="BE149" s="118">
        <f t="shared" si="19"/>
        <v>0</v>
      </c>
      <c r="BF149" s="118">
        <f t="shared" si="20"/>
        <v>0</v>
      </c>
      <c r="BG149" s="118">
        <f t="shared" si="21"/>
        <v>0</v>
      </c>
      <c r="BH149" s="118">
        <f t="shared" si="22"/>
        <v>0</v>
      </c>
      <c r="BI149" s="118">
        <f t="shared" si="23"/>
        <v>0</v>
      </c>
      <c r="BJ149" s="19" t="s">
        <v>40</v>
      </c>
      <c r="BK149" s="118">
        <f t="shared" si="24"/>
        <v>0</v>
      </c>
      <c r="BL149" s="19" t="s">
        <v>799</v>
      </c>
      <c r="BM149" s="19" t="s">
        <v>4111</v>
      </c>
    </row>
    <row r="150" spans="2:65" s="1" customFormat="1" ht="25.5" customHeight="1">
      <c r="B150" s="35"/>
      <c r="C150" s="173" t="s">
        <v>358</v>
      </c>
      <c r="D150" s="173" t="s">
        <v>220</v>
      </c>
      <c r="E150" s="174" t="s">
        <v>2836</v>
      </c>
      <c r="F150" s="251" t="s">
        <v>2837</v>
      </c>
      <c r="G150" s="251"/>
      <c r="H150" s="251"/>
      <c r="I150" s="251"/>
      <c r="J150" s="175" t="s">
        <v>372</v>
      </c>
      <c r="K150" s="176">
        <v>2</v>
      </c>
      <c r="L150" s="252">
        <v>0</v>
      </c>
      <c r="M150" s="253"/>
      <c r="N150" s="254">
        <f t="shared" si="15"/>
        <v>0</v>
      </c>
      <c r="O150" s="254"/>
      <c r="P150" s="254"/>
      <c r="Q150" s="254"/>
      <c r="R150" s="37"/>
      <c r="T150" s="177" t="s">
        <v>22</v>
      </c>
      <c r="U150" s="44" t="s">
        <v>49</v>
      </c>
      <c r="V150" s="36"/>
      <c r="W150" s="178">
        <f t="shared" si="16"/>
        <v>0</v>
      </c>
      <c r="X150" s="178">
        <v>0</v>
      </c>
      <c r="Y150" s="178">
        <f t="shared" si="17"/>
        <v>0</v>
      </c>
      <c r="Z150" s="178">
        <v>0</v>
      </c>
      <c r="AA150" s="179">
        <f t="shared" si="18"/>
        <v>0</v>
      </c>
      <c r="AR150" s="19" t="s">
        <v>268</v>
      </c>
      <c r="AT150" s="19" t="s">
        <v>220</v>
      </c>
      <c r="AU150" s="19" t="s">
        <v>93</v>
      </c>
      <c r="AY150" s="19" t="s">
        <v>219</v>
      </c>
      <c r="BE150" s="118">
        <f t="shared" si="19"/>
        <v>0</v>
      </c>
      <c r="BF150" s="118">
        <f t="shared" si="20"/>
        <v>0</v>
      </c>
      <c r="BG150" s="118">
        <f t="shared" si="21"/>
        <v>0</v>
      </c>
      <c r="BH150" s="118">
        <f t="shared" si="22"/>
        <v>0</v>
      </c>
      <c r="BI150" s="118">
        <f t="shared" si="23"/>
        <v>0</v>
      </c>
      <c r="BJ150" s="19" t="s">
        <v>40</v>
      </c>
      <c r="BK150" s="118">
        <f t="shared" si="24"/>
        <v>0</v>
      </c>
      <c r="BL150" s="19" t="s">
        <v>268</v>
      </c>
      <c r="BM150" s="19" t="s">
        <v>4112</v>
      </c>
    </row>
    <row r="151" spans="2:65" s="1" customFormat="1" ht="16.5" customHeight="1">
      <c r="B151" s="35"/>
      <c r="C151" s="181" t="s">
        <v>362</v>
      </c>
      <c r="D151" s="181" t="s">
        <v>536</v>
      </c>
      <c r="E151" s="182" t="s">
        <v>2839</v>
      </c>
      <c r="F151" s="285" t="s">
        <v>2840</v>
      </c>
      <c r="G151" s="285"/>
      <c r="H151" s="285"/>
      <c r="I151" s="285"/>
      <c r="J151" s="183" t="s">
        <v>1358</v>
      </c>
      <c r="K151" s="184">
        <v>2</v>
      </c>
      <c r="L151" s="282">
        <v>0</v>
      </c>
      <c r="M151" s="283"/>
      <c r="N151" s="284">
        <f t="shared" si="15"/>
        <v>0</v>
      </c>
      <c r="O151" s="254"/>
      <c r="P151" s="254"/>
      <c r="Q151" s="254"/>
      <c r="R151" s="37"/>
      <c r="T151" s="177" t="s">
        <v>22</v>
      </c>
      <c r="U151" s="44" t="s">
        <v>49</v>
      </c>
      <c r="V151" s="36"/>
      <c r="W151" s="178">
        <f t="shared" si="16"/>
        <v>0</v>
      </c>
      <c r="X151" s="178">
        <v>0</v>
      </c>
      <c r="Y151" s="178">
        <f t="shared" si="17"/>
        <v>0</v>
      </c>
      <c r="Z151" s="178">
        <v>0</v>
      </c>
      <c r="AA151" s="179">
        <f t="shared" si="18"/>
        <v>0</v>
      </c>
      <c r="AR151" s="19" t="s">
        <v>414</v>
      </c>
      <c r="AT151" s="19" t="s">
        <v>536</v>
      </c>
      <c r="AU151" s="19" t="s">
        <v>93</v>
      </c>
      <c r="AY151" s="19" t="s">
        <v>219</v>
      </c>
      <c r="BE151" s="118">
        <f t="shared" si="19"/>
        <v>0</v>
      </c>
      <c r="BF151" s="118">
        <f t="shared" si="20"/>
        <v>0</v>
      </c>
      <c r="BG151" s="118">
        <f t="shared" si="21"/>
        <v>0</v>
      </c>
      <c r="BH151" s="118">
        <f t="shared" si="22"/>
        <v>0</v>
      </c>
      <c r="BI151" s="118">
        <f t="shared" si="23"/>
        <v>0</v>
      </c>
      <c r="BJ151" s="19" t="s">
        <v>40</v>
      </c>
      <c r="BK151" s="118">
        <f t="shared" si="24"/>
        <v>0</v>
      </c>
      <c r="BL151" s="19" t="s">
        <v>268</v>
      </c>
      <c r="BM151" s="19" t="s">
        <v>4113</v>
      </c>
    </row>
    <row r="152" spans="2:65" s="1" customFormat="1" ht="16.5" customHeight="1">
      <c r="B152" s="35"/>
      <c r="C152" s="181" t="s">
        <v>366</v>
      </c>
      <c r="D152" s="181" t="s">
        <v>536</v>
      </c>
      <c r="E152" s="182" t="s">
        <v>2842</v>
      </c>
      <c r="F152" s="285" t="s">
        <v>2843</v>
      </c>
      <c r="G152" s="285"/>
      <c r="H152" s="285"/>
      <c r="I152" s="285"/>
      <c r="J152" s="183" t="s">
        <v>1358</v>
      </c>
      <c r="K152" s="184">
        <v>120</v>
      </c>
      <c r="L152" s="282">
        <v>0</v>
      </c>
      <c r="M152" s="283"/>
      <c r="N152" s="284">
        <f t="shared" si="15"/>
        <v>0</v>
      </c>
      <c r="O152" s="254"/>
      <c r="P152" s="254"/>
      <c r="Q152" s="254"/>
      <c r="R152" s="37"/>
      <c r="T152" s="177" t="s">
        <v>22</v>
      </c>
      <c r="U152" s="44" t="s">
        <v>49</v>
      </c>
      <c r="V152" s="36"/>
      <c r="W152" s="178">
        <f t="shared" si="16"/>
        <v>0</v>
      </c>
      <c r="X152" s="178">
        <v>0</v>
      </c>
      <c r="Y152" s="178">
        <f t="shared" si="17"/>
        <v>0</v>
      </c>
      <c r="Z152" s="178">
        <v>0</v>
      </c>
      <c r="AA152" s="179">
        <f t="shared" si="18"/>
        <v>0</v>
      </c>
      <c r="AR152" s="19" t="s">
        <v>799</v>
      </c>
      <c r="AT152" s="19" t="s">
        <v>536</v>
      </c>
      <c r="AU152" s="19" t="s">
        <v>93</v>
      </c>
      <c r="AY152" s="19" t="s">
        <v>219</v>
      </c>
      <c r="BE152" s="118">
        <f t="shared" si="19"/>
        <v>0</v>
      </c>
      <c r="BF152" s="118">
        <f t="shared" si="20"/>
        <v>0</v>
      </c>
      <c r="BG152" s="118">
        <f t="shared" si="21"/>
        <v>0</v>
      </c>
      <c r="BH152" s="118">
        <f t="shared" si="22"/>
        <v>0</v>
      </c>
      <c r="BI152" s="118">
        <f t="shared" si="23"/>
        <v>0</v>
      </c>
      <c r="BJ152" s="19" t="s">
        <v>40</v>
      </c>
      <c r="BK152" s="118">
        <f t="shared" si="24"/>
        <v>0</v>
      </c>
      <c r="BL152" s="19" t="s">
        <v>799</v>
      </c>
      <c r="BM152" s="19" t="s">
        <v>4114</v>
      </c>
    </row>
    <row r="153" spans="2:65" s="1" customFormat="1" ht="16.5" customHeight="1">
      <c r="B153" s="35"/>
      <c r="C153" s="181" t="s">
        <v>10</v>
      </c>
      <c r="D153" s="181" t="s">
        <v>536</v>
      </c>
      <c r="E153" s="182" t="s">
        <v>2845</v>
      </c>
      <c r="F153" s="285" t="s">
        <v>2846</v>
      </c>
      <c r="G153" s="285"/>
      <c r="H153" s="285"/>
      <c r="I153" s="285"/>
      <c r="J153" s="183" t="s">
        <v>1358</v>
      </c>
      <c r="K153" s="184">
        <v>4</v>
      </c>
      <c r="L153" s="282">
        <v>0</v>
      </c>
      <c r="M153" s="283"/>
      <c r="N153" s="284">
        <f t="shared" si="15"/>
        <v>0</v>
      </c>
      <c r="O153" s="254"/>
      <c r="P153" s="254"/>
      <c r="Q153" s="254"/>
      <c r="R153" s="37"/>
      <c r="T153" s="177" t="s">
        <v>22</v>
      </c>
      <c r="U153" s="44" t="s">
        <v>49</v>
      </c>
      <c r="V153" s="36"/>
      <c r="W153" s="178">
        <f t="shared" si="16"/>
        <v>0</v>
      </c>
      <c r="X153" s="178">
        <v>0</v>
      </c>
      <c r="Y153" s="178">
        <f t="shared" si="17"/>
        <v>0</v>
      </c>
      <c r="Z153" s="178">
        <v>0</v>
      </c>
      <c r="AA153" s="179">
        <f t="shared" si="18"/>
        <v>0</v>
      </c>
      <c r="AR153" s="19" t="s">
        <v>799</v>
      </c>
      <c r="AT153" s="19" t="s">
        <v>536</v>
      </c>
      <c r="AU153" s="19" t="s">
        <v>93</v>
      </c>
      <c r="AY153" s="19" t="s">
        <v>219</v>
      </c>
      <c r="BE153" s="118">
        <f t="shared" si="19"/>
        <v>0</v>
      </c>
      <c r="BF153" s="118">
        <f t="shared" si="20"/>
        <v>0</v>
      </c>
      <c r="BG153" s="118">
        <f t="shared" si="21"/>
        <v>0</v>
      </c>
      <c r="BH153" s="118">
        <f t="shared" si="22"/>
        <v>0</v>
      </c>
      <c r="BI153" s="118">
        <f t="shared" si="23"/>
        <v>0</v>
      </c>
      <c r="BJ153" s="19" t="s">
        <v>40</v>
      </c>
      <c r="BK153" s="118">
        <f t="shared" si="24"/>
        <v>0</v>
      </c>
      <c r="BL153" s="19" t="s">
        <v>799</v>
      </c>
      <c r="BM153" s="19" t="s">
        <v>4115</v>
      </c>
    </row>
    <row r="154" spans="2:65" s="1" customFormat="1" ht="16.5" customHeight="1">
      <c r="B154" s="35"/>
      <c r="C154" s="181" t="s">
        <v>374</v>
      </c>
      <c r="D154" s="181" t="s">
        <v>536</v>
      </c>
      <c r="E154" s="182" t="s">
        <v>2854</v>
      </c>
      <c r="F154" s="285" t="s">
        <v>2855</v>
      </c>
      <c r="G154" s="285"/>
      <c r="H154" s="285"/>
      <c r="I154" s="285"/>
      <c r="J154" s="183" t="s">
        <v>372</v>
      </c>
      <c r="K154" s="184">
        <v>126</v>
      </c>
      <c r="L154" s="282">
        <v>0</v>
      </c>
      <c r="M154" s="283"/>
      <c r="N154" s="284">
        <f t="shared" si="15"/>
        <v>0</v>
      </c>
      <c r="O154" s="254"/>
      <c r="P154" s="254"/>
      <c r="Q154" s="254"/>
      <c r="R154" s="37"/>
      <c r="T154" s="177" t="s">
        <v>22</v>
      </c>
      <c r="U154" s="44" t="s">
        <v>49</v>
      </c>
      <c r="V154" s="36"/>
      <c r="W154" s="178">
        <f t="shared" si="16"/>
        <v>0</v>
      </c>
      <c r="X154" s="178">
        <v>1.0000000000000001E-5</v>
      </c>
      <c r="Y154" s="178">
        <f t="shared" si="17"/>
        <v>1.2600000000000001E-3</v>
      </c>
      <c r="Z154" s="178">
        <v>0</v>
      </c>
      <c r="AA154" s="179">
        <f t="shared" si="18"/>
        <v>0</v>
      </c>
      <c r="AR154" s="19" t="s">
        <v>414</v>
      </c>
      <c r="AT154" s="19" t="s">
        <v>536</v>
      </c>
      <c r="AU154" s="19" t="s">
        <v>93</v>
      </c>
      <c r="AY154" s="19" t="s">
        <v>219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19" t="s">
        <v>40</v>
      </c>
      <c r="BK154" s="118">
        <f t="shared" si="24"/>
        <v>0</v>
      </c>
      <c r="BL154" s="19" t="s">
        <v>268</v>
      </c>
      <c r="BM154" s="19" t="s">
        <v>4116</v>
      </c>
    </row>
    <row r="155" spans="2:65" s="1" customFormat="1" ht="16.5" customHeight="1">
      <c r="B155" s="35"/>
      <c r="C155" s="181" t="s">
        <v>378</v>
      </c>
      <c r="D155" s="181" t="s">
        <v>536</v>
      </c>
      <c r="E155" s="182" t="s">
        <v>2857</v>
      </c>
      <c r="F155" s="285" t="s">
        <v>2858</v>
      </c>
      <c r="G155" s="285"/>
      <c r="H155" s="285"/>
      <c r="I155" s="285"/>
      <c r="J155" s="183" t="s">
        <v>372</v>
      </c>
      <c r="K155" s="184">
        <v>36</v>
      </c>
      <c r="L155" s="282">
        <v>0</v>
      </c>
      <c r="M155" s="283"/>
      <c r="N155" s="284">
        <f t="shared" si="15"/>
        <v>0</v>
      </c>
      <c r="O155" s="254"/>
      <c r="P155" s="254"/>
      <c r="Q155" s="254"/>
      <c r="R155" s="37"/>
      <c r="T155" s="177" t="s">
        <v>22</v>
      </c>
      <c r="U155" s="44" t="s">
        <v>49</v>
      </c>
      <c r="V155" s="36"/>
      <c r="W155" s="178">
        <f t="shared" si="16"/>
        <v>0</v>
      </c>
      <c r="X155" s="178">
        <v>8.0000000000000007E-5</v>
      </c>
      <c r="Y155" s="178">
        <f t="shared" si="17"/>
        <v>2.8800000000000002E-3</v>
      </c>
      <c r="Z155" s="178">
        <v>0</v>
      </c>
      <c r="AA155" s="179">
        <f t="shared" si="18"/>
        <v>0</v>
      </c>
      <c r="AR155" s="19" t="s">
        <v>414</v>
      </c>
      <c r="AT155" s="19" t="s">
        <v>536</v>
      </c>
      <c r="AU155" s="19" t="s">
        <v>93</v>
      </c>
      <c r="AY155" s="19" t="s">
        <v>219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19" t="s">
        <v>40</v>
      </c>
      <c r="BK155" s="118">
        <f t="shared" si="24"/>
        <v>0</v>
      </c>
      <c r="BL155" s="19" t="s">
        <v>268</v>
      </c>
      <c r="BM155" s="19" t="s">
        <v>4117</v>
      </c>
    </row>
    <row r="156" spans="2:65" s="10" customFormat="1" ht="37.35" customHeight="1">
      <c r="B156" s="162"/>
      <c r="C156" s="163"/>
      <c r="D156" s="164" t="s">
        <v>304</v>
      </c>
      <c r="E156" s="164"/>
      <c r="F156" s="164"/>
      <c r="G156" s="164"/>
      <c r="H156" s="164"/>
      <c r="I156" s="164"/>
      <c r="J156" s="164"/>
      <c r="K156" s="164"/>
      <c r="L156" s="164"/>
      <c r="M156" s="164"/>
      <c r="N156" s="249">
        <f>BK156</f>
        <v>0</v>
      </c>
      <c r="O156" s="250"/>
      <c r="P156" s="250"/>
      <c r="Q156" s="250"/>
      <c r="R156" s="165"/>
      <c r="T156" s="166"/>
      <c r="U156" s="163"/>
      <c r="V156" s="163"/>
      <c r="W156" s="167">
        <f>W157</f>
        <v>0</v>
      </c>
      <c r="X156" s="163"/>
      <c r="Y156" s="167">
        <f>Y157</f>
        <v>1.4399999999999999E-3</v>
      </c>
      <c r="Z156" s="163"/>
      <c r="AA156" s="168">
        <f>AA157</f>
        <v>0</v>
      </c>
      <c r="AR156" s="169" t="s">
        <v>101</v>
      </c>
      <c r="AT156" s="170" t="s">
        <v>83</v>
      </c>
      <c r="AU156" s="170" t="s">
        <v>84</v>
      </c>
      <c r="AY156" s="169" t="s">
        <v>219</v>
      </c>
      <c r="BK156" s="171">
        <f>BK157</f>
        <v>0</v>
      </c>
    </row>
    <row r="157" spans="2:65" s="10" customFormat="1" ht="19.899999999999999" customHeight="1">
      <c r="B157" s="162"/>
      <c r="C157" s="163"/>
      <c r="D157" s="172" t="s">
        <v>4092</v>
      </c>
      <c r="E157" s="172"/>
      <c r="F157" s="172"/>
      <c r="G157" s="172"/>
      <c r="H157" s="172"/>
      <c r="I157" s="172"/>
      <c r="J157" s="172"/>
      <c r="K157" s="172"/>
      <c r="L157" s="172"/>
      <c r="M157" s="172"/>
      <c r="N157" s="261">
        <f>BK157</f>
        <v>0</v>
      </c>
      <c r="O157" s="262"/>
      <c r="P157" s="262"/>
      <c r="Q157" s="262"/>
      <c r="R157" s="165"/>
      <c r="T157" s="166"/>
      <c r="U157" s="163"/>
      <c r="V157" s="163"/>
      <c r="W157" s="167">
        <f>SUM(W158:W162)</f>
        <v>0</v>
      </c>
      <c r="X157" s="163"/>
      <c r="Y157" s="167">
        <f>SUM(Y158:Y162)</f>
        <v>1.4399999999999999E-3</v>
      </c>
      <c r="Z157" s="163"/>
      <c r="AA157" s="168">
        <f>SUM(AA158:AA162)</f>
        <v>0</v>
      </c>
      <c r="AR157" s="169" t="s">
        <v>101</v>
      </c>
      <c r="AT157" s="170" t="s">
        <v>83</v>
      </c>
      <c r="AU157" s="170" t="s">
        <v>40</v>
      </c>
      <c r="AY157" s="169" t="s">
        <v>219</v>
      </c>
      <c r="BK157" s="171">
        <f>SUM(BK158:BK162)</f>
        <v>0</v>
      </c>
    </row>
    <row r="158" spans="2:65" s="1" customFormat="1" ht="25.5" customHeight="1">
      <c r="B158" s="35"/>
      <c r="C158" s="173" t="s">
        <v>382</v>
      </c>
      <c r="D158" s="173" t="s">
        <v>220</v>
      </c>
      <c r="E158" s="174" t="s">
        <v>2579</v>
      </c>
      <c r="F158" s="251" t="s">
        <v>2580</v>
      </c>
      <c r="G158" s="251"/>
      <c r="H158" s="251"/>
      <c r="I158" s="251"/>
      <c r="J158" s="175" t="s">
        <v>372</v>
      </c>
      <c r="K158" s="176">
        <v>34</v>
      </c>
      <c r="L158" s="252">
        <v>0</v>
      </c>
      <c r="M158" s="253"/>
      <c r="N158" s="254">
        <f>ROUND(L158*K158,2)</f>
        <v>0</v>
      </c>
      <c r="O158" s="254"/>
      <c r="P158" s="254"/>
      <c r="Q158" s="254"/>
      <c r="R158" s="37"/>
      <c r="T158" s="177" t="s">
        <v>22</v>
      </c>
      <c r="U158" s="44" t="s">
        <v>49</v>
      </c>
      <c r="V158" s="36"/>
      <c r="W158" s="178">
        <f>V158*K158</f>
        <v>0</v>
      </c>
      <c r="X158" s="178">
        <v>0</v>
      </c>
      <c r="Y158" s="178">
        <f>X158*K158</f>
        <v>0</v>
      </c>
      <c r="Z158" s="178">
        <v>0</v>
      </c>
      <c r="AA158" s="179">
        <f>Z158*K158</f>
        <v>0</v>
      </c>
      <c r="AR158" s="19" t="s">
        <v>268</v>
      </c>
      <c r="AT158" s="19" t="s">
        <v>220</v>
      </c>
      <c r="AU158" s="19" t="s">
        <v>93</v>
      </c>
      <c r="AY158" s="19" t="s">
        <v>219</v>
      </c>
      <c r="BE158" s="118">
        <f>IF(U158="základní",N158,0)</f>
        <v>0</v>
      </c>
      <c r="BF158" s="118">
        <f>IF(U158="snížená",N158,0)</f>
        <v>0</v>
      </c>
      <c r="BG158" s="118">
        <f>IF(U158="zákl. přenesená",N158,0)</f>
        <v>0</v>
      </c>
      <c r="BH158" s="118">
        <f>IF(U158="sníž. přenesená",N158,0)</f>
        <v>0</v>
      </c>
      <c r="BI158" s="118">
        <f>IF(U158="nulová",N158,0)</f>
        <v>0</v>
      </c>
      <c r="BJ158" s="19" t="s">
        <v>40</v>
      </c>
      <c r="BK158" s="118">
        <f>ROUND(L158*K158,2)</f>
        <v>0</v>
      </c>
      <c r="BL158" s="19" t="s">
        <v>268</v>
      </c>
      <c r="BM158" s="19" t="s">
        <v>4118</v>
      </c>
    </row>
    <row r="159" spans="2:65" s="1" customFormat="1" ht="25.5" customHeight="1">
      <c r="B159" s="35"/>
      <c r="C159" s="181" t="s">
        <v>386</v>
      </c>
      <c r="D159" s="181" t="s">
        <v>536</v>
      </c>
      <c r="E159" s="182" t="s">
        <v>2582</v>
      </c>
      <c r="F159" s="285" t="s">
        <v>2583</v>
      </c>
      <c r="G159" s="285"/>
      <c r="H159" s="285"/>
      <c r="I159" s="285"/>
      <c r="J159" s="183" t="s">
        <v>372</v>
      </c>
      <c r="K159" s="184">
        <v>30</v>
      </c>
      <c r="L159" s="282">
        <v>0</v>
      </c>
      <c r="M159" s="283"/>
      <c r="N159" s="284">
        <f>ROUND(L159*K159,2)</f>
        <v>0</v>
      </c>
      <c r="O159" s="254"/>
      <c r="P159" s="254"/>
      <c r="Q159" s="254"/>
      <c r="R159" s="37"/>
      <c r="T159" s="177" t="s">
        <v>22</v>
      </c>
      <c r="U159" s="44" t="s">
        <v>49</v>
      </c>
      <c r="V159" s="36"/>
      <c r="W159" s="178">
        <f>V159*K159</f>
        <v>0</v>
      </c>
      <c r="X159" s="178">
        <v>3.0000000000000001E-5</v>
      </c>
      <c r="Y159" s="178">
        <f>X159*K159</f>
        <v>8.9999999999999998E-4</v>
      </c>
      <c r="Z159" s="178">
        <v>0</v>
      </c>
      <c r="AA159" s="179">
        <f>Z159*K159</f>
        <v>0</v>
      </c>
      <c r="AR159" s="19" t="s">
        <v>414</v>
      </c>
      <c r="AT159" s="19" t="s">
        <v>536</v>
      </c>
      <c r="AU159" s="19" t="s">
        <v>93</v>
      </c>
      <c r="AY159" s="19" t="s">
        <v>219</v>
      </c>
      <c r="BE159" s="118">
        <f>IF(U159="základní",N159,0)</f>
        <v>0</v>
      </c>
      <c r="BF159" s="118">
        <f>IF(U159="snížená",N159,0)</f>
        <v>0</v>
      </c>
      <c r="BG159" s="118">
        <f>IF(U159="zákl. přenesená",N159,0)</f>
        <v>0</v>
      </c>
      <c r="BH159" s="118">
        <f>IF(U159="sníž. přenesená",N159,0)</f>
        <v>0</v>
      </c>
      <c r="BI159" s="118">
        <f>IF(U159="nulová",N159,0)</f>
        <v>0</v>
      </c>
      <c r="BJ159" s="19" t="s">
        <v>40</v>
      </c>
      <c r="BK159" s="118">
        <f>ROUND(L159*K159,2)</f>
        <v>0</v>
      </c>
      <c r="BL159" s="19" t="s">
        <v>268</v>
      </c>
      <c r="BM159" s="19" t="s">
        <v>4119</v>
      </c>
    </row>
    <row r="160" spans="2:65" s="1" customFormat="1" ht="16.5" customHeight="1">
      <c r="B160" s="35"/>
      <c r="C160" s="181" t="s">
        <v>390</v>
      </c>
      <c r="D160" s="181" t="s">
        <v>536</v>
      </c>
      <c r="E160" s="182" t="s">
        <v>2585</v>
      </c>
      <c r="F160" s="285" t="s">
        <v>2586</v>
      </c>
      <c r="G160" s="285"/>
      <c r="H160" s="285"/>
      <c r="I160" s="285"/>
      <c r="J160" s="183" t="s">
        <v>1358</v>
      </c>
      <c r="K160" s="184">
        <v>4</v>
      </c>
      <c r="L160" s="282">
        <v>0</v>
      </c>
      <c r="M160" s="283"/>
      <c r="N160" s="284">
        <f>ROUND(L160*K160,2)</f>
        <v>0</v>
      </c>
      <c r="O160" s="254"/>
      <c r="P160" s="254"/>
      <c r="Q160" s="254"/>
      <c r="R160" s="37"/>
      <c r="T160" s="177" t="s">
        <v>22</v>
      </c>
      <c r="U160" s="44" t="s">
        <v>49</v>
      </c>
      <c r="V160" s="36"/>
      <c r="W160" s="178">
        <f>V160*K160</f>
        <v>0</v>
      </c>
      <c r="X160" s="178">
        <v>0</v>
      </c>
      <c r="Y160" s="178">
        <f>X160*K160</f>
        <v>0</v>
      </c>
      <c r="Z160" s="178">
        <v>0</v>
      </c>
      <c r="AA160" s="179">
        <f>Z160*K160</f>
        <v>0</v>
      </c>
      <c r="AR160" s="19" t="s">
        <v>414</v>
      </c>
      <c r="AT160" s="19" t="s">
        <v>536</v>
      </c>
      <c r="AU160" s="19" t="s">
        <v>93</v>
      </c>
      <c r="AY160" s="19" t="s">
        <v>219</v>
      </c>
      <c r="BE160" s="118">
        <f>IF(U160="základní",N160,0)</f>
        <v>0</v>
      </c>
      <c r="BF160" s="118">
        <f>IF(U160="snížená",N160,0)</f>
        <v>0</v>
      </c>
      <c r="BG160" s="118">
        <f>IF(U160="zákl. přenesená",N160,0)</f>
        <v>0</v>
      </c>
      <c r="BH160" s="118">
        <f>IF(U160="sníž. přenesená",N160,0)</f>
        <v>0</v>
      </c>
      <c r="BI160" s="118">
        <f>IF(U160="nulová",N160,0)</f>
        <v>0</v>
      </c>
      <c r="BJ160" s="19" t="s">
        <v>40</v>
      </c>
      <c r="BK160" s="118">
        <f>ROUND(L160*K160,2)</f>
        <v>0</v>
      </c>
      <c r="BL160" s="19" t="s">
        <v>268</v>
      </c>
      <c r="BM160" s="19" t="s">
        <v>4120</v>
      </c>
    </row>
    <row r="161" spans="2:65" s="1" customFormat="1" ht="25.5" customHeight="1">
      <c r="B161" s="35"/>
      <c r="C161" s="173" t="s">
        <v>394</v>
      </c>
      <c r="D161" s="173" t="s">
        <v>220</v>
      </c>
      <c r="E161" s="174" t="s">
        <v>2594</v>
      </c>
      <c r="F161" s="251" t="s">
        <v>2595</v>
      </c>
      <c r="G161" s="251"/>
      <c r="H161" s="251"/>
      <c r="I161" s="251"/>
      <c r="J161" s="175" t="s">
        <v>372</v>
      </c>
      <c r="K161" s="176">
        <v>6</v>
      </c>
      <c r="L161" s="252">
        <v>0</v>
      </c>
      <c r="M161" s="253"/>
      <c r="N161" s="254">
        <f>ROUND(L161*K161,2)</f>
        <v>0</v>
      </c>
      <c r="O161" s="254"/>
      <c r="P161" s="254"/>
      <c r="Q161" s="254"/>
      <c r="R161" s="37"/>
      <c r="T161" s="177" t="s">
        <v>22</v>
      </c>
      <c r="U161" s="44" t="s">
        <v>49</v>
      </c>
      <c r="V161" s="36"/>
      <c r="W161" s="178">
        <f>V161*K161</f>
        <v>0</v>
      </c>
      <c r="X161" s="178">
        <v>0</v>
      </c>
      <c r="Y161" s="178">
        <f>X161*K161</f>
        <v>0</v>
      </c>
      <c r="Z161" s="178">
        <v>0</v>
      </c>
      <c r="AA161" s="179">
        <f>Z161*K161</f>
        <v>0</v>
      </c>
      <c r="AR161" s="19" t="s">
        <v>268</v>
      </c>
      <c r="AT161" s="19" t="s">
        <v>220</v>
      </c>
      <c r="AU161" s="19" t="s">
        <v>93</v>
      </c>
      <c r="AY161" s="19" t="s">
        <v>219</v>
      </c>
      <c r="BE161" s="118">
        <f>IF(U161="základní",N161,0)</f>
        <v>0</v>
      </c>
      <c r="BF161" s="118">
        <f>IF(U161="snížená",N161,0)</f>
        <v>0</v>
      </c>
      <c r="BG161" s="118">
        <f>IF(U161="zákl. přenesená",N161,0)</f>
        <v>0</v>
      </c>
      <c r="BH161" s="118">
        <f>IF(U161="sníž. přenesená",N161,0)</f>
        <v>0</v>
      </c>
      <c r="BI161" s="118">
        <f>IF(U161="nulová",N161,0)</f>
        <v>0</v>
      </c>
      <c r="BJ161" s="19" t="s">
        <v>40</v>
      </c>
      <c r="BK161" s="118">
        <f>ROUND(L161*K161,2)</f>
        <v>0</v>
      </c>
      <c r="BL161" s="19" t="s">
        <v>268</v>
      </c>
      <c r="BM161" s="19" t="s">
        <v>4121</v>
      </c>
    </row>
    <row r="162" spans="2:65" s="1" customFormat="1" ht="16.5" customHeight="1">
      <c r="B162" s="35"/>
      <c r="C162" s="181" t="s">
        <v>398</v>
      </c>
      <c r="D162" s="181" t="s">
        <v>536</v>
      </c>
      <c r="E162" s="182" t="s">
        <v>2597</v>
      </c>
      <c r="F162" s="285" t="s">
        <v>2598</v>
      </c>
      <c r="G162" s="285"/>
      <c r="H162" s="285"/>
      <c r="I162" s="285"/>
      <c r="J162" s="183" t="s">
        <v>372</v>
      </c>
      <c r="K162" s="184">
        <v>6</v>
      </c>
      <c r="L162" s="282">
        <v>0</v>
      </c>
      <c r="M162" s="283"/>
      <c r="N162" s="284">
        <f>ROUND(L162*K162,2)</f>
        <v>0</v>
      </c>
      <c r="O162" s="254"/>
      <c r="P162" s="254"/>
      <c r="Q162" s="254"/>
      <c r="R162" s="37"/>
      <c r="T162" s="177" t="s">
        <v>22</v>
      </c>
      <c r="U162" s="44" t="s">
        <v>49</v>
      </c>
      <c r="V162" s="36"/>
      <c r="W162" s="178">
        <f>V162*K162</f>
        <v>0</v>
      </c>
      <c r="X162" s="178">
        <v>9.0000000000000006E-5</v>
      </c>
      <c r="Y162" s="178">
        <f>X162*K162</f>
        <v>5.4000000000000001E-4</v>
      </c>
      <c r="Z162" s="178">
        <v>0</v>
      </c>
      <c r="AA162" s="179">
        <f>Z162*K162</f>
        <v>0</v>
      </c>
      <c r="AR162" s="19" t="s">
        <v>414</v>
      </c>
      <c r="AT162" s="19" t="s">
        <v>536</v>
      </c>
      <c r="AU162" s="19" t="s">
        <v>93</v>
      </c>
      <c r="AY162" s="19" t="s">
        <v>219</v>
      </c>
      <c r="BE162" s="118">
        <f>IF(U162="základní",N162,0)</f>
        <v>0</v>
      </c>
      <c r="BF162" s="118">
        <f>IF(U162="snížená",N162,0)</f>
        <v>0</v>
      </c>
      <c r="BG162" s="118">
        <f>IF(U162="zákl. přenesená",N162,0)</f>
        <v>0</v>
      </c>
      <c r="BH162" s="118">
        <f>IF(U162="sníž. přenesená",N162,0)</f>
        <v>0</v>
      </c>
      <c r="BI162" s="118">
        <f>IF(U162="nulová",N162,0)</f>
        <v>0</v>
      </c>
      <c r="BJ162" s="19" t="s">
        <v>40</v>
      </c>
      <c r="BK162" s="118">
        <f>ROUND(L162*K162,2)</f>
        <v>0</v>
      </c>
      <c r="BL162" s="19" t="s">
        <v>268</v>
      </c>
      <c r="BM162" s="19" t="s">
        <v>4122</v>
      </c>
    </row>
    <row r="163" spans="2:65" s="10" customFormat="1" ht="37.35" customHeight="1">
      <c r="B163" s="162"/>
      <c r="C163" s="163"/>
      <c r="D163" s="164" t="s">
        <v>4093</v>
      </c>
      <c r="E163" s="164"/>
      <c r="F163" s="164"/>
      <c r="G163" s="164"/>
      <c r="H163" s="164"/>
      <c r="I163" s="164"/>
      <c r="J163" s="164"/>
      <c r="K163" s="164"/>
      <c r="L163" s="164"/>
      <c r="M163" s="164"/>
      <c r="N163" s="286">
        <f>BK163</f>
        <v>0</v>
      </c>
      <c r="O163" s="287"/>
      <c r="P163" s="287"/>
      <c r="Q163" s="287"/>
      <c r="R163" s="165"/>
      <c r="T163" s="166"/>
      <c r="U163" s="163"/>
      <c r="V163" s="163"/>
      <c r="W163" s="167">
        <f>SUM(W164:W165)</f>
        <v>0</v>
      </c>
      <c r="X163" s="163"/>
      <c r="Y163" s="167">
        <f>SUM(Y164:Y165)</f>
        <v>0</v>
      </c>
      <c r="Z163" s="163"/>
      <c r="AA163" s="168">
        <f>SUM(AA164:AA165)</f>
        <v>0</v>
      </c>
      <c r="AR163" s="169" t="s">
        <v>224</v>
      </c>
      <c r="AT163" s="170" t="s">
        <v>83</v>
      </c>
      <c r="AU163" s="170" t="s">
        <v>84</v>
      </c>
      <c r="AY163" s="169" t="s">
        <v>219</v>
      </c>
      <c r="BK163" s="171">
        <f>SUM(BK164:BK165)</f>
        <v>0</v>
      </c>
    </row>
    <row r="164" spans="2:65" s="1" customFormat="1" ht="16.5" customHeight="1">
      <c r="B164" s="35"/>
      <c r="C164" s="181" t="s">
        <v>402</v>
      </c>
      <c r="D164" s="181" t="s">
        <v>536</v>
      </c>
      <c r="E164" s="182" t="s">
        <v>2944</v>
      </c>
      <c r="F164" s="285" t="s">
        <v>2403</v>
      </c>
      <c r="G164" s="285"/>
      <c r="H164" s="285"/>
      <c r="I164" s="285"/>
      <c r="J164" s="183" t="s">
        <v>273</v>
      </c>
      <c r="K164" s="185">
        <v>0</v>
      </c>
      <c r="L164" s="282">
        <v>0</v>
      </c>
      <c r="M164" s="283"/>
      <c r="N164" s="284">
        <f>ROUND(L164*K164,2)</f>
        <v>0</v>
      </c>
      <c r="O164" s="254"/>
      <c r="P164" s="254"/>
      <c r="Q164" s="254"/>
      <c r="R164" s="37"/>
      <c r="T164" s="177" t="s">
        <v>22</v>
      </c>
      <c r="U164" s="44" t="s">
        <v>49</v>
      </c>
      <c r="V164" s="36"/>
      <c r="W164" s="178">
        <f>V164*K164</f>
        <v>0</v>
      </c>
      <c r="X164" s="178">
        <v>5.0000000000000002E-5</v>
      </c>
      <c r="Y164" s="178">
        <f>X164*K164</f>
        <v>0</v>
      </c>
      <c r="Z164" s="178">
        <v>0</v>
      </c>
      <c r="AA164" s="179">
        <f>Z164*K164</f>
        <v>0</v>
      </c>
      <c r="AR164" s="19" t="s">
        <v>414</v>
      </c>
      <c r="AT164" s="19" t="s">
        <v>536</v>
      </c>
      <c r="AU164" s="19" t="s">
        <v>40</v>
      </c>
      <c r="AY164" s="19" t="s">
        <v>219</v>
      </c>
      <c r="BE164" s="118">
        <f>IF(U164="základní",N164,0)</f>
        <v>0</v>
      </c>
      <c r="BF164" s="118">
        <f>IF(U164="snížená",N164,0)</f>
        <v>0</v>
      </c>
      <c r="BG164" s="118">
        <f>IF(U164="zákl. přenesená",N164,0)</f>
        <v>0</v>
      </c>
      <c r="BH164" s="118">
        <f>IF(U164="sníž. přenesená",N164,0)</f>
        <v>0</v>
      </c>
      <c r="BI164" s="118">
        <f>IF(U164="nulová",N164,0)</f>
        <v>0</v>
      </c>
      <c r="BJ164" s="19" t="s">
        <v>40</v>
      </c>
      <c r="BK164" s="118">
        <f>ROUND(L164*K164,2)</f>
        <v>0</v>
      </c>
      <c r="BL164" s="19" t="s">
        <v>268</v>
      </c>
      <c r="BM164" s="19" t="s">
        <v>4123</v>
      </c>
    </row>
    <row r="165" spans="2:65" s="1" customFormat="1" ht="16.5" customHeight="1">
      <c r="B165" s="35"/>
      <c r="C165" s="181" t="s">
        <v>406</v>
      </c>
      <c r="D165" s="181" t="s">
        <v>536</v>
      </c>
      <c r="E165" s="182" t="s">
        <v>2947</v>
      </c>
      <c r="F165" s="285" t="s">
        <v>2407</v>
      </c>
      <c r="G165" s="285"/>
      <c r="H165" s="285"/>
      <c r="I165" s="285"/>
      <c r="J165" s="183" t="s">
        <v>273</v>
      </c>
      <c r="K165" s="185">
        <v>0</v>
      </c>
      <c r="L165" s="282">
        <v>0</v>
      </c>
      <c r="M165" s="283"/>
      <c r="N165" s="284">
        <f>ROUND(L165*K165,2)</f>
        <v>0</v>
      </c>
      <c r="O165" s="254"/>
      <c r="P165" s="254"/>
      <c r="Q165" s="254"/>
      <c r="R165" s="37"/>
      <c r="T165" s="177" t="s">
        <v>22</v>
      </c>
      <c r="U165" s="44" t="s">
        <v>49</v>
      </c>
      <c r="V165" s="36"/>
      <c r="W165" s="178">
        <f>V165*K165</f>
        <v>0</v>
      </c>
      <c r="X165" s="178">
        <v>4.4000000000000002E-4</v>
      </c>
      <c r="Y165" s="178">
        <f>X165*K165</f>
        <v>0</v>
      </c>
      <c r="Z165" s="178">
        <v>0</v>
      </c>
      <c r="AA165" s="179">
        <f>Z165*K165</f>
        <v>0</v>
      </c>
      <c r="AR165" s="19" t="s">
        <v>414</v>
      </c>
      <c r="AT165" s="19" t="s">
        <v>536</v>
      </c>
      <c r="AU165" s="19" t="s">
        <v>40</v>
      </c>
      <c r="AY165" s="19" t="s">
        <v>219</v>
      </c>
      <c r="BE165" s="118">
        <f>IF(U165="základní",N165,0)</f>
        <v>0</v>
      </c>
      <c r="BF165" s="118">
        <f>IF(U165="snížená",N165,0)</f>
        <v>0</v>
      </c>
      <c r="BG165" s="118">
        <f>IF(U165="zákl. přenesená",N165,0)</f>
        <v>0</v>
      </c>
      <c r="BH165" s="118">
        <f>IF(U165="sníž. přenesená",N165,0)</f>
        <v>0</v>
      </c>
      <c r="BI165" s="118">
        <f>IF(U165="nulová",N165,0)</f>
        <v>0</v>
      </c>
      <c r="BJ165" s="19" t="s">
        <v>40</v>
      </c>
      <c r="BK165" s="118">
        <f>ROUND(L165*K165,2)</f>
        <v>0</v>
      </c>
      <c r="BL165" s="19" t="s">
        <v>268</v>
      </c>
      <c r="BM165" s="19" t="s">
        <v>4124</v>
      </c>
    </row>
    <row r="166" spans="2:65" s="1" customFormat="1" ht="49.9" customHeight="1">
      <c r="B166" s="35"/>
      <c r="C166" s="36"/>
      <c r="D166" s="164" t="s">
        <v>282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249">
        <f>BK166</f>
        <v>0</v>
      </c>
      <c r="O166" s="250"/>
      <c r="P166" s="250"/>
      <c r="Q166" s="250"/>
      <c r="R166" s="37"/>
      <c r="T166" s="153"/>
      <c r="U166" s="56"/>
      <c r="V166" s="56"/>
      <c r="W166" s="56"/>
      <c r="X166" s="56"/>
      <c r="Y166" s="56"/>
      <c r="Z166" s="56"/>
      <c r="AA166" s="58"/>
      <c r="AT166" s="19" t="s">
        <v>83</v>
      </c>
      <c r="AU166" s="19" t="s">
        <v>84</v>
      </c>
      <c r="AY166" s="19" t="s">
        <v>283</v>
      </c>
      <c r="BK166" s="118">
        <v>0</v>
      </c>
    </row>
    <row r="167" spans="2:65" s="1" customFormat="1" ht="6.95" customHeight="1">
      <c r="B167" s="59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1"/>
    </row>
  </sheetData>
  <sheetProtection algorithmName="SHA-512" hashValue="8uCwe/4SzZiP0yj6p9GYb7hrR6AZ3IWN+hMcpjJd/ehaNjyxTTJEschJeBWhvmWfKBa0ie+JcgT1FiFWKjQjdw==" saltValue="PgOF7UHH8vYjhAjhboDGO9GSmmKSnmaRYFny5GmCfcYT7xHMfqvSQMudydYIKwR9MbWg/xM211mlaMmTSh08Kw==" spinCount="10" sheet="1" objects="1" scenarios="1" formatColumns="0" formatRows="0"/>
  <mergeCells count="176">
    <mergeCell ref="F155:I155"/>
    <mergeCell ref="F158:I158"/>
    <mergeCell ref="F159:I159"/>
    <mergeCell ref="F160:I160"/>
    <mergeCell ref="F161:I161"/>
    <mergeCell ref="F162:I162"/>
    <mergeCell ref="F164:I164"/>
    <mergeCell ref="F165:I165"/>
    <mergeCell ref="O22:P22"/>
    <mergeCell ref="O11:P11"/>
    <mergeCell ref="O13:P13"/>
    <mergeCell ref="O14:P14"/>
    <mergeCell ref="O16:P16"/>
    <mergeCell ref="E17:L17"/>
    <mergeCell ref="O17:P17"/>
    <mergeCell ref="O19:P19"/>
    <mergeCell ref="O20:P20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N94:Q94"/>
    <mergeCell ref="N96:Q96"/>
    <mergeCell ref="N97:Q97"/>
    <mergeCell ref="N98:Q98"/>
    <mergeCell ref="N100:Q10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5:Q95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8:P118"/>
    <mergeCell ref="F116:P116"/>
    <mergeCell ref="F117:P117"/>
    <mergeCell ref="F119:P119"/>
    <mergeCell ref="M121:P121"/>
    <mergeCell ref="M123:Q123"/>
    <mergeCell ref="M124:Q124"/>
    <mergeCell ref="F126:I126"/>
    <mergeCell ref="L126:M126"/>
    <mergeCell ref="N126:Q126"/>
    <mergeCell ref="N127:Q127"/>
    <mergeCell ref="N128:Q128"/>
    <mergeCell ref="N129:Q129"/>
    <mergeCell ref="F130:I130"/>
    <mergeCell ref="F131:I131"/>
    <mergeCell ref="L130:M130"/>
    <mergeCell ref="N130:Q130"/>
    <mergeCell ref="L131:M131"/>
    <mergeCell ref="N131:Q131"/>
    <mergeCell ref="L132:M132"/>
    <mergeCell ref="N132:Q132"/>
    <mergeCell ref="L133:M133"/>
    <mergeCell ref="N133:Q133"/>
    <mergeCell ref="L134:M134"/>
    <mergeCell ref="N134:Q134"/>
    <mergeCell ref="L135:M135"/>
    <mergeCell ref="N135:Q135"/>
    <mergeCell ref="F132:I132"/>
    <mergeCell ref="F135:I135"/>
    <mergeCell ref="F134:I134"/>
    <mergeCell ref="F133:I133"/>
    <mergeCell ref="F137:I137"/>
    <mergeCell ref="L137:M137"/>
    <mergeCell ref="N137:Q137"/>
    <mergeCell ref="F138:I138"/>
    <mergeCell ref="L138:M138"/>
    <mergeCell ref="N138:Q138"/>
    <mergeCell ref="N136:Q136"/>
    <mergeCell ref="F140:I140"/>
    <mergeCell ref="F142:I142"/>
    <mergeCell ref="L140:M140"/>
    <mergeCell ref="N140:Q140"/>
    <mergeCell ref="F141:I141"/>
    <mergeCell ref="L141:M141"/>
    <mergeCell ref="N141:Q141"/>
    <mergeCell ref="L142:M142"/>
    <mergeCell ref="N142:Q142"/>
    <mergeCell ref="F143:I143"/>
    <mergeCell ref="F146:I146"/>
    <mergeCell ref="F144:I144"/>
    <mergeCell ref="L143:M143"/>
    <mergeCell ref="N143:Q143"/>
    <mergeCell ref="L144:M144"/>
    <mergeCell ref="N144:Q144"/>
    <mergeCell ref="N139:Q139"/>
    <mergeCell ref="L154:M154"/>
    <mergeCell ref="L152:M152"/>
    <mergeCell ref="L149:M149"/>
    <mergeCell ref="L150:M150"/>
    <mergeCell ref="L151:M151"/>
    <mergeCell ref="L153:M153"/>
    <mergeCell ref="N145:Q145"/>
    <mergeCell ref="F150:I150"/>
    <mergeCell ref="F147:I147"/>
    <mergeCell ref="F148:I148"/>
    <mergeCell ref="F149:I149"/>
    <mergeCell ref="F151:I151"/>
    <mergeCell ref="F152:I152"/>
    <mergeCell ref="F153:I153"/>
    <mergeCell ref="F154:I154"/>
    <mergeCell ref="N158:Q158"/>
    <mergeCell ref="N159:Q159"/>
    <mergeCell ref="N160:Q160"/>
    <mergeCell ref="N162:Q162"/>
    <mergeCell ref="N164:Q164"/>
    <mergeCell ref="N165:Q165"/>
    <mergeCell ref="N157:Q157"/>
    <mergeCell ref="N163:Q163"/>
    <mergeCell ref="L155:M155"/>
    <mergeCell ref="L158:M158"/>
    <mergeCell ref="L159:M159"/>
    <mergeCell ref="L160:M160"/>
    <mergeCell ref="L161:M161"/>
    <mergeCell ref="L162:M162"/>
    <mergeCell ref="L164:M164"/>
    <mergeCell ref="L165:M165"/>
    <mergeCell ref="H1:K1"/>
    <mergeCell ref="C2:Q2"/>
    <mergeCell ref="C4:Q4"/>
    <mergeCell ref="F6:P6"/>
    <mergeCell ref="F8:P8"/>
    <mergeCell ref="F7:P7"/>
    <mergeCell ref="F9:P9"/>
    <mergeCell ref="S2:AC2"/>
    <mergeCell ref="N166:Q166"/>
    <mergeCell ref="L146:M146"/>
    <mergeCell ref="N146:Q146"/>
    <mergeCell ref="L147:M147"/>
    <mergeCell ref="N147:Q147"/>
    <mergeCell ref="L148:M148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N161:Q161"/>
  </mergeCells>
  <hyperlinks>
    <hyperlink ref="F1:G1" location="C2" display="1) Krycí list rozpočtu"/>
    <hyperlink ref="H1:K1" location="C88" display="2) Rekapitulace rozpočtu"/>
    <hyperlink ref="L1" location="C12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1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155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4037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ht="25.35" customHeight="1">
      <c r="B8" s="23"/>
      <c r="C8" s="26"/>
      <c r="D8" s="30" t="s">
        <v>183</v>
      </c>
      <c r="E8" s="26"/>
      <c r="F8" s="264" t="s">
        <v>284</v>
      </c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6"/>
      <c r="R8" s="24"/>
    </row>
    <row r="9" spans="1:66" s="1" customFormat="1" ht="32.85" customHeight="1">
      <c r="B9" s="35"/>
      <c r="C9" s="36"/>
      <c r="D9" s="29" t="s">
        <v>1286</v>
      </c>
      <c r="E9" s="36"/>
      <c r="F9" s="221" t="s">
        <v>4125</v>
      </c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36"/>
      <c r="R9" s="37"/>
    </row>
    <row r="10" spans="1:66" s="1" customFormat="1" ht="14.45" customHeight="1">
      <c r="B10" s="35"/>
      <c r="C10" s="36"/>
      <c r="D10" s="30" t="s">
        <v>21</v>
      </c>
      <c r="E10" s="36"/>
      <c r="F10" s="28" t="s">
        <v>22</v>
      </c>
      <c r="G10" s="36"/>
      <c r="H10" s="36"/>
      <c r="I10" s="36"/>
      <c r="J10" s="36"/>
      <c r="K10" s="36"/>
      <c r="L10" s="36"/>
      <c r="M10" s="30" t="s">
        <v>23</v>
      </c>
      <c r="N10" s="36"/>
      <c r="O10" s="28" t="s">
        <v>22</v>
      </c>
      <c r="P10" s="36"/>
      <c r="Q10" s="36"/>
      <c r="R10" s="37"/>
    </row>
    <row r="11" spans="1:66" s="1" customFormat="1" ht="14.45" customHeight="1">
      <c r="B11" s="35"/>
      <c r="C11" s="36"/>
      <c r="D11" s="30" t="s">
        <v>24</v>
      </c>
      <c r="E11" s="36"/>
      <c r="F11" s="28" t="s">
        <v>25</v>
      </c>
      <c r="G11" s="36"/>
      <c r="H11" s="36"/>
      <c r="I11" s="36"/>
      <c r="J11" s="36"/>
      <c r="K11" s="36"/>
      <c r="L11" s="36"/>
      <c r="M11" s="30" t="s">
        <v>26</v>
      </c>
      <c r="N11" s="36"/>
      <c r="O11" s="279" t="str">
        <f>'Rekapitulace stavby'!AN8</f>
        <v>5. 3. 2018</v>
      </c>
      <c r="P11" s="266"/>
      <c r="Q11" s="36"/>
      <c r="R11" s="37"/>
    </row>
    <row r="12" spans="1:66" s="1" customFormat="1" ht="10.7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66" s="1" customFormat="1" ht="14.45" customHeight="1">
      <c r="B13" s="35"/>
      <c r="C13" s="36"/>
      <c r="D13" s="30" t="s">
        <v>28</v>
      </c>
      <c r="E13" s="36"/>
      <c r="F13" s="36"/>
      <c r="G13" s="36"/>
      <c r="H13" s="36"/>
      <c r="I13" s="36"/>
      <c r="J13" s="36"/>
      <c r="K13" s="36"/>
      <c r="L13" s="36"/>
      <c r="M13" s="30" t="s">
        <v>29</v>
      </c>
      <c r="N13" s="36"/>
      <c r="O13" s="220" t="s">
        <v>30</v>
      </c>
      <c r="P13" s="220"/>
      <c r="Q13" s="36"/>
      <c r="R13" s="37"/>
    </row>
    <row r="14" spans="1:66" s="1" customFormat="1" ht="18" customHeight="1">
      <c r="B14" s="35"/>
      <c r="C14" s="36"/>
      <c r="D14" s="36"/>
      <c r="E14" s="28" t="s">
        <v>31</v>
      </c>
      <c r="F14" s="36"/>
      <c r="G14" s="36"/>
      <c r="H14" s="36"/>
      <c r="I14" s="36"/>
      <c r="J14" s="36"/>
      <c r="K14" s="36"/>
      <c r="L14" s="36"/>
      <c r="M14" s="30" t="s">
        <v>32</v>
      </c>
      <c r="N14" s="36"/>
      <c r="O14" s="220" t="s">
        <v>22</v>
      </c>
      <c r="P14" s="220"/>
      <c r="Q14" s="36"/>
      <c r="R14" s="37"/>
    </row>
    <row r="15" spans="1:66" s="1" customFormat="1" ht="6.9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1:66" s="1" customFormat="1" ht="14.45" customHeight="1">
      <c r="B16" s="35"/>
      <c r="C16" s="36"/>
      <c r="D16" s="30" t="s">
        <v>33</v>
      </c>
      <c r="E16" s="36"/>
      <c r="F16" s="36"/>
      <c r="G16" s="36"/>
      <c r="H16" s="36"/>
      <c r="I16" s="36"/>
      <c r="J16" s="36"/>
      <c r="K16" s="36"/>
      <c r="L16" s="36"/>
      <c r="M16" s="30" t="s">
        <v>29</v>
      </c>
      <c r="N16" s="36"/>
      <c r="O16" s="280" t="str">
        <f>IF('Rekapitulace stavby'!AN13="","",'Rekapitulace stavby'!AN13)</f>
        <v>Vyplň údaj</v>
      </c>
      <c r="P16" s="220"/>
      <c r="Q16" s="36"/>
      <c r="R16" s="37"/>
    </row>
    <row r="17" spans="2:18" s="1" customFormat="1" ht="18" customHeight="1">
      <c r="B17" s="35"/>
      <c r="C17" s="36"/>
      <c r="D17" s="36"/>
      <c r="E17" s="280" t="str">
        <f>IF('Rekapitulace stavby'!E14="","",'Rekapitulace stavby'!E14)</f>
        <v>Vyplň údaj</v>
      </c>
      <c r="F17" s="281"/>
      <c r="G17" s="281"/>
      <c r="H17" s="281"/>
      <c r="I17" s="281"/>
      <c r="J17" s="281"/>
      <c r="K17" s="281"/>
      <c r="L17" s="281"/>
      <c r="M17" s="30" t="s">
        <v>32</v>
      </c>
      <c r="N17" s="36"/>
      <c r="O17" s="280" t="str">
        <f>IF('Rekapitulace stavby'!AN14="","",'Rekapitulace stavby'!AN14)</f>
        <v>Vyplň údaj</v>
      </c>
      <c r="P17" s="220"/>
      <c r="Q17" s="36"/>
      <c r="R17" s="37"/>
    </row>
    <row r="18" spans="2:18" s="1" customFormat="1" ht="6.95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2:18" s="1" customFormat="1" ht="14.45" customHeight="1">
      <c r="B19" s="35"/>
      <c r="C19" s="36"/>
      <c r="D19" s="30" t="s">
        <v>35</v>
      </c>
      <c r="E19" s="36"/>
      <c r="F19" s="36"/>
      <c r="G19" s="36"/>
      <c r="H19" s="36"/>
      <c r="I19" s="36"/>
      <c r="J19" s="36"/>
      <c r="K19" s="36"/>
      <c r="L19" s="36"/>
      <c r="M19" s="30" t="s">
        <v>29</v>
      </c>
      <c r="N19" s="36"/>
      <c r="O19" s="220" t="s">
        <v>36</v>
      </c>
      <c r="P19" s="220"/>
      <c r="Q19" s="36"/>
      <c r="R19" s="37"/>
    </row>
    <row r="20" spans="2:18" s="1" customFormat="1" ht="18" customHeight="1">
      <c r="B20" s="35"/>
      <c r="C20" s="36"/>
      <c r="D20" s="36"/>
      <c r="E20" s="28" t="s">
        <v>37</v>
      </c>
      <c r="F20" s="36"/>
      <c r="G20" s="36"/>
      <c r="H20" s="36"/>
      <c r="I20" s="36"/>
      <c r="J20" s="36"/>
      <c r="K20" s="36"/>
      <c r="L20" s="36"/>
      <c r="M20" s="30" t="s">
        <v>32</v>
      </c>
      <c r="N20" s="36"/>
      <c r="O20" s="220" t="s">
        <v>38</v>
      </c>
      <c r="P20" s="220"/>
      <c r="Q20" s="36"/>
      <c r="R20" s="37"/>
    </row>
    <row r="21" spans="2:18" s="1" customFormat="1" ht="6.95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2:18" s="1" customFormat="1" ht="14.45" customHeight="1">
      <c r="B22" s="35"/>
      <c r="C22" s="36"/>
      <c r="D22" s="30" t="s">
        <v>41</v>
      </c>
      <c r="E22" s="36"/>
      <c r="F22" s="36"/>
      <c r="G22" s="36"/>
      <c r="H22" s="36"/>
      <c r="I22" s="36"/>
      <c r="J22" s="36"/>
      <c r="K22" s="36"/>
      <c r="L22" s="36"/>
      <c r="M22" s="30" t="s">
        <v>29</v>
      </c>
      <c r="N22" s="36"/>
      <c r="O22" s="220" t="s">
        <v>36</v>
      </c>
      <c r="P22" s="220"/>
      <c r="Q22" s="36"/>
      <c r="R22" s="37"/>
    </row>
    <row r="23" spans="2:18" s="1" customFormat="1" ht="18" customHeight="1">
      <c r="B23" s="35"/>
      <c r="C23" s="36"/>
      <c r="D23" s="36"/>
      <c r="E23" s="28" t="s">
        <v>37</v>
      </c>
      <c r="F23" s="36"/>
      <c r="G23" s="36"/>
      <c r="H23" s="36"/>
      <c r="I23" s="36"/>
      <c r="J23" s="36"/>
      <c r="K23" s="36"/>
      <c r="L23" s="36"/>
      <c r="M23" s="30" t="s">
        <v>32</v>
      </c>
      <c r="N23" s="36"/>
      <c r="O23" s="220" t="s">
        <v>38</v>
      </c>
      <c r="P23" s="220"/>
      <c r="Q23" s="36"/>
      <c r="R23" s="37"/>
    </row>
    <row r="24" spans="2:18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4.45" customHeight="1">
      <c r="B25" s="35"/>
      <c r="C25" s="36"/>
      <c r="D25" s="30" t="s">
        <v>43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85.5" customHeight="1">
      <c r="B26" s="35"/>
      <c r="C26" s="36"/>
      <c r="D26" s="36"/>
      <c r="E26" s="215" t="s">
        <v>44</v>
      </c>
      <c r="F26" s="215"/>
      <c r="G26" s="215"/>
      <c r="H26" s="215"/>
      <c r="I26" s="215"/>
      <c r="J26" s="215"/>
      <c r="K26" s="215"/>
      <c r="L26" s="215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</row>
    <row r="28" spans="2:18" s="1" customFormat="1" ht="6.95" customHeight="1">
      <c r="B28" s="35"/>
      <c r="C28" s="36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36"/>
      <c r="R28" s="37"/>
    </row>
    <row r="29" spans="2:18" s="1" customFormat="1" ht="14.45" customHeight="1">
      <c r="B29" s="35"/>
      <c r="C29" s="36"/>
      <c r="D29" s="126" t="s">
        <v>184</v>
      </c>
      <c r="E29" s="36"/>
      <c r="F29" s="36"/>
      <c r="G29" s="36"/>
      <c r="H29" s="36"/>
      <c r="I29" s="36"/>
      <c r="J29" s="36"/>
      <c r="K29" s="36"/>
      <c r="L29" s="36"/>
      <c r="M29" s="216">
        <f>N90</f>
        <v>0</v>
      </c>
      <c r="N29" s="216"/>
      <c r="O29" s="216"/>
      <c r="P29" s="216"/>
      <c r="Q29" s="36"/>
      <c r="R29" s="37"/>
    </row>
    <row r="30" spans="2:18" s="1" customFormat="1" ht="14.45" customHeight="1">
      <c r="B30" s="35"/>
      <c r="C30" s="36"/>
      <c r="D30" s="34" t="s">
        <v>169</v>
      </c>
      <c r="E30" s="36"/>
      <c r="F30" s="36"/>
      <c r="G30" s="36"/>
      <c r="H30" s="36"/>
      <c r="I30" s="36"/>
      <c r="J30" s="36"/>
      <c r="K30" s="36"/>
      <c r="L30" s="36"/>
      <c r="M30" s="216">
        <f>N96</f>
        <v>0</v>
      </c>
      <c r="N30" s="216"/>
      <c r="O30" s="216"/>
      <c r="P30" s="216"/>
      <c r="Q30" s="36"/>
      <c r="R30" s="37"/>
    </row>
    <row r="31" spans="2:18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</row>
    <row r="32" spans="2:18" s="1" customFormat="1" ht="25.35" customHeight="1">
      <c r="B32" s="35"/>
      <c r="C32" s="36"/>
      <c r="D32" s="127" t="s">
        <v>47</v>
      </c>
      <c r="E32" s="36"/>
      <c r="F32" s="36"/>
      <c r="G32" s="36"/>
      <c r="H32" s="36"/>
      <c r="I32" s="36"/>
      <c r="J32" s="36"/>
      <c r="K32" s="36"/>
      <c r="L32" s="36"/>
      <c r="M32" s="278">
        <f>ROUND(M29+M30,0)</f>
        <v>0</v>
      </c>
      <c r="N32" s="263"/>
      <c r="O32" s="263"/>
      <c r="P32" s="263"/>
      <c r="Q32" s="36"/>
      <c r="R32" s="37"/>
    </row>
    <row r="33" spans="2:18" s="1" customFormat="1" ht="6.95" customHeight="1">
      <c r="B33" s="35"/>
      <c r="C33" s="3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36"/>
      <c r="R33" s="37"/>
    </row>
    <row r="34" spans="2:18" s="1" customFormat="1" ht="14.45" customHeight="1">
      <c r="B34" s="35"/>
      <c r="C34" s="36"/>
      <c r="D34" s="42" t="s">
        <v>48</v>
      </c>
      <c r="E34" s="42" t="s">
        <v>49</v>
      </c>
      <c r="F34" s="43">
        <v>0.21</v>
      </c>
      <c r="G34" s="128" t="s">
        <v>50</v>
      </c>
      <c r="H34" s="274">
        <f>(SUM(BE96:BE103)+SUM(BE123:BE149))</f>
        <v>0</v>
      </c>
      <c r="I34" s="263"/>
      <c r="J34" s="263"/>
      <c r="K34" s="36"/>
      <c r="L34" s="36"/>
      <c r="M34" s="274">
        <f>ROUND((SUM(BE96:BE103)+SUM(BE123:BE149)), 0)*F34</f>
        <v>0</v>
      </c>
      <c r="N34" s="263"/>
      <c r="O34" s="263"/>
      <c r="P34" s="263"/>
      <c r="Q34" s="36"/>
      <c r="R34" s="37"/>
    </row>
    <row r="35" spans="2:18" s="1" customFormat="1" ht="14.45" customHeight="1">
      <c r="B35" s="35"/>
      <c r="C35" s="36"/>
      <c r="D35" s="36"/>
      <c r="E35" s="42" t="s">
        <v>51</v>
      </c>
      <c r="F35" s="43">
        <v>0.15</v>
      </c>
      <c r="G35" s="128" t="s">
        <v>50</v>
      </c>
      <c r="H35" s="274">
        <f>(SUM(BF96:BF103)+SUM(BF123:BF149))</f>
        <v>0</v>
      </c>
      <c r="I35" s="263"/>
      <c r="J35" s="263"/>
      <c r="K35" s="36"/>
      <c r="L35" s="36"/>
      <c r="M35" s="274">
        <f>ROUND((SUM(BF96:BF103)+SUM(BF123:BF149)), 0)*F35</f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52</v>
      </c>
      <c r="F36" s="43">
        <v>0.21</v>
      </c>
      <c r="G36" s="128" t="s">
        <v>50</v>
      </c>
      <c r="H36" s="274">
        <f>(SUM(BG96:BG103)+SUM(BG123:BG149))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53</v>
      </c>
      <c r="F37" s="43">
        <v>0.15</v>
      </c>
      <c r="G37" s="128" t="s">
        <v>50</v>
      </c>
      <c r="H37" s="274">
        <f>(SUM(BH96:BH103)+SUM(BH123:BH149))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54</v>
      </c>
      <c r="F38" s="43">
        <v>0</v>
      </c>
      <c r="G38" s="128" t="s">
        <v>50</v>
      </c>
      <c r="H38" s="274">
        <f>(SUM(BI96:BI103)+SUM(BI123:BI149))</f>
        <v>0</v>
      </c>
      <c r="I38" s="263"/>
      <c r="J38" s="263"/>
      <c r="K38" s="36"/>
      <c r="L38" s="36"/>
      <c r="M38" s="274">
        <v>0</v>
      </c>
      <c r="N38" s="263"/>
      <c r="O38" s="263"/>
      <c r="P38" s="263"/>
      <c r="Q38" s="36"/>
      <c r="R38" s="37"/>
    </row>
    <row r="39" spans="2:18" s="1" customFormat="1" ht="6.9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25.35" customHeight="1">
      <c r="B40" s="35"/>
      <c r="C40" s="124"/>
      <c r="D40" s="129" t="s">
        <v>55</v>
      </c>
      <c r="E40" s="79"/>
      <c r="F40" s="79"/>
      <c r="G40" s="130" t="s">
        <v>56</v>
      </c>
      <c r="H40" s="131" t="s">
        <v>57</v>
      </c>
      <c r="I40" s="79"/>
      <c r="J40" s="79"/>
      <c r="K40" s="79"/>
      <c r="L40" s="275">
        <f>SUM(M32:M38)</f>
        <v>0</v>
      </c>
      <c r="M40" s="275"/>
      <c r="N40" s="275"/>
      <c r="O40" s="275"/>
      <c r="P40" s="276"/>
      <c r="Q40" s="124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4037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ht="30" customHeight="1">
      <c r="B80" s="23"/>
      <c r="C80" s="30" t="s">
        <v>183</v>
      </c>
      <c r="D80" s="26"/>
      <c r="E80" s="26"/>
      <c r="F80" s="264" t="s">
        <v>284</v>
      </c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6"/>
      <c r="R80" s="24"/>
      <c r="T80" s="136"/>
      <c r="U80" s="136"/>
    </row>
    <row r="81" spans="2:47" s="1" customFormat="1" ht="36.950000000000003" customHeight="1">
      <c r="B81" s="35"/>
      <c r="C81" s="69" t="s">
        <v>1286</v>
      </c>
      <c r="D81" s="36"/>
      <c r="E81" s="36"/>
      <c r="F81" s="236" t="str">
        <f>F9</f>
        <v>005 - Zdravotně technické instalace</v>
      </c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36"/>
      <c r="R81" s="37"/>
      <c r="T81" s="135"/>
      <c r="U81" s="135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  <c r="T82" s="135"/>
      <c r="U82" s="135"/>
    </row>
    <row r="83" spans="2:47" s="1" customFormat="1" ht="18" customHeight="1">
      <c r="B83" s="35"/>
      <c r="C83" s="30" t="s">
        <v>24</v>
      </c>
      <c r="D83" s="36"/>
      <c r="E83" s="36"/>
      <c r="F83" s="28" t="str">
        <f>F11</f>
        <v>Dobruška</v>
      </c>
      <c r="G83" s="36"/>
      <c r="H83" s="36"/>
      <c r="I83" s="36"/>
      <c r="J83" s="36"/>
      <c r="K83" s="30" t="s">
        <v>26</v>
      </c>
      <c r="L83" s="36"/>
      <c r="M83" s="266" t="str">
        <f>IF(O11="","",O11)</f>
        <v>5. 3. 2018</v>
      </c>
      <c r="N83" s="266"/>
      <c r="O83" s="266"/>
      <c r="P83" s="266"/>
      <c r="Q83" s="36"/>
      <c r="R83" s="37"/>
      <c r="T83" s="135"/>
      <c r="U83" s="135"/>
    </row>
    <row r="84" spans="2:47" s="1" customFormat="1" ht="6.95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7"/>
      <c r="T84" s="135"/>
      <c r="U84" s="135"/>
    </row>
    <row r="85" spans="2:47" s="1" customFormat="1" ht="15">
      <c r="B85" s="35"/>
      <c r="C85" s="30" t="s">
        <v>28</v>
      </c>
      <c r="D85" s="36"/>
      <c r="E85" s="36"/>
      <c r="F85" s="28" t="str">
        <f>E14</f>
        <v>SŠ - Podorlické vzdělávací centrum Dobruška</v>
      </c>
      <c r="G85" s="36"/>
      <c r="H85" s="36"/>
      <c r="I85" s="36"/>
      <c r="J85" s="36"/>
      <c r="K85" s="30" t="s">
        <v>35</v>
      </c>
      <c r="L85" s="36"/>
      <c r="M85" s="220" t="str">
        <f>E20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4.45" customHeight="1">
      <c r="B86" s="35"/>
      <c r="C86" s="30" t="s">
        <v>33</v>
      </c>
      <c r="D86" s="36"/>
      <c r="E86" s="36"/>
      <c r="F86" s="28" t="str">
        <f>IF(E17="","",E17)</f>
        <v>Vyplň údaj</v>
      </c>
      <c r="G86" s="36"/>
      <c r="H86" s="36"/>
      <c r="I86" s="36"/>
      <c r="J86" s="36"/>
      <c r="K86" s="30" t="s">
        <v>41</v>
      </c>
      <c r="L86" s="36"/>
      <c r="M86" s="220" t="str">
        <f>E23</f>
        <v>ApA Architektonicko-projekt.ateliér Vamberk s.r.o.</v>
      </c>
      <c r="N86" s="220"/>
      <c r="O86" s="220"/>
      <c r="P86" s="220"/>
      <c r="Q86" s="220"/>
      <c r="R86" s="37"/>
      <c r="T86" s="135"/>
      <c r="U86" s="135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  <c r="T87" s="135"/>
      <c r="U87" s="135"/>
    </row>
    <row r="88" spans="2:47" s="1" customFormat="1" ht="29.25" customHeight="1">
      <c r="B88" s="35"/>
      <c r="C88" s="271" t="s">
        <v>186</v>
      </c>
      <c r="D88" s="272"/>
      <c r="E88" s="272"/>
      <c r="F88" s="272"/>
      <c r="G88" s="272"/>
      <c r="H88" s="124"/>
      <c r="I88" s="124"/>
      <c r="J88" s="124"/>
      <c r="K88" s="124"/>
      <c r="L88" s="124"/>
      <c r="M88" s="124"/>
      <c r="N88" s="271" t="s">
        <v>187</v>
      </c>
      <c r="O88" s="272"/>
      <c r="P88" s="272"/>
      <c r="Q88" s="272"/>
      <c r="R88" s="37"/>
      <c r="T88" s="135"/>
      <c r="U88" s="135"/>
    </row>
    <row r="89" spans="2:47" s="1" customFormat="1" ht="10.35" customHeight="1"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7"/>
      <c r="T89" s="135"/>
      <c r="U89" s="135"/>
    </row>
    <row r="90" spans="2:47" s="1" customFormat="1" ht="29.25" customHeight="1">
      <c r="B90" s="35"/>
      <c r="C90" s="137" t="s">
        <v>188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229">
        <f>N123</f>
        <v>0</v>
      </c>
      <c r="O90" s="269"/>
      <c r="P90" s="269"/>
      <c r="Q90" s="269"/>
      <c r="R90" s="37"/>
      <c r="T90" s="135"/>
      <c r="U90" s="135"/>
      <c r="AU90" s="19" t="s">
        <v>189</v>
      </c>
    </row>
    <row r="91" spans="2:47" s="7" customFormat="1" ht="24.95" customHeight="1">
      <c r="B91" s="138"/>
      <c r="C91" s="139"/>
      <c r="D91" s="140" t="s">
        <v>194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60">
        <f>N124</f>
        <v>0</v>
      </c>
      <c r="O91" s="273"/>
      <c r="P91" s="273"/>
      <c r="Q91" s="273"/>
      <c r="R91" s="141"/>
      <c r="T91" s="142"/>
      <c r="U91" s="142"/>
    </row>
    <row r="92" spans="2:47" s="8" customFormat="1" ht="19.899999999999999" customHeight="1">
      <c r="B92" s="143"/>
      <c r="C92" s="103"/>
      <c r="D92" s="114" t="s">
        <v>1703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N125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3029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N131</f>
        <v>0</v>
      </c>
      <c r="O93" s="227"/>
      <c r="P93" s="227"/>
      <c r="Q93" s="227"/>
      <c r="R93" s="144"/>
      <c r="T93" s="145"/>
      <c r="U93" s="145"/>
    </row>
    <row r="94" spans="2:47" s="8" customFormat="1" ht="19.899999999999999" customHeight="1">
      <c r="B94" s="143"/>
      <c r="C94" s="103"/>
      <c r="D94" s="114" t="s">
        <v>3031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6">
        <f>N139</f>
        <v>0</v>
      </c>
      <c r="O94" s="227"/>
      <c r="P94" s="227"/>
      <c r="Q94" s="227"/>
      <c r="R94" s="144"/>
      <c r="T94" s="145"/>
      <c r="U94" s="145"/>
    </row>
    <row r="95" spans="2:47" s="1" customFormat="1" ht="21.7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  <c r="T95" s="135"/>
      <c r="U95" s="135"/>
    </row>
    <row r="96" spans="2:47" s="1" customFormat="1" ht="29.25" customHeight="1">
      <c r="B96" s="35"/>
      <c r="C96" s="137" t="s">
        <v>197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69">
        <f>ROUND(N97+N98+N99+N100+N101+N102,0)</f>
        <v>0</v>
      </c>
      <c r="O96" s="270"/>
      <c r="P96" s="270"/>
      <c r="Q96" s="270"/>
      <c r="R96" s="37"/>
      <c r="T96" s="146"/>
      <c r="U96" s="147" t="s">
        <v>48</v>
      </c>
    </row>
    <row r="97" spans="2:65" s="1" customFormat="1" ht="18" customHeight="1">
      <c r="B97" s="35"/>
      <c r="C97" s="36"/>
      <c r="D97" s="247" t="s">
        <v>198</v>
      </c>
      <c r="E97" s="248"/>
      <c r="F97" s="248"/>
      <c r="G97" s="248"/>
      <c r="H97" s="248"/>
      <c r="I97" s="36"/>
      <c r="J97" s="36"/>
      <c r="K97" s="36"/>
      <c r="L97" s="36"/>
      <c r="M97" s="36"/>
      <c r="N97" s="246">
        <f>ROUND(N90*T97,0)</f>
        <v>0</v>
      </c>
      <c r="O97" s="226"/>
      <c r="P97" s="226"/>
      <c r="Q97" s="226"/>
      <c r="R97" s="37"/>
      <c r="S97" s="148"/>
      <c r="T97" s="149"/>
      <c r="U97" s="150" t="s">
        <v>49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51" t="s">
        <v>162</v>
      </c>
      <c r="AZ97" s="148"/>
      <c r="BA97" s="148"/>
      <c r="BB97" s="148"/>
      <c r="BC97" s="148"/>
      <c r="BD97" s="148"/>
      <c r="BE97" s="152">
        <f t="shared" ref="BE97:BE102" si="0">IF(U97="základní",N97,0)</f>
        <v>0</v>
      </c>
      <c r="BF97" s="152">
        <f t="shared" ref="BF97:BF102" si="1">IF(U97="snížená",N97,0)</f>
        <v>0</v>
      </c>
      <c r="BG97" s="152">
        <f t="shared" ref="BG97:BG102" si="2">IF(U97="zákl. přenesená",N97,0)</f>
        <v>0</v>
      </c>
      <c r="BH97" s="152">
        <f t="shared" ref="BH97:BH102" si="3">IF(U97="sníž. přenesená",N97,0)</f>
        <v>0</v>
      </c>
      <c r="BI97" s="152">
        <f t="shared" ref="BI97:BI102" si="4">IF(U97="nulová",N97,0)</f>
        <v>0</v>
      </c>
      <c r="BJ97" s="151" t="s">
        <v>40</v>
      </c>
      <c r="BK97" s="148"/>
      <c r="BL97" s="148"/>
      <c r="BM97" s="148"/>
    </row>
    <row r="98" spans="2:65" s="1" customFormat="1" ht="18" customHeight="1">
      <c r="B98" s="35"/>
      <c r="C98" s="36"/>
      <c r="D98" s="247" t="s">
        <v>199</v>
      </c>
      <c r="E98" s="248"/>
      <c r="F98" s="248"/>
      <c r="G98" s="248"/>
      <c r="H98" s="248"/>
      <c r="I98" s="36"/>
      <c r="J98" s="36"/>
      <c r="K98" s="36"/>
      <c r="L98" s="36"/>
      <c r="M98" s="36"/>
      <c r="N98" s="246">
        <f>ROUND(N90*T98,0)</f>
        <v>0</v>
      </c>
      <c r="O98" s="226"/>
      <c r="P98" s="226"/>
      <c r="Q98" s="226"/>
      <c r="R98" s="37"/>
      <c r="S98" s="148"/>
      <c r="T98" s="149"/>
      <c r="U98" s="150" t="s">
        <v>49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51" t="s">
        <v>162</v>
      </c>
      <c r="AZ98" s="148"/>
      <c r="BA98" s="148"/>
      <c r="BB98" s="148"/>
      <c r="BC98" s="148"/>
      <c r="BD98" s="148"/>
      <c r="BE98" s="152">
        <f t="shared" si="0"/>
        <v>0</v>
      </c>
      <c r="BF98" s="152">
        <f t="shared" si="1"/>
        <v>0</v>
      </c>
      <c r="BG98" s="152">
        <f t="shared" si="2"/>
        <v>0</v>
      </c>
      <c r="BH98" s="152">
        <f t="shared" si="3"/>
        <v>0</v>
      </c>
      <c r="BI98" s="152">
        <f t="shared" si="4"/>
        <v>0</v>
      </c>
      <c r="BJ98" s="151" t="s">
        <v>40</v>
      </c>
      <c r="BK98" s="148"/>
      <c r="BL98" s="148"/>
      <c r="BM98" s="148"/>
    </row>
    <row r="99" spans="2:65" s="1" customFormat="1" ht="18" customHeight="1">
      <c r="B99" s="35"/>
      <c r="C99" s="36"/>
      <c r="D99" s="247" t="s">
        <v>200</v>
      </c>
      <c r="E99" s="248"/>
      <c r="F99" s="248"/>
      <c r="G99" s="248"/>
      <c r="H99" s="248"/>
      <c r="I99" s="36"/>
      <c r="J99" s="36"/>
      <c r="K99" s="36"/>
      <c r="L99" s="36"/>
      <c r="M99" s="36"/>
      <c r="N99" s="246">
        <f>ROUND(N90*T99,0)</f>
        <v>0</v>
      </c>
      <c r="O99" s="226"/>
      <c r="P99" s="226"/>
      <c r="Q99" s="226"/>
      <c r="R99" s="37"/>
      <c r="S99" s="148"/>
      <c r="T99" s="149"/>
      <c r="U99" s="150" t="s">
        <v>49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51" t="s">
        <v>162</v>
      </c>
      <c r="AZ99" s="148"/>
      <c r="BA99" s="148"/>
      <c r="BB99" s="148"/>
      <c r="BC99" s="148"/>
      <c r="BD99" s="148"/>
      <c r="BE99" s="152">
        <f t="shared" si="0"/>
        <v>0</v>
      </c>
      <c r="BF99" s="152">
        <f t="shared" si="1"/>
        <v>0</v>
      </c>
      <c r="BG99" s="152">
        <f t="shared" si="2"/>
        <v>0</v>
      </c>
      <c r="BH99" s="152">
        <f t="shared" si="3"/>
        <v>0</v>
      </c>
      <c r="BI99" s="152">
        <f t="shared" si="4"/>
        <v>0</v>
      </c>
      <c r="BJ99" s="151" t="s">
        <v>40</v>
      </c>
      <c r="BK99" s="148"/>
      <c r="BL99" s="148"/>
      <c r="BM99" s="148"/>
    </row>
    <row r="100" spans="2:65" s="1" customFormat="1" ht="18" customHeight="1">
      <c r="B100" s="35"/>
      <c r="C100" s="36"/>
      <c r="D100" s="247" t="s">
        <v>201</v>
      </c>
      <c r="E100" s="248"/>
      <c r="F100" s="248"/>
      <c r="G100" s="248"/>
      <c r="H100" s="248"/>
      <c r="I100" s="36"/>
      <c r="J100" s="36"/>
      <c r="K100" s="36"/>
      <c r="L100" s="36"/>
      <c r="M100" s="36"/>
      <c r="N100" s="246">
        <f>ROUND(N90*T100,0)</f>
        <v>0</v>
      </c>
      <c r="O100" s="226"/>
      <c r="P100" s="226"/>
      <c r="Q100" s="226"/>
      <c r="R100" s="37"/>
      <c r="S100" s="148"/>
      <c r="T100" s="149"/>
      <c r="U100" s="150" t="s">
        <v>49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51" t="s">
        <v>162</v>
      </c>
      <c r="AZ100" s="148"/>
      <c r="BA100" s="148"/>
      <c r="BB100" s="148"/>
      <c r="BC100" s="148"/>
      <c r="BD100" s="148"/>
      <c r="BE100" s="152">
        <f t="shared" si="0"/>
        <v>0</v>
      </c>
      <c r="BF100" s="152">
        <f t="shared" si="1"/>
        <v>0</v>
      </c>
      <c r="BG100" s="152">
        <f t="shared" si="2"/>
        <v>0</v>
      </c>
      <c r="BH100" s="152">
        <f t="shared" si="3"/>
        <v>0</v>
      </c>
      <c r="BI100" s="152">
        <f t="shared" si="4"/>
        <v>0</v>
      </c>
      <c r="BJ100" s="151" t="s">
        <v>40</v>
      </c>
      <c r="BK100" s="148"/>
      <c r="BL100" s="148"/>
      <c r="BM100" s="148"/>
    </row>
    <row r="101" spans="2:65" s="1" customFormat="1" ht="18" customHeight="1">
      <c r="B101" s="35"/>
      <c r="C101" s="36"/>
      <c r="D101" s="247" t="s">
        <v>202</v>
      </c>
      <c r="E101" s="248"/>
      <c r="F101" s="248"/>
      <c r="G101" s="248"/>
      <c r="H101" s="248"/>
      <c r="I101" s="36"/>
      <c r="J101" s="36"/>
      <c r="K101" s="36"/>
      <c r="L101" s="36"/>
      <c r="M101" s="36"/>
      <c r="N101" s="246">
        <f>ROUND(N90*T101,0)</f>
        <v>0</v>
      </c>
      <c r="O101" s="226"/>
      <c r="P101" s="226"/>
      <c r="Q101" s="226"/>
      <c r="R101" s="37"/>
      <c r="S101" s="148"/>
      <c r="T101" s="149"/>
      <c r="U101" s="150" t="s">
        <v>49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51" t="s">
        <v>162</v>
      </c>
      <c r="AZ101" s="148"/>
      <c r="BA101" s="148"/>
      <c r="BB101" s="148"/>
      <c r="BC101" s="148"/>
      <c r="BD101" s="148"/>
      <c r="BE101" s="152">
        <f t="shared" si="0"/>
        <v>0</v>
      </c>
      <c r="BF101" s="152">
        <f t="shared" si="1"/>
        <v>0</v>
      </c>
      <c r="BG101" s="152">
        <f t="shared" si="2"/>
        <v>0</v>
      </c>
      <c r="BH101" s="152">
        <f t="shared" si="3"/>
        <v>0</v>
      </c>
      <c r="BI101" s="152">
        <f t="shared" si="4"/>
        <v>0</v>
      </c>
      <c r="BJ101" s="151" t="s">
        <v>40</v>
      </c>
      <c r="BK101" s="148"/>
      <c r="BL101" s="148"/>
      <c r="BM101" s="148"/>
    </row>
    <row r="102" spans="2:65" s="1" customFormat="1" ht="18" customHeight="1">
      <c r="B102" s="35"/>
      <c r="C102" s="36"/>
      <c r="D102" s="114" t="s">
        <v>203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246">
        <f>ROUND(N90*T102,0)</f>
        <v>0</v>
      </c>
      <c r="O102" s="226"/>
      <c r="P102" s="226"/>
      <c r="Q102" s="226"/>
      <c r="R102" s="37"/>
      <c r="S102" s="148"/>
      <c r="T102" s="153"/>
      <c r="U102" s="154" t="s">
        <v>49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51" t="s">
        <v>204</v>
      </c>
      <c r="AZ102" s="148"/>
      <c r="BA102" s="148"/>
      <c r="BB102" s="148"/>
      <c r="BC102" s="148"/>
      <c r="BD102" s="148"/>
      <c r="BE102" s="152">
        <f t="shared" si="0"/>
        <v>0</v>
      </c>
      <c r="BF102" s="152">
        <f t="shared" si="1"/>
        <v>0</v>
      </c>
      <c r="BG102" s="152">
        <f t="shared" si="2"/>
        <v>0</v>
      </c>
      <c r="BH102" s="152">
        <f t="shared" si="3"/>
        <v>0</v>
      </c>
      <c r="BI102" s="152">
        <f t="shared" si="4"/>
        <v>0</v>
      </c>
      <c r="BJ102" s="151" t="s">
        <v>40</v>
      </c>
      <c r="BK102" s="148"/>
      <c r="BL102" s="148"/>
      <c r="BM102" s="148"/>
    </row>
    <row r="103" spans="2:65" s="1" customFormat="1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  <c r="T103" s="135"/>
      <c r="U103" s="135"/>
    </row>
    <row r="104" spans="2:65" s="1" customFormat="1" ht="29.25" customHeight="1">
      <c r="B104" s="35"/>
      <c r="C104" s="123" t="s">
        <v>174</v>
      </c>
      <c r="D104" s="124"/>
      <c r="E104" s="124"/>
      <c r="F104" s="124"/>
      <c r="G104" s="124"/>
      <c r="H104" s="124"/>
      <c r="I104" s="124"/>
      <c r="J104" s="124"/>
      <c r="K104" s="124"/>
      <c r="L104" s="233">
        <f>ROUND(SUM(N90+N96),0)</f>
        <v>0</v>
      </c>
      <c r="M104" s="233"/>
      <c r="N104" s="233"/>
      <c r="O104" s="233"/>
      <c r="P104" s="233"/>
      <c r="Q104" s="233"/>
      <c r="R104" s="37"/>
      <c r="T104" s="135"/>
      <c r="U104" s="135"/>
    </row>
    <row r="105" spans="2:65" s="1" customFormat="1" ht="6.95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  <c r="T105" s="135"/>
      <c r="U105" s="135"/>
    </row>
    <row r="109" spans="2:65" s="1" customFormat="1" ht="6.95" customHeight="1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spans="2:65" s="1" customFormat="1" ht="36.950000000000003" customHeight="1">
      <c r="B110" s="35"/>
      <c r="C110" s="207" t="s">
        <v>205</v>
      </c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37"/>
    </row>
    <row r="111" spans="2:65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65" s="1" customFormat="1" ht="30" customHeight="1">
      <c r="B112" s="35"/>
      <c r="C112" s="30" t="s">
        <v>19</v>
      </c>
      <c r="D112" s="36"/>
      <c r="E112" s="36"/>
      <c r="F112" s="264" t="str">
        <f>F6</f>
        <v>Dobruška - objekt výuky</v>
      </c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36"/>
      <c r="R112" s="37"/>
    </row>
    <row r="113" spans="2:65" ht="30" customHeight="1">
      <c r="B113" s="23"/>
      <c r="C113" s="30" t="s">
        <v>181</v>
      </c>
      <c r="D113" s="26"/>
      <c r="E113" s="26"/>
      <c r="F113" s="264" t="s">
        <v>4037</v>
      </c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6"/>
      <c r="R113" s="24"/>
    </row>
    <row r="114" spans="2:65" ht="30" customHeight="1">
      <c r="B114" s="23"/>
      <c r="C114" s="30" t="s">
        <v>183</v>
      </c>
      <c r="D114" s="26"/>
      <c r="E114" s="26"/>
      <c r="F114" s="264" t="s">
        <v>284</v>
      </c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6"/>
      <c r="R114" s="24"/>
    </row>
    <row r="115" spans="2:65" s="1" customFormat="1" ht="36.950000000000003" customHeight="1">
      <c r="B115" s="35"/>
      <c r="C115" s="69" t="s">
        <v>1286</v>
      </c>
      <c r="D115" s="36"/>
      <c r="E115" s="36"/>
      <c r="F115" s="236" t="str">
        <f>F9</f>
        <v>005 - Zdravotně technické instalace</v>
      </c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 ht="18" customHeight="1">
      <c r="B117" s="35"/>
      <c r="C117" s="30" t="s">
        <v>24</v>
      </c>
      <c r="D117" s="36"/>
      <c r="E117" s="36"/>
      <c r="F117" s="28" t="str">
        <f>F11</f>
        <v>Dobruška</v>
      </c>
      <c r="G117" s="36"/>
      <c r="H117" s="36"/>
      <c r="I117" s="36"/>
      <c r="J117" s="36"/>
      <c r="K117" s="30" t="s">
        <v>26</v>
      </c>
      <c r="L117" s="36"/>
      <c r="M117" s="266" t="str">
        <f>IF(O11="","",O11)</f>
        <v>5. 3. 2018</v>
      </c>
      <c r="N117" s="266"/>
      <c r="O117" s="266"/>
      <c r="P117" s="266"/>
      <c r="Q117" s="36"/>
      <c r="R117" s="37"/>
    </row>
    <row r="118" spans="2:65" s="1" customFormat="1" ht="6.9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1" customFormat="1" ht="15">
      <c r="B119" s="35"/>
      <c r="C119" s="30" t="s">
        <v>28</v>
      </c>
      <c r="D119" s="36"/>
      <c r="E119" s="36"/>
      <c r="F119" s="28" t="str">
        <f>E14</f>
        <v>SŠ - Podorlické vzdělávací centrum Dobruška</v>
      </c>
      <c r="G119" s="36"/>
      <c r="H119" s="36"/>
      <c r="I119" s="36"/>
      <c r="J119" s="36"/>
      <c r="K119" s="30" t="s">
        <v>35</v>
      </c>
      <c r="L119" s="36"/>
      <c r="M119" s="220" t="str">
        <f>E20</f>
        <v>ApA Architektonicko-projekt.ateliér Vamberk s.r.o.</v>
      </c>
      <c r="N119" s="220"/>
      <c r="O119" s="220"/>
      <c r="P119" s="220"/>
      <c r="Q119" s="220"/>
      <c r="R119" s="37"/>
    </row>
    <row r="120" spans="2:65" s="1" customFormat="1" ht="14.45" customHeight="1">
      <c r="B120" s="35"/>
      <c r="C120" s="30" t="s">
        <v>33</v>
      </c>
      <c r="D120" s="36"/>
      <c r="E120" s="36"/>
      <c r="F120" s="28" t="str">
        <f>IF(E17="","",E17)</f>
        <v>Vyplň údaj</v>
      </c>
      <c r="G120" s="36"/>
      <c r="H120" s="36"/>
      <c r="I120" s="36"/>
      <c r="J120" s="36"/>
      <c r="K120" s="30" t="s">
        <v>41</v>
      </c>
      <c r="L120" s="36"/>
      <c r="M120" s="220" t="str">
        <f>E23</f>
        <v>ApA Architektonicko-projekt.ateliér Vamberk s.r.o.</v>
      </c>
      <c r="N120" s="220"/>
      <c r="O120" s="220"/>
      <c r="P120" s="220"/>
      <c r="Q120" s="220"/>
      <c r="R120" s="37"/>
    </row>
    <row r="121" spans="2:65" s="1" customFormat="1" ht="10.35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65" s="9" customFormat="1" ht="29.25" customHeight="1">
      <c r="B122" s="155"/>
      <c r="C122" s="156" t="s">
        <v>206</v>
      </c>
      <c r="D122" s="157" t="s">
        <v>207</v>
      </c>
      <c r="E122" s="157" t="s">
        <v>66</v>
      </c>
      <c r="F122" s="267" t="s">
        <v>208</v>
      </c>
      <c r="G122" s="267"/>
      <c r="H122" s="267"/>
      <c r="I122" s="267"/>
      <c r="J122" s="157" t="s">
        <v>209</v>
      </c>
      <c r="K122" s="157" t="s">
        <v>210</v>
      </c>
      <c r="L122" s="267" t="s">
        <v>211</v>
      </c>
      <c r="M122" s="267"/>
      <c r="N122" s="267" t="s">
        <v>187</v>
      </c>
      <c r="O122" s="267"/>
      <c r="P122" s="267"/>
      <c r="Q122" s="268"/>
      <c r="R122" s="158"/>
      <c r="T122" s="80" t="s">
        <v>212</v>
      </c>
      <c r="U122" s="81" t="s">
        <v>48</v>
      </c>
      <c r="V122" s="81" t="s">
        <v>213</v>
      </c>
      <c r="W122" s="81" t="s">
        <v>214</v>
      </c>
      <c r="X122" s="81" t="s">
        <v>215</v>
      </c>
      <c r="Y122" s="81" t="s">
        <v>216</v>
      </c>
      <c r="Z122" s="81" t="s">
        <v>217</v>
      </c>
      <c r="AA122" s="82" t="s">
        <v>218</v>
      </c>
    </row>
    <row r="123" spans="2:65" s="1" customFormat="1" ht="29.25" customHeight="1">
      <c r="B123" s="35"/>
      <c r="C123" s="84" t="s">
        <v>184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257">
        <f>BK123</f>
        <v>0</v>
      </c>
      <c r="O123" s="258"/>
      <c r="P123" s="258"/>
      <c r="Q123" s="258"/>
      <c r="R123" s="37"/>
      <c r="T123" s="83"/>
      <c r="U123" s="51"/>
      <c r="V123" s="51"/>
      <c r="W123" s="159">
        <f>W124+W150</f>
        <v>0</v>
      </c>
      <c r="X123" s="51"/>
      <c r="Y123" s="159">
        <f>Y124+Y150</f>
        <v>4.880000000000001E-2</v>
      </c>
      <c r="Z123" s="51"/>
      <c r="AA123" s="160">
        <f>AA124+AA150</f>
        <v>0</v>
      </c>
      <c r="AT123" s="19" t="s">
        <v>83</v>
      </c>
      <c r="AU123" s="19" t="s">
        <v>189</v>
      </c>
      <c r="BK123" s="161">
        <f>BK124+BK150</f>
        <v>0</v>
      </c>
    </row>
    <row r="124" spans="2:65" s="10" customFormat="1" ht="37.35" customHeight="1">
      <c r="B124" s="162"/>
      <c r="C124" s="163"/>
      <c r="D124" s="164" t="s">
        <v>194</v>
      </c>
      <c r="E124" s="164"/>
      <c r="F124" s="164"/>
      <c r="G124" s="164"/>
      <c r="H124" s="164"/>
      <c r="I124" s="164"/>
      <c r="J124" s="164"/>
      <c r="K124" s="164"/>
      <c r="L124" s="164"/>
      <c r="M124" s="164"/>
      <c r="N124" s="259">
        <f>BK124</f>
        <v>0</v>
      </c>
      <c r="O124" s="260"/>
      <c r="P124" s="260"/>
      <c r="Q124" s="260"/>
      <c r="R124" s="165"/>
      <c r="T124" s="166"/>
      <c r="U124" s="163"/>
      <c r="V124" s="163"/>
      <c r="W124" s="167">
        <f>W125+W131+W139</f>
        <v>0</v>
      </c>
      <c r="X124" s="163"/>
      <c r="Y124" s="167">
        <f>Y125+Y131+Y139</f>
        <v>4.880000000000001E-2</v>
      </c>
      <c r="Z124" s="163"/>
      <c r="AA124" s="168">
        <f>AA125+AA131+AA139</f>
        <v>0</v>
      </c>
      <c r="AR124" s="169" t="s">
        <v>93</v>
      </c>
      <c r="AT124" s="170" t="s">
        <v>83</v>
      </c>
      <c r="AU124" s="170" t="s">
        <v>84</v>
      </c>
      <c r="AY124" s="169" t="s">
        <v>219</v>
      </c>
      <c r="BK124" s="171">
        <f>BK125+BK131+BK139</f>
        <v>0</v>
      </c>
    </row>
    <row r="125" spans="2:65" s="10" customFormat="1" ht="19.899999999999999" customHeight="1">
      <c r="B125" s="162"/>
      <c r="C125" s="163"/>
      <c r="D125" s="172" t="s">
        <v>1703</v>
      </c>
      <c r="E125" s="172"/>
      <c r="F125" s="172"/>
      <c r="G125" s="172"/>
      <c r="H125" s="172"/>
      <c r="I125" s="172"/>
      <c r="J125" s="172"/>
      <c r="K125" s="172"/>
      <c r="L125" s="172"/>
      <c r="M125" s="172"/>
      <c r="N125" s="261">
        <f>BK125</f>
        <v>0</v>
      </c>
      <c r="O125" s="262"/>
      <c r="P125" s="262"/>
      <c r="Q125" s="262"/>
      <c r="R125" s="165"/>
      <c r="T125" s="166"/>
      <c r="U125" s="163"/>
      <c r="V125" s="163"/>
      <c r="W125" s="167">
        <f>SUM(W126:W130)</f>
        <v>0</v>
      </c>
      <c r="X125" s="163"/>
      <c r="Y125" s="167">
        <f>SUM(Y126:Y130)</f>
        <v>9.0599999999999986E-3</v>
      </c>
      <c r="Z125" s="163"/>
      <c r="AA125" s="168">
        <f>SUM(AA126:AA130)</f>
        <v>0</v>
      </c>
      <c r="AR125" s="169" t="s">
        <v>93</v>
      </c>
      <c r="AT125" s="170" t="s">
        <v>83</v>
      </c>
      <c r="AU125" s="170" t="s">
        <v>40</v>
      </c>
      <c r="AY125" s="169" t="s">
        <v>219</v>
      </c>
      <c r="BK125" s="171">
        <f>SUM(BK126:BK130)</f>
        <v>0</v>
      </c>
    </row>
    <row r="126" spans="2:65" s="1" customFormat="1" ht="25.5" customHeight="1">
      <c r="B126" s="35"/>
      <c r="C126" s="173" t="s">
        <v>40</v>
      </c>
      <c r="D126" s="173" t="s">
        <v>220</v>
      </c>
      <c r="E126" s="174" t="s">
        <v>3116</v>
      </c>
      <c r="F126" s="251" t="s">
        <v>3117</v>
      </c>
      <c r="G126" s="251"/>
      <c r="H126" s="251"/>
      <c r="I126" s="251"/>
      <c r="J126" s="175" t="s">
        <v>429</v>
      </c>
      <c r="K126" s="176">
        <v>3</v>
      </c>
      <c r="L126" s="252">
        <v>0</v>
      </c>
      <c r="M126" s="253"/>
      <c r="N126" s="254">
        <f>ROUND(L126*K126,2)</f>
        <v>0</v>
      </c>
      <c r="O126" s="254"/>
      <c r="P126" s="254"/>
      <c r="Q126" s="254"/>
      <c r="R126" s="37"/>
      <c r="T126" s="177" t="s">
        <v>22</v>
      </c>
      <c r="U126" s="44" t="s">
        <v>49</v>
      </c>
      <c r="V126" s="36"/>
      <c r="W126" s="178">
        <f>V126*K126</f>
        <v>0</v>
      </c>
      <c r="X126" s="178">
        <v>2.9E-4</v>
      </c>
      <c r="Y126" s="178">
        <f>X126*K126</f>
        <v>8.7000000000000001E-4</v>
      </c>
      <c r="Z126" s="178">
        <v>0</v>
      </c>
      <c r="AA126" s="179">
        <f>Z126*K126</f>
        <v>0</v>
      </c>
      <c r="AR126" s="19" t="s">
        <v>268</v>
      </c>
      <c r="AT126" s="19" t="s">
        <v>220</v>
      </c>
      <c r="AU126" s="19" t="s">
        <v>93</v>
      </c>
      <c r="AY126" s="19" t="s">
        <v>219</v>
      </c>
      <c r="BE126" s="118">
        <f>IF(U126="základní",N126,0)</f>
        <v>0</v>
      </c>
      <c r="BF126" s="118">
        <f>IF(U126="snížená",N126,0)</f>
        <v>0</v>
      </c>
      <c r="BG126" s="118">
        <f>IF(U126="zákl. přenesená",N126,0)</f>
        <v>0</v>
      </c>
      <c r="BH126" s="118">
        <f>IF(U126="sníž. přenesená",N126,0)</f>
        <v>0</v>
      </c>
      <c r="BI126" s="118">
        <f>IF(U126="nulová",N126,0)</f>
        <v>0</v>
      </c>
      <c r="BJ126" s="19" t="s">
        <v>40</v>
      </c>
      <c r="BK126" s="118">
        <f>ROUND(L126*K126,2)</f>
        <v>0</v>
      </c>
      <c r="BL126" s="19" t="s">
        <v>268</v>
      </c>
      <c r="BM126" s="19" t="s">
        <v>4126</v>
      </c>
    </row>
    <row r="127" spans="2:65" s="1" customFormat="1" ht="25.5" customHeight="1">
      <c r="B127" s="35"/>
      <c r="C127" s="173" t="s">
        <v>93</v>
      </c>
      <c r="D127" s="173" t="s">
        <v>220</v>
      </c>
      <c r="E127" s="174" t="s">
        <v>3134</v>
      </c>
      <c r="F127" s="251" t="s">
        <v>3135</v>
      </c>
      <c r="G127" s="251"/>
      <c r="H127" s="251"/>
      <c r="I127" s="251"/>
      <c r="J127" s="175" t="s">
        <v>372</v>
      </c>
      <c r="K127" s="176">
        <v>2</v>
      </c>
      <c r="L127" s="252">
        <v>0</v>
      </c>
      <c r="M127" s="253"/>
      <c r="N127" s="254">
        <f>ROUND(L127*K127,2)</f>
        <v>0</v>
      </c>
      <c r="O127" s="254"/>
      <c r="P127" s="254"/>
      <c r="Q127" s="254"/>
      <c r="R127" s="37"/>
      <c r="T127" s="177" t="s">
        <v>22</v>
      </c>
      <c r="U127" s="44" t="s">
        <v>49</v>
      </c>
      <c r="V127" s="36"/>
      <c r="W127" s="178">
        <f>V127*K127</f>
        <v>0</v>
      </c>
      <c r="X127" s="178">
        <v>0</v>
      </c>
      <c r="Y127" s="178">
        <f>X127*K127</f>
        <v>0</v>
      </c>
      <c r="Z127" s="178">
        <v>0</v>
      </c>
      <c r="AA127" s="179">
        <f>Z127*K127</f>
        <v>0</v>
      </c>
      <c r="AR127" s="19" t="s">
        <v>268</v>
      </c>
      <c r="AT127" s="19" t="s">
        <v>220</v>
      </c>
      <c r="AU127" s="19" t="s">
        <v>93</v>
      </c>
      <c r="AY127" s="19" t="s">
        <v>219</v>
      </c>
      <c r="BE127" s="118">
        <f>IF(U127="základní",N127,0)</f>
        <v>0</v>
      </c>
      <c r="BF127" s="118">
        <f>IF(U127="snížená",N127,0)</f>
        <v>0</v>
      </c>
      <c r="BG127" s="118">
        <f>IF(U127="zákl. přenesená",N127,0)</f>
        <v>0</v>
      </c>
      <c r="BH127" s="118">
        <f>IF(U127="sníž. přenesená",N127,0)</f>
        <v>0</v>
      </c>
      <c r="BI127" s="118">
        <f>IF(U127="nulová",N127,0)</f>
        <v>0</v>
      </c>
      <c r="BJ127" s="19" t="s">
        <v>40</v>
      </c>
      <c r="BK127" s="118">
        <f>ROUND(L127*K127,2)</f>
        <v>0</v>
      </c>
      <c r="BL127" s="19" t="s">
        <v>268</v>
      </c>
      <c r="BM127" s="19" t="s">
        <v>4127</v>
      </c>
    </row>
    <row r="128" spans="2:65" s="1" customFormat="1" ht="25.5" customHeight="1">
      <c r="B128" s="35"/>
      <c r="C128" s="173" t="s">
        <v>101</v>
      </c>
      <c r="D128" s="173" t="s">
        <v>220</v>
      </c>
      <c r="E128" s="174" t="s">
        <v>1768</v>
      </c>
      <c r="F128" s="251" t="s">
        <v>1769</v>
      </c>
      <c r="G128" s="251"/>
      <c r="H128" s="251"/>
      <c r="I128" s="251"/>
      <c r="J128" s="175" t="s">
        <v>429</v>
      </c>
      <c r="K128" s="176">
        <v>3</v>
      </c>
      <c r="L128" s="252">
        <v>0</v>
      </c>
      <c r="M128" s="253"/>
      <c r="N128" s="254">
        <f>ROUND(L128*K128,2)</f>
        <v>0</v>
      </c>
      <c r="O128" s="254"/>
      <c r="P128" s="254"/>
      <c r="Q128" s="254"/>
      <c r="R128" s="37"/>
      <c r="T128" s="177" t="s">
        <v>22</v>
      </c>
      <c r="U128" s="44" t="s">
        <v>49</v>
      </c>
      <c r="V128" s="36"/>
      <c r="W128" s="178">
        <f>V128*K128</f>
        <v>0</v>
      </c>
      <c r="X128" s="178">
        <v>0</v>
      </c>
      <c r="Y128" s="178">
        <f>X128*K128</f>
        <v>0</v>
      </c>
      <c r="Z128" s="178">
        <v>0</v>
      </c>
      <c r="AA128" s="179">
        <f>Z128*K128</f>
        <v>0</v>
      </c>
      <c r="AR128" s="19" t="s">
        <v>268</v>
      </c>
      <c r="AT128" s="19" t="s">
        <v>220</v>
      </c>
      <c r="AU128" s="19" t="s">
        <v>93</v>
      </c>
      <c r="AY128" s="19" t="s">
        <v>219</v>
      </c>
      <c r="BE128" s="118">
        <f>IF(U128="základní",N128,0)</f>
        <v>0</v>
      </c>
      <c r="BF128" s="118">
        <f>IF(U128="snížená",N128,0)</f>
        <v>0</v>
      </c>
      <c r="BG128" s="118">
        <f>IF(U128="zákl. přenesená",N128,0)</f>
        <v>0</v>
      </c>
      <c r="BH128" s="118">
        <f>IF(U128="sníž. přenesená",N128,0)</f>
        <v>0</v>
      </c>
      <c r="BI128" s="118">
        <f>IF(U128="nulová",N128,0)</f>
        <v>0</v>
      </c>
      <c r="BJ128" s="19" t="s">
        <v>40</v>
      </c>
      <c r="BK128" s="118">
        <f>ROUND(L128*K128,2)</f>
        <v>0</v>
      </c>
      <c r="BL128" s="19" t="s">
        <v>268</v>
      </c>
      <c r="BM128" s="19" t="s">
        <v>4128</v>
      </c>
    </row>
    <row r="129" spans="2:65" s="1" customFormat="1" ht="38.25" customHeight="1">
      <c r="B129" s="35"/>
      <c r="C129" s="173" t="s">
        <v>224</v>
      </c>
      <c r="D129" s="173" t="s">
        <v>220</v>
      </c>
      <c r="E129" s="174" t="s">
        <v>3168</v>
      </c>
      <c r="F129" s="251" t="s">
        <v>3169</v>
      </c>
      <c r="G129" s="251"/>
      <c r="H129" s="251"/>
      <c r="I129" s="251"/>
      <c r="J129" s="175" t="s">
        <v>429</v>
      </c>
      <c r="K129" s="176">
        <v>9</v>
      </c>
      <c r="L129" s="252">
        <v>0</v>
      </c>
      <c r="M129" s="253"/>
      <c r="N129" s="254">
        <f>ROUND(L129*K129,2)</f>
        <v>0</v>
      </c>
      <c r="O129" s="254"/>
      <c r="P129" s="254"/>
      <c r="Q129" s="254"/>
      <c r="R129" s="37"/>
      <c r="T129" s="177" t="s">
        <v>22</v>
      </c>
      <c r="U129" s="44" t="s">
        <v>49</v>
      </c>
      <c r="V129" s="36"/>
      <c r="W129" s="178">
        <f>V129*K129</f>
        <v>0</v>
      </c>
      <c r="X129" s="178">
        <v>9.1E-4</v>
      </c>
      <c r="Y129" s="178">
        <f>X129*K129</f>
        <v>8.1899999999999994E-3</v>
      </c>
      <c r="Z129" s="178">
        <v>0</v>
      </c>
      <c r="AA129" s="179">
        <f>Z129*K129</f>
        <v>0</v>
      </c>
      <c r="AR129" s="19" t="s">
        <v>268</v>
      </c>
      <c r="AT129" s="19" t="s">
        <v>220</v>
      </c>
      <c r="AU129" s="19" t="s">
        <v>93</v>
      </c>
      <c r="AY129" s="19" t="s">
        <v>219</v>
      </c>
      <c r="BE129" s="118">
        <f>IF(U129="základní",N129,0)</f>
        <v>0</v>
      </c>
      <c r="BF129" s="118">
        <f>IF(U129="snížená",N129,0)</f>
        <v>0</v>
      </c>
      <c r="BG129" s="118">
        <f>IF(U129="zákl. přenesená",N129,0)</f>
        <v>0</v>
      </c>
      <c r="BH129" s="118">
        <f>IF(U129="sníž. přenesená",N129,0)</f>
        <v>0</v>
      </c>
      <c r="BI129" s="118">
        <f>IF(U129="nulová",N129,0)</f>
        <v>0</v>
      </c>
      <c r="BJ129" s="19" t="s">
        <v>40</v>
      </c>
      <c r="BK129" s="118">
        <f>ROUND(L129*K129,2)</f>
        <v>0</v>
      </c>
      <c r="BL129" s="19" t="s">
        <v>268</v>
      </c>
      <c r="BM129" s="19" t="s">
        <v>4129</v>
      </c>
    </row>
    <row r="130" spans="2:65" s="1" customFormat="1" ht="25.5" customHeight="1">
      <c r="B130" s="35"/>
      <c r="C130" s="173" t="s">
        <v>236</v>
      </c>
      <c r="D130" s="173" t="s">
        <v>220</v>
      </c>
      <c r="E130" s="174" t="s">
        <v>3192</v>
      </c>
      <c r="F130" s="251" t="s">
        <v>3193</v>
      </c>
      <c r="G130" s="251"/>
      <c r="H130" s="251"/>
      <c r="I130" s="251"/>
      <c r="J130" s="175" t="s">
        <v>273</v>
      </c>
      <c r="K130" s="180">
        <v>0</v>
      </c>
      <c r="L130" s="252">
        <v>0</v>
      </c>
      <c r="M130" s="253"/>
      <c r="N130" s="254">
        <f>ROUND(L130*K130,2)</f>
        <v>0</v>
      </c>
      <c r="O130" s="254"/>
      <c r="P130" s="254"/>
      <c r="Q130" s="254"/>
      <c r="R130" s="37"/>
      <c r="T130" s="177" t="s">
        <v>22</v>
      </c>
      <c r="U130" s="44" t="s">
        <v>49</v>
      </c>
      <c r="V130" s="36"/>
      <c r="W130" s="178">
        <f>V130*K130</f>
        <v>0</v>
      </c>
      <c r="X130" s="178">
        <v>0</v>
      </c>
      <c r="Y130" s="178">
        <f>X130*K130</f>
        <v>0</v>
      </c>
      <c r="Z130" s="178">
        <v>0</v>
      </c>
      <c r="AA130" s="179">
        <f>Z130*K130</f>
        <v>0</v>
      </c>
      <c r="AR130" s="19" t="s">
        <v>268</v>
      </c>
      <c r="AT130" s="19" t="s">
        <v>220</v>
      </c>
      <c r="AU130" s="19" t="s">
        <v>93</v>
      </c>
      <c r="AY130" s="19" t="s">
        <v>219</v>
      </c>
      <c r="BE130" s="118">
        <f>IF(U130="základní",N130,0)</f>
        <v>0</v>
      </c>
      <c r="BF130" s="118">
        <f>IF(U130="snížená",N130,0)</f>
        <v>0</v>
      </c>
      <c r="BG130" s="118">
        <f>IF(U130="zákl. přenesená",N130,0)</f>
        <v>0</v>
      </c>
      <c r="BH130" s="118">
        <f>IF(U130="sníž. přenesená",N130,0)</f>
        <v>0</v>
      </c>
      <c r="BI130" s="118">
        <f>IF(U130="nulová",N130,0)</f>
        <v>0</v>
      </c>
      <c r="BJ130" s="19" t="s">
        <v>40</v>
      </c>
      <c r="BK130" s="118">
        <f>ROUND(L130*K130,2)</f>
        <v>0</v>
      </c>
      <c r="BL130" s="19" t="s">
        <v>268</v>
      </c>
      <c r="BM130" s="19" t="s">
        <v>4130</v>
      </c>
    </row>
    <row r="131" spans="2:65" s="10" customFormat="1" ht="29.85" customHeight="1">
      <c r="B131" s="162"/>
      <c r="C131" s="163"/>
      <c r="D131" s="172" t="s">
        <v>3029</v>
      </c>
      <c r="E131" s="172"/>
      <c r="F131" s="172"/>
      <c r="G131" s="172"/>
      <c r="H131" s="172"/>
      <c r="I131" s="172"/>
      <c r="J131" s="172"/>
      <c r="K131" s="172"/>
      <c r="L131" s="172"/>
      <c r="M131" s="172"/>
      <c r="N131" s="255">
        <f>BK131</f>
        <v>0</v>
      </c>
      <c r="O131" s="256"/>
      <c r="P131" s="256"/>
      <c r="Q131" s="256"/>
      <c r="R131" s="165"/>
      <c r="T131" s="166"/>
      <c r="U131" s="163"/>
      <c r="V131" s="163"/>
      <c r="W131" s="167">
        <f>SUM(W132:W138)</f>
        <v>0</v>
      </c>
      <c r="X131" s="163"/>
      <c r="Y131" s="167">
        <f>SUM(Y132:Y138)</f>
        <v>6.0200000000000002E-3</v>
      </c>
      <c r="Z131" s="163"/>
      <c r="AA131" s="168">
        <f>SUM(AA132:AA138)</f>
        <v>0</v>
      </c>
      <c r="AR131" s="169" t="s">
        <v>93</v>
      </c>
      <c r="AT131" s="170" t="s">
        <v>83</v>
      </c>
      <c r="AU131" s="170" t="s">
        <v>40</v>
      </c>
      <c r="AY131" s="169" t="s">
        <v>219</v>
      </c>
      <c r="BK131" s="171">
        <f>SUM(BK132:BK138)</f>
        <v>0</v>
      </c>
    </row>
    <row r="132" spans="2:65" s="1" customFormat="1" ht="25.5" customHeight="1">
      <c r="B132" s="35"/>
      <c r="C132" s="173" t="s">
        <v>241</v>
      </c>
      <c r="D132" s="173" t="s">
        <v>220</v>
      </c>
      <c r="E132" s="174" t="s">
        <v>3195</v>
      </c>
      <c r="F132" s="251" t="s">
        <v>3196</v>
      </c>
      <c r="G132" s="251"/>
      <c r="H132" s="251"/>
      <c r="I132" s="251"/>
      <c r="J132" s="175" t="s">
        <v>429</v>
      </c>
      <c r="K132" s="176">
        <v>6</v>
      </c>
      <c r="L132" s="252">
        <v>0</v>
      </c>
      <c r="M132" s="253"/>
      <c r="N132" s="254">
        <f t="shared" ref="N132:N138" si="5">ROUND(L132*K132,2)</f>
        <v>0</v>
      </c>
      <c r="O132" s="254"/>
      <c r="P132" s="254"/>
      <c r="Q132" s="254"/>
      <c r="R132" s="37"/>
      <c r="T132" s="177" t="s">
        <v>22</v>
      </c>
      <c r="U132" s="44" t="s">
        <v>49</v>
      </c>
      <c r="V132" s="36"/>
      <c r="W132" s="178">
        <f t="shared" ref="W132:W138" si="6">V132*K132</f>
        <v>0</v>
      </c>
      <c r="X132" s="178">
        <v>6.6E-4</v>
      </c>
      <c r="Y132" s="178">
        <f t="shared" ref="Y132:Y138" si="7">X132*K132</f>
        <v>3.96E-3</v>
      </c>
      <c r="Z132" s="178">
        <v>0</v>
      </c>
      <c r="AA132" s="179">
        <f t="shared" ref="AA132:AA138" si="8">Z132*K132</f>
        <v>0</v>
      </c>
      <c r="AR132" s="19" t="s">
        <v>268</v>
      </c>
      <c r="AT132" s="19" t="s">
        <v>220</v>
      </c>
      <c r="AU132" s="19" t="s">
        <v>93</v>
      </c>
      <c r="AY132" s="19" t="s">
        <v>219</v>
      </c>
      <c r="BE132" s="118">
        <f t="shared" ref="BE132:BE138" si="9">IF(U132="základní",N132,0)</f>
        <v>0</v>
      </c>
      <c r="BF132" s="118">
        <f t="shared" ref="BF132:BF138" si="10">IF(U132="snížená",N132,0)</f>
        <v>0</v>
      </c>
      <c r="BG132" s="118">
        <f t="shared" ref="BG132:BG138" si="11">IF(U132="zákl. přenesená",N132,0)</f>
        <v>0</v>
      </c>
      <c r="BH132" s="118">
        <f t="shared" ref="BH132:BH138" si="12">IF(U132="sníž. přenesená",N132,0)</f>
        <v>0</v>
      </c>
      <c r="BI132" s="118">
        <f t="shared" ref="BI132:BI138" si="13">IF(U132="nulová",N132,0)</f>
        <v>0</v>
      </c>
      <c r="BJ132" s="19" t="s">
        <v>40</v>
      </c>
      <c r="BK132" s="118">
        <f t="shared" ref="BK132:BK138" si="14">ROUND(L132*K132,2)</f>
        <v>0</v>
      </c>
      <c r="BL132" s="19" t="s">
        <v>268</v>
      </c>
      <c r="BM132" s="19" t="s">
        <v>4131</v>
      </c>
    </row>
    <row r="133" spans="2:65" s="1" customFormat="1" ht="38.25" customHeight="1">
      <c r="B133" s="35"/>
      <c r="C133" s="173" t="s">
        <v>245</v>
      </c>
      <c r="D133" s="173" t="s">
        <v>220</v>
      </c>
      <c r="E133" s="174" t="s">
        <v>3213</v>
      </c>
      <c r="F133" s="251" t="s">
        <v>3214</v>
      </c>
      <c r="G133" s="251"/>
      <c r="H133" s="251"/>
      <c r="I133" s="251"/>
      <c r="J133" s="175" t="s">
        <v>429</v>
      </c>
      <c r="K133" s="176">
        <v>6</v>
      </c>
      <c r="L133" s="252">
        <v>0</v>
      </c>
      <c r="M133" s="253"/>
      <c r="N133" s="254">
        <f t="shared" si="5"/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 t="shared" si="6"/>
        <v>0</v>
      </c>
      <c r="X133" s="178">
        <v>3.0000000000000001E-5</v>
      </c>
      <c r="Y133" s="178">
        <f t="shared" si="7"/>
        <v>1.8000000000000001E-4</v>
      </c>
      <c r="Z133" s="178">
        <v>0</v>
      </c>
      <c r="AA133" s="179">
        <f t="shared" si="8"/>
        <v>0</v>
      </c>
      <c r="AR133" s="19" t="s">
        <v>268</v>
      </c>
      <c r="AT133" s="19" t="s">
        <v>220</v>
      </c>
      <c r="AU133" s="19" t="s">
        <v>93</v>
      </c>
      <c r="AY133" s="19" t="s">
        <v>219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40</v>
      </c>
      <c r="BK133" s="118">
        <f t="shared" si="14"/>
        <v>0</v>
      </c>
      <c r="BL133" s="19" t="s">
        <v>268</v>
      </c>
      <c r="BM133" s="19" t="s">
        <v>4132</v>
      </c>
    </row>
    <row r="134" spans="2:65" s="1" customFormat="1" ht="16.5" customHeight="1">
      <c r="B134" s="35"/>
      <c r="C134" s="173" t="s">
        <v>249</v>
      </c>
      <c r="D134" s="173" t="s">
        <v>220</v>
      </c>
      <c r="E134" s="174" t="s">
        <v>3222</v>
      </c>
      <c r="F134" s="251" t="s">
        <v>3223</v>
      </c>
      <c r="G134" s="251"/>
      <c r="H134" s="251"/>
      <c r="I134" s="251"/>
      <c r="J134" s="175" t="s">
        <v>372</v>
      </c>
      <c r="K134" s="176">
        <v>4</v>
      </c>
      <c r="L134" s="252">
        <v>0</v>
      </c>
      <c r="M134" s="253"/>
      <c r="N134" s="254">
        <f t="shared" si="5"/>
        <v>0</v>
      </c>
      <c r="O134" s="254"/>
      <c r="P134" s="254"/>
      <c r="Q134" s="254"/>
      <c r="R134" s="37"/>
      <c r="T134" s="177" t="s">
        <v>22</v>
      </c>
      <c r="U134" s="44" t="s">
        <v>49</v>
      </c>
      <c r="V134" s="36"/>
      <c r="W134" s="178">
        <f t="shared" si="6"/>
        <v>0</v>
      </c>
      <c r="X134" s="178">
        <v>0</v>
      </c>
      <c r="Y134" s="178">
        <f t="shared" si="7"/>
        <v>0</v>
      </c>
      <c r="Z134" s="178">
        <v>0</v>
      </c>
      <c r="AA134" s="179">
        <f t="shared" si="8"/>
        <v>0</v>
      </c>
      <c r="AR134" s="19" t="s">
        <v>268</v>
      </c>
      <c r="AT134" s="19" t="s">
        <v>220</v>
      </c>
      <c r="AU134" s="19" t="s">
        <v>93</v>
      </c>
      <c r="AY134" s="19" t="s">
        <v>219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40</v>
      </c>
      <c r="BK134" s="118">
        <f t="shared" si="14"/>
        <v>0</v>
      </c>
      <c r="BL134" s="19" t="s">
        <v>268</v>
      </c>
      <c r="BM134" s="19" t="s">
        <v>4133</v>
      </c>
    </row>
    <row r="135" spans="2:65" s="1" customFormat="1" ht="25.5" customHeight="1">
      <c r="B135" s="35"/>
      <c r="C135" s="173" t="s">
        <v>253</v>
      </c>
      <c r="D135" s="173" t="s">
        <v>220</v>
      </c>
      <c r="E135" s="174" t="s">
        <v>3228</v>
      </c>
      <c r="F135" s="251" t="s">
        <v>3229</v>
      </c>
      <c r="G135" s="251"/>
      <c r="H135" s="251"/>
      <c r="I135" s="251"/>
      <c r="J135" s="175" t="s">
        <v>372</v>
      </c>
      <c r="K135" s="176">
        <v>4</v>
      </c>
      <c r="L135" s="252">
        <v>0</v>
      </c>
      <c r="M135" s="253"/>
      <c r="N135" s="254">
        <f t="shared" si="5"/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 t="shared" si="6"/>
        <v>0</v>
      </c>
      <c r="X135" s="178">
        <v>1.7000000000000001E-4</v>
      </c>
      <c r="Y135" s="178">
        <f t="shared" si="7"/>
        <v>6.8000000000000005E-4</v>
      </c>
      <c r="Z135" s="178">
        <v>0</v>
      </c>
      <c r="AA135" s="179">
        <f t="shared" si="8"/>
        <v>0</v>
      </c>
      <c r="AR135" s="19" t="s">
        <v>268</v>
      </c>
      <c r="AT135" s="19" t="s">
        <v>220</v>
      </c>
      <c r="AU135" s="19" t="s">
        <v>93</v>
      </c>
      <c r="AY135" s="19" t="s">
        <v>219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40</v>
      </c>
      <c r="BK135" s="118">
        <f t="shared" si="14"/>
        <v>0</v>
      </c>
      <c r="BL135" s="19" t="s">
        <v>268</v>
      </c>
      <c r="BM135" s="19" t="s">
        <v>4134</v>
      </c>
    </row>
    <row r="136" spans="2:65" s="1" customFormat="1" ht="25.5" customHeight="1">
      <c r="B136" s="35"/>
      <c r="C136" s="173" t="s">
        <v>257</v>
      </c>
      <c r="D136" s="173" t="s">
        <v>220</v>
      </c>
      <c r="E136" s="174" t="s">
        <v>3336</v>
      </c>
      <c r="F136" s="251" t="s">
        <v>3337</v>
      </c>
      <c r="G136" s="251"/>
      <c r="H136" s="251"/>
      <c r="I136" s="251"/>
      <c r="J136" s="175" t="s">
        <v>429</v>
      </c>
      <c r="K136" s="176">
        <v>6</v>
      </c>
      <c r="L136" s="252">
        <v>0</v>
      </c>
      <c r="M136" s="253"/>
      <c r="N136" s="254">
        <f t="shared" si="5"/>
        <v>0</v>
      </c>
      <c r="O136" s="254"/>
      <c r="P136" s="254"/>
      <c r="Q136" s="254"/>
      <c r="R136" s="37"/>
      <c r="T136" s="177" t="s">
        <v>22</v>
      </c>
      <c r="U136" s="44" t="s">
        <v>49</v>
      </c>
      <c r="V136" s="36"/>
      <c r="W136" s="178">
        <f t="shared" si="6"/>
        <v>0</v>
      </c>
      <c r="X136" s="178">
        <v>1.9000000000000001E-4</v>
      </c>
      <c r="Y136" s="178">
        <f t="shared" si="7"/>
        <v>1.14E-3</v>
      </c>
      <c r="Z136" s="178">
        <v>0</v>
      </c>
      <c r="AA136" s="179">
        <f t="shared" si="8"/>
        <v>0</v>
      </c>
      <c r="AR136" s="19" t="s">
        <v>268</v>
      </c>
      <c r="AT136" s="19" t="s">
        <v>220</v>
      </c>
      <c r="AU136" s="19" t="s">
        <v>93</v>
      </c>
      <c r="AY136" s="19" t="s">
        <v>219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40</v>
      </c>
      <c r="BK136" s="118">
        <f t="shared" si="14"/>
        <v>0</v>
      </c>
      <c r="BL136" s="19" t="s">
        <v>268</v>
      </c>
      <c r="BM136" s="19" t="s">
        <v>4135</v>
      </c>
    </row>
    <row r="137" spans="2:65" s="1" customFormat="1" ht="25.5" customHeight="1">
      <c r="B137" s="35"/>
      <c r="C137" s="173" t="s">
        <v>261</v>
      </c>
      <c r="D137" s="173" t="s">
        <v>220</v>
      </c>
      <c r="E137" s="174" t="s">
        <v>3339</v>
      </c>
      <c r="F137" s="251" t="s">
        <v>3340</v>
      </c>
      <c r="G137" s="251"/>
      <c r="H137" s="251"/>
      <c r="I137" s="251"/>
      <c r="J137" s="175" t="s">
        <v>429</v>
      </c>
      <c r="K137" s="176">
        <v>6</v>
      </c>
      <c r="L137" s="252">
        <v>0</v>
      </c>
      <c r="M137" s="253"/>
      <c r="N137" s="254">
        <f t="shared" si="5"/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 t="shared" si="6"/>
        <v>0</v>
      </c>
      <c r="X137" s="178">
        <v>1.0000000000000001E-5</v>
      </c>
      <c r="Y137" s="178">
        <f t="shared" si="7"/>
        <v>6.0000000000000008E-5</v>
      </c>
      <c r="Z137" s="178">
        <v>0</v>
      </c>
      <c r="AA137" s="179">
        <f t="shared" si="8"/>
        <v>0</v>
      </c>
      <c r="AR137" s="19" t="s">
        <v>268</v>
      </c>
      <c r="AT137" s="19" t="s">
        <v>220</v>
      </c>
      <c r="AU137" s="19" t="s">
        <v>93</v>
      </c>
      <c r="AY137" s="19" t="s">
        <v>219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40</v>
      </c>
      <c r="BK137" s="118">
        <f t="shared" si="14"/>
        <v>0</v>
      </c>
      <c r="BL137" s="19" t="s">
        <v>268</v>
      </c>
      <c r="BM137" s="19" t="s">
        <v>4136</v>
      </c>
    </row>
    <row r="138" spans="2:65" s="1" customFormat="1" ht="25.5" customHeight="1">
      <c r="B138" s="35"/>
      <c r="C138" s="173" t="s">
        <v>265</v>
      </c>
      <c r="D138" s="173" t="s">
        <v>220</v>
      </c>
      <c r="E138" s="174" t="s">
        <v>3342</v>
      </c>
      <c r="F138" s="251" t="s">
        <v>3343</v>
      </c>
      <c r="G138" s="251"/>
      <c r="H138" s="251"/>
      <c r="I138" s="251"/>
      <c r="J138" s="175" t="s">
        <v>273</v>
      </c>
      <c r="K138" s="180">
        <v>0</v>
      </c>
      <c r="L138" s="252">
        <v>0</v>
      </c>
      <c r="M138" s="253"/>
      <c r="N138" s="254">
        <f t="shared" si="5"/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 t="shared" si="6"/>
        <v>0</v>
      </c>
      <c r="X138" s="178">
        <v>0</v>
      </c>
      <c r="Y138" s="178">
        <f t="shared" si="7"/>
        <v>0</v>
      </c>
      <c r="Z138" s="178">
        <v>0</v>
      </c>
      <c r="AA138" s="179">
        <f t="shared" si="8"/>
        <v>0</v>
      </c>
      <c r="AR138" s="19" t="s">
        <v>268</v>
      </c>
      <c r="AT138" s="19" t="s">
        <v>220</v>
      </c>
      <c r="AU138" s="19" t="s">
        <v>93</v>
      </c>
      <c r="AY138" s="19" t="s">
        <v>219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40</v>
      </c>
      <c r="BK138" s="118">
        <f t="shared" si="14"/>
        <v>0</v>
      </c>
      <c r="BL138" s="19" t="s">
        <v>268</v>
      </c>
      <c r="BM138" s="19" t="s">
        <v>4137</v>
      </c>
    </row>
    <row r="139" spans="2:65" s="10" customFormat="1" ht="29.85" customHeight="1">
      <c r="B139" s="162"/>
      <c r="C139" s="163"/>
      <c r="D139" s="172" t="s">
        <v>3031</v>
      </c>
      <c r="E139" s="172"/>
      <c r="F139" s="172"/>
      <c r="G139" s="172"/>
      <c r="H139" s="172"/>
      <c r="I139" s="172"/>
      <c r="J139" s="172"/>
      <c r="K139" s="172"/>
      <c r="L139" s="172"/>
      <c r="M139" s="172"/>
      <c r="N139" s="255">
        <f>BK139</f>
        <v>0</v>
      </c>
      <c r="O139" s="256"/>
      <c r="P139" s="256"/>
      <c r="Q139" s="256"/>
      <c r="R139" s="165"/>
      <c r="T139" s="166"/>
      <c r="U139" s="163"/>
      <c r="V139" s="163"/>
      <c r="W139" s="167">
        <f>SUM(W140:W149)</f>
        <v>0</v>
      </c>
      <c r="X139" s="163"/>
      <c r="Y139" s="167">
        <f>SUM(Y140:Y149)</f>
        <v>3.3720000000000007E-2</v>
      </c>
      <c r="Z139" s="163"/>
      <c r="AA139" s="168">
        <f>SUM(AA140:AA149)</f>
        <v>0</v>
      </c>
      <c r="AR139" s="169" t="s">
        <v>93</v>
      </c>
      <c r="AT139" s="170" t="s">
        <v>83</v>
      </c>
      <c r="AU139" s="170" t="s">
        <v>40</v>
      </c>
      <c r="AY139" s="169" t="s">
        <v>219</v>
      </c>
      <c r="BK139" s="171">
        <f>SUM(BK140:BK149)</f>
        <v>0</v>
      </c>
    </row>
    <row r="140" spans="2:65" s="1" customFormat="1" ht="25.5" customHeight="1">
      <c r="B140" s="35"/>
      <c r="C140" s="173" t="s">
        <v>270</v>
      </c>
      <c r="D140" s="173" t="s">
        <v>220</v>
      </c>
      <c r="E140" s="174" t="s">
        <v>3378</v>
      </c>
      <c r="F140" s="251" t="s">
        <v>3379</v>
      </c>
      <c r="G140" s="251"/>
      <c r="H140" s="251"/>
      <c r="I140" s="251"/>
      <c r="J140" s="175" t="s">
        <v>372</v>
      </c>
      <c r="K140" s="176">
        <v>2</v>
      </c>
      <c r="L140" s="252">
        <v>0</v>
      </c>
      <c r="M140" s="253"/>
      <c r="N140" s="254">
        <f t="shared" ref="N140:N149" si="15">ROUND(L140*K140,2)</f>
        <v>0</v>
      </c>
      <c r="O140" s="254"/>
      <c r="P140" s="254"/>
      <c r="Q140" s="254"/>
      <c r="R140" s="37"/>
      <c r="T140" s="177" t="s">
        <v>22</v>
      </c>
      <c r="U140" s="44" t="s">
        <v>49</v>
      </c>
      <c r="V140" s="36"/>
      <c r="W140" s="178">
        <f t="shared" ref="W140:W149" si="16">V140*K140</f>
        <v>0</v>
      </c>
      <c r="X140" s="178">
        <v>1.8600000000000001E-3</v>
      </c>
      <c r="Y140" s="178">
        <f t="shared" ref="Y140:Y149" si="17">X140*K140</f>
        <v>3.7200000000000002E-3</v>
      </c>
      <c r="Z140" s="178">
        <v>0</v>
      </c>
      <c r="AA140" s="179">
        <f t="shared" ref="AA140:AA149" si="18">Z140*K140</f>
        <v>0</v>
      </c>
      <c r="AR140" s="19" t="s">
        <v>268</v>
      </c>
      <c r="AT140" s="19" t="s">
        <v>220</v>
      </c>
      <c r="AU140" s="19" t="s">
        <v>93</v>
      </c>
      <c r="AY140" s="19" t="s">
        <v>219</v>
      </c>
      <c r="BE140" s="118">
        <f t="shared" ref="BE140:BE149" si="19">IF(U140="základní",N140,0)</f>
        <v>0</v>
      </c>
      <c r="BF140" s="118">
        <f t="shared" ref="BF140:BF149" si="20">IF(U140="snížená",N140,0)</f>
        <v>0</v>
      </c>
      <c r="BG140" s="118">
        <f t="shared" ref="BG140:BG149" si="21">IF(U140="zákl. přenesená",N140,0)</f>
        <v>0</v>
      </c>
      <c r="BH140" s="118">
        <f t="shared" ref="BH140:BH149" si="22">IF(U140="sníž. přenesená",N140,0)</f>
        <v>0</v>
      </c>
      <c r="BI140" s="118">
        <f t="shared" ref="BI140:BI149" si="23">IF(U140="nulová",N140,0)</f>
        <v>0</v>
      </c>
      <c r="BJ140" s="19" t="s">
        <v>40</v>
      </c>
      <c r="BK140" s="118">
        <f t="shared" ref="BK140:BK149" si="24">ROUND(L140*K140,2)</f>
        <v>0</v>
      </c>
      <c r="BL140" s="19" t="s">
        <v>268</v>
      </c>
      <c r="BM140" s="19" t="s">
        <v>4138</v>
      </c>
    </row>
    <row r="141" spans="2:65" s="1" customFormat="1" ht="25.5" customHeight="1">
      <c r="B141" s="35"/>
      <c r="C141" s="181" t="s">
        <v>275</v>
      </c>
      <c r="D141" s="181" t="s">
        <v>536</v>
      </c>
      <c r="E141" s="182" t="s">
        <v>3381</v>
      </c>
      <c r="F141" s="285" t="s">
        <v>4139</v>
      </c>
      <c r="G141" s="285"/>
      <c r="H141" s="285"/>
      <c r="I141" s="285"/>
      <c r="J141" s="183" t="s">
        <v>372</v>
      </c>
      <c r="K141" s="184">
        <v>2</v>
      </c>
      <c r="L141" s="282">
        <v>0</v>
      </c>
      <c r="M141" s="283"/>
      <c r="N141" s="284">
        <f t="shared" si="15"/>
        <v>0</v>
      </c>
      <c r="O141" s="254"/>
      <c r="P141" s="254"/>
      <c r="Q141" s="254"/>
      <c r="R141" s="37"/>
      <c r="T141" s="177" t="s">
        <v>22</v>
      </c>
      <c r="U141" s="44" t="s">
        <v>49</v>
      </c>
      <c r="V141" s="36"/>
      <c r="W141" s="178">
        <f t="shared" si="16"/>
        <v>0</v>
      </c>
      <c r="X141" s="178">
        <v>1.2E-2</v>
      </c>
      <c r="Y141" s="178">
        <f t="shared" si="17"/>
        <v>2.4E-2</v>
      </c>
      <c r="Z141" s="178">
        <v>0</v>
      </c>
      <c r="AA141" s="179">
        <f t="shared" si="18"/>
        <v>0</v>
      </c>
      <c r="AR141" s="19" t="s">
        <v>414</v>
      </c>
      <c r="AT141" s="19" t="s">
        <v>536</v>
      </c>
      <c r="AU141" s="19" t="s">
        <v>93</v>
      </c>
      <c r="AY141" s="19" t="s">
        <v>219</v>
      </c>
      <c r="BE141" s="118">
        <f t="shared" si="19"/>
        <v>0</v>
      </c>
      <c r="BF141" s="118">
        <f t="shared" si="20"/>
        <v>0</v>
      </c>
      <c r="BG141" s="118">
        <f t="shared" si="21"/>
        <v>0</v>
      </c>
      <c r="BH141" s="118">
        <f t="shared" si="22"/>
        <v>0</v>
      </c>
      <c r="BI141" s="118">
        <f t="shared" si="23"/>
        <v>0</v>
      </c>
      <c r="BJ141" s="19" t="s">
        <v>40</v>
      </c>
      <c r="BK141" s="118">
        <f t="shared" si="24"/>
        <v>0</v>
      </c>
      <c r="BL141" s="19" t="s">
        <v>268</v>
      </c>
      <c r="BM141" s="19" t="s">
        <v>4140</v>
      </c>
    </row>
    <row r="142" spans="2:65" s="1" customFormat="1" ht="25.5" customHeight="1">
      <c r="B142" s="35"/>
      <c r="C142" s="173" t="s">
        <v>11</v>
      </c>
      <c r="D142" s="173" t="s">
        <v>220</v>
      </c>
      <c r="E142" s="174" t="s">
        <v>3430</v>
      </c>
      <c r="F142" s="251" t="s">
        <v>3431</v>
      </c>
      <c r="G142" s="251"/>
      <c r="H142" s="251"/>
      <c r="I142" s="251"/>
      <c r="J142" s="175" t="s">
        <v>3419</v>
      </c>
      <c r="K142" s="176">
        <v>4</v>
      </c>
      <c r="L142" s="252">
        <v>0</v>
      </c>
      <c r="M142" s="253"/>
      <c r="N142" s="254">
        <f t="shared" si="15"/>
        <v>0</v>
      </c>
      <c r="O142" s="254"/>
      <c r="P142" s="254"/>
      <c r="Q142" s="254"/>
      <c r="R142" s="37"/>
      <c r="T142" s="177" t="s">
        <v>22</v>
      </c>
      <c r="U142" s="44" t="s">
        <v>49</v>
      </c>
      <c r="V142" s="36"/>
      <c r="W142" s="178">
        <f t="shared" si="16"/>
        <v>0</v>
      </c>
      <c r="X142" s="178">
        <v>9.0000000000000006E-5</v>
      </c>
      <c r="Y142" s="178">
        <f t="shared" si="17"/>
        <v>3.6000000000000002E-4</v>
      </c>
      <c r="Z142" s="178">
        <v>0</v>
      </c>
      <c r="AA142" s="179">
        <f t="shared" si="18"/>
        <v>0</v>
      </c>
      <c r="AR142" s="19" t="s">
        <v>268</v>
      </c>
      <c r="AT142" s="19" t="s">
        <v>220</v>
      </c>
      <c r="AU142" s="19" t="s">
        <v>93</v>
      </c>
      <c r="AY142" s="19" t="s">
        <v>219</v>
      </c>
      <c r="BE142" s="118">
        <f t="shared" si="19"/>
        <v>0</v>
      </c>
      <c r="BF142" s="118">
        <f t="shared" si="20"/>
        <v>0</v>
      </c>
      <c r="BG142" s="118">
        <f t="shared" si="21"/>
        <v>0</v>
      </c>
      <c r="BH142" s="118">
        <f t="shared" si="22"/>
        <v>0</v>
      </c>
      <c r="BI142" s="118">
        <f t="shared" si="23"/>
        <v>0</v>
      </c>
      <c r="BJ142" s="19" t="s">
        <v>40</v>
      </c>
      <c r="BK142" s="118">
        <f t="shared" si="24"/>
        <v>0</v>
      </c>
      <c r="BL142" s="19" t="s">
        <v>268</v>
      </c>
      <c r="BM142" s="19" t="s">
        <v>4141</v>
      </c>
    </row>
    <row r="143" spans="2:65" s="1" customFormat="1" ht="16.5" customHeight="1">
      <c r="B143" s="35"/>
      <c r="C143" s="181" t="s">
        <v>268</v>
      </c>
      <c r="D143" s="181" t="s">
        <v>536</v>
      </c>
      <c r="E143" s="182" t="s">
        <v>3433</v>
      </c>
      <c r="F143" s="285" t="s">
        <v>3434</v>
      </c>
      <c r="G143" s="285"/>
      <c r="H143" s="285"/>
      <c r="I143" s="285"/>
      <c r="J143" s="183" t="s">
        <v>372</v>
      </c>
      <c r="K143" s="184">
        <v>4</v>
      </c>
      <c r="L143" s="282">
        <v>0</v>
      </c>
      <c r="M143" s="283"/>
      <c r="N143" s="284">
        <f t="shared" si="15"/>
        <v>0</v>
      </c>
      <c r="O143" s="254"/>
      <c r="P143" s="254"/>
      <c r="Q143" s="254"/>
      <c r="R143" s="37"/>
      <c r="T143" s="177" t="s">
        <v>22</v>
      </c>
      <c r="U143" s="44" t="s">
        <v>49</v>
      </c>
      <c r="V143" s="36"/>
      <c r="W143" s="178">
        <f t="shared" si="16"/>
        <v>0</v>
      </c>
      <c r="X143" s="178">
        <v>1.3999999999999999E-4</v>
      </c>
      <c r="Y143" s="178">
        <f t="shared" si="17"/>
        <v>5.5999999999999995E-4</v>
      </c>
      <c r="Z143" s="178">
        <v>0</v>
      </c>
      <c r="AA143" s="179">
        <f t="shared" si="18"/>
        <v>0</v>
      </c>
      <c r="AR143" s="19" t="s">
        <v>414</v>
      </c>
      <c r="AT143" s="19" t="s">
        <v>536</v>
      </c>
      <c r="AU143" s="19" t="s">
        <v>93</v>
      </c>
      <c r="AY143" s="19" t="s">
        <v>219</v>
      </c>
      <c r="BE143" s="118">
        <f t="shared" si="19"/>
        <v>0</v>
      </c>
      <c r="BF143" s="118">
        <f t="shared" si="20"/>
        <v>0</v>
      </c>
      <c r="BG143" s="118">
        <f t="shared" si="21"/>
        <v>0</v>
      </c>
      <c r="BH143" s="118">
        <f t="shared" si="22"/>
        <v>0</v>
      </c>
      <c r="BI143" s="118">
        <f t="shared" si="23"/>
        <v>0</v>
      </c>
      <c r="BJ143" s="19" t="s">
        <v>40</v>
      </c>
      <c r="BK143" s="118">
        <f t="shared" si="24"/>
        <v>0</v>
      </c>
      <c r="BL143" s="19" t="s">
        <v>268</v>
      </c>
      <c r="BM143" s="19" t="s">
        <v>4142</v>
      </c>
    </row>
    <row r="144" spans="2:65" s="1" customFormat="1" ht="25.5" customHeight="1">
      <c r="B144" s="35"/>
      <c r="C144" s="181" t="s">
        <v>354</v>
      </c>
      <c r="D144" s="181" t="s">
        <v>536</v>
      </c>
      <c r="E144" s="182" t="s">
        <v>3436</v>
      </c>
      <c r="F144" s="285" t="s">
        <v>3437</v>
      </c>
      <c r="G144" s="285"/>
      <c r="H144" s="285"/>
      <c r="I144" s="285"/>
      <c r="J144" s="183" t="s">
        <v>429</v>
      </c>
      <c r="K144" s="184">
        <v>4</v>
      </c>
      <c r="L144" s="282">
        <v>0</v>
      </c>
      <c r="M144" s="283"/>
      <c r="N144" s="284">
        <f t="shared" si="15"/>
        <v>0</v>
      </c>
      <c r="O144" s="254"/>
      <c r="P144" s="254"/>
      <c r="Q144" s="254"/>
      <c r="R144" s="37"/>
      <c r="T144" s="177" t="s">
        <v>22</v>
      </c>
      <c r="U144" s="44" t="s">
        <v>49</v>
      </c>
      <c r="V144" s="36"/>
      <c r="W144" s="178">
        <f t="shared" si="16"/>
        <v>0</v>
      </c>
      <c r="X144" s="178">
        <v>1.2E-4</v>
      </c>
      <c r="Y144" s="178">
        <f t="shared" si="17"/>
        <v>4.8000000000000001E-4</v>
      </c>
      <c r="Z144" s="178">
        <v>0</v>
      </c>
      <c r="AA144" s="179">
        <f t="shared" si="18"/>
        <v>0</v>
      </c>
      <c r="AR144" s="19" t="s">
        <v>414</v>
      </c>
      <c r="AT144" s="19" t="s">
        <v>536</v>
      </c>
      <c r="AU144" s="19" t="s">
        <v>93</v>
      </c>
      <c r="AY144" s="19" t="s">
        <v>219</v>
      </c>
      <c r="BE144" s="118">
        <f t="shared" si="19"/>
        <v>0</v>
      </c>
      <c r="BF144" s="118">
        <f t="shared" si="20"/>
        <v>0</v>
      </c>
      <c r="BG144" s="118">
        <f t="shared" si="21"/>
        <v>0</v>
      </c>
      <c r="BH144" s="118">
        <f t="shared" si="22"/>
        <v>0</v>
      </c>
      <c r="BI144" s="118">
        <f t="shared" si="23"/>
        <v>0</v>
      </c>
      <c r="BJ144" s="19" t="s">
        <v>40</v>
      </c>
      <c r="BK144" s="118">
        <f t="shared" si="24"/>
        <v>0</v>
      </c>
      <c r="BL144" s="19" t="s">
        <v>268</v>
      </c>
      <c r="BM144" s="19" t="s">
        <v>4143</v>
      </c>
    </row>
    <row r="145" spans="2:65" s="1" customFormat="1" ht="25.5" customHeight="1">
      <c r="B145" s="35"/>
      <c r="C145" s="173" t="s">
        <v>358</v>
      </c>
      <c r="D145" s="173" t="s">
        <v>220</v>
      </c>
      <c r="E145" s="174" t="s">
        <v>3445</v>
      </c>
      <c r="F145" s="251" t="s">
        <v>3446</v>
      </c>
      <c r="G145" s="251"/>
      <c r="H145" s="251"/>
      <c r="I145" s="251"/>
      <c r="J145" s="175" t="s">
        <v>372</v>
      </c>
      <c r="K145" s="176">
        <v>2</v>
      </c>
      <c r="L145" s="252">
        <v>0</v>
      </c>
      <c r="M145" s="253"/>
      <c r="N145" s="254">
        <f t="shared" si="15"/>
        <v>0</v>
      </c>
      <c r="O145" s="254"/>
      <c r="P145" s="254"/>
      <c r="Q145" s="254"/>
      <c r="R145" s="37"/>
      <c r="T145" s="177" t="s">
        <v>22</v>
      </c>
      <c r="U145" s="44" t="s">
        <v>49</v>
      </c>
      <c r="V145" s="36"/>
      <c r="W145" s="178">
        <f t="shared" si="16"/>
        <v>0</v>
      </c>
      <c r="X145" s="178">
        <v>4.0000000000000003E-5</v>
      </c>
      <c r="Y145" s="178">
        <f t="shared" si="17"/>
        <v>8.0000000000000007E-5</v>
      </c>
      <c r="Z145" s="178">
        <v>0</v>
      </c>
      <c r="AA145" s="179">
        <f t="shared" si="18"/>
        <v>0</v>
      </c>
      <c r="AR145" s="19" t="s">
        <v>268</v>
      </c>
      <c r="AT145" s="19" t="s">
        <v>220</v>
      </c>
      <c r="AU145" s="19" t="s">
        <v>93</v>
      </c>
      <c r="AY145" s="19" t="s">
        <v>219</v>
      </c>
      <c r="BE145" s="118">
        <f t="shared" si="19"/>
        <v>0</v>
      </c>
      <c r="BF145" s="118">
        <f t="shared" si="20"/>
        <v>0</v>
      </c>
      <c r="BG145" s="118">
        <f t="shared" si="21"/>
        <v>0</v>
      </c>
      <c r="BH145" s="118">
        <f t="shared" si="22"/>
        <v>0</v>
      </c>
      <c r="BI145" s="118">
        <f t="shared" si="23"/>
        <v>0</v>
      </c>
      <c r="BJ145" s="19" t="s">
        <v>40</v>
      </c>
      <c r="BK145" s="118">
        <f t="shared" si="24"/>
        <v>0</v>
      </c>
      <c r="BL145" s="19" t="s">
        <v>268</v>
      </c>
      <c r="BM145" s="19" t="s">
        <v>4144</v>
      </c>
    </row>
    <row r="146" spans="2:65" s="1" customFormat="1" ht="16.5" customHeight="1">
      <c r="B146" s="35"/>
      <c r="C146" s="181" t="s">
        <v>362</v>
      </c>
      <c r="D146" s="181" t="s">
        <v>536</v>
      </c>
      <c r="E146" s="182" t="s">
        <v>3448</v>
      </c>
      <c r="F146" s="285" t="s">
        <v>4145</v>
      </c>
      <c r="G146" s="285"/>
      <c r="H146" s="285"/>
      <c r="I146" s="285"/>
      <c r="J146" s="183" t="s">
        <v>372</v>
      </c>
      <c r="K146" s="184">
        <v>2</v>
      </c>
      <c r="L146" s="282">
        <v>0</v>
      </c>
      <c r="M146" s="283"/>
      <c r="N146" s="284">
        <f t="shared" si="15"/>
        <v>0</v>
      </c>
      <c r="O146" s="254"/>
      <c r="P146" s="254"/>
      <c r="Q146" s="254"/>
      <c r="R146" s="37"/>
      <c r="T146" s="177" t="s">
        <v>22</v>
      </c>
      <c r="U146" s="44" t="s">
        <v>49</v>
      </c>
      <c r="V146" s="36"/>
      <c r="W146" s="178">
        <f t="shared" si="16"/>
        <v>0</v>
      </c>
      <c r="X146" s="178">
        <v>1.8E-3</v>
      </c>
      <c r="Y146" s="178">
        <f t="shared" si="17"/>
        <v>3.5999999999999999E-3</v>
      </c>
      <c r="Z146" s="178">
        <v>0</v>
      </c>
      <c r="AA146" s="179">
        <f t="shared" si="18"/>
        <v>0</v>
      </c>
      <c r="AR146" s="19" t="s">
        <v>414</v>
      </c>
      <c r="AT146" s="19" t="s">
        <v>536</v>
      </c>
      <c r="AU146" s="19" t="s">
        <v>93</v>
      </c>
      <c r="AY146" s="19" t="s">
        <v>219</v>
      </c>
      <c r="BE146" s="118">
        <f t="shared" si="19"/>
        <v>0</v>
      </c>
      <c r="BF146" s="118">
        <f t="shared" si="20"/>
        <v>0</v>
      </c>
      <c r="BG146" s="118">
        <f t="shared" si="21"/>
        <v>0</v>
      </c>
      <c r="BH146" s="118">
        <f t="shared" si="22"/>
        <v>0</v>
      </c>
      <c r="BI146" s="118">
        <f t="shared" si="23"/>
        <v>0</v>
      </c>
      <c r="BJ146" s="19" t="s">
        <v>40</v>
      </c>
      <c r="BK146" s="118">
        <f t="shared" si="24"/>
        <v>0</v>
      </c>
      <c r="BL146" s="19" t="s">
        <v>268</v>
      </c>
      <c r="BM146" s="19" t="s">
        <v>4146</v>
      </c>
    </row>
    <row r="147" spans="2:65" s="1" customFormat="1" ht="25.5" customHeight="1">
      <c r="B147" s="35"/>
      <c r="C147" s="173" t="s">
        <v>366</v>
      </c>
      <c r="D147" s="173" t="s">
        <v>220</v>
      </c>
      <c r="E147" s="174" t="s">
        <v>3472</v>
      </c>
      <c r="F147" s="251" t="s">
        <v>3473</v>
      </c>
      <c r="G147" s="251"/>
      <c r="H147" s="251"/>
      <c r="I147" s="251"/>
      <c r="J147" s="175" t="s">
        <v>372</v>
      </c>
      <c r="K147" s="176">
        <v>2</v>
      </c>
      <c r="L147" s="252">
        <v>0</v>
      </c>
      <c r="M147" s="253"/>
      <c r="N147" s="254">
        <f t="shared" si="15"/>
        <v>0</v>
      </c>
      <c r="O147" s="254"/>
      <c r="P147" s="254"/>
      <c r="Q147" s="254"/>
      <c r="R147" s="37"/>
      <c r="T147" s="177" t="s">
        <v>22</v>
      </c>
      <c r="U147" s="44" t="s">
        <v>49</v>
      </c>
      <c r="V147" s="36"/>
      <c r="W147" s="178">
        <f t="shared" si="16"/>
        <v>0</v>
      </c>
      <c r="X147" s="178">
        <v>1.3999999999999999E-4</v>
      </c>
      <c r="Y147" s="178">
        <f t="shared" si="17"/>
        <v>2.7999999999999998E-4</v>
      </c>
      <c r="Z147" s="178">
        <v>0</v>
      </c>
      <c r="AA147" s="179">
        <f t="shared" si="18"/>
        <v>0</v>
      </c>
      <c r="AR147" s="19" t="s">
        <v>268</v>
      </c>
      <c r="AT147" s="19" t="s">
        <v>220</v>
      </c>
      <c r="AU147" s="19" t="s">
        <v>93</v>
      </c>
      <c r="AY147" s="19" t="s">
        <v>219</v>
      </c>
      <c r="BE147" s="118">
        <f t="shared" si="19"/>
        <v>0</v>
      </c>
      <c r="BF147" s="118">
        <f t="shared" si="20"/>
        <v>0</v>
      </c>
      <c r="BG147" s="118">
        <f t="shared" si="21"/>
        <v>0</v>
      </c>
      <c r="BH147" s="118">
        <f t="shared" si="22"/>
        <v>0</v>
      </c>
      <c r="BI147" s="118">
        <f t="shared" si="23"/>
        <v>0</v>
      </c>
      <c r="BJ147" s="19" t="s">
        <v>40</v>
      </c>
      <c r="BK147" s="118">
        <f t="shared" si="24"/>
        <v>0</v>
      </c>
      <c r="BL147" s="19" t="s">
        <v>268</v>
      </c>
      <c r="BM147" s="19" t="s">
        <v>4147</v>
      </c>
    </row>
    <row r="148" spans="2:65" s="1" customFormat="1" ht="25.5" customHeight="1">
      <c r="B148" s="35"/>
      <c r="C148" s="181" t="s">
        <v>10</v>
      </c>
      <c r="D148" s="181" t="s">
        <v>536</v>
      </c>
      <c r="E148" s="182" t="s">
        <v>3475</v>
      </c>
      <c r="F148" s="285" t="s">
        <v>4148</v>
      </c>
      <c r="G148" s="285"/>
      <c r="H148" s="285"/>
      <c r="I148" s="285"/>
      <c r="J148" s="183" t="s">
        <v>372</v>
      </c>
      <c r="K148" s="184">
        <v>2</v>
      </c>
      <c r="L148" s="282">
        <v>0</v>
      </c>
      <c r="M148" s="283"/>
      <c r="N148" s="284">
        <f t="shared" si="15"/>
        <v>0</v>
      </c>
      <c r="O148" s="254"/>
      <c r="P148" s="254"/>
      <c r="Q148" s="254"/>
      <c r="R148" s="37"/>
      <c r="T148" s="177" t="s">
        <v>22</v>
      </c>
      <c r="U148" s="44" t="s">
        <v>49</v>
      </c>
      <c r="V148" s="36"/>
      <c r="W148" s="178">
        <f t="shared" si="16"/>
        <v>0</v>
      </c>
      <c r="X148" s="178">
        <v>3.2000000000000003E-4</v>
      </c>
      <c r="Y148" s="178">
        <f t="shared" si="17"/>
        <v>6.4000000000000005E-4</v>
      </c>
      <c r="Z148" s="178">
        <v>0</v>
      </c>
      <c r="AA148" s="179">
        <f t="shared" si="18"/>
        <v>0</v>
      </c>
      <c r="AR148" s="19" t="s">
        <v>414</v>
      </c>
      <c r="AT148" s="19" t="s">
        <v>536</v>
      </c>
      <c r="AU148" s="19" t="s">
        <v>93</v>
      </c>
      <c r="AY148" s="19" t="s">
        <v>219</v>
      </c>
      <c r="BE148" s="118">
        <f t="shared" si="19"/>
        <v>0</v>
      </c>
      <c r="BF148" s="118">
        <f t="shared" si="20"/>
        <v>0</v>
      </c>
      <c r="BG148" s="118">
        <f t="shared" si="21"/>
        <v>0</v>
      </c>
      <c r="BH148" s="118">
        <f t="shared" si="22"/>
        <v>0</v>
      </c>
      <c r="BI148" s="118">
        <f t="shared" si="23"/>
        <v>0</v>
      </c>
      <c r="BJ148" s="19" t="s">
        <v>40</v>
      </c>
      <c r="BK148" s="118">
        <f t="shared" si="24"/>
        <v>0</v>
      </c>
      <c r="BL148" s="19" t="s">
        <v>268</v>
      </c>
      <c r="BM148" s="19" t="s">
        <v>4149</v>
      </c>
    </row>
    <row r="149" spans="2:65" s="1" customFormat="1" ht="25.5" customHeight="1">
      <c r="B149" s="35"/>
      <c r="C149" s="173" t="s">
        <v>374</v>
      </c>
      <c r="D149" s="173" t="s">
        <v>220</v>
      </c>
      <c r="E149" s="174" t="s">
        <v>3484</v>
      </c>
      <c r="F149" s="251" t="s">
        <v>3485</v>
      </c>
      <c r="G149" s="251"/>
      <c r="H149" s="251"/>
      <c r="I149" s="251"/>
      <c r="J149" s="175" t="s">
        <v>273</v>
      </c>
      <c r="K149" s="180">
        <v>0</v>
      </c>
      <c r="L149" s="252">
        <v>0</v>
      </c>
      <c r="M149" s="253"/>
      <c r="N149" s="254">
        <f t="shared" si="15"/>
        <v>0</v>
      </c>
      <c r="O149" s="254"/>
      <c r="P149" s="254"/>
      <c r="Q149" s="254"/>
      <c r="R149" s="37"/>
      <c r="T149" s="177" t="s">
        <v>22</v>
      </c>
      <c r="U149" s="44" t="s">
        <v>49</v>
      </c>
      <c r="V149" s="36"/>
      <c r="W149" s="178">
        <f t="shared" si="16"/>
        <v>0</v>
      </c>
      <c r="X149" s="178">
        <v>0</v>
      </c>
      <c r="Y149" s="178">
        <f t="shared" si="17"/>
        <v>0</v>
      </c>
      <c r="Z149" s="178">
        <v>0</v>
      </c>
      <c r="AA149" s="179">
        <f t="shared" si="18"/>
        <v>0</v>
      </c>
      <c r="AR149" s="19" t="s">
        <v>268</v>
      </c>
      <c r="AT149" s="19" t="s">
        <v>220</v>
      </c>
      <c r="AU149" s="19" t="s">
        <v>93</v>
      </c>
      <c r="AY149" s="19" t="s">
        <v>219</v>
      </c>
      <c r="BE149" s="118">
        <f t="shared" si="19"/>
        <v>0</v>
      </c>
      <c r="BF149" s="118">
        <f t="shared" si="20"/>
        <v>0</v>
      </c>
      <c r="BG149" s="118">
        <f t="shared" si="21"/>
        <v>0</v>
      </c>
      <c r="BH149" s="118">
        <f t="shared" si="22"/>
        <v>0</v>
      </c>
      <c r="BI149" s="118">
        <f t="shared" si="23"/>
        <v>0</v>
      </c>
      <c r="BJ149" s="19" t="s">
        <v>40</v>
      </c>
      <c r="BK149" s="118">
        <f t="shared" si="24"/>
        <v>0</v>
      </c>
      <c r="BL149" s="19" t="s">
        <v>268</v>
      </c>
      <c r="BM149" s="19" t="s">
        <v>4150</v>
      </c>
    </row>
    <row r="150" spans="2:65" s="1" customFormat="1" ht="49.9" customHeight="1">
      <c r="B150" s="35"/>
      <c r="C150" s="36"/>
      <c r="D150" s="164" t="s">
        <v>282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249">
        <f>BK150</f>
        <v>0</v>
      </c>
      <c r="O150" s="250"/>
      <c r="P150" s="250"/>
      <c r="Q150" s="250"/>
      <c r="R150" s="37"/>
      <c r="T150" s="153"/>
      <c r="U150" s="56"/>
      <c r="V150" s="56"/>
      <c r="W150" s="56"/>
      <c r="X150" s="56"/>
      <c r="Y150" s="56"/>
      <c r="Z150" s="56"/>
      <c r="AA150" s="58"/>
      <c r="AT150" s="19" t="s">
        <v>83</v>
      </c>
      <c r="AU150" s="19" t="s">
        <v>84</v>
      </c>
      <c r="AY150" s="19" t="s">
        <v>283</v>
      </c>
      <c r="BK150" s="118">
        <v>0</v>
      </c>
    </row>
    <row r="151" spans="2:65" s="1" customFormat="1" ht="6.95" customHeight="1">
      <c r="B151" s="59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1"/>
    </row>
  </sheetData>
  <sheetProtection algorithmName="SHA-512" hashValue="FnrK4lOktEKJFmfOufoLmWz3pIuvtZw54PtJrx9Q68Q0LC+0HBj1qdIctqdLTVq0tVWdeALa61dmcGfAojOCpw==" saltValue="qmk1fCCkhe70pHOoC83mvfVQfD39DESCR5lQ1FUYITe63yPBaL6QumhlQPFO81znqC/37IpkRBUrXK3dBqBPZw==" spinCount="10" sheet="1" objects="1" scenarios="1" formatColumns="0" formatRows="0"/>
  <mergeCells count="144"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O22:P22"/>
    <mergeCell ref="O11:P11"/>
    <mergeCell ref="O13:P13"/>
    <mergeCell ref="O14:P14"/>
    <mergeCell ref="O16:P16"/>
    <mergeCell ref="E17:L17"/>
    <mergeCell ref="O17:P17"/>
    <mergeCell ref="O19:P19"/>
    <mergeCell ref="O20:P20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N94:Q94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4:P114"/>
    <mergeCell ref="F112:P112"/>
    <mergeCell ref="F113:P113"/>
    <mergeCell ref="F115:P115"/>
    <mergeCell ref="M117:P117"/>
    <mergeCell ref="M119:Q119"/>
    <mergeCell ref="M120:Q120"/>
    <mergeCell ref="F122:I122"/>
    <mergeCell ref="L122:M122"/>
    <mergeCell ref="N122:Q122"/>
    <mergeCell ref="N123:Q123"/>
    <mergeCell ref="N124:Q124"/>
    <mergeCell ref="N125:Q125"/>
    <mergeCell ref="L136:M136"/>
    <mergeCell ref="L137:M137"/>
    <mergeCell ref="L138:M138"/>
    <mergeCell ref="F126:I126"/>
    <mergeCell ref="F127:I127"/>
    <mergeCell ref="L126:M126"/>
    <mergeCell ref="N126:Q126"/>
    <mergeCell ref="L127:M127"/>
    <mergeCell ref="N127:Q127"/>
    <mergeCell ref="L128:M128"/>
    <mergeCell ref="N128:Q128"/>
    <mergeCell ref="L129:M129"/>
    <mergeCell ref="N129:Q129"/>
    <mergeCell ref="F137:I137"/>
    <mergeCell ref="F136:I136"/>
    <mergeCell ref="F133:I133"/>
    <mergeCell ref="F134:I134"/>
    <mergeCell ref="F135:I135"/>
    <mergeCell ref="F138:I138"/>
    <mergeCell ref="N150:Q150"/>
    <mergeCell ref="F132:I132"/>
    <mergeCell ref="L132:M132"/>
    <mergeCell ref="N132:Q132"/>
    <mergeCell ref="L133:M133"/>
    <mergeCell ref="N133:Q133"/>
    <mergeCell ref="N134:Q134"/>
    <mergeCell ref="N135:Q135"/>
    <mergeCell ref="N136:Q136"/>
    <mergeCell ref="N137:Q137"/>
    <mergeCell ref="N138:Q138"/>
    <mergeCell ref="N146:Q146"/>
    <mergeCell ref="N140:Q140"/>
    <mergeCell ref="N141:Q141"/>
    <mergeCell ref="N142:Q142"/>
    <mergeCell ref="N143:Q143"/>
    <mergeCell ref="N144:Q144"/>
    <mergeCell ref="N145:Q145"/>
    <mergeCell ref="N147:Q147"/>
    <mergeCell ref="N148:Q148"/>
    <mergeCell ref="L141:M141"/>
    <mergeCell ref="L142:M142"/>
    <mergeCell ref="L143:M143"/>
    <mergeCell ref="L144:M144"/>
    <mergeCell ref="H1:K1"/>
    <mergeCell ref="C2:Q2"/>
    <mergeCell ref="C4:Q4"/>
    <mergeCell ref="F6:P6"/>
    <mergeCell ref="F8:P8"/>
    <mergeCell ref="F7:P7"/>
    <mergeCell ref="F9:P9"/>
    <mergeCell ref="S2:AC2"/>
    <mergeCell ref="N149:Q149"/>
    <mergeCell ref="N139:Q139"/>
    <mergeCell ref="L145:M145"/>
    <mergeCell ref="L146:M146"/>
    <mergeCell ref="L147:M147"/>
    <mergeCell ref="L148:M148"/>
    <mergeCell ref="L149:M149"/>
    <mergeCell ref="L130:M130"/>
    <mergeCell ref="N130:Q130"/>
    <mergeCell ref="N131:Q131"/>
    <mergeCell ref="F128:I128"/>
    <mergeCell ref="F130:I130"/>
    <mergeCell ref="F129:I129"/>
    <mergeCell ref="L140:M140"/>
    <mergeCell ref="L134:M134"/>
    <mergeCell ref="L135:M135"/>
  </mergeCells>
  <hyperlinks>
    <hyperlink ref="F1:G1" location="C2" display="1) Krycí list rozpočtu"/>
    <hyperlink ref="H1:K1" location="C88" display="2) Rekapitulace rozpočtu"/>
    <hyperlink ref="L1" location="C12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5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161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4151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s="1" customFormat="1" ht="32.85" customHeight="1">
      <c r="B8" s="35"/>
      <c r="C8" s="36"/>
      <c r="D8" s="29" t="s">
        <v>183</v>
      </c>
      <c r="E8" s="36"/>
      <c r="F8" s="221" t="s">
        <v>4152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79" t="str">
        <f>'Rekapitulace stavby'!AN8</f>
        <v>5. 3. 2018</v>
      </c>
      <c r="P10" s="266"/>
      <c r="Q10" s="36"/>
      <c r="R10" s="37"/>
    </row>
    <row r="11" spans="1:66" s="1" customFormat="1" ht="10.7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220" t="s">
        <v>30</v>
      </c>
      <c r="P12" s="220"/>
      <c r="Q12" s="36"/>
      <c r="R12" s="37"/>
    </row>
    <row r="13" spans="1:66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220" t="s">
        <v>22</v>
      </c>
      <c r="P13" s="220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33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80" t="str">
        <f>IF('Rekapitulace stavby'!AN13="","",'Rekapitulace stavby'!AN13)</f>
        <v>Vyplň údaj</v>
      </c>
      <c r="P15" s="220"/>
      <c r="Q15" s="36"/>
      <c r="R15" s="37"/>
    </row>
    <row r="16" spans="1:66" s="1" customFormat="1" ht="18" customHeight="1">
      <c r="B16" s="35"/>
      <c r="C16" s="36"/>
      <c r="D16" s="36"/>
      <c r="E16" s="280" t="str">
        <f>IF('Rekapitulace stavby'!E14="","",'Rekapitulace stavby'!E14)</f>
        <v>Vyplň údaj</v>
      </c>
      <c r="F16" s="281"/>
      <c r="G16" s="281"/>
      <c r="H16" s="281"/>
      <c r="I16" s="281"/>
      <c r="J16" s="281"/>
      <c r="K16" s="281"/>
      <c r="L16" s="281"/>
      <c r="M16" s="30" t="s">
        <v>32</v>
      </c>
      <c r="N16" s="36"/>
      <c r="O16" s="280" t="str">
        <f>IF('Rekapitulace stavby'!AN14="","",'Rekapitulace stavby'!AN14)</f>
        <v>Vyplň údaj</v>
      </c>
      <c r="P16" s="220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35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220" t="s">
        <v>36</v>
      </c>
      <c r="P18" s="220"/>
      <c r="Q18" s="36"/>
      <c r="R18" s="37"/>
    </row>
    <row r="19" spans="2:18" s="1" customFormat="1" ht="18" customHeight="1">
      <c r="B19" s="35"/>
      <c r="C19" s="36"/>
      <c r="D19" s="36"/>
      <c r="E19" s="28" t="s">
        <v>37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220" t="s">
        <v>38</v>
      </c>
      <c r="P19" s="220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41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220" t="s">
        <v>36</v>
      </c>
      <c r="P21" s="220"/>
      <c r="Q21" s="36"/>
      <c r="R21" s="37"/>
    </row>
    <row r="22" spans="2:18" s="1" customFormat="1" ht="18" customHeight="1">
      <c r="B22" s="35"/>
      <c r="C22" s="36"/>
      <c r="D22" s="36"/>
      <c r="E22" s="28" t="s">
        <v>37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220" t="s">
        <v>38</v>
      </c>
      <c r="P22" s="220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85.5" customHeight="1">
      <c r="B25" s="35"/>
      <c r="C25" s="36"/>
      <c r="D25" s="36"/>
      <c r="E25" s="215" t="s">
        <v>44</v>
      </c>
      <c r="F25" s="215"/>
      <c r="G25" s="215"/>
      <c r="H25" s="215"/>
      <c r="I25" s="215"/>
      <c r="J25" s="215"/>
      <c r="K25" s="215"/>
      <c r="L25" s="215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6" t="s">
        <v>184</v>
      </c>
      <c r="E28" s="36"/>
      <c r="F28" s="36"/>
      <c r="G28" s="36"/>
      <c r="H28" s="36"/>
      <c r="I28" s="36"/>
      <c r="J28" s="36"/>
      <c r="K28" s="36"/>
      <c r="L28" s="36"/>
      <c r="M28" s="216">
        <f>N89</f>
        <v>0</v>
      </c>
      <c r="N28" s="216"/>
      <c r="O28" s="216"/>
      <c r="P28" s="216"/>
      <c r="Q28" s="36"/>
      <c r="R28" s="37"/>
    </row>
    <row r="29" spans="2:18" s="1" customFormat="1" ht="14.45" customHeight="1">
      <c r="B29" s="35"/>
      <c r="C29" s="36"/>
      <c r="D29" s="34" t="s">
        <v>169</v>
      </c>
      <c r="E29" s="36"/>
      <c r="F29" s="36"/>
      <c r="G29" s="36"/>
      <c r="H29" s="36"/>
      <c r="I29" s="36"/>
      <c r="J29" s="36"/>
      <c r="K29" s="36"/>
      <c r="L29" s="36"/>
      <c r="M29" s="216">
        <f>N96</f>
        <v>0</v>
      </c>
      <c r="N29" s="216"/>
      <c r="O29" s="216"/>
      <c r="P29" s="216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7" t="s">
        <v>47</v>
      </c>
      <c r="E31" s="36"/>
      <c r="F31" s="36"/>
      <c r="G31" s="36"/>
      <c r="H31" s="36"/>
      <c r="I31" s="36"/>
      <c r="J31" s="36"/>
      <c r="K31" s="36"/>
      <c r="L31" s="36"/>
      <c r="M31" s="278">
        <f>ROUND(M28+M29,0)</f>
        <v>0</v>
      </c>
      <c r="N31" s="263"/>
      <c r="O31" s="263"/>
      <c r="P31" s="263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48</v>
      </c>
      <c r="E33" s="42" t="s">
        <v>49</v>
      </c>
      <c r="F33" s="43">
        <v>0.21</v>
      </c>
      <c r="G33" s="128" t="s">
        <v>50</v>
      </c>
      <c r="H33" s="274">
        <f>(SUM(BE96:BE103)+SUM(BE122:BE163))</f>
        <v>0</v>
      </c>
      <c r="I33" s="263"/>
      <c r="J33" s="263"/>
      <c r="K33" s="36"/>
      <c r="L33" s="36"/>
      <c r="M33" s="274">
        <f>ROUND((SUM(BE96:BE103)+SUM(BE122:BE163)), 0)*F33</f>
        <v>0</v>
      </c>
      <c r="N33" s="263"/>
      <c r="O33" s="263"/>
      <c r="P33" s="263"/>
      <c r="Q33" s="36"/>
      <c r="R33" s="37"/>
    </row>
    <row r="34" spans="2:18" s="1" customFormat="1" ht="14.45" customHeight="1">
      <c r="B34" s="35"/>
      <c r="C34" s="36"/>
      <c r="D34" s="36"/>
      <c r="E34" s="42" t="s">
        <v>51</v>
      </c>
      <c r="F34" s="43">
        <v>0.15</v>
      </c>
      <c r="G34" s="128" t="s">
        <v>50</v>
      </c>
      <c r="H34" s="274">
        <f>(SUM(BF96:BF103)+SUM(BF122:BF163))</f>
        <v>0</v>
      </c>
      <c r="I34" s="263"/>
      <c r="J34" s="263"/>
      <c r="K34" s="36"/>
      <c r="L34" s="36"/>
      <c r="M34" s="274">
        <f>ROUND((SUM(BF96:BF103)+SUM(BF122:BF163)), 0)*F34</f>
        <v>0</v>
      </c>
      <c r="N34" s="263"/>
      <c r="O34" s="263"/>
      <c r="P34" s="26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52</v>
      </c>
      <c r="F35" s="43">
        <v>0.21</v>
      </c>
      <c r="G35" s="128" t="s">
        <v>50</v>
      </c>
      <c r="H35" s="274">
        <f>(SUM(BG96:BG103)+SUM(BG122:BG163))</f>
        <v>0</v>
      </c>
      <c r="I35" s="263"/>
      <c r="J35" s="263"/>
      <c r="K35" s="36"/>
      <c r="L35" s="36"/>
      <c r="M35" s="274"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53</v>
      </c>
      <c r="F36" s="43">
        <v>0.15</v>
      </c>
      <c r="G36" s="128" t="s">
        <v>50</v>
      </c>
      <c r="H36" s="274">
        <f>(SUM(BH96:BH103)+SUM(BH122:BH163))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54</v>
      </c>
      <c r="F37" s="43">
        <v>0</v>
      </c>
      <c r="G37" s="128" t="s">
        <v>50</v>
      </c>
      <c r="H37" s="274">
        <f>(SUM(BI96:BI103)+SUM(BI122:BI163))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4"/>
      <c r="D39" s="129" t="s">
        <v>55</v>
      </c>
      <c r="E39" s="79"/>
      <c r="F39" s="79"/>
      <c r="G39" s="130" t="s">
        <v>56</v>
      </c>
      <c r="H39" s="131" t="s">
        <v>57</v>
      </c>
      <c r="I39" s="79"/>
      <c r="J39" s="79"/>
      <c r="K39" s="79"/>
      <c r="L39" s="275">
        <f>SUM(M31:M37)</f>
        <v>0</v>
      </c>
      <c r="M39" s="275"/>
      <c r="N39" s="275"/>
      <c r="O39" s="275"/>
      <c r="P39" s="276"/>
      <c r="Q39" s="124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4151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s="1" customFormat="1" ht="36.950000000000003" customHeight="1">
      <c r="B80" s="35"/>
      <c r="C80" s="69" t="s">
        <v>183</v>
      </c>
      <c r="D80" s="36"/>
      <c r="E80" s="36"/>
      <c r="F80" s="236" t="str">
        <f>F8</f>
        <v>01 - Přeložka sávající jenotné kanalizace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36"/>
      <c r="R80" s="37"/>
      <c r="T80" s="135"/>
      <c r="U80" s="135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5"/>
      <c r="U81" s="135"/>
    </row>
    <row r="82" spans="2:47" s="1" customFormat="1" ht="18" customHeight="1">
      <c r="B82" s="35"/>
      <c r="C82" s="30" t="s">
        <v>24</v>
      </c>
      <c r="D82" s="36"/>
      <c r="E82" s="36"/>
      <c r="F82" s="28" t="str">
        <f>F10</f>
        <v>Dobruška</v>
      </c>
      <c r="G82" s="36"/>
      <c r="H82" s="36"/>
      <c r="I82" s="36"/>
      <c r="J82" s="36"/>
      <c r="K82" s="30" t="s">
        <v>26</v>
      </c>
      <c r="L82" s="36"/>
      <c r="M82" s="266" t="str">
        <f>IF(O10="","",O10)</f>
        <v>5. 3. 2018</v>
      </c>
      <c r="N82" s="266"/>
      <c r="O82" s="266"/>
      <c r="P82" s="266"/>
      <c r="Q82" s="36"/>
      <c r="R82" s="37"/>
      <c r="T82" s="135"/>
      <c r="U82" s="135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5"/>
      <c r="U83" s="135"/>
    </row>
    <row r="84" spans="2:47" s="1" customFormat="1" ht="15">
      <c r="B84" s="35"/>
      <c r="C84" s="30" t="s">
        <v>28</v>
      </c>
      <c r="D84" s="36"/>
      <c r="E84" s="36"/>
      <c r="F84" s="28" t="str">
        <f>E13</f>
        <v>SŠ - Podorlické vzdělávací centrum Dobruška</v>
      </c>
      <c r="G84" s="36"/>
      <c r="H84" s="36"/>
      <c r="I84" s="36"/>
      <c r="J84" s="36"/>
      <c r="K84" s="30" t="s">
        <v>35</v>
      </c>
      <c r="L84" s="36"/>
      <c r="M84" s="220" t="str">
        <f>E19</f>
        <v>ApA Architektonicko-projekt.ateliér Vamberk s.r.o.</v>
      </c>
      <c r="N84" s="220"/>
      <c r="O84" s="220"/>
      <c r="P84" s="220"/>
      <c r="Q84" s="220"/>
      <c r="R84" s="37"/>
      <c r="T84" s="135"/>
      <c r="U84" s="135"/>
    </row>
    <row r="85" spans="2:47" s="1" customFormat="1" ht="14.45" customHeight="1">
      <c r="B85" s="35"/>
      <c r="C85" s="30" t="s">
        <v>33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41</v>
      </c>
      <c r="L85" s="36"/>
      <c r="M85" s="220" t="str">
        <f>E22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5"/>
      <c r="U86" s="135"/>
    </row>
    <row r="87" spans="2:47" s="1" customFormat="1" ht="29.25" customHeight="1">
      <c r="B87" s="35"/>
      <c r="C87" s="271" t="s">
        <v>186</v>
      </c>
      <c r="D87" s="272"/>
      <c r="E87" s="272"/>
      <c r="F87" s="272"/>
      <c r="G87" s="272"/>
      <c r="H87" s="124"/>
      <c r="I87" s="124"/>
      <c r="J87" s="124"/>
      <c r="K87" s="124"/>
      <c r="L87" s="124"/>
      <c r="M87" s="124"/>
      <c r="N87" s="271" t="s">
        <v>187</v>
      </c>
      <c r="O87" s="272"/>
      <c r="P87" s="272"/>
      <c r="Q87" s="272"/>
      <c r="R87" s="37"/>
      <c r="T87" s="135"/>
      <c r="U87" s="135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5"/>
      <c r="U88" s="135"/>
    </row>
    <row r="89" spans="2:47" s="1" customFormat="1" ht="29.25" customHeight="1">
      <c r="B89" s="35"/>
      <c r="C89" s="137" t="s">
        <v>188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9">
        <f>N122</f>
        <v>0</v>
      </c>
      <c r="O89" s="269"/>
      <c r="P89" s="269"/>
      <c r="Q89" s="269"/>
      <c r="R89" s="37"/>
      <c r="T89" s="135"/>
      <c r="U89" s="135"/>
      <c r="AU89" s="19" t="s">
        <v>189</v>
      </c>
    </row>
    <row r="90" spans="2:47" s="7" customFormat="1" ht="24.95" customHeight="1">
      <c r="B90" s="138"/>
      <c r="C90" s="139"/>
      <c r="D90" s="140" t="s">
        <v>190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60">
        <f>N123</f>
        <v>0</v>
      </c>
      <c r="O90" s="273"/>
      <c r="P90" s="273"/>
      <c r="Q90" s="273"/>
      <c r="R90" s="141"/>
      <c r="T90" s="142"/>
      <c r="U90" s="142"/>
    </row>
    <row r="91" spans="2:47" s="8" customFormat="1" ht="19.899999999999999" customHeight="1">
      <c r="B91" s="143"/>
      <c r="C91" s="103"/>
      <c r="D91" s="114" t="s">
        <v>191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6">
        <f>N124</f>
        <v>0</v>
      </c>
      <c r="O91" s="227"/>
      <c r="P91" s="227"/>
      <c r="Q91" s="227"/>
      <c r="R91" s="144"/>
      <c r="T91" s="145"/>
      <c r="U91" s="145"/>
    </row>
    <row r="92" spans="2:47" s="8" customFormat="1" ht="19.899999999999999" customHeight="1">
      <c r="B92" s="143"/>
      <c r="C92" s="103"/>
      <c r="D92" s="114" t="s">
        <v>2175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N140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3028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N159</f>
        <v>0</v>
      </c>
      <c r="O93" s="227"/>
      <c r="P93" s="227"/>
      <c r="Q93" s="227"/>
      <c r="R93" s="144"/>
      <c r="T93" s="145"/>
      <c r="U93" s="145"/>
    </row>
    <row r="94" spans="2:47" s="8" customFormat="1" ht="19.899999999999999" customHeight="1">
      <c r="B94" s="143"/>
      <c r="C94" s="103"/>
      <c r="D94" s="114" t="s">
        <v>290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6">
        <f>N162</f>
        <v>0</v>
      </c>
      <c r="O94" s="227"/>
      <c r="P94" s="227"/>
      <c r="Q94" s="227"/>
      <c r="R94" s="144"/>
      <c r="T94" s="145"/>
      <c r="U94" s="145"/>
    </row>
    <row r="95" spans="2:47" s="1" customFormat="1" ht="21.7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  <c r="T95" s="135"/>
      <c r="U95" s="135"/>
    </row>
    <row r="96" spans="2:47" s="1" customFormat="1" ht="29.25" customHeight="1">
      <c r="B96" s="35"/>
      <c r="C96" s="137" t="s">
        <v>197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69">
        <f>ROUND(N97+N98+N99+N100+N101+N102,0)</f>
        <v>0</v>
      </c>
      <c r="O96" s="270"/>
      <c r="P96" s="270"/>
      <c r="Q96" s="270"/>
      <c r="R96" s="37"/>
      <c r="T96" s="146"/>
      <c r="U96" s="147" t="s">
        <v>48</v>
      </c>
    </row>
    <row r="97" spans="2:65" s="1" customFormat="1" ht="18" customHeight="1">
      <c r="B97" s="35"/>
      <c r="C97" s="36"/>
      <c r="D97" s="247" t="s">
        <v>198</v>
      </c>
      <c r="E97" s="248"/>
      <c r="F97" s="248"/>
      <c r="G97" s="248"/>
      <c r="H97" s="248"/>
      <c r="I97" s="36"/>
      <c r="J97" s="36"/>
      <c r="K97" s="36"/>
      <c r="L97" s="36"/>
      <c r="M97" s="36"/>
      <c r="N97" s="246">
        <f>ROUND(N89*T97,0)</f>
        <v>0</v>
      </c>
      <c r="O97" s="226"/>
      <c r="P97" s="226"/>
      <c r="Q97" s="226"/>
      <c r="R97" s="37"/>
      <c r="S97" s="148"/>
      <c r="T97" s="149"/>
      <c r="U97" s="150" t="s">
        <v>49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51" t="s">
        <v>162</v>
      </c>
      <c r="AZ97" s="148"/>
      <c r="BA97" s="148"/>
      <c r="BB97" s="148"/>
      <c r="BC97" s="148"/>
      <c r="BD97" s="148"/>
      <c r="BE97" s="152">
        <f t="shared" ref="BE97:BE102" si="0">IF(U97="základní",N97,0)</f>
        <v>0</v>
      </c>
      <c r="BF97" s="152">
        <f t="shared" ref="BF97:BF102" si="1">IF(U97="snížená",N97,0)</f>
        <v>0</v>
      </c>
      <c r="BG97" s="152">
        <f t="shared" ref="BG97:BG102" si="2">IF(U97="zákl. přenesená",N97,0)</f>
        <v>0</v>
      </c>
      <c r="BH97" s="152">
        <f t="shared" ref="BH97:BH102" si="3">IF(U97="sníž. přenesená",N97,0)</f>
        <v>0</v>
      </c>
      <c r="BI97" s="152">
        <f t="shared" ref="BI97:BI102" si="4">IF(U97="nulová",N97,0)</f>
        <v>0</v>
      </c>
      <c r="BJ97" s="151" t="s">
        <v>40</v>
      </c>
      <c r="BK97" s="148"/>
      <c r="BL97" s="148"/>
      <c r="BM97" s="148"/>
    </row>
    <row r="98" spans="2:65" s="1" customFormat="1" ht="18" customHeight="1">
      <c r="B98" s="35"/>
      <c r="C98" s="36"/>
      <c r="D98" s="247" t="s">
        <v>199</v>
      </c>
      <c r="E98" s="248"/>
      <c r="F98" s="248"/>
      <c r="G98" s="248"/>
      <c r="H98" s="248"/>
      <c r="I98" s="36"/>
      <c r="J98" s="36"/>
      <c r="K98" s="36"/>
      <c r="L98" s="36"/>
      <c r="M98" s="36"/>
      <c r="N98" s="246">
        <f>ROUND(N89*T98,0)</f>
        <v>0</v>
      </c>
      <c r="O98" s="226"/>
      <c r="P98" s="226"/>
      <c r="Q98" s="226"/>
      <c r="R98" s="37"/>
      <c r="S98" s="148"/>
      <c r="T98" s="149"/>
      <c r="U98" s="150" t="s">
        <v>49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51" t="s">
        <v>162</v>
      </c>
      <c r="AZ98" s="148"/>
      <c r="BA98" s="148"/>
      <c r="BB98" s="148"/>
      <c r="BC98" s="148"/>
      <c r="BD98" s="148"/>
      <c r="BE98" s="152">
        <f t="shared" si="0"/>
        <v>0</v>
      </c>
      <c r="BF98" s="152">
        <f t="shared" si="1"/>
        <v>0</v>
      </c>
      <c r="BG98" s="152">
        <f t="shared" si="2"/>
        <v>0</v>
      </c>
      <c r="BH98" s="152">
        <f t="shared" si="3"/>
        <v>0</v>
      </c>
      <c r="BI98" s="152">
        <f t="shared" si="4"/>
        <v>0</v>
      </c>
      <c r="BJ98" s="151" t="s">
        <v>40</v>
      </c>
      <c r="BK98" s="148"/>
      <c r="BL98" s="148"/>
      <c r="BM98" s="148"/>
    </row>
    <row r="99" spans="2:65" s="1" customFormat="1" ht="18" customHeight="1">
      <c r="B99" s="35"/>
      <c r="C99" s="36"/>
      <c r="D99" s="247" t="s">
        <v>200</v>
      </c>
      <c r="E99" s="248"/>
      <c r="F99" s="248"/>
      <c r="G99" s="248"/>
      <c r="H99" s="248"/>
      <c r="I99" s="36"/>
      <c r="J99" s="36"/>
      <c r="K99" s="36"/>
      <c r="L99" s="36"/>
      <c r="M99" s="36"/>
      <c r="N99" s="246">
        <f>ROUND(N89*T99,0)</f>
        <v>0</v>
      </c>
      <c r="O99" s="226"/>
      <c r="P99" s="226"/>
      <c r="Q99" s="226"/>
      <c r="R99" s="37"/>
      <c r="S99" s="148"/>
      <c r="T99" s="149"/>
      <c r="U99" s="150" t="s">
        <v>49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51" t="s">
        <v>162</v>
      </c>
      <c r="AZ99" s="148"/>
      <c r="BA99" s="148"/>
      <c r="BB99" s="148"/>
      <c r="BC99" s="148"/>
      <c r="BD99" s="148"/>
      <c r="BE99" s="152">
        <f t="shared" si="0"/>
        <v>0</v>
      </c>
      <c r="BF99" s="152">
        <f t="shared" si="1"/>
        <v>0</v>
      </c>
      <c r="BG99" s="152">
        <f t="shared" si="2"/>
        <v>0</v>
      </c>
      <c r="BH99" s="152">
        <f t="shared" si="3"/>
        <v>0</v>
      </c>
      <c r="BI99" s="152">
        <f t="shared" si="4"/>
        <v>0</v>
      </c>
      <c r="BJ99" s="151" t="s">
        <v>40</v>
      </c>
      <c r="BK99" s="148"/>
      <c r="BL99" s="148"/>
      <c r="BM99" s="148"/>
    </row>
    <row r="100" spans="2:65" s="1" customFormat="1" ht="18" customHeight="1">
      <c r="B100" s="35"/>
      <c r="C100" s="36"/>
      <c r="D100" s="247" t="s">
        <v>201</v>
      </c>
      <c r="E100" s="248"/>
      <c r="F100" s="248"/>
      <c r="G100" s="248"/>
      <c r="H100" s="248"/>
      <c r="I100" s="36"/>
      <c r="J100" s="36"/>
      <c r="K100" s="36"/>
      <c r="L100" s="36"/>
      <c r="M100" s="36"/>
      <c r="N100" s="246">
        <f>ROUND(N89*T100,0)</f>
        <v>0</v>
      </c>
      <c r="O100" s="226"/>
      <c r="P100" s="226"/>
      <c r="Q100" s="226"/>
      <c r="R100" s="37"/>
      <c r="S100" s="148"/>
      <c r="T100" s="149"/>
      <c r="U100" s="150" t="s">
        <v>49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51" t="s">
        <v>162</v>
      </c>
      <c r="AZ100" s="148"/>
      <c r="BA100" s="148"/>
      <c r="BB100" s="148"/>
      <c r="BC100" s="148"/>
      <c r="BD100" s="148"/>
      <c r="BE100" s="152">
        <f t="shared" si="0"/>
        <v>0</v>
      </c>
      <c r="BF100" s="152">
        <f t="shared" si="1"/>
        <v>0</v>
      </c>
      <c r="BG100" s="152">
        <f t="shared" si="2"/>
        <v>0</v>
      </c>
      <c r="BH100" s="152">
        <f t="shared" si="3"/>
        <v>0</v>
      </c>
      <c r="BI100" s="152">
        <f t="shared" si="4"/>
        <v>0</v>
      </c>
      <c r="BJ100" s="151" t="s">
        <v>40</v>
      </c>
      <c r="BK100" s="148"/>
      <c r="BL100" s="148"/>
      <c r="BM100" s="148"/>
    </row>
    <row r="101" spans="2:65" s="1" customFormat="1" ht="18" customHeight="1">
      <c r="B101" s="35"/>
      <c r="C101" s="36"/>
      <c r="D101" s="247" t="s">
        <v>202</v>
      </c>
      <c r="E101" s="248"/>
      <c r="F101" s="248"/>
      <c r="G101" s="248"/>
      <c r="H101" s="248"/>
      <c r="I101" s="36"/>
      <c r="J101" s="36"/>
      <c r="K101" s="36"/>
      <c r="L101" s="36"/>
      <c r="M101" s="36"/>
      <c r="N101" s="246">
        <f>ROUND(N89*T101,0)</f>
        <v>0</v>
      </c>
      <c r="O101" s="226"/>
      <c r="P101" s="226"/>
      <c r="Q101" s="226"/>
      <c r="R101" s="37"/>
      <c r="S101" s="148"/>
      <c r="T101" s="149"/>
      <c r="U101" s="150" t="s">
        <v>49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51" t="s">
        <v>162</v>
      </c>
      <c r="AZ101" s="148"/>
      <c r="BA101" s="148"/>
      <c r="BB101" s="148"/>
      <c r="BC101" s="148"/>
      <c r="BD101" s="148"/>
      <c r="BE101" s="152">
        <f t="shared" si="0"/>
        <v>0</v>
      </c>
      <c r="BF101" s="152">
        <f t="shared" si="1"/>
        <v>0</v>
      </c>
      <c r="BG101" s="152">
        <f t="shared" si="2"/>
        <v>0</v>
      </c>
      <c r="BH101" s="152">
        <f t="shared" si="3"/>
        <v>0</v>
      </c>
      <c r="BI101" s="152">
        <f t="shared" si="4"/>
        <v>0</v>
      </c>
      <c r="BJ101" s="151" t="s">
        <v>40</v>
      </c>
      <c r="BK101" s="148"/>
      <c r="BL101" s="148"/>
      <c r="BM101" s="148"/>
    </row>
    <row r="102" spans="2:65" s="1" customFormat="1" ht="18" customHeight="1">
      <c r="B102" s="35"/>
      <c r="C102" s="36"/>
      <c r="D102" s="114" t="s">
        <v>203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246">
        <f>ROUND(N89*T102,0)</f>
        <v>0</v>
      </c>
      <c r="O102" s="226"/>
      <c r="P102" s="226"/>
      <c r="Q102" s="226"/>
      <c r="R102" s="37"/>
      <c r="S102" s="148"/>
      <c r="T102" s="153"/>
      <c r="U102" s="154" t="s">
        <v>49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51" t="s">
        <v>204</v>
      </c>
      <c r="AZ102" s="148"/>
      <c r="BA102" s="148"/>
      <c r="BB102" s="148"/>
      <c r="BC102" s="148"/>
      <c r="BD102" s="148"/>
      <c r="BE102" s="152">
        <f t="shared" si="0"/>
        <v>0</v>
      </c>
      <c r="BF102" s="152">
        <f t="shared" si="1"/>
        <v>0</v>
      </c>
      <c r="BG102" s="152">
        <f t="shared" si="2"/>
        <v>0</v>
      </c>
      <c r="BH102" s="152">
        <f t="shared" si="3"/>
        <v>0</v>
      </c>
      <c r="BI102" s="152">
        <f t="shared" si="4"/>
        <v>0</v>
      </c>
      <c r="BJ102" s="151" t="s">
        <v>40</v>
      </c>
      <c r="BK102" s="148"/>
      <c r="BL102" s="148"/>
      <c r="BM102" s="148"/>
    </row>
    <row r="103" spans="2:65" s="1" customFormat="1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  <c r="T103" s="135"/>
      <c r="U103" s="135"/>
    </row>
    <row r="104" spans="2:65" s="1" customFormat="1" ht="29.25" customHeight="1">
      <c r="B104" s="35"/>
      <c r="C104" s="123" t="s">
        <v>174</v>
      </c>
      <c r="D104" s="124"/>
      <c r="E104" s="124"/>
      <c r="F104" s="124"/>
      <c r="G104" s="124"/>
      <c r="H104" s="124"/>
      <c r="I104" s="124"/>
      <c r="J104" s="124"/>
      <c r="K104" s="124"/>
      <c r="L104" s="233">
        <f>ROUND(SUM(N89+N96),0)</f>
        <v>0</v>
      </c>
      <c r="M104" s="233"/>
      <c r="N104" s="233"/>
      <c r="O104" s="233"/>
      <c r="P104" s="233"/>
      <c r="Q104" s="233"/>
      <c r="R104" s="37"/>
      <c r="T104" s="135"/>
      <c r="U104" s="135"/>
    </row>
    <row r="105" spans="2:65" s="1" customFormat="1" ht="6.95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  <c r="T105" s="135"/>
      <c r="U105" s="135"/>
    </row>
    <row r="109" spans="2:65" s="1" customFormat="1" ht="6.95" customHeight="1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spans="2:65" s="1" customFormat="1" ht="36.950000000000003" customHeight="1">
      <c r="B110" s="35"/>
      <c r="C110" s="207" t="s">
        <v>205</v>
      </c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37"/>
    </row>
    <row r="111" spans="2:65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65" s="1" customFormat="1" ht="30" customHeight="1">
      <c r="B112" s="35"/>
      <c r="C112" s="30" t="s">
        <v>19</v>
      </c>
      <c r="D112" s="36"/>
      <c r="E112" s="36"/>
      <c r="F112" s="264" t="str">
        <f>F6</f>
        <v>Dobruška - objekt výuky</v>
      </c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36"/>
      <c r="R112" s="37"/>
    </row>
    <row r="113" spans="2:65" ht="30" customHeight="1">
      <c r="B113" s="23"/>
      <c r="C113" s="30" t="s">
        <v>181</v>
      </c>
      <c r="D113" s="26"/>
      <c r="E113" s="26"/>
      <c r="F113" s="264" t="s">
        <v>4151</v>
      </c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6"/>
      <c r="R113" s="24"/>
    </row>
    <row r="114" spans="2:65" s="1" customFormat="1" ht="36.950000000000003" customHeight="1">
      <c r="B114" s="35"/>
      <c r="C114" s="69" t="s">
        <v>183</v>
      </c>
      <c r="D114" s="36"/>
      <c r="E114" s="36"/>
      <c r="F114" s="236" t="str">
        <f>F8</f>
        <v>01 - Přeložka sávající jenotné kanalizace</v>
      </c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36"/>
      <c r="R114" s="37"/>
    </row>
    <row r="115" spans="2:65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1" customFormat="1" ht="18" customHeight="1">
      <c r="B116" s="35"/>
      <c r="C116" s="30" t="s">
        <v>24</v>
      </c>
      <c r="D116" s="36"/>
      <c r="E116" s="36"/>
      <c r="F116" s="28" t="str">
        <f>F10</f>
        <v>Dobruška</v>
      </c>
      <c r="G116" s="36"/>
      <c r="H116" s="36"/>
      <c r="I116" s="36"/>
      <c r="J116" s="36"/>
      <c r="K116" s="30" t="s">
        <v>26</v>
      </c>
      <c r="L116" s="36"/>
      <c r="M116" s="266" t="str">
        <f>IF(O10="","",O10)</f>
        <v>5. 3. 2018</v>
      </c>
      <c r="N116" s="266"/>
      <c r="O116" s="266"/>
      <c r="P116" s="266"/>
      <c r="Q116" s="36"/>
      <c r="R116" s="37"/>
    </row>
    <row r="117" spans="2:65" s="1" customFormat="1" ht="6.9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1" customFormat="1" ht="15">
      <c r="B118" s="35"/>
      <c r="C118" s="30" t="s">
        <v>28</v>
      </c>
      <c r="D118" s="36"/>
      <c r="E118" s="36"/>
      <c r="F118" s="28" t="str">
        <f>E13</f>
        <v>SŠ - Podorlické vzdělávací centrum Dobruška</v>
      </c>
      <c r="G118" s="36"/>
      <c r="H118" s="36"/>
      <c r="I118" s="36"/>
      <c r="J118" s="36"/>
      <c r="K118" s="30" t="s">
        <v>35</v>
      </c>
      <c r="L118" s="36"/>
      <c r="M118" s="220" t="str">
        <f>E19</f>
        <v>ApA Architektonicko-projekt.ateliér Vamberk s.r.o.</v>
      </c>
      <c r="N118" s="220"/>
      <c r="O118" s="220"/>
      <c r="P118" s="220"/>
      <c r="Q118" s="220"/>
      <c r="R118" s="37"/>
    </row>
    <row r="119" spans="2:65" s="1" customFormat="1" ht="14.45" customHeight="1">
      <c r="B119" s="35"/>
      <c r="C119" s="30" t="s">
        <v>33</v>
      </c>
      <c r="D119" s="36"/>
      <c r="E119" s="36"/>
      <c r="F119" s="28" t="str">
        <f>IF(E16="","",E16)</f>
        <v>Vyplň údaj</v>
      </c>
      <c r="G119" s="36"/>
      <c r="H119" s="36"/>
      <c r="I119" s="36"/>
      <c r="J119" s="36"/>
      <c r="K119" s="30" t="s">
        <v>41</v>
      </c>
      <c r="L119" s="36"/>
      <c r="M119" s="220" t="str">
        <f>E22</f>
        <v>ApA Architektonicko-projekt.ateliér Vamberk s.r.o.</v>
      </c>
      <c r="N119" s="220"/>
      <c r="O119" s="220"/>
      <c r="P119" s="220"/>
      <c r="Q119" s="220"/>
      <c r="R119" s="37"/>
    </row>
    <row r="120" spans="2:65" s="1" customFormat="1" ht="10.35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65" s="9" customFormat="1" ht="29.25" customHeight="1">
      <c r="B121" s="155"/>
      <c r="C121" s="156" t="s">
        <v>206</v>
      </c>
      <c r="D121" s="157" t="s">
        <v>207</v>
      </c>
      <c r="E121" s="157" t="s">
        <v>66</v>
      </c>
      <c r="F121" s="267" t="s">
        <v>208</v>
      </c>
      <c r="G121" s="267"/>
      <c r="H121" s="267"/>
      <c r="I121" s="267"/>
      <c r="J121" s="157" t="s">
        <v>209</v>
      </c>
      <c r="K121" s="157" t="s">
        <v>210</v>
      </c>
      <c r="L121" s="267" t="s">
        <v>211</v>
      </c>
      <c r="M121" s="267"/>
      <c r="N121" s="267" t="s">
        <v>187</v>
      </c>
      <c r="O121" s="267"/>
      <c r="P121" s="267"/>
      <c r="Q121" s="268"/>
      <c r="R121" s="158"/>
      <c r="T121" s="80" t="s">
        <v>212</v>
      </c>
      <c r="U121" s="81" t="s">
        <v>48</v>
      </c>
      <c r="V121" s="81" t="s">
        <v>213</v>
      </c>
      <c r="W121" s="81" t="s">
        <v>214</v>
      </c>
      <c r="X121" s="81" t="s">
        <v>215</v>
      </c>
      <c r="Y121" s="81" t="s">
        <v>216</v>
      </c>
      <c r="Z121" s="81" t="s">
        <v>217</v>
      </c>
      <c r="AA121" s="82" t="s">
        <v>218</v>
      </c>
    </row>
    <row r="122" spans="2:65" s="1" customFormat="1" ht="29.25" customHeight="1">
      <c r="B122" s="35"/>
      <c r="C122" s="84" t="s">
        <v>184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257">
        <f>BK122</f>
        <v>0</v>
      </c>
      <c r="O122" s="258"/>
      <c r="P122" s="258"/>
      <c r="Q122" s="258"/>
      <c r="R122" s="37"/>
      <c r="T122" s="83"/>
      <c r="U122" s="51"/>
      <c r="V122" s="51"/>
      <c r="W122" s="159">
        <f>W123+W164</f>
        <v>0</v>
      </c>
      <c r="X122" s="51"/>
      <c r="Y122" s="159">
        <f>Y123+Y164</f>
        <v>187.32248200000001</v>
      </c>
      <c r="Z122" s="51"/>
      <c r="AA122" s="160">
        <f>AA123+AA164</f>
        <v>0.16979999999999998</v>
      </c>
      <c r="AT122" s="19" t="s">
        <v>83</v>
      </c>
      <c r="AU122" s="19" t="s">
        <v>189</v>
      </c>
      <c r="BK122" s="161">
        <f>BK123+BK164</f>
        <v>0</v>
      </c>
    </row>
    <row r="123" spans="2:65" s="10" customFormat="1" ht="37.35" customHeight="1">
      <c r="B123" s="162"/>
      <c r="C123" s="163"/>
      <c r="D123" s="164" t="s">
        <v>190</v>
      </c>
      <c r="E123" s="164"/>
      <c r="F123" s="164"/>
      <c r="G123" s="164"/>
      <c r="H123" s="164"/>
      <c r="I123" s="164"/>
      <c r="J123" s="164"/>
      <c r="K123" s="164"/>
      <c r="L123" s="164"/>
      <c r="M123" s="164"/>
      <c r="N123" s="259">
        <f>BK123</f>
        <v>0</v>
      </c>
      <c r="O123" s="260"/>
      <c r="P123" s="260"/>
      <c r="Q123" s="260"/>
      <c r="R123" s="165"/>
      <c r="T123" s="166"/>
      <c r="U123" s="163"/>
      <c r="V123" s="163"/>
      <c r="W123" s="167">
        <f>W124+W140+W159+W162</f>
        <v>0</v>
      </c>
      <c r="X123" s="163"/>
      <c r="Y123" s="167">
        <f>Y124+Y140+Y159+Y162</f>
        <v>187.32248200000001</v>
      </c>
      <c r="Z123" s="163"/>
      <c r="AA123" s="168">
        <f>AA124+AA140+AA159+AA162</f>
        <v>0.16979999999999998</v>
      </c>
      <c r="AR123" s="169" t="s">
        <v>40</v>
      </c>
      <c r="AT123" s="170" t="s">
        <v>83</v>
      </c>
      <c r="AU123" s="170" t="s">
        <v>84</v>
      </c>
      <c r="AY123" s="169" t="s">
        <v>219</v>
      </c>
      <c r="BK123" s="171">
        <f>BK124+BK140+BK159+BK162</f>
        <v>0</v>
      </c>
    </row>
    <row r="124" spans="2:65" s="10" customFormat="1" ht="19.899999999999999" customHeight="1">
      <c r="B124" s="162"/>
      <c r="C124" s="163"/>
      <c r="D124" s="172" t="s">
        <v>191</v>
      </c>
      <c r="E124" s="172"/>
      <c r="F124" s="172"/>
      <c r="G124" s="172"/>
      <c r="H124" s="172"/>
      <c r="I124" s="172"/>
      <c r="J124" s="172"/>
      <c r="K124" s="172"/>
      <c r="L124" s="172"/>
      <c r="M124" s="172"/>
      <c r="N124" s="261">
        <f>BK124</f>
        <v>0</v>
      </c>
      <c r="O124" s="262"/>
      <c r="P124" s="262"/>
      <c r="Q124" s="262"/>
      <c r="R124" s="165"/>
      <c r="T124" s="166"/>
      <c r="U124" s="163"/>
      <c r="V124" s="163"/>
      <c r="W124" s="167">
        <f>SUM(W125:W139)</f>
        <v>0</v>
      </c>
      <c r="X124" s="163"/>
      <c r="Y124" s="167">
        <f>SUM(Y125:Y139)</f>
        <v>181.86977999999999</v>
      </c>
      <c r="Z124" s="163"/>
      <c r="AA124" s="168">
        <f>SUM(AA125:AA139)</f>
        <v>0</v>
      </c>
      <c r="AR124" s="169" t="s">
        <v>40</v>
      </c>
      <c r="AT124" s="170" t="s">
        <v>83</v>
      </c>
      <c r="AU124" s="170" t="s">
        <v>40</v>
      </c>
      <c r="AY124" s="169" t="s">
        <v>219</v>
      </c>
      <c r="BK124" s="171">
        <f>SUM(BK125:BK139)</f>
        <v>0</v>
      </c>
    </row>
    <row r="125" spans="2:65" s="1" customFormat="1" ht="16.5" customHeight="1">
      <c r="B125" s="35"/>
      <c r="C125" s="173" t="s">
        <v>40</v>
      </c>
      <c r="D125" s="173" t="s">
        <v>220</v>
      </c>
      <c r="E125" s="174" t="s">
        <v>3556</v>
      </c>
      <c r="F125" s="251" t="s">
        <v>3557</v>
      </c>
      <c r="G125" s="251"/>
      <c r="H125" s="251"/>
      <c r="I125" s="251"/>
      <c r="J125" s="175" t="s">
        <v>429</v>
      </c>
      <c r="K125" s="176">
        <v>30</v>
      </c>
      <c r="L125" s="252">
        <v>0</v>
      </c>
      <c r="M125" s="253"/>
      <c r="N125" s="254">
        <f t="shared" ref="N125:N139" si="5">ROUND(L125*K125,2)</f>
        <v>0</v>
      </c>
      <c r="O125" s="254"/>
      <c r="P125" s="254"/>
      <c r="Q125" s="254"/>
      <c r="R125" s="37"/>
      <c r="T125" s="177" t="s">
        <v>22</v>
      </c>
      <c r="U125" s="44" t="s">
        <v>49</v>
      </c>
      <c r="V125" s="36"/>
      <c r="W125" s="178">
        <f t="shared" ref="W125:W139" si="6">V125*K125</f>
        <v>0</v>
      </c>
      <c r="X125" s="178">
        <v>7.2700000000000004E-3</v>
      </c>
      <c r="Y125" s="178">
        <f t="shared" ref="Y125:Y139" si="7">X125*K125</f>
        <v>0.21810000000000002</v>
      </c>
      <c r="Z125" s="178">
        <v>0</v>
      </c>
      <c r="AA125" s="179">
        <f t="shared" ref="AA125:AA139" si="8">Z125*K125</f>
        <v>0</v>
      </c>
      <c r="AR125" s="19" t="s">
        <v>224</v>
      </c>
      <c r="AT125" s="19" t="s">
        <v>220</v>
      </c>
      <c r="AU125" s="19" t="s">
        <v>93</v>
      </c>
      <c r="AY125" s="19" t="s">
        <v>219</v>
      </c>
      <c r="BE125" s="118">
        <f t="shared" ref="BE125:BE139" si="9">IF(U125="základní",N125,0)</f>
        <v>0</v>
      </c>
      <c r="BF125" s="118">
        <f t="shared" ref="BF125:BF139" si="10">IF(U125="snížená",N125,0)</f>
        <v>0</v>
      </c>
      <c r="BG125" s="118">
        <f t="shared" ref="BG125:BG139" si="11">IF(U125="zákl. přenesená",N125,0)</f>
        <v>0</v>
      </c>
      <c r="BH125" s="118">
        <f t="shared" ref="BH125:BH139" si="12">IF(U125="sníž. přenesená",N125,0)</f>
        <v>0</v>
      </c>
      <c r="BI125" s="118">
        <f t="shared" ref="BI125:BI139" si="13">IF(U125="nulová",N125,0)</f>
        <v>0</v>
      </c>
      <c r="BJ125" s="19" t="s">
        <v>40</v>
      </c>
      <c r="BK125" s="118">
        <f t="shared" ref="BK125:BK139" si="14">ROUND(L125*K125,2)</f>
        <v>0</v>
      </c>
      <c r="BL125" s="19" t="s">
        <v>224</v>
      </c>
      <c r="BM125" s="19" t="s">
        <v>4153</v>
      </c>
    </row>
    <row r="126" spans="2:65" s="1" customFormat="1" ht="25.5" customHeight="1">
      <c r="B126" s="35"/>
      <c r="C126" s="173" t="s">
        <v>93</v>
      </c>
      <c r="D126" s="173" t="s">
        <v>220</v>
      </c>
      <c r="E126" s="174" t="s">
        <v>3559</v>
      </c>
      <c r="F126" s="251" t="s">
        <v>3560</v>
      </c>
      <c r="G126" s="251"/>
      <c r="H126" s="251"/>
      <c r="I126" s="251"/>
      <c r="J126" s="175" t="s">
        <v>2162</v>
      </c>
      <c r="K126" s="176">
        <v>32</v>
      </c>
      <c r="L126" s="252">
        <v>0</v>
      </c>
      <c r="M126" s="253"/>
      <c r="N126" s="254">
        <f t="shared" si="5"/>
        <v>0</v>
      </c>
      <c r="O126" s="254"/>
      <c r="P126" s="254"/>
      <c r="Q126" s="254"/>
      <c r="R126" s="37"/>
      <c r="T126" s="177" t="s">
        <v>22</v>
      </c>
      <c r="U126" s="44" t="s">
        <v>49</v>
      </c>
      <c r="V126" s="36"/>
      <c r="W126" s="178">
        <f t="shared" si="6"/>
        <v>0</v>
      </c>
      <c r="X126" s="178">
        <v>0</v>
      </c>
      <c r="Y126" s="178">
        <f t="shared" si="7"/>
        <v>0</v>
      </c>
      <c r="Z126" s="178">
        <v>0</v>
      </c>
      <c r="AA126" s="179">
        <f t="shared" si="8"/>
        <v>0</v>
      </c>
      <c r="AR126" s="19" t="s">
        <v>224</v>
      </c>
      <c r="AT126" s="19" t="s">
        <v>220</v>
      </c>
      <c r="AU126" s="19" t="s">
        <v>93</v>
      </c>
      <c r="AY126" s="19" t="s">
        <v>219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19" t="s">
        <v>40</v>
      </c>
      <c r="BK126" s="118">
        <f t="shared" si="14"/>
        <v>0</v>
      </c>
      <c r="BL126" s="19" t="s">
        <v>224</v>
      </c>
      <c r="BM126" s="19" t="s">
        <v>4154</v>
      </c>
    </row>
    <row r="127" spans="2:65" s="1" customFormat="1" ht="25.5" customHeight="1">
      <c r="B127" s="35"/>
      <c r="C127" s="173" t="s">
        <v>101</v>
      </c>
      <c r="D127" s="173" t="s">
        <v>220</v>
      </c>
      <c r="E127" s="174" t="s">
        <v>3562</v>
      </c>
      <c r="F127" s="251" t="s">
        <v>3563</v>
      </c>
      <c r="G127" s="251"/>
      <c r="H127" s="251"/>
      <c r="I127" s="251"/>
      <c r="J127" s="175" t="s">
        <v>3564</v>
      </c>
      <c r="K127" s="176">
        <v>4</v>
      </c>
      <c r="L127" s="252">
        <v>0</v>
      </c>
      <c r="M127" s="253"/>
      <c r="N127" s="254">
        <f t="shared" si="5"/>
        <v>0</v>
      </c>
      <c r="O127" s="254"/>
      <c r="P127" s="254"/>
      <c r="Q127" s="254"/>
      <c r="R127" s="37"/>
      <c r="T127" s="177" t="s">
        <v>22</v>
      </c>
      <c r="U127" s="44" t="s">
        <v>49</v>
      </c>
      <c r="V127" s="36"/>
      <c r="W127" s="178">
        <f t="shared" si="6"/>
        <v>0</v>
      </c>
      <c r="X127" s="178">
        <v>0</v>
      </c>
      <c r="Y127" s="178">
        <f t="shared" si="7"/>
        <v>0</v>
      </c>
      <c r="Z127" s="178">
        <v>0</v>
      </c>
      <c r="AA127" s="179">
        <f t="shared" si="8"/>
        <v>0</v>
      </c>
      <c r="AR127" s="19" t="s">
        <v>224</v>
      </c>
      <c r="AT127" s="19" t="s">
        <v>220</v>
      </c>
      <c r="AU127" s="19" t="s">
        <v>93</v>
      </c>
      <c r="AY127" s="19" t="s">
        <v>219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40</v>
      </c>
      <c r="BK127" s="118">
        <f t="shared" si="14"/>
        <v>0</v>
      </c>
      <c r="BL127" s="19" t="s">
        <v>224</v>
      </c>
      <c r="BM127" s="19" t="s">
        <v>4155</v>
      </c>
    </row>
    <row r="128" spans="2:65" s="1" customFormat="1" ht="25.5" customHeight="1">
      <c r="B128" s="35"/>
      <c r="C128" s="173" t="s">
        <v>224</v>
      </c>
      <c r="D128" s="173" t="s">
        <v>220</v>
      </c>
      <c r="E128" s="174" t="s">
        <v>3566</v>
      </c>
      <c r="F128" s="251" t="s">
        <v>3567</v>
      </c>
      <c r="G128" s="251"/>
      <c r="H128" s="251"/>
      <c r="I128" s="251"/>
      <c r="J128" s="175" t="s">
        <v>231</v>
      </c>
      <c r="K128" s="176">
        <v>2</v>
      </c>
      <c r="L128" s="252">
        <v>0</v>
      </c>
      <c r="M128" s="253"/>
      <c r="N128" s="254">
        <f t="shared" si="5"/>
        <v>0</v>
      </c>
      <c r="O128" s="254"/>
      <c r="P128" s="254"/>
      <c r="Q128" s="254"/>
      <c r="R128" s="37"/>
      <c r="T128" s="177" t="s">
        <v>22</v>
      </c>
      <c r="U128" s="44" t="s">
        <v>49</v>
      </c>
      <c r="V128" s="36"/>
      <c r="W128" s="178">
        <f t="shared" si="6"/>
        <v>0</v>
      </c>
      <c r="X128" s="178">
        <v>0</v>
      </c>
      <c r="Y128" s="178">
        <f t="shared" si="7"/>
        <v>0</v>
      </c>
      <c r="Z128" s="178">
        <v>0</v>
      </c>
      <c r="AA128" s="179">
        <f t="shared" si="8"/>
        <v>0</v>
      </c>
      <c r="AR128" s="19" t="s">
        <v>224</v>
      </c>
      <c r="AT128" s="19" t="s">
        <v>220</v>
      </c>
      <c r="AU128" s="19" t="s">
        <v>93</v>
      </c>
      <c r="AY128" s="19" t="s">
        <v>219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40</v>
      </c>
      <c r="BK128" s="118">
        <f t="shared" si="14"/>
        <v>0</v>
      </c>
      <c r="BL128" s="19" t="s">
        <v>224</v>
      </c>
      <c r="BM128" s="19" t="s">
        <v>4156</v>
      </c>
    </row>
    <row r="129" spans="2:65" s="1" customFormat="1" ht="25.5" customHeight="1">
      <c r="B129" s="35"/>
      <c r="C129" s="173" t="s">
        <v>236</v>
      </c>
      <c r="D129" s="173" t="s">
        <v>220</v>
      </c>
      <c r="E129" s="174" t="s">
        <v>3569</v>
      </c>
      <c r="F129" s="251" t="s">
        <v>3570</v>
      </c>
      <c r="G129" s="251"/>
      <c r="H129" s="251"/>
      <c r="I129" s="251"/>
      <c r="J129" s="175" t="s">
        <v>231</v>
      </c>
      <c r="K129" s="176">
        <v>100.8</v>
      </c>
      <c r="L129" s="252">
        <v>0</v>
      </c>
      <c r="M129" s="253"/>
      <c r="N129" s="254">
        <f t="shared" si="5"/>
        <v>0</v>
      </c>
      <c r="O129" s="254"/>
      <c r="P129" s="254"/>
      <c r="Q129" s="254"/>
      <c r="R129" s="37"/>
      <c r="T129" s="177" t="s">
        <v>22</v>
      </c>
      <c r="U129" s="44" t="s">
        <v>49</v>
      </c>
      <c r="V129" s="36"/>
      <c r="W129" s="178">
        <f t="shared" si="6"/>
        <v>0</v>
      </c>
      <c r="X129" s="178">
        <v>0</v>
      </c>
      <c r="Y129" s="178">
        <f t="shared" si="7"/>
        <v>0</v>
      </c>
      <c r="Z129" s="178">
        <v>0</v>
      </c>
      <c r="AA129" s="179">
        <f t="shared" si="8"/>
        <v>0</v>
      </c>
      <c r="AR129" s="19" t="s">
        <v>224</v>
      </c>
      <c r="AT129" s="19" t="s">
        <v>220</v>
      </c>
      <c r="AU129" s="19" t="s">
        <v>93</v>
      </c>
      <c r="AY129" s="19" t="s">
        <v>219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40</v>
      </c>
      <c r="BK129" s="118">
        <f t="shared" si="14"/>
        <v>0</v>
      </c>
      <c r="BL129" s="19" t="s">
        <v>224</v>
      </c>
      <c r="BM129" s="19" t="s">
        <v>4157</v>
      </c>
    </row>
    <row r="130" spans="2:65" s="1" customFormat="1" ht="25.5" customHeight="1">
      <c r="B130" s="35"/>
      <c r="C130" s="173" t="s">
        <v>241</v>
      </c>
      <c r="D130" s="173" t="s">
        <v>220</v>
      </c>
      <c r="E130" s="174" t="s">
        <v>3572</v>
      </c>
      <c r="F130" s="251" t="s">
        <v>3573</v>
      </c>
      <c r="G130" s="251"/>
      <c r="H130" s="251"/>
      <c r="I130" s="251"/>
      <c r="J130" s="175" t="s">
        <v>223</v>
      </c>
      <c r="K130" s="176">
        <v>252</v>
      </c>
      <c r="L130" s="252">
        <v>0</v>
      </c>
      <c r="M130" s="253"/>
      <c r="N130" s="254">
        <f t="shared" si="5"/>
        <v>0</v>
      </c>
      <c r="O130" s="254"/>
      <c r="P130" s="254"/>
      <c r="Q130" s="254"/>
      <c r="R130" s="37"/>
      <c r="T130" s="177" t="s">
        <v>22</v>
      </c>
      <c r="U130" s="44" t="s">
        <v>49</v>
      </c>
      <c r="V130" s="36"/>
      <c r="W130" s="178">
        <f t="shared" si="6"/>
        <v>0</v>
      </c>
      <c r="X130" s="178">
        <v>8.4000000000000003E-4</v>
      </c>
      <c r="Y130" s="178">
        <f t="shared" si="7"/>
        <v>0.21168000000000001</v>
      </c>
      <c r="Z130" s="178">
        <v>0</v>
      </c>
      <c r="AA130" s="179">
        <f t="shared" si="8"/>
        <v>0</v>
      </c>
      <c r="AR130" s="19" t="s">
        <v>224</v>
      </c>
      <c r="AT130" s="19" t="s">
        <v>220</v>
      </c>
      <c r="AU130" s="19" t="s">
        <v>93</v>
      </c>
      <c r="AY130" s="19" t="s">
        <v>219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40</v>
      </c>
      <c r="BK130" s="118">
        <f t="shared" si="14"/>
        <v>0</v>
      </c>
      <c r="BL130" s="19" t="s">
        <v>224</v>
      </c>
      <c r="BM130" s="19" t="s">
        <v>4158</v>
      </c>
    </row>
    <row r="131" spans="2:65" s="1" customFormat="1" ht="25.5" customHeight="1">
      <c r="B131" s="35"/>
      <c r="C131" s="173" t="s">
        <v>245</v>
      </c>
      <c r="D131" s="173" t="s">
        <v>220</v>
      </c>
      <c r="E131" s="174" t="s">
        <v>3575</v>
      </c>
      <c r="F131" s="251" t="s">
        <v>3576</v>
      </c>
      <c r="G131" s="251"/>
      <c r="H131" s="251"/>
      <c r="I131" s="251"/>
      <c r="J131" s="175" t="s">
        <v>223</v>
      </c>
      <c r="K131" s="176">
        <v>252</v>
      </c>
      <c r="L131" s="252">
        <v>0</v>
      </c>
      <c r="M131" s="253"/>
      <c r="N131" s="254">
        <f t="shared" si="5"/>
        <v>0</v>
      </c>
      <c r="O131" s="254"/>
      <c r="P131" s="254"/>
      <c r="Q131" s="254"/>
      <c r="R131" s="37"/>
      <c r="T131" s="177" t="s">
        <v>22</v>
      </c>
      <c r="U131" s="44" t="s">
        <v>49</v>
      </c>
      <c r="V131" s="36"/>
      <c r="W131" s="178">
        <f t="shared" si="6"/>
        <v>0</v>
      </c>
      <c r="X131" s="178">
        <v>0</v>
      </c>
      <c r="Y131" s="178">
        <f t="shared" si="7"/>
        <v>0</v>
      </c>
      <c r="Z131" s="178">
        <v>0</v>
      </c>
      <c r="AA131" s="179">
        <f t="shared" si="8"/>
        <v>0</v>
      </c>
      <c r="AR131" s="19" t="s">
        <v>224</v>
      </c>
      <c r="AT131" s="19" t="s">
        <v>220</v>
      </c>
      <c r="AU131" s="19" t="s">
        <v>93</v>
      </c>
      <c r="AY131" s="19" t="s">
        <v>219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40</v>
      </c>
      <c r="BK131" s="118">
        <f t="shared" si="14"/>
        <v>0</v>
      </c>
      <c r="BL131" s="19" t="s">
        <v>224</v>
      </c>
      <c r="BM131" s="19" t="s">
        <v>4159</v>
      </c>
    </row>
    <row r="132" spans="2:65" s="1" customFormat="1" ht="25.5" customHeight="1">
      <c r="B132" s="35"/>
      <c r="C132" s="173" t="s">
        <v>249</v>
      </c>
      <c r="D132" s="173" t="s">
        <v>220</v>
      </c>
      <c r="E132" s="174" t="s">
        <v>318</v>
      </c>
      <c r="F132" s="251" t="s">
        <v>319</v>
      </c>
      <c r="G132" s="251"/>
      <c r="H132" s="251"/>
      <c r="I132" s="251"/>
      <c r="J132" s="175" t="s">
        <v>231</v>
      </c>
      <c r="K132" s="176">
        <v>100.8</v>
      </c>
      <c r="L132" s="252">
        <v>0</v>
      </c>
      <c r="M132" s="253"/>
      <c r="N132" s="254">
        <f t="shared" si="5"/>
        <v>0</v>
      </c>
      <c r="O132" s="254"/>
      <c r="P132" s="254"/>
      <c r="Q132" s="254"/>
      <c r="R132" s="37"/>
      <c r="T132" s="177" t="s">
        <v>22</v>
      </c>
      <c r="U132" s="44" t="s">
        <v>49</v>
      </c>
      <c r="V132" s="36"/>
      <c r="W132" s="178">
        <f t="shared" si="6"/>
        <v>0</v>
      </c>
      <c r="X132" s="178">
        <v>0</v>
      </c>
      <c r="Y132" s="178">
        <f t="shared" si="7"/>
        <v>0</v>
      </c>
      <c r="Z132" s="178">
        <v>0</v>
      </c>
      <c r="AA132" s="179">
        <f t="shared" si="8"/>
        <v>0</v>
      </c>
      <c r="AR132" s="19" t="s">
        <v>224</v>
      </c>
      <c r="AT132" s="19" t="s">
        <v>220</v>
      </c>
      <c r="AU132" s="19" t="s">
        <v>93</v>
      </c>
      <c r="AY132" s="19" t="s">
        <v>219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40</v>
      </c>
      <c r="BK132" s="118">
        <f t="shared" si="14"/>
        <v>0</v>
      </c>
      <c r="BL132" s="19" t="s">
        <v>224</v>
      </c>
      <c r="BM132" s="19" t="s">
        <v>4160</v>
      </c>
    </row>
    <row r="133" spans="2:65" s="1" customFormat="1" ht="25.5" customHeight="1">
      <c r="B133" s="35"/>
      <c r="C133" s="173" t="s">
        <v>253</v>
      </c>
      <c r="D133" s="173" t="s">
        <v>220</v>
      </c>
      <c r="E133" s="174" t="s">
        <v>3038</v>
      </c>
      <c r="F133" s="251" t="s">
        <v>3039</v>
      </c>
      <c r="G133" s="251"/>
      <c r="H133" s="251"/>
      <c r="I133" s="251"/>
      <c r="J133" s="175" t="s">
        <v>231</v>
      </c>
      <c r="K133" s="176">
        <v>100.8</v>
      </c>
      <c r="L133" s="252">
        <v>0</v>
      </c>
      <c r="M133" s="253"/>
      <c r="N133" s="254">
        <f t="shared" si="5"/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 t="shared" si="6"/>
        <v>0</v>
      </c>
      <c r="X133" s="178">
        <v>0</v>
      </c>
      <c r="Y133" s="178">
        <f t="shared" si="7"/>
        <v>0</v>
      </c>
      <c r="Z133" s="178">
        <v>0</v>
      </c>
      <c r="AA133" s="179">
        <f t="shared" si="8"/>
        <v>0</v>
      </c>
      <c r="AR133" s="19" t="s">
        <v>224</v>
      </c>
      <c r="AT133" s="19" t="s">
        <v>220</v>
      </c>
      <c r="AU133" s="19" t="s">
        <v>93</v>
      </c>
      <c r="AY133" s="19" t="s">
        <v>219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40</v>
      </c>
      <c r="BK133" s="118">
        <f t="shared" si="14"/>
        <v>0</v>
      </c>
      <c r="BL133" s="19" t="s">
        <v>224</v>
      </c>
      <c r="BM133" s="19" t="s">
        <v>4161</v>
      </c>
    </row>
    <row r="134" spans="2:65" s="1" customFormat="1" ht="16.5" customHeight="1">
      <c r="B134" s="35"/>
      <c r="C134" s="173" t="s">
        <v>257</v>
      </c>
      <c r="D134" s="173" t="s">
        <v>220</v>
      </c>
      <c r="E134" s="174" t="s">
        <v>324</v>
      </c>
      <c r="F134" s="251" t="s">
        <v>325</v>
      </c>
      <c r="G134" s="251"/>
      <c r="H134" s="251"/>
      <c r="I134" s="251"/>
      <c r="J134" s="175" t="s">
        <v>231</v>
      </c>
      <c r="K134" s="176">
        <v>100.8</v>
      </c>
      <c r="L134" s="252">
        <v>0</v>
      </c>
      <c r="M134" s="253"/>
      <c r="N134" s="254">
        <f t="shared" si="5"/>
        <v>0</v>
      </c>
      <c r="O134" s="254"/>
      <c r="P134" s="254"/>
      <c r="Q134" s="254"/>
      <c r="R134" s="37"/>
      <c r="T134" s="177" t="s">
        <v>22</v>
      </c>
      <c r="U134" s="44" t="s">
        <v>49</v>
      </c>
      <c r="V134" s="36"/>
      <c r="W134" s="178">
        <f t="shared" si="6"/>
        <v>0</v>
      </c>
      <c r="X134" s="178">
        <v>0</v>
      </c>
      <c r="Y134" s="178">
        <f t="shared" si="7"/>
        <v>0</v>
      </c>
      <c r="Z134" s="178">
        <v>0</v>
      </c>
      <c r="AA134" s="179">
        <f t="shared" si="8"/>
        <v>0</v>
      </c>
      <c r="AR134" s="19" t="s">
        <v>224</v>
      </c>
      <c r="AT134" s="19" t="s">
        <v>220</v>
      </c>
      <c r="AU134" s="19" t="s">
        <v>93</v>
      </c>
      <c r="AY134" s="19" t="s">
        <v>219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40</v>
      </c>
      <c r="BK134" s="118">
        <f t="shared" si="14"/>
        <v>0</v>
      </c>
      <c r="BL134" s="19" t="s">
        <v>224</v>
      </c>
      <c r="BM134" s="19" t="s">
        <v>4162</v>
      </c>
    </row>
    <row r="135" spans="2:65" s="1" customFormat="1" ht="25.5" customHeight="1">
      <c r="B135" s="35"/>
      <c r="C135" s="173" t="s">
        <v>261</v>
      </c>
      <c r="D135" s="173" t="s">
        <v>220</v>
      </c>
      <c r="E135" s="174" t="s">
        <v>327</v>
      </c>
      <c r="F135" s="251" t="s">
        <v>328</v>
      </c>
      <c r="G135" s="251"/>
      <c r="H135" s="251"/>
      <c r="I135" s="251"/>
      <c r="J135" s="175" t="s">
        <v>239</v>
      </c>
      <c r="K135" s="176">
        <v>181.44</v>
      </c>
      <c r="L135" s="252">
        <v>0</v>
      </c>
      <c r="M135" s="253"/>
      <c r="N135" s="254">
        <f t="shared" si="5"/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 t="shared" si="6"/>
        <v>0</v>
      </c>
      <c r="X135" s="178">
        <v>0</v>
      </c>
      <c r="Y135" s="178">
        <f t="shared" si="7"/>
        <v>0</v>
      </c>
      <c r="Z135" s="178">
        <v>0</v>
      </c>
      <c r="AA135" s="179">
        <f t="shared" si="8"/>
        <v>0</v>
      </c>
      <c r="AR135" s="19" t="s">
        <v>224</v>
      </c>
      <c r="AT135" s="19" t="s">
        <v>220</v>
      </c>
      <c r="AU135" s="19" t="s">
        <v>93</v>
      </c>
      <c r="AY135" s="19" t="s">
        <v>219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40</v>
      </c>
      <c r="BK135" s="118">
        <f t="shared" si="14"/>
        <v>0</v>
      </c>
      <c r="BL135" s="19" t="s">
        <v>224</v>
      </c>
      <c r="BM135" s="19" t="s">
        <v>4163</v>
      </c>
    </row>
    <row r="136" spans="2:65" s="1" customFormat="1" ht="38.25" customHeight="1">
      <c r="B136" s="35"/>
      <c r="C136" s="173" t="s">
        <v>265</v>
      </c>
      <c r="D136" s="173" t="s">
        <v>220</v>
      </c>
      <c r="E136" s="174" t="s">
        <v>3585</v>
      </c>
      <c r="F136" s="251" t="s">
        <v>3586</v>
      </c>
      <c r="G136" s="251"/>
      <c r="H136" s="251"/>
      <c r="I136" s="251"/>
      <c r="J136" s="175" t="s">
        <v>231</v>
      </c>
      <c r="K136" s="176">
        <v>75.599999999999994</v>
      </c>
      <c r="L136" s="252">
        <v>0</v>
      </c>
      <c r="M136" s="253"/>
      <c r="N136" s="254">
        <f t="shared" si="5"/>
        <v>0</v>
      </c>
      <c r="O136" s="254"/>
      <c r="P136" s="254"/>
      <c r="Q136" s="254"/>
      <c r="R136" s="37"/>
      <c r="T136" s="177" t="s">
        <v>22</v>
      </c>
      <c r="U136" s="44" t="s">
        <v>49</v>
      </c>
      <c r="V136" s="36"/>
      <c r="W136" s="178">
        <f t="shared" si="6"/>
        <v>0</v>
      </c>
      <c r="X136" s="178">
        <v>0</v>
      </c>
      <c r="Y136" s="178">
        <f t="shared" si="7"/>
        <v>0</v>
      </c>
      <c r="Z136" s="178">
        <v>0</v>
      </c>
      <c r="AA136" s="179">
        <f t="shared" si="8"/>
        <v>0</v>
      </c>
      <c r="AR136" s="19" t="s">
        <v>224</v>
      </c>
      <c r="AT136" s="19" t="s">
        <v>220</v>
      </c>
      <c r="AU136" s="19" t="s">
        <v>93</v>
      </c>
      <c r="AY136" s="19" t="s">
        <v>219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40</v>
      </c>
      <c r="BK136" s="118">
        <f t="shared" si="14"/>
        <v>0</v>
      </c>
      <c r="BL136" s="19" t="s">
        <v>224</v>
      </c>
      <c r="BM136" s="19" t="s">
        <v>4164</v>
      </c>
    </row>
    <row r="137" spans="2:65" s="1" customFormat="1" ht="16.5" customHeight="1">
      <c r="B137" s="35"/>
      <c r="C137" s="181" t="s">
        <v>270</v>
      </c>
      <c r="D137" s="181" t="s">
        <v>536</v>
      </c>
      <c r="E137" s="182" t="s">
        <v>3588</v>
      </c>
      <c r="F137" s="285" t="s">
        <v>3589</v>
      </c>
      <c r="G137" s="285"/>
      <c r="H137" s="285"/>
      <c r="I137" s="285"/>
      <c r="J137" s="183" t="s">
        <v>239</v>
      </c>
      <c r="K137" s="184">
        <v>136.08000000000001</v>
      </c>
      <c r="L137" s="282">
        <v>0</v>
      </c>
      <c r="M137" s="283"/>
      <c r="N137" s="284">
        <f t="shared" si="5"/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 t="shared" si="6"/>
        <v>0</v>
      </c>
      <c r="X137" s="178">
        <v>1</v>
      </c>
      <c r="Y137" s="178">
        <f t="shared" si="7"/>
        <v>136.08000000000001</v>
      </c>
      <c r="Z137" s="178">
        <v>0</v>
      </c>
      <c r="AA137" s="179">
        <f t="shared" si="8"/>
        <v>0</v>
      </c>
      <c r="AR137" s="19" t="s">
        <v>249</v>
      </c>
      <c r="AT137" s="19" t="s">
        <v>536</v>
      </c>
      <c r="AU137" s="19" t="s">
        <v>93</v>
      </c>
      <c r="AY137" s="19" t="s">
        <v>219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40</v>
      </c>
      <c r="BK137" s="118">
        <f t="shared" si="14"/>
        <v>0</v>
      </c>
      <c r="BL137" s="19" t="s">
        <v>224</v>
      </c>
      <c r="BM137" s="19" t="s">
        <v>4165</v>
      </c>
    </row>
    <row r="138" spans="2:65" s="1" customFormat="1" ht="25.5" customHeight="1">
      <c r="B138" s="35"/>
      <c r="C138" s="173" t="s">
        <v>275</v>
      </c>
      <c r="D138" s="173" t="s">
        <v>220</v>
      </c>
      <c r="E138" s="174" t="s">
        <v>2197</v>
      </c>
      <c r="F138" s="251" t="s">
        <v>2198</v>
      </c>
      <c r="G138" s="251"/>
      <c r="H138" s="251"/>
      <c r="I138" s="251"/>
      <c r="J138" s="175" t="s">
        <v>231</v>
      </c>
      <c r="K138" s="176">
        <v>25.2</v>
      </c>
      <c r="L138" s="252">
        <v>0</v>
      </c>
      <c r="M138" s="253"/>
      <c r="N138" s="254">
        <f t="shared" si="5"/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 t="shared" si="6"/>
        <v>0</v>
      </c>
      <c r="X138" s="178">
        <v>0</v>
      </c>
      <c r="Y138" s="178">
        <f t="shared" si="7"/>
        <v>0</v>
      </c>
      <c r="Z138" s="178">
        <v>0</v>
      </c>
      <c r="AA138" s="179">
        <f t="shared" si="8"/>
        <v>0</v>
      </c>
      <c r="AR138" s="19" t="s">
        <v>224</v>
      </c>
      <c r="AT138" s="19" t="s">
        <v>220</v>
      </c>
      <c r="AU138" s="19" t="s">
        <v>93</v>
      </c>
      <c r="AY138" s="19" t="s">
        <v>219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40</v>
      </c>
      <c r="BK138" s="118">
        <f t="shared" si="14"/>
        <v>0</v>
      </c>
      <c r="BL138" s="19" t="s">
        <v>224</v>
      </c>
      <c r="BM138" s="19" t="s">
        <v>4166</v>
      </c>
    </row>
    <row r="139" spans="2:65" s="1" customFormat="1" ht="16.5" customHeight="1">
      <c r="B139" s="35"/>
      <c r="C139" s="181" t="s">
        <v>11</v>
      </c>
      <c r="D139" s="181" t="s">
        <v>536</v>
      </c>
      <c r="E139" s="182" t="s">
        <v>3592</v>
      </c>
      <c r="F139" s="285" t="s">
        <v>3046</v>
      </c>
      <c r="G139" s="285"/>
      <c r="H139" s="285"/>
      <c r="I139" s="285"/>
      <c r="J139" s="183" t="s">
        <v>239</v>
      </c>
      <c r="K139" s="184">
        <v>45.36</v>
      </c>
      <c r="L139" s="282">
        <v>0</v>
      </c>
      <c r="M139" s="283"/>
      <c r="N139" s="284">
        <f t="shared" si="5"/>
        <v>0</v>
      </c>
      <c r="O139" s="254"/>
      <c r="P139" s="254"/>
      <c r="Q139" s="254"/>
      <c r="R139" s="37"/>
      <c r="T139" s="177" t="s">
        <v>22</v>
      </c>
      <c r="U139" s="44" t="s">
        <v>49</v>
      </c>
      <c r="V139" s="36"/>
      <c r="W139" s="178">
        <f t="shared" si="6"/>
        <v>0</v>
      </c>
      <c r="X139" s="178">
        <v>1</v>
      </c>
      <c r="Y139" s="178">
        <f t="shared" si="7"/>
        <v>45.36</v>
      </c>
      <c r="Z139" s="178">
        <v>0</v>
      </c>
      <c r="AA139" s="179">
        <f t="shared" si="8"/>
        <v>0</v>
      </c>
      <c r="AR139" s="19" t="s">
        <v>249</v>
      </c>
      <c r="AT139" s="19" t="s">
        <v>536</v>
      </c>
      <c r="AU139" s="19" t="s">
        <v>93</v>
      </c>
      <c r="AY139" s="19" t="s">
        <v>219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40</v>
      </c>
      <c r="BK139" s="118">
        <f t="shared" si="14"/>
        <v>0</v>
      </c>
      <c r="BL139" s="19" t="s">
        <v>224</v>
      </c>
      <c r="BM139" s="19" t="s">
        <v>4167</v>
      </c>
    </row>
    <row r="140" spans="2:65" s="10" customFormat="1" ht="29.85" customHeight="1">
      <c r="B140" s="162"/>
      <c r="C140" s="163"/>
      <c r="D140" s="172" t="s">
        <v>2175</v>
      </c>
      <c r="E140" s="172"/>
      <c r="F140" s="172"/>
      <c r="G140" s="172"/>
      <c r="H140" s="172"/>
      <c r="I140" s="172"/>
      <c r="J140" s="172"/>
      <c r="K140" s="172"/>
      <c r="L140" s="172"/>
      <c r="M140" s="172"/>
      <c r="N140" s="255">
        <f>BK140</f>
        <v>0</v>
      </c>
      <c r="O140" s="256"/>
      <c r="P140" s="256"/>
      <c r="Q140" s="256"/>
      <c r="R140" s="165"/>
      <c r="T140" s="166"/>
      <c r="U140" s="163"/>
      <c r="V140" s="163"/>
      <c r="W140" s="167">
        <f>SUM(W141:W158)</f>
        <v>0</v>
      </c>
      <c r="X140" s="163"/>
      <c r="Y140" s="167">
        <f>SUM(Y141:Y158)</f>
        <v>5.4501400000000002</v>
      </c>
      <c r="Z140" s="163"/>
      <c r="AA140" s="168">
        <f>SUM(AA141:AA158)</f>
        <v>0</v>
      </c>
      <c r="AR140" s="169" t="s">
        <v>40</v>
      </c>
      <c r="AT140" s="170" t="s">
        <v>83</v>
      </c>
      <c r="AU140" s="170" t="s">
        <v>40</v>
      </c>
      <c r="AY140" s="169" t="s">
        <v>219</v>
      </c>
      <c r="BK140" s="171">
        <f>SUM(BK141:BK158)</f>
        <v>0</v>
      </c>
    </row>
    <row r="141" spans="2:65" s="1" customFormat="1" ht="38.25" customHeight="1">
      <c r="B141" s="35"/>
      <c r="C141" s="173" t="s">
        <v>268</v>
      </c>
      <c r="D141" s="173" t="s">
        <v>220</v>
      </c>
      <c r="E141" s="174" t="s">
        <v>4168</v>
      </c>
      <c r="F141" s="251" t="s">
        <v>4169</v>
      </c>
      <c r="G141" s="251"/>
      <c r="H141" s="251"/>
      <c r="I141" s="251"/>
      <c r="J141" s="175" t="s">
        <v>429</v>
      </c>
      <c r="K141" s="176">
        <v>63</v>
      </c>
      <c r="L141" s="252">
        <v>0</v>
      </c>
      <c r="M141" s="253"/>
      <c r="N141" s="254">
        <f t="shared" ref="N141:N158" si="15">ROUND(L141*K141,2)</f>
        <v>0</v>
      </c>
      <c r="O141" s="254"/>
      <c r="P141" s="254"/>
      <c r="Q141" s="254"/>
      <c r="R141" s="37"/>
      <c r="T141" s="177" t="s">
        <v>22</v>
      </c>
      <c r="U141" s="44" t="s">
        <v>49</v>
      </c>
      <c r="V141" s="36"/>
      <c r="W141" s="178">
        <f t="shared" ref="W141:W158" si="16">V141*K141</f>
        <v>0</v>
      </c>
      <c r="X141" s="178">
        <v>2.0000000000000002E-5</v>
      </c>
      <c r="Y141" s="178">
        <f t="shared" ref="Y141:Y158" si="17">X141*K141</f>
        <v>1.2600000000000001E-3</v>
      </c>
      <c r="Z141" s="178">
        <v>0</v>
      </c>
      <c r="AA141" s="179">
        <f t="shared" ref="AA141:AA158" si="18">Z141*K141</f>
        <v>0</v>
      </c>
      <c r="AR141" s="19" t="s">
        <v>224</v>
      </c>
      <c r="AT141" s="19" t="s">
        <v>220</v>
      </c>
      <c r="AU141" s="19" t="s">
        <v>93</v>
      </c>
      <c r="AY141" s="19" t="s">
        <v>219</v>
      </c>
      <c r="BE141" s="118">
        <f t="shared" ref="BE141:BE158" si="19">IF(U141="základní",N141,0)</f>
        <v>0</v>
      </c>
      <c r="BF141" s="118">
        <f t="shared" ref="BF141:BF158" si="20">IF(U141="snížená",N141,0)</f>
        <v>0</v>
      </c>
      <c r="BG141" s="118">
        <f t="shared" ref="BG141:BG158" si="21">IF(U141="zákl. přenesená",N141,0)</f>
        <v>0</v>
      </c>
      <c r="BH141" s="118">
        <f t="shared" ref="BH141:BH158" si="22">IF(U141="sníž. přenesená",N141,0)</f>
        <v>0</v>
      </c>
      <c r="BI141" s="118">
        <f t="shared" ref="BI141:BI158" si="23">IF(U141="nulová",N141,0)</f>
        <v>0</v>
      </c>
      <c r="BJ141" s="19" t="s">
        <v>40</v>
      </c>
      <c r="BK141" s="118">
        <f t="shared" ref="BK141:BK158" si="24">ROUND(L141*K141,2)</f>
        <v>0</v>
      </c>
      <c r="BL141" s="19" t="s">
        <v>224</v>
      </c>
      <c r="BM141" s="19" t="s">
        <v>4170</v>
      </c>
    </row>
    <row r="142" spans="2:65" s="1" customFormat="1" ht="25.5" customHeight="1">
      <c r="B142" s="35"/>
      <c r="C142" s="181" t="s">
        <v>354</v>
      </c>
      <c r="D142" s="181" t="s">
        <v>536</v>
      </c>
      <c r="E142" s="182" t="s">
        <v>4171</v>
      </c>
      <c r="F142" s="285" t="s">
        <v>4172</v>
      </c>
      <c r="G142" s="285"/>
      <c r="H142" s="285"/>
      <c r="I142" s="285"/>
      <c r="J142" s="183" t="s">
        <v>372</v>
      </c>
      <c r="K142" s="184">
        <v>12</v>
      </c>
      <c r="L142" s="282">
        <v>0</v>
      </c>
      <c r="M142" s="283"/>
      <c r="N142" s="284">
        <f t="shared" si="15"/>
        <v>0</v>
      </c>
      <c r="O142" s="254"/>
      <c r="P142" s="254"/>
      <c r="Q142" s="254"/>
      <c r="R142" s="37"/>
      <c r="T142" s="177" t="s">
        <v>22</v>
      </c>
      <c r="U142" s="44" t="s">
        <v>49</v>
      </c>
      <c r="V142" s="36"/>
      <c r="W142" s="178">
        <f t="shared" si="16"/>
        <v>0</v>
      </c>
      <c r="X142" s="178">
        <v>5.7299999999999997E-2</v>
      </c>
      <c r="Y142" s="178">
        <f t="shared" si="17"/>
        <v>0.68759999999999999</v>
      </c>
      <c r="Z142" s="178">
        <v>0</v>
      </c>
      <c r="AA142" s="179">
        <f t="shared" si="18"/>
        <v>0</v>
      </c>
      <c r="AR142" s="19" t="s">
        <v>249</v>
      </c>
      <c r="AT142" s="19" t="s">
        <v>536</v>
      </c>
      <c r="AU142" s="19" t="s">
        <v>93</v>
      </c>
      <c r="AY142" s="19" t="s">
        <v>219</v>
      </c>
      <c r="BE142" s="118">
        <f t="shared" si="19"/>
        <v>0</v>
      </c>
      <c r="BF142" s="118">
        <f t="shared" si="20"/>
        <v>0</v>
      </c>
      <c r="BG142" s="118">
        <f t="shared" si="21"/>
        <v>0</v>
      </c>
      <c r="BH142" s="118">
        <f t="shared" si="22"/>
        <v>0</v>
      </c>
      <c r="BI142" s="118">
        <f t="shared" si="23"/>
        <v>0</v>
      </c>
      <c r="BJ142" s="19" t="s">
        <v>40</v>
      </c>
      <c r="BK142" s="118">
        <f t="shared" si="24"/>
        <v>0</v>
      </c>
      <c r="BL142" s="19" t="s">
        <v>224</v>
      </c>
      <c r="BM142" s="19" t="s">
        <v>4173</v>
      </c>
    </row>
    <row r="143" spans="2:65" s="1" customFormat="1" ht="25.5" customHeight="1">
      <c r="B143" s="35"/>
      <c r="C143" s="181" t="s">
        <v>358</v>
      </c>
      <c r="D143" s="181" t="s">
        <v>536</v>
      </c>
      <c r="E143" s="182" t="s">
        <v>4174</v>
      </c>
      <c r="F143" s="285" t="s">
        <v>4175</v>
      </c>
      <c r="G143" s="285"/>
      <c r="H143" s="285"/>
      <c r="I143" s="285"/>
      <c r="J143" s="183" t="s">
        <v>372</v>
      </c>
      <c r="K143" s="184">
        <v>3</v>
      </c>
      <c r="L143" s="282">
        <v>0</v>
      </c>
      <c r="M143" s="283"/>
      <c r="N143" s="284">
        <f t="shared" si="15"/>
        <v>0</v>
      </c>
      <c r="O143" s="254"/>
      <c r="P143" s="254"/>
      <c r="Q143" s="254"/>
      <c r="R143" s="37"/>
      <c r="T143" s="177" t="s">
        <v>22</v>
      </c>
      <c r="U143" s="44" t="s">
        <v>49</v>
      </c>
      <c r="V143" s="36"/>
      <c r="W143" s="178">
        <f t="shared" si="16"/>
        <v>0</v>
      </c>
      <c r="X143" s="178">
        <v>1.3100000000000001E-2</v>
      </c>
      <c r="Y143" s="178">
        <f t="shared" si="17"/>
        <v>3.9300000000000002E-2</v>
      </c>
      <c r="Z143" s="178">
        <v>0</v>
      </c>
      <c r="AA143" s="179">
        <f t="shared" si="18"/>
        <v>0</v>
      </c>
      <c r="AR143" s="19" t="s">
        <v>249</v>
      </c>
      <c r="AT143" s="19" t="s">
        <v>536</v>
      </c>
      <c r="AU143" s="19" t="s">
        <v>93</v>
      </c>
      <c r="AY143" s="19" t="s">
        <v>219</v>
      </c>
      <c r="BE143" s="118">
        <f t="shared" si="19"/>
        <v>0</v>
      </c>
      <c r="BF143" s="118">
        <f t="shared" si="20"/>
        <v>0</v>
      </c>
      <c r="BG143" s="118">
        <f t="shared" si="21"/>
        <v>0</v>
      </c>
      <c r="BH143" s="118">
        <f t="shared" si="22"/>
        <v>0</v>
      </c>
      <c r="BI143" s="118">
        <f t="shared" si="23"/>
        <v>0</v>
      </c>
      <c r="BJ143" s="19" t="s">
        <v>40</v>
      </c>
      <c r="BK143" s="118">
        <f t="shared" si="24"/>
        <v>0</v>
      </c>
      <c r="BL143" s="19" t="s">
        <v>224</v>
      </c>
      <c r="BM143" s="19" t="s">
        <v>4176</v>
      </c>
    </row>
    <row r="144" spans="2:65" s="1" customFormat="1" ht="38.25" customHeight="1">
      <c r="B144" s="35"/>
      <c r="C144" s="173" t="s">
        <v>362</v>
      </c>
      <c r="D144" s="173" t="s">
        <v>220</v>
      </c>
      <c r="E144" s="174" t="s">
        <v>4177</v>
      </c>
      <c r="F144" s="251" t="s">
        <v>4178</v>
      </c>
      <c r="G144" s="251"/>
      <c r="H144" s="251"/>
      <c r="I144" s="251"/>
      <c r="J144" s="175" t="s">
        <v>372</v>
      </c>
      <c r="K144" s="176">
        <v>2</v>
      </c>
      <c r="L144" s="252">
        <v>0</v>
      </c>
      <c r="M144" s="253"/>
      <c r="N144" s="254">
        <f t="shared" si="15"/>
        <v>0</v>
      </c>
      <c r="O144" s="254"/>
      <c r="P144" s="254"/>
      <c r="Q144" s="254"/>
      <c r="R144" s="37"/>
      <c r="T144" s="177" t="s">
        <v>22</v>
      </c>
      <c r="U144" s="44" t="s">
        <v>49</v>
      </c>
      <c r="V144" s="36"/>
      <c r="W144" s="178">
        <f t="shared" si="16"/>
        <v>0</v>
      </c>
      <c r="X144" s="178">
        <v>1.0000000000000001E-5</v>
      </c>
      <c r="Y144" s="178">
        <f t="shared" si="17"/>
        <v>2.0000000000000002E-5</v>
      </c>
      <c r="Z144" s="178">
        <v>0</v>
      </c>
      <c r="AA144" s="179">
        <f t="shared" si="18"/>
        <v>0</v>
      </c>
      <c r="AR144" s="19" t="s">
        <v>224</v>
      </c>
      <c r="AT144" s="19" t="s">
        <v>220</v>
      </c>
      <c r="AU144" s="19" t="s">
        <v>93</v>
      </c>
      <c r="AY144" s="19" t="s">
        <v>219</v>
      </c>
      <c r="BE144" s="118">
        <f t="shared" si="19"/>
        <v>0</v>
      </c>
      <c r="BF144" s="118">
        <f t="shared" si="20"/>
        <v>0</v>
      </c>
      <c r="BG144" s="118">
        <f t="shared" si="21"/>
        <v>0</v>
      </c>
      <c r="BH144" s="118">
        <f t="shared" si="22"/>
        <v>0</v>
      </c>
      <c r="BI144" s="118">
        <f t="shared" si="23"/>
        <v>0</v>
      </c>
      <c r="BJ144" s="19" t="s">
        <v>40</v>
      </c>
      <c r="BK144" s="118">
        <f t="shared" si="24"/>
        <v>0</v>
      </c>
      <c r="BL144" s="19" t="s">
        <v>224</v>
      </c>
      <c r="BM144" s="19" t="s">
        <v>4179</v>
      </c>
    </row>
    <row r="145" spans="2:65" s="1" customFormat="1" ht="16.5" customHeight="1">
      <c r="B145" s="35"/>
      <c r="C145" s="181" t="s">
        <v>366</v>
      </c>
      <c r="D145" s="181" t="s">
        <v>536</v>
      </c>
      <c r="E145" s="182" t="s">
        <v>4180</v>
      </c>
      <c r="F145" s="285" t="s">
        <v>4181</v>
      </c>
      <c r="G145" s="285"/>
      <c r="H145" s="285"/>
      <c r="I145" s="285"/>
      <c r="J145" s="183" t="s">
        <v>372</v>
      </c>
      <c r="K145" s="184">
        <v>2</v>
      </c>
      <c r="L145" s="282">
        <v>0</v>
      </c>
      <c r="M145" s="283"/>
      <c r="N145" s="284">
        <f t="shared" si="15"/>
        <v>0</v>
      </c>
      <c r="O145" s="254"/>
      <c r="P145" s="254"/>
      <c r="Q145" s="254"/>
      <c r="R145" s="37"/>
      <c r="T145" s="177" t="s">
        <v>22</v>
      </c>
      <c r="U145" s="44" t="s">
        <v>49</v>
      </c>
      <c r="V145" s="36"/>
      <c r="W145" s="178">
        <f t="shared" si="16"/>
        <v>0</v>
      </c>
      <c r="X145" s="178">
        <v>6.9999999999999999E-4</v>
      </c>
      <c r="Y145" s="178">
        <f t="shared" si="17"/>
        <v>1.4E-3</v>
      </c>
      <c r="Z145" s="178">
        <v>0</v>
      </c>
      <c r="AA145" s="179">
        <f t="shared" si="18"/>
        <v>0</v>
      </c>
      <c r="AR145" s="19" t="s">
        <v>249</v>
      </c>
      <c r="AT145" s="19" t="s">
        <v>536</v>
      </c>
      <c r="AU145" s="19" t="s">
        <v>93</v>
      </c>
      <c r="AY145" s="19" t="s">
        <v>219</v>
      </c>
      <c r="BE145" s="118">
        <f t="shared" si="19"/>
        <v>0</v>
      </c>
      <c r="BF145" s="118">
        <f t="shared" si="20"/>
        <v>0</v>
      </c>
      <c r="BG145" s="118">
        <f t="shared" si="21"/>
        <v>0</v>
      </c>
      <c r="BH145" s="118">
        <f t="shared" si="22"/>
        <v>0</v>
      </c>
      <c r="BI145" s="118">
        <f t="shared" si="23"/>
        <v>0</v>
      </c>
      <c r="BJ145" s="19" t="s">
        <v>40</v>
      </c>
      <c r="BK145" s="118">
        <f t="shared" si="24"/>
        <v>0</v>
      </c>
      <c r="BL145" s="19" t="s">
        <v>224</v>
      </c>
      <c r="BM145" s="19" t="s">
        <v>4182</v>
      </c>
    </row>
    <row r="146" spans="2:65" s="1" customFormat="1" ht="16.5" customHeight="1">
      <c r="B146" s="35"/>
      <c r="C146" s="181" t="s">
        <v>10</v>
      </c>
      <c r="D146" s="181" t="s">
        <v>536</v>
      </c>
      <c r="E146" s="182" t="s">
        <v>3621</v>
      </c>
      <c r="F146" s="285" t="s">
        <v>3622</v>
      </c>
      <c r="G146" s="285"/>
      <c r="H146" s="285"/>
      <c r="I146" s="285"/>
      <c r="J146" s="183" t="s">
        <v>372</v>
      </c>
      <c r="K146" s="184">
        <v>2</v>
      </c>
      <c r="L146" s="282">
        <v>0</v>
      </c>
      <c r="M146" s="283"/>
      <c r="N146" s="284">
        <f t="shared" si="15"/>
        <v>0</v>
      </c>
      <c r="O146" s="254"/>
      <c r="P146" s="254"/>
      <c r="Q146" s="254"/>
      <c r="R146" s="37"/>
      <c r="T146" s="177" t="s">
        <v>22</v>
      </c>
      <c r="U146" s="44" t="s">
        <v>49</v>
      </c>
      <c r="V146" s="36"/>
      <c r="W146" s="178">
        <f t="shared" si="16"/>
        <v>0</v>
      </c>
      <c r="X146" s="178">
        <v>5.0000000000000001E-4</v>
      </c>
      <c r="Y146" s="178">
        <f t="shared" si="17"/>
        <v>1E-3</v>
      </c>
      <c r="Z146" s="178">
        <v>0</v>
      </c>
      <c r="AA146" s="179">
        <f t="shared" si="18"/>
        <v>0</v>
      </c>
      <c r="AR146" s="19" t="s">
        <v>249</v>
      </c>
      <c r="AT146" s="19" t="s">
        <v>536</v>
      </c>
      <c r="AU146" s="19" t="s">
        <v>93</v>
      </c>
      <c r="AY146" s="19" t="s">
        <v>219</v>
      </c>
      <c r="BE146" s="118">
        <f t="shared" si="19"/>
        <v>0</v>
      </c>
      <c r="BF146" s="118">
        <f t="shared" si="20"/>
        <v>0</v>
      </c>
      <c r="BG146" s="118">
        <f t="shared" si="21"/>
        <v>0</v>
      </c>
      <c r="BH146" s="118">
        <f t="shared" si="22"/>
        <v>0</v>
      </c>
      <c r="BI146" s="118">
        <f t="shared" si="23"/>
        <v>0</v>
      </c>
      <c r="BJ146" s="19" t="s">
        <v>40</v>
      </c>
      <c r="BK146" s="118">
        <f t="shared" si="24"/>
        <v>0</v>
      </c>
      <c r="BL146" s="19" t="s">
        <v>224</v>
      </c>
      <c r="BM146" s="19" t="s">
        <v>4183</v>
      </c>
    </row>
    <row r="147" spans="2:65" s="1" customFormat="1" ht="25.5" customHeight="1">
      <c r="B147" s="35"/>
      <c r="C147" s="173" t="s">
        <v>374</v>
      </c>
      <c r="D147" s="173" t="s">
        <v>220</v>
      </c>
      <c r="E147" s="174" t="s">
        <v>3902</v>
      </c>
      <c r="F147" s="251" t="s">
        <v>3906</v>
      </c>
      <c r="G147" s="251"/>
      <c r="H147" s="251"/>
      <c r="I147" s="251"/>
      <c r="J147" s="175" t="s">
        <v>429</v>
      </c>
      <c r="K147" s="176">
        <v>63</v>
      </c>
      <c r="L147" s="252">
        <v>0</v>
      </c>
      <c r="M147" s="253"/>
      <c r="N147" s="254">
        <f t="shared" si="15"/>
        <v>0</v>
      </c>
      <c r="O147" s="254"/>
      <c r="P147" s="254"/>
      <c r="Q147" s="254"/>
      <c r="R147" s="37"/>
      <c r="T147" s="177" t="s">
        <v>22</v>
      </c>
      <c r="U147" s="44" t="s">
        <v>49</v>
      </c>
      <c r="V147" s="36"/>
      <c r="W147" s="178">
        <f t="shared" si="16"/>
        <v>0</v>
      </c>
      <c r="X147" s="178">
        <v>0</v>
      </c>
      <c r="Y147" s="178">
        <f t="shared" si="17"/>
        <v>0</v>
      </c>
      <c r="Z147" s="178">
        <v>0</v>
      </c>
      <c r="AA147" s="179">
        <f t="shared" si="18"/>
        <v>0</v>
      </c>
      <c r="AR147" s="19" t="s">
        <v>224</v>
      </c>
      <c r="AT147" s="19" t="s">
        <v>220</v>
      </c>
      <c r="AU147" s="19" t="s">
        <v>93</v>
      </c>
      <c r="AY147" s="19" t="s">
        <v>219</v>
      </c>
      <c r="BE147" s="118">
        <f t="shared" si="19"/>
        <v>0</v>
      </c>
      <c r="BF147" s="118">
        <f t="shared" si="20"/>
        <v>0</v>
      </c>
      <c r="BG147" s="118">
        <f t="shared" si="21"/>
        <v>0</v>
      </c>
      <c r="BH147" s="118">
        <f t="shared" si="22"/>
        <v>0</v>
      </c>
      <c r="BI147" s="118">
        <f t="shared" si="23"/>
        <v>0</v>
      </c>
      <c r="BJ147" s="19" t="s">
        <v>40</v>
      </c>
      <c r="BK147" s="118">
        <f t="shared" si="24"/>
        <v>0</v>
      </c>
      <c r="BL147" s="19" t="s">
        <v>224</v>
      </c>
      <c r="BM147" s="19" t="s">
        <v>4184</v>
      </c>
    </row>
    <row r="148" spans="2:65" s="1" customFormat="1" ht="38.25" customHeight="1">
      <c r="B148" s="35"/>
      <c r="C148" s="173" t="s">
        <v>378</v>
      </c>
      <c r="D148" s="173" t="s">
        <v>220</v>
      </c>
      <c r="E148" s="174" t="s">
        <v>3626</v>
      </c>
      <c r="F148" s="251" t="s">
        <v>3627</v>
      </c>
      <c r="G148" s="251"/>
      <c r="H148" s="251"/>
      <c r="I148" s="251"/>
      <c r="J148" s="175" t="s">
        <v>372</v>
      </c>
      <c r="K148" s="176">
        <v>1</v>
      </c>
      <c r="L148" s="252">
        <v>0</v>
      </c>
      <c r="M148" s="253"/>
      <c r="N148" s="254">
        <f t="shared" si="15"/>
        <v>0</v>
      </c>
      <c r="O148" s="254"/>
      <c r="P148" s="254"/>
      <c r="Q148" s="254"/>
      <c r="R148" s="37"/>
      <c r="T148" s="177" t="s">
        <v>22</v>
      </c>
      <c r="U148" s="44" t="s">
        <v>49</v>
      </c>
      <c r="V148" s="36"/>
      <c r="W148" s="178">
        <f t="shared" si="16"/>
        <v>0</v>
      </c>
      <c r="X148" s="178">
        <v>2.1167600000000002</v>
      </c>
      <c r="Y148" s="178">
        <f t="shared" si="17"/>
        <v>2.1167600000000002</v>
      </c>
      <c r="Z148" s="178">
        <v>0</v>
      </c>
      <c r="AA148" s="179">
        <f t="shared" si="18"/>
        <v>0</v>
      </c>
      <c r="AR148" s="19" t="s">
        <v>224</v>
      </c>
      <c r="AT148" s="19" t="s">
        <v>220</v>
      </c>
      <c r="AU148" s="19" t="s">
        <v>93</v>
      </c>
      <c r="AY148" s="19" t="s">
        <v>219</v>
      </c>
      <c r="BE148" s="118">
        <f t="shared" si="19"/>
        <v>0</v>
      </c>
      <c r="BF148" s="118">
        <f t="shared" si="20"/>
        <v>0</v>
      </c>
      <c r="BG148" s="118">
        <f t="shared" si="21"/>
        <v>0</v>
      </c>
      <c r="BH148" s="118">
        <f t="shared" si="22"/>
        <v>0</v>
      </c>
      <c r="BI148" s="118">
        <f t="shared" si="23"/>
        <v>0</v>
      </c>
      <c r="BJ148" s="19" t="s">
        <v>40</v>
      </c>
      <c r="BK148" s="118">
        <f t="shared" si="24"/>
        <v>0</v>
      </c>
      <c r="BL148" s="19" t="s">
        <v>224</v>
      </c>
      <c r="BM148" s="19" t="s">
        <v>4185</v>
      </c>
    </row>
    <row r="149" spans="2:65" s="1" customFormat="1" ht="25.5" customHeight="1">
      <c r="B149" s="35"/>
      <c r="C149" s="181" t="s">
        <v>382</v>
      </c>
      <c r="D149" s="181" t="s">
        <v>536</v>
      </c>
      <c r="E149" s="182" t="s">
        <v>3629</v>
      </c>
      <c r="F149" s="285" t="s">
        <v>3630</v>
      </c>
      <c r="G149" s="285"/>
      <c r="H149" s="285"/>
      <c r="I149" s="285"/>
      <c r="J149" s="183" t="s">
        <v>372</v>
      </c>
      <c r="K149" s="184">
        <v>1</v>
      </c>
      <c r="L149" s="282">
        <v>0</v>
      </c>
      <c r="M149" s="283"/>
      <c r="N149" s="284">
        <f t="shared" si="15"/>
        <v>0</v>
      </c>
      <c r="O149" s="254"/>
      <c r="P149" s="254"/>
      <c r="Q149" s="254"/>
      <c r="R149" s="37"/>
      <c r="T149" s="177" t="s">
        <v>22</v>
      </c>
      <c r="U149" s="44" t="s">
        <v>49</v>
      </c>
      <c r="V149" s="36"/>
      <c r="W149" s="178">
        <f t="shared" si="16"/>
        <v>0</v>
      </c>
      <c r="X149" s="178">
        <v>0.54800000000000004</v>
      </c>
      <c r="Y149" s="178">
        <f t="shared" si="17"/>
        <v>0.54800000000000004</v>
      </c>
      <c r="Z149" s="178">
        <v>0</v>
      </c>
      <c r="AA149" s="179">
        <f t="shared" si="18"/>
        <v>0</v>
      </c>
      <c r="AR149" s="19" t="s">
        <v>249</v>
      </c>
      <c r="AT149" s="19" t="s">
        <v>536</v>
      </c>
      <c r="AU149" s="19" t="s">
        <v>93</v>
      </c>
      <c r="AY149" s="19" t="s">
        <v>219</v>
      </c>
      <c r="BE149" s="118">
        <f t="shared" si="19"/>
        <v>0</v>
      </c>
      <c r="BF149" s="118">
        <f t="shared" si="20"/>
        <v>0</v>
      </c>
      <c r="BG149" s="118">
        <f t="shared" si="21"/>
        <v>0</v>
      </c>
      <c r="BH149" s="118">
        <f t="shared" si="22"/>
        <v>0</v>
      </c>
      <c r="BI149" s="118">
        <f t="shared" si="23"/>
        <v>0</v>
      </c>
      <c r="BJ149" s="19" t="s">
        <v>40</v>
      </c>
      <c r="BK149" s="118">
        <f t="shared" si="24"/>
        <v>0</v>
      </c>
      <c r="BL149" s="19" t="s">
        <v>224</v>
      </c>
      <c r="BM149" s="19" t="s">
        <v>4186</v>
      </c>
    </row>
    <row r="150" spans="2:65" s="1" customFormat="1" ht="25.5" customHeight="1">
      <c r="B150" s="35"/>
      <c r="C150" s="181" t="s">
        <v>386</v>
      </c>
      <c r="D150" s="181" t="s">
        <v>536</v>
      </c>
      <c r="E150" s="182" t="s">
        <v>3632</v>
      </c>
      <c r="F150" s="285" t="s">
        <v>3633</v>
      </c>
      <c r="G150" s="285"/>
      <c r="H150" s="285"/>
      <c r="I150" s="285"/>
      <c r="J150" s="183" t="s">
        <v>372</v>
      </c>
      <c r="K150" s="184">
        <v>1</v>
      </c>
      <c r="L150" s="282">
        <v>0</v>
      </c>
      <c r="M150" s="283"/>
      <c r="N150" s="284">
        <f t="shared" si="15"/>
        <v>0</v>
      </c>
      <c r="O150" s="254"/>
      <c r="P150" s="254"/>
      <c r="Q150" s="254"/>
      <c r="R150" s="37"/>
      <c r="T150" s="177" t="s">
        <v>22</v>
      </c>
      <c r="U150" s="44" t="s">
        <v>49</v>
      </c>
      <c r="V150" s="36"/>
      <c r="W150" s="178">
        <f t="shared" si="16"/>
        <v>0</v>
      </c>
      <c r="X150" s="178">
        <v>0.5</v>
      </c>
      <c r="Y150" s="178">
        <f t="shared" si="17"/>
        <v>0.5</v>
      </c>
      <c r="Z150" s="178">
        <v>0</v>
      </c>
      <c r="AA150" s="179">
        <f t="shared" si="18"/>
        <v>0</v>
      </c>
      <c r="AR150" s="19" t="s">
        <v>249</v>
      </c>
      <c r="AT150" s="19" t="s">
        <v>536</v>
      </c>
      <c r="AU150" s="19" t="s">
        <v>93</v>
      </c>
      <c r="AY150" s="19" t="s">
        <v>219</v>
      </c>
      <c r="BE150" s="118">
        <f t="shared" si="19"/>
        <v>0</v>
      </c>
      <c r="BF150" s="118">
        <f t="shared" si="20"/>
        <v>0</v>
      </c>
      <c r="BG150" s="118">
        <f t="shared" si="21"/>
        <v>0</v>
      </c>
      <c r="BH150" s="118">
        <f t="shared" si="22"/>
        <v>0</v>
      </c>
      <c r="BI150" s="118">
        <f t="shared" si="23"/>
        <v>0</v>
      </c>
      <c r="BJ150" s="19" t="s">
        <v>40</v>
      </c>
      <c r="BK150" s="118">
        <f t="shared" si="24"/>
        <v>0</v>
      </c>
      <c r="BL150" s="19" t="s">
        <v>224</v>
      </c>
      <c r="BM150" s="19" t="s">
        <v>4187</v>
      </c>
    </row>
    <row r="151" spans="2:65" s="1" customFormat="1" ht="25.5" customHeight="1">
      <c r="B151" s="35"/>
      <c r="C151" s="181" t="s">
        <v>390</v>
      </c>
      <c r="D151" s="181" t="s">
        <v>536</v>
      </c>
      <c r="E151" s="182" t="s">
        <v>3638</v>
      </c>
      <c r="F151" s="285" t="s">
        <v>3639</v>
      </c>
      <c r="G151" s="285"/>
      <c r="H151" s="285"/>
      <c r="I151" s="285"/>
      <c r="J151" s="183" t="s">
        <v>372</v>
      </c>
      <c r="K151" s="184">
        <v>1</v>
      </c>
      <c r="L151" s="282">
        <v>0</v>
      </c>
      <c r="M151" s="283"/>
      <c r="N151" s="284">
        <f t="shared" si="15"/>
        <v>0</v>
      </c>
      <c r="O151" s="254"/>
      <c r="P151" s="254"/>
      <c r="Q151" s="254"/>
      <c r="R151" s="37"/>
      <c r="T151" s="177" t="s">
        <v>22</v>
      </c>
      <c r="U151" s="44" t="s">
        <v>49</v>
      </c>
      <c r="V151" s="36"/>
      <c r="W151" s="178">
        <f t="shared" si="16"/>
        <v>0</v>
      </c>
      <c r="X151" s="178">
        <v>6.4000000000000001E-2</v>
      </c>
      <c r="Y151" s="178">
        <f t="shared" si="17"/>
        <v>6.4000000000000001E-2</v>
      </c>
      <c r="Z151" s="178">
        <v>0</v>
      </c>
      <c r="AA151" s="179">
        <f t="shared" si="18"/>
        <v>0</v>
      </c>
      <c r="AR151" s="19" t="s">
        <v>249</v>
      </c>
      <c r="AT151" s="19" t="s">
        <v>536</v>
      </c>
      <c r="AU151" s="19" t="s">
        <v>93</v>
      </c>
      <c r="AY151" s="19" t="s">
        <v>219</v>
      </c>
      <c r="BE151" s="118">
        <f t="shared" si="19"/>
        <v>0</v>
      </c>
      <c r="BF151" s="118">
        <f t="shared" si="20"/>
        <v>0</v>
      </c>
      <c r="BG151" s="118">
        <f t="shared" si="21"/>
        <v>0</v>
      </c>
      <c r="BH151" s="118">
        <f t="shared" si="22"/>
        <v>0</v>
      </c>
      <c r="BI151" s="118">
        <f t="shared" si="23"/>
        <v>0</v>
      </c>
      <c r="BJ151" s="19" t="s">
        <v>40</v>
      </c>
      <c r="BK151" s="118">
        <f t="shared" si="24"/>
        <v>0</v>
      </c>
      <c r="BL151" s="19" t="s">
        <v>224</v>
      </c>
      <c r="BM151" s="19" t="s">
        <v>4188</v>
      </c>
    </row>
    <row r="152" spans="2:65" s="1" customFormat="1" ht="25.5" customHeight="1">
      <c r="B152" s="35"/>
      <c r="C152" s="181" t="s">
        <v>394</v>
      </c>
      <c r="D152" s="181" t="s">
        <v>536</v>
      </c>
      <c r="E152" s="182" t="s">
        <v>3641</v>
      </c>
      <c r="F152" s="285" t="s">
        <v>3642</v>
      </c>
      <c r="G152" s="285"/>
      <c r="H152" s="285"/>
      <c r="I152" s="285"/>
      <c r="J152" s="183" t="s">
        <v>372</v>
      </c>
      <c r="K152" s="184">
        <v>1</v>
      </c>
      <c r="L152" s="282">
        <v>0</v>
      </c>
      <c r="M152" s="283"/>
      <c r="N152" s="284">
        <f t="shared" si="15"/>
        <v>0</v>
      </c>
      <c r="O152" s="254"/>
      <c r="P152" s="254"/>
      <c r="Q152" s="254"/>
      <c r="R152" s="37"/>
      <c r="T152" s="177" t="s">
        <v>22</v>
      </c>
      <c r="U152" s="44" t="s">
        <v>49</v>
      </c>
      <c r="V152" s="36"/>
      <c r="W152" s="178">
        <f t="shared" si="16"/>
        <v>0</v>
      </c>
      <c r="X152" s="178">
        <v>1.35</v>
      </c>
      <c r="Y152" s="178">
        <f t="shared" si="17"/>
        <v>1.35</v>
      </c>
      <c r="Z152" s="178">
        <v>0</v>
      </c>
      <c r="AA152" s="179">
        <f t="shared" si="18"/>
        <v>0</v>
      </c>
      <c r="AR152" s="19" t="s">
        <v>249</v>
      </c>
      <c r="AT152" s="19" t="s">
        <v>536</v>
      </c>
      <c r="AU152" s="19" t="s">
        <v>93</v>
      </c>
      <c r="AY152" s="19" t="s">
        <v>219</v>
      </c>
      <c r="BE152" s="118">
        <f t="shared" si="19"/>
        <v>0</v>
      </c>
      <c r="BF152" s="118">
        <f t="shared" si="20"/>
        <v>0</v>
      </c>
      <c r="BG152" s="118">
        <f t="shared" si="21"/>
        <v>0</v>
      </c>
      <c r="BH152" s="118">
        <f t="shared" si="22"/>
        <v>0</v>
      </c>
      <c r="BI152" s="118">
        <f t="shared" si="23"/>
        <v>0</v>
      </c>
      <c r="BJ152" s="19" t="s">
        <v>40</v>
      </c>
      <c r="BK152" s="118">
        <f t="shared" si="24"/>
        <v>0</v>
      </c>
      <c r="BL152" s="19" t="s">
        <v>224</v>
      </c>
      <c r="BM152" s="19" t="s">
        <v>4189</v>
      </c>
    </row>
    <row r="153" spans="2:65" s="1" customFormat="1" ht="25.5" customHeight="1">
      <c r="B153" s="35"/>
      <c r="C153" s="173" t="s">
        <v>398</v>
      </c>
      <c r="D153" s="173" t="s">
        <v>220</v>
      </c>
      <c r="E153" s="174" t="s">
        <v>3644</v>
      </c>
      <c r="F153" s="251" t="s">
        <v>3645</v>
      </c>
      <c r="G153" s="251"/>
      <c r="H153" s="251"/>
      <c r="I153" s="251"/>
      <c r="J153" s="175" t="s">
        <v>372</v>
      </c>
      <c r="K153" s="176">
        <v>2</v>
      </c>
      <c r="L153" s="252">
        <v>0</v>
      </c>
      <c r="M153" s="253"/>
      <c r="N153" s="254">
        <f t="shared" si="15"/>
        <v>0</v>
      </c>
      <c r="O153" s="254"/>
      <c r="P153" s="254"/>
      <c r="Q153" s="254"/>
      <c r="R153" s="37"/>
      <c r="T153" s="177" t="s">
        <v>22</v>
      </c>
      <c r="U153" s="44" t="s">
        <v>49</v>
      </c>
      <c r="V153" s="36"/>
      <c r="W153" s="178">
        <f t="shared" si="16"/>
        <v>0</v>
      </c>
      <c r="X153" s="178">
        <v>7.0200000000000002E-3</v>
      </c>
      <c r="Y153" s="178">
        <f t="shared" si="17"/>
        <v>1.404E-2</v>
      </c>
      <c r="Z153" s="178">
        <v>0</v>
      </c>
      <c r="AA153" s="179">
        <f t="shared" si="18"/>
        <v>0</v>
      </c>
      <c r="AR153" s="19" t="s">
        <v>224</v>
      </c>
      <c r="AT153" s="19" t="s">
        <v>220</v>
      </c>
      <c r="AU153" s="19" t="s">
        <v>93</v>
      </c>
      <c r="AY153" s="19" t="s">
        <v>219</v>
      </c>
      <c r="BE153" s="118">
        <f t="shared" si="19"/>
        <v>0</v>
      </c>
      <c r="BF153" s="118">
        <f t="shared" si="20"/>
        <v>0</v>
      </c>
      <c r="BG153" s="118">
        <f t="shared" si="21"/>
        <v>0</v>
      </c>
      <c r="BH153" s="118">
        <f t="shared" si="22"/>
        <v>0</v>
      </c>
      <c r="BI153" s="118">
        <f t="shared" si="23"/>
        <v>0</v>
      </c>
      <c r="BJ153" s="19" t="s">
        <v>40</v>
      </c>
      <c r="BK153" s="118">
        <f t="shared" si="24"/>
        <v>0</v>
      </c>
      <c r="BL153" s="19" t="s">
        <v>224</v>
      </c>
      <c r="BM153" s="19" t="s">
        <v>4190</v>
      </c>
    </row>
    <row r="154" spans="2:65" s="1" customFormat="1" ht="16.5" customHeight="1">
      <c r="B154" s="35"/>
      <c r="C154" s="181" t="s">
        <v>402</v>
      </c>
      <c r="D154" s="181" t="s">
        <v>536</v>
      </c>
      <c r="E154" s="182" t="s">
        <v>3953</v>
      </c>
      <c r="F154" s="285" t="s">
        <v>4191</v>
      </c>
      <c r="G154" s="285"/>
      <c r="H154" s="285"/>
      <c r="I154" s="285"/>
      <c r="J154" s="183" t="s">
        <v>372</v>
      </c>
      <c r="K154" s="184">
        <v>1</v>
      </c>
      <c r="L154" s="282">
        <v>0</v>
      </c>
      <c r="M154" s="283"/>
      <c r="N154" s="284">
        <f t="shared" si="15"/>
        <v>0</v>
      </c>
      <c r="O154" s="254"/>
      <c r="P154" s="254"/>
      <c r="Q154" s="254"/>
      <c r="R154" s="37"/>
      <c r="T154" s="177" t="s">
        <v>22</v>
      </c>
      <c r="U154" s="44" t="s">
        <v>49</v>
      </c>
      <c r="V154" s="36"/>
      <c r="W154" s="178">
        <f t="shared" si="16"/>
        <v>0</v>
      </c>
      <c r="X154" s="178">
        <v>4.5999999999999999E-2</v>
      </c>
      <c r="Y154" s="178">
        <f t="shared" si="17"/>
        <v>4.5999999999999999E-2</v>
      </c>
      <c r="Z154" s="178">
        <v>0</v>
      </c>
      <c r="AA154" s="179">
        <f t="shared" si="18"/>
        <v>0</v>
      </c>
      <c r="AR154" s="19" t="s">
        <v>249</v>
      </c>
      <c r="AT154" s="19" t="s">
        <v>536</v>
      </c>
      <c r="AU154" s="19" t="s">
        <v>93</v>
      </c>
      <c r="AY154" s="19" t="s">
        <v>219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19" t="s">
        <v>40</v>
      </c>
      <c r="BK154" s="118">
        <f t="shared" si="24"/>
        <v>0</v>
      </c>
      <c r="BL154" s="19" t="s">
        <v>224</v>
      </c>
      <c r="BM154" s="19" t="s">
        <v>4192</v>
      </c>
    </row>
    <row r="155" spans="2:65" s="1" customFormat="1" ht="25.5" customHeight="1">
      <c r="B155" s="35"/>
      <c r="C155" s="181" t="s">
        <v>406</v>
      </c>
      <c r="D155" s="181" t="s">
        <v>536</v>
      </c>
      <c r="E155" s="182" t="s">
        <v>4193</v>
      </c>
      <c r="F155" s="285" t="s">
        <v>4194</v>
      </c>
      <c r="G155" s="285"/>
      <c r="H155" s="285"/>
      <c r="I155" s="285"/>
      <c r="J155" s="183" t="s">
        <v>372</v>
      </c>
      <c r="K155" s="184">
        <v>1</v>
      </c>
      <c r="L155" s="282">
        <v>0</v>
      </c>
      <c r="M155" s="283"/>
      <c r="N155" s="284">
        <f t="shared" si="15"/>
        <v>0</v>
      </c>
      <c r="O155" s="254"/>
      <c r="P155" s="254"/>
      <c r="Q155" s="254"/>
      <c r="R155" s="37"/>
      <c r="T155" s="177" t="s">
        <v>22</v>
      </c>
      <c r="U155" s="44" t="s">
        <v>49</v>
      </c>
      <c r="V155" s="36"/>
      <c r="W155" s="178">
        <f t="shared" si="16"/>
        <v>0</v>
      </c>
      <c r="X155" s="178">
        <v>5.4600000000000003E-2</v>
      </c>
      <c r="Y155" s="178">
        <f t="shared" si="17"/>
        <v>5.4600000000000003E-2</v>
      </c>
      <c r="Z155" s="178">
        <v>0</v>
      </c>
      <c r="AA155" s="179">
        <f t="shared" si="18"/>
        <v>0</v>
      </c>
      <c r="AR155" s="19" t="s">
        <v>249</v>
      </c>
      <c r="AT155" s="19" t="s">
        <v>536</v>
      </c>
      <c r="AU155" s="19" t="s">
        <v>93</v>
      </c>
      <c r="AY155" s="19" t="s">
        <v>219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19" t="s">
        <v>40</v>
      </c>
      <c r="BK155" s="118">
        <f t="shared" si="24"/>
        <v>0</v>
      </c>
      <c r="BL155" s="19" t="s">
        <v>224</v>
      </c>
      <c r="BM155" s="19" t="s">
        <v>4195</v>
      </c>
    </row>
    <row r="156" spans="2:65" s="1" customFormat="1" ht="51" customHeight="1">
      <c r="B156" s="35"/>
      <c r="C156" s="173" t="s">
        <v>410</v>
      </c>
      <c r="D156" s="173" t="s">
        <v>220</v>
      </c>
      <c r="E156" s="174" t="s">
        <v>3653</v>
      </c>
      <c r="F156" s="251" t="s">
        <v>3654</v>
      </c>
      <c r="G156" s="251"/>
      <c r="H156" s="251"/>
      <c r="I156" s="251"/>
      <c r="J156" s="175" t="s">
        <v>372</v>
      </c>
      <c r="K156" s="176">
        <v>2</v>
      </c>
      <c r="L156" s="252">
        <v>0</v>
      </c>
      <c r="M156" s="253"/>
      <c r="N156" s="254">
        <f t="shared" si="15"/>
        <v>0</v>
      </c>
      <c r="O156" s="254"/>
      <c r="P156" s="254"/>
      <c r="Q156" s="254"/>
      <c r="R156" s="37"/>
      <c r="T156" s="177" t="s">
        <v>22</v>
      </c>
      <c r="U156" s="44" t="s">
        <v>49</v>
      </c>
      <c r="V156" s="36"/>
      <c r="W156" s="178">
        <f t="shared" si="16"/>
        <v>0</v>
      </c>
      <c r="X156" s="178">
        <v>6.8999999999999997E-4</v>
      </c>
      <c r="Y156" s="178">
        <f t="shared" si="17"/>
        <v>1.3799999999999999E-3</v>
      </c>
      <c r="Z156" s="178">
        <v>0</v>
      </c>
      <c r="AA156" s="179">
        <f t="shared" si="18"/>
        <v>0</v>
      </c>
      <c r="AR156" s="19" t="s">
        <v>224</v>
      </c>
      <c r="AT156" s="19" t="s">
        <v>220</v>
      </c>
      <c r="AU156" s="19" t="s">
        <v>93</v>
      </c>
      <c r="AY156" s="19" t="s">
        <v>219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40</v>
      </c>
      <c r="BK156" s="118">
        <f t="shared" si="24"/>
        <v>0</v>
      </c>
      <c r="BL156" s="19" t="s">
        <v>224</v>
      </c>
      <c r="BM156" s="19" t="s">
        <v>4196</v>
      </c>
    </row>
    <row r="157" spans="2:65" s="1" customFormat="1" ht="38.25" customHeight="1">
      <c r="B157" s="35"/>
      <c r="C157" s="173" t="s">
        <v>414</v>
      </c>
      <c r="D157" s="173" t="s">
        <v>220</v>
      </c>
      <c r="E157" s="174" t="s">
        <v>4197</v>
      </c>
      <c r="F157" s="251" t="s">
        <v>4198</v>
      </c>
      <c r="G157" s="251"/>
      <c r="H157" s="251"/>
      <c r="I157" s="251"/>
      <c r="J157" s="175" t="s">
        <v>372</v>
      </c>
      <c r="K157" s="176">
        <v>2</v>
      </c>
      <c r="L157" s="252">
        <v>0</v>
      </c>
      <c r="M157" s="253"/>
      <c r="N157" s="254">
        <f t="shared" si="15"/>
        <v>0</v>
      </c>
      <c r="O157" s="254"/>
      <c r="P157" s="254"/>
      <c r="Q157" s="254"/>
      <c r="R157" s="37"/>
      <c r="T157" s="177" t="s">
        <v>22</v>
      </c>
      <c r="U157" s="44" t="s">
        <v>49</v>
      </c>
      <c r="V157" s="36"/>
      <c r="W157" s="178">
        <f t="shared" si="16"/>
        <v>0</v>
      </c>
      <c r="X157" s="178">
        <v>1.239E-2</v>
      </c>
      <c r="Y157" s="178">
        <f t="shared" si="17"/>
        <v>2.478E-2</v>
      </c>
      <c r="Z157" s="178">
        <v>0</v>
      </c>
      <c r="AA157" s="179">
        <f t="shared" si="18"/>
        <v>0</v>
      </c>
      <c r="AR157" s="19" t="s">
        <v>224</v>
      </c>
      <c r="AT157" s="19" t="s">
        <v>220</v>
      </c>
      <c r="AU157" s="19" t="s">
        <v>93</v>
      </c>
      <c r="AY157" s="19" t="s">
        <v>219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40</v>
      </c>
      <c r="BK157" s="118">
        <f t="shared" si="24"/>
        <v>0</v>
      </c>
      <c r="BL157" s="19" t="s">
        <v>224</v>
      </c>
      <c r="BM157" s="19" t="s">
        <v>4199</v>
      </c>
    </row>
    <row r="158" spans="2:65" s="1" customFormat="1" ht="38.25" customHeight="1">
      <c r="B158" s="35"/>
      <c r="C158" s="173" t="s">
        <v>418</v>
      </c>
      <c r="D158" s="173" t="s">
        <v>220</v>
      </c>
      <c r="E158" s="174" t="s">
        <v>3656</v>
      </c>
      <c r="F158" s="251" t="s">
        <v>3657</v>
      </c>
      <c r="G158" s="251"/>
      <c r="H158" s="251"/>
      <c r="I158" s="251"/>
      <c r="J158" s="175" t="s">
        <v>231</v>
      </c>
      <c r="K158" s="176">
        <v>0.5</v>
      </c>
      <c r="L158" s="252">
        <v>0</v>
      </c>
      <c r="M158" s="253"/>
      <c r="N158" s="254">
        <f t="shared" si="15"/>
        <v>0</v>
      </c>
      <c r="O158" s="254"/>
      <c r="P158" s="254"/>
      <c r="Q158" s="254"/>
      <c r="R158" s="37"/>
      <c r="T158" s="177" t="s">
        <v>22</v>
      </c>
      <c r="U158" s="44" t="s">
        <v>49</v>
      </c>
      <c r="V158" s="36"/>
      <c r="W158" s="178">
        <f t="shared" si="16"/>
        <v>0</v>
      </c>
      <c r="X158" s="178">
        <v>0</v>
      </c>
      <c r="Y158" s="178">
        <f t="shared" si="17"/>
        <v>0</v>
      </c>
      <c r="Z158" s="178">
        <v>0</v>
      </c>
      <c r="AA158" s="179">
        <f t="shared" si="18"/>
        <v>0</v>
      </c>
      <c r="AR158" s="19" t="s">
        <v>224</v>
      </c>
      <c r="AT158" s="19" t="s">
        <v>220</v>
      </c>
      <c r="AU158" s="19" t="s">
        <v>93</v>
      </c>
      <c r="AY158" s="19" t="s">
        <v>219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40</v>
      </c>
      <c r="BK158" s="118">
        <f t="shared" si="24"/>
        <v>0</v>
      </c>
      <c r="BL158" s="19" t="s">
        <v>224</v>
      </c>
      <c r="BM158" s="19" t="s">
        <v>4200</v>
      </c>
    </row>
    <row r="159" spans="2:65" s="10" customFormat="1" ht="29.85" customHeight="1">
      <c r="B159" s="162"/>
      <c r="C159" s="163"/>
      <c r="D159" s="172" t="s">
        <v>3028</v>
      </c>
      <c r="E159" s="172"/>
      <c r="F159" s="172"/>
      <c r="G159" s="172"/>
      <c r="H159" s="172"/>
      <c r="I159" s="172"/>
      <c r="J159" s="172"/>
      <c r="K159" s="172"/>
      <c r="L159" s="172"/>
      <c r="M159" s="172"/>
      <c r="N159" s="255">
        <f>BK159</f>
        <v>0</v>
      </c>
      <c r="O159" s="256"/>
      <c r="P159" s="256"/>
      <c r="Q159" s="256"/>
      <c r="R159" s="165"/>
      <c r="T159" s="166"/>
      <c r="U159" s="163"/>
      <c r="V159" s="163"/>
      <c r="W159" s="167">
        <f>SUM(W160:W161)</f>
        <v>0</v>
      </c>
      <c r="X159" s="163"/>
      <c r="Y159" s="167">
        <f>SUM(Y160:Y161)</f>
        <v>2.562E-3</v>
      </c>
      <c r="Z159" s="163"/>
      <c r="AA159" s="168">
        <f>SUM(AA160:AA161)</f>
        <v>0.16979999999999998</v>
      </c>
      <c r="AR159" s="169" t="s">
        <v>40</v>
      </c>
      <c r="AT159" s="170" t="s">
        <v>83</v>
      </c>
      <c r="AU159" s="170" t="s">
        <v>40</v>
      </c>
      <c r="AY159" s="169" t="s">
        <v>219</v>
      </c>
      <c r="BK159" s="171">
        <f>SUM(BK160:BK161)</f>
        <v>0</v>
      </c>
    </row>
    <row r="160" spans="2:65" s="1" customFormat="1" ht="25.5" customHeight="1">
      <c r="B160" s="35"/>
      <c r="C160" s="173" t="s">
        <v>422</v>
      </c>
      <c r="D160" s="173" t="s">
        <v>220</v>
      </c>
      <c r="E160" s="174" t="s">
        <v>3659</v>
      </c>
      <c r="F160" s="251" t="s">
        <v>3660</v>
      </c>
      <c r="G160" s="251"/>
      <c r="H160" s="251"/>
      <c r="I160" s="251"/>
      <c r="J160" s="175" t="s">
        <v>429</v>
      </c>
      <c r="K160" s="176">
        <v>0.6</v>
      </c>
      <c r="L160" s="252">
        <v>0</v>
      </c>
      <c r="M160" s="253"/>
      <c r="N160" s="254">
        <f>ROUND(L160*K160,2)</f>
        <v>0</v>
      </c>
      <c r="O160" s="254"/>
      <c r="P160" s="254"/>
      <c r="Q160" s="254"/>
      <c r="R160" s="37"/>
      <c r="T160" s="177" t="s">
        <v>22</v>
      </c>
      <c r="U160" s="44" t="s">
        <v>49</v>
      </c>
      <c r="V160" s="36"/>
      <c r="W160" s="178">
        <f>V160*K160</f>
        <v>0</v>
      </c>
      <c r="X160" s="178">
        <v>4.1700000000000001E-3</v>
      </c>
      <c r="Y160" s="178">
        <f>X160*K160</f>
        <v>2.5019999999999999E-3</v>
      </c>
      <c r="Z160" s="178">
        <v>0.28299999999999997</v>
      </c>
      <c r="AA160" s="179">
        <f>Z160*K160</f>
        <v>0.16979999999999998</v>
      </c>
      <c r="AR160" s="19" t="s">
        <v>224</v>
      </c>
      <c r="AT160" s="19" t="s">
        <v>220</v>
      </c>
      <c r="AU160" s="19" t="s">
        <v>93</v>
      </c>
      <c r="AY160" s="19" t="s">
        <v>219</v>
      </c>
      <c r="BE160" s="118">
        <f>IF(U160="základní",N160,0)</f>
        <v>0</v>
      </c>
      <c r="BF160" s="118">
        <f>IF(U160="snížená",N160,0)</f>
        <v>0</v>
      </c>
      <c r="BG160" s="118">
        <f>IF(U160="zákl. přenesená",N160,0)</f>
        <v>0</v>
      </c>
      <c r="BH160" s="118">
        <f>IF(U160="sníž. přenesená",N160,0)</f>
        <v>0</v>
      </c>
      <c r="BI160" s="118">
        <f>IF(U160="nulová",N160,0)</f>
        <v>0</v>
      </c>
      <c r="BJ160" s="19" t="s">
        <v>40</v>
      </c>
      <c r="BK160" s="118">
        <f>ROUND(L160*K160,2)</f>
        <v>0</v>
      </c>
      <c r="BL160" s="19" t="s">
        <v>224</v>
      </c>
      <c r="BM160" s="19" t="s">
        <v>4201</v>
      </c>
    </row>
    <row r="161" spans="2:65" s="1" customFormat="1" ht="16.5" customHeight="1">
      <c r="B161" s="35"/>
      <c r="C161" s="173" t="s">
        <v>426</v>
      </c>
      <c r="D161" s="173" t="s">
        <v>220</v>
      </c>
      <c r="E161" s="174" t="s">
        <v>3662</v>
      </c>
      <c r="F161" s="251" t="s">
        <v>3663</v>
      </c>
      <c r="G161" s="251"/>
      <c r="H161" s="251"/>
      <c r="I161" s="251"/>
      <c r="J161" s="175" t="s">
        <v>372</v>
      </c>
      <c r="K161" s="176">
        <v>2</v>
      </c>
      <c r="L161" s="252">
        <v>0</v>
      </c>
      <c r="M161" s="253"/>
      <c r="N161" s="254">
        <f>ROUND(L161*K161,2)</f>
        <v>0</v>
      </c>
      <c r="O161" s="254"/>
      <c r="P161" s="254"/>
      <c r="Q161" s="254"/>
      <c r="R161" s="37"/>
      <c r="T161" s="177" t="s">
        <v>22</v>
      </c>
      <c r="U161" s="44" t="s">
        <v>49</v>
      </c>
      <c r="V161" s="36"/>
      <c r="W161" s="178">
        <f>V161*K161</f>
        <v>0</v>
      </c>
      <c r="X161" s="178">
        <v>3.0000000000000001E-5</v>
      </c>
      <c r="Y161" s="178">
        <f>X161*K161</f>
        <v>6.0000000000000002E-5</v>
      </c>
      <c r="Z161" s="178">
        <v>0</v>
      </c>
      <c r="AA161" s="179">
        <f>Z161*K161</f>
        <v>0</v>
      </c>
      <c r="AR161" s="19" t="s">
        <v>224</v>
      </c>
      <c r="AT161" s="19" t="s">
        <v>220</v>
      </c>
      <c r="AU161" s="19" t="s">
        <v>93</v>
      </c>
      <c r="AY161" s="19" t="s">
        <v>219</v>
      </c>
      <c r="BE161" s="118">
        <f>IF(U161="základní",N161,0)</f>
        <v>0</v>
      </c>
      <c r="BF161" s="118">
        <f>IF(U161="snížená",N161,0)</f>
        <v>0</v>
      </c>
      <c r="BG161" s="118">
        <f>IF(U161="zákl. přenesená",N161,0)</f>
        <v>0</v>
      </c>
      <c r="BH161" s="118">
        <f>IF(U161="sníž. přenesená",N161,0)</f>
        <v>0</v>
      </c>
      <c r="BI161" s="118">
        <f>IF(U161="nulová",N161,0)</f>
        <v>0</v>
      </c>
      <c r="BJ161" s="19" t="s">
        <v>40</v>
      </c>
      <c r="BK161" s="118">
        <f>ROUND(L161*K161,2)</f>
        <v>0</v>
      </c>
      <c r="BL161" s="19" t="s">
        <v>224</v>
      </c>
      <c r="BM161" s="19" t="s">
        <v>4202</v>
      </c>
    </row>
    <row r="162" spans="2:65" s="10" customFormat="1" ht="29.85" customHeight="1">
      <c r="B162" s="162"/>
      <c r="C162" s="163"/>
      <c r="D162" s="172" t="s">
        <v>290</v>
      </c>
      <c r="E162" s="172"/>
      <c r="F162" s="172"/>
      <c r="G162" s="172"/>
      <c r="H162" s="172"/>
      <c r="I162" s="172"/>
      <c r="J162" s="172"/>
      <c r="K162" s="172"/>
      <c r="L162" s="172"/>
      <c r="M162" s="172"/>
      <c r="N162" s="255">
        <f>BK162</f>
        <v>0</v>
      </c>
      <c r="O162" s="256"/>
      <c r="P162" s="256"/>
      <c r="Q162" s="256"/>
      <c r="R162" s="165"/>
      <c r="T162" s="166"/>
      <c r="U162" s="163"/>
      <c r="V162" s="163"/>
      <c r="W162" s="167">
        <f>W163</f>
        <v>0</v>
      </c>
      <c r="X162" s="163"/>
      <c r="Y162" s="167">
        <f>Y163</f>
        <v>0</v>
      </c>
      <c r="Z162" s="163"/>
      <c r="AA162" s="168">
        <f>AA163</f>
        <v>0</v>
      </c>
      <c r="AR162" s="169" t="s">
        <v>40</v>
      </c>
      <c r="AT162" s="170" t="s">
        <v>83</v>
      </c>
      <c r="AU162" s="170" t="s">
        <v>40</v>
      </c>
      <c r="AY162" s="169" t="s">
        <v>219</v>
      </c>
      <c r="BK162" s="171">
        <f>BK163</f>
        <v>0</v>
      </c>
    </row>
    <row r="163" spans="2:65" s="1" customFormat="1" ht="25.5" customHeight="1">
      <c r="B163" s="35"/>
      <c r="C163" s="173" t="s">
        <v>431</v>
      </c>
      <c r="D163" s="173" t="s">
        <v>220</v>
      </c>
      <c r="E163" s="174" t="s">
        <v>3665</v>
      </c>
      <c r="F163" s="251" t="s">
        <v>3666</v>
      </c>
      <c r="G163" s="251"/>
      <c r="H163" s="251"/>
      <c r="I163" s="251"/>
      <c r="J163" s="175" t="s">
        <v>239</v>
      </c>
      <c r="K163" s="176">
        <v>187.322</v>
      </c>
      <c r="L163" s="252">
        <v>0</v>
      </c>
      <c r="M163" s="253"/>
      <c r="N163" s="254">
        <f>ROUND(L163*K163,2)</f>
        <v>0</v>
      </c>
      <c r="O163" s="254"/>
      <c r="P163" s="254"/>
      <c r="Q163" s="254"/>
      <c r="R163" s="37"/>
      <c r="T163" s="177" t="s">
        <v>22</v>
      </c>
      <c r="U163" s="44" t="s">
        <v>49</v>
      </c>
      <c r="V163" s="36"/>
      <c r="W163" s="178">
        <f>V163*K163</f>
        <v>0</v>
      </c>
      <c r="X163" s="178">
        <v>0</v>
      </c>
      <c r="Y163" s="178">
        <f>X163*K163</f>
        <v>0</v>
      </c>
      <c r="Z163" s="178">
        <v>0</v>
      </c>
      <c r="AA163" s="179">
        <f>Z163*K163</f>
        <v>0</v>
      </c>
      <c r="AR163" s="19" t="s">
        <v>224</v>
      </c>
      <c r="AT163" s="19" t="s">
        <v>220</v>
      </c>
      <c r="AU163" s="19" t="s">
        <v>93</v>
      </c>
      <c r="AY163" s="19" t="s">
        <v>219</v>
      </c>
      <c r="BE163" s="118">
        <f>IF(U163="základní",N163,0)</f>
        <v>0</v>
      </c>
      <c r="BF163" s="118">
        <f>IF(U163="snížená",N163,0)</f>
        <v>0</v>
      </c>
      <c r="BG163" s="118">
        <f>IF(U163="zákl. přenesená",N163,0)</f>
        <v>0</v>
      </c>
      <c r="BH163" s="118">
        <f>IF(U163="sníž. přenesená",N163,0)</f>
        <v>0</v>
      </c>
      <c r="BI163" s="118">
        <f>IF(U163="nulová",N163,0)</f>
        <v>0</v>
      </c>
      <c r="BJ163" s="19" t="s">
        <v>40</v>
      </c>
      <c r="BK163" s="118">
        <f>ROUND(L163*K163,2)</f>
        <v>0</v>
      </c>
      <c r="BL163" s="19" t="s">
        <v>224</v>
      </c>
      <c r="BM163" s="19" t="s">
        <v>4203</v>
      </c>
    </row>
    <row r="164" spans="2:65" s="1" customFormat="1" ht="49.9" customHeight="1">
      <c r="B164" s="35"/>
      <c r="C164" s="36"/>
      <c r="D164" s="164" t="s">
        <v>282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249">
        <f>BK164</f>
        <v>0</v>
      </c>
      <c r="O164" s="250"/>
      <c r="P164" s="250"/>
      <c r="Q164" s="250"/>
      <c r="R164" s="37"/>
      <c r="T164" s="153"/>
      <c r="U164" s="56"/>
      <c r="V164" s="56"/>
      <c r="W164" s="56"/>
      <c r="X164" s="56"/>
      <c r="Y164" s="56"/>
      <c r="Z164" s="56"/>
      <c r="AA164" s="58"/>
      <c r="AT164" s="19" t="s">
        <v>83</v>
      </c>
      <c r="AU164" s="19" t="s">
        <v>84</v>
      </c>
      <c r="AY164" s="19" t="s">
        <v>283</v>
      </c>
      <c r="BK164" s="118">
        <v>0</v>
      </c>
    </row>
    <row r="165" spans="2:65" s="1" customFormat="1" ht="6.95" customHeight="1">
      <c r="B165" s="59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1"/>
    </row>
  </sheetData>
  <sheetProtection algorithmName="SHA-512" hashValue="DfIA1uHeGGQQuaXcB4K4ZKSXtrdZJ+ZdPWQN6SjYEQQO2wLeaXwlNAGUhkmXuxf/7ClwYzXl5gl4KDKwujtRpg==" saltValue="WiYvrTBNNOxYDp46KHifHK37L/3/hGeaywsdb8aS5Ccq1htxfdKJ7IlV10BrWXtrjE3cj4OQxIScV5u+FlYuSw==" spinCount="10" sheet="1" objects="1" scenarios="1" formatColumns="0" formatRows="0"/>
  <mergeCells count="185">
    <mergeCell ref="F163:I163"/>
    <mergeCell ref="F160:I160"/>
    <mergeCell ref="L160:M160"/>
    <mergeCell ref="N160:Q160"/>
    <mergeCell ref="F161:I161"/>
    <mergeCell ref="L161:M161"/>
    <mergeCell ref="N161:Q161"/>
    <mergeCell ref="L163:M163"/>
    <mergeCell ref="N163:Q163"/>
    <mergeCell ref="N162:Q162"/>
    <mergeCell ref="N164:Q164"/>
    <mergeCell ref="F150:I150"/>
    <mergeCell ref="F152:I152"/>
    <mergeCell ref="L150:M150"/>
    <mergeCell ref="N150:Q150"/>
    <mergeCell ref="F151:I151"/>
    <mergeCell ref="L151:M151"/>
    <mergeCell ref="N151:Q151"/>
    <mergeCell ref="L152:M152"/>
    <mergeCell ref="N152:Q152"/>
    <mergeCell ref="F153:I153"/>
    <mergeCell ref="F155:I155"/>
    <mergeCell ref="L153:M153"/>
    <mergeCell ref="N153:Q153"/>
    <mergeCell ref="F154:I154"/>
    <mergeCell ref="L154:M154"/>
    <mergeCell ref="N154:Q154"/>
    <mergeCell ref="L155:M155"/>
    <mergeCell ref="N155:Q155"/>
    <mergeCell ref="F156:I156"/>
    <mergeCell ref="F158:I158"/>
    <mergeCell ref="L156:M156"/>
    <mergeCell ref="N156:Q156"/>
    <mergeCell ref="F157:I157"/>
    <mergeCell ref="L157:M157"/>
    <mergeCell ref="N157:Q157"/>
    <mergeCell ref="L158:M158"/>
    <mergeCell ref="N158:Q158"/>
    <mergeCell ref="N159:Q159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M36:P36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D97:H97"/>
    <mergeCell ref="N94:Q94"/>
    <mergeCell ref="N96:Q96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N122:Q122"/>
    <mergeCell ref="N123:Q123"/>
    <mergeCell ref="N124:Q124"/>
    <mergeCell ref="F125:I125"/>
    <mergeCell ref="F127:I127"/>
    <mergeCell ref="L125:M125"/>
    <mergeCell ref="N125:Q125"/>
    <mergeCell ref="F126:I126"/>
    <mergeCell ref="L126:M126"/>
    <mergeCell ref="N126:Q126"/>
    <mergeCell ref="L127:M127"/>
    <mergeCell ref="N127:Q127"/>
    <mergeCell ref="F128:I128"/>
    <mergeCell ref="F130:I130"/>
    <mergeCell ref="F129:I129"/>
    <mergeCell ref="L128:M128"/>
    <mergeCell ref="N128:Q128"/>
    <mergeCell ref="L129:M129"/>
    <mergeCell ref="N129:Q129"/>
    <mergeCell ref="L130:M130"/>
    <mergeCell ref="N130:Q130"/>
    <mergeCell ref="F131:I131"/>
    <mergeCell ref="F133:I133"/>
    <mergeCell ref="L131:M131"/>
    <mergeCell ref="N131:Q131"/>
    <mergeCell ref="F132:I132"/>
    <mergeCell ref="L132:M132"/>
    <mergeCell ref="N132:Q132"/>
    <mergeCell ref="L133:M133"/>
    <mergeCell ref="N133:Q133"/>
    <mergeCell ref="F134:I134"/>
    <mergeCell ref="F136:I136"/>
    <mergeCell ref="L134:M134"/>
    <mergeCell ref="N134:Q134"/>
    <mergeCell ref="F135:I135"/>
    <mergeCell ref="L135:M135"/>
    <mergeCell ref="N135:Q135"/>
    <mergeCell ref="L136:M136"/>
    <mergeCell ref="N136:Q136"/>
    <mergeCell ref="F137:I137"/>
    <mergeCell ref="F139:I139"/>
    <mergeCell ref="L137:M137"/>
    <mergeCell ref="N137:Q137"/>
    <mergeCell ref="F138:I138"/>
    <mergeCell ref="L138:M138"/>
    <mergeCell ref="N138:Q138"/>
    <mergeCell ref="L139:M139"/>
    <mergeCell ref="N139:Q139"/>
    <mergeCell ref="N140:Q140"/>
    <mergeCell ref="F141:I141"/>
    <mergeCell ref="F143:I143"/>
    <mergeCell ref="L141:M141"/>
    <mergeCell ref="N141:Q141"/>
    <mergeCell ref="F142:I142"/>
    <mergeCell ref="L142:M142"/>
    <mergeCell ref="N142:Q142"/>
    <mergeCell ref="L143:M143"/>
    <mergeCell ref="N143:Q143"/>
    <mergeCell ref="F144:I144"/>
    <mergeCell ref="F146:I146"/>
    <mergeCell ref="L144:M144"/>
    <mergeCell ref="N144:Q144"/>
    <mergeCell ref="F145:I145"/>
    <mergeCell ref="L145:M145"/>
    <mergeCell ref="N145:Q145"/>
    <mergeCell ref="L146:M146"/>
    <mergeCell ref="N146:Q146"/>
    <mergeCell ref="F147:I147"/>
    <mergeCell ref="F149:I149"/>
    <mergeCell ref="L147:M147"/>
    <mergeCell ref="N147:Q147"/>
    <mergeCell ref="F148:I148"/>
    <mergeCell ref="L148:M148"/>
    <mergeCell ref="N148:Q148"/>
    <mergeCell ref="L149:M149"/>
    <mergeCell ref="N149:Q149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8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165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4204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s="1" customFormat="1" ht="32.85" customHeight="1">
      <c r="B8" s="35"/>
      <c r="C8" s="36"/>
      <c r="D8" s="29" t="s">
        <v>183</v>
      </c>
      <c r="E8" s="36"/>
      <c r="F8" s="221" t="s">
        <v>4205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79" t="str">
        <f>'Rekapitulace stavby'!AN8</f>
        <v>5. 3. 2018</v>
      </c>
      <c r="P10" s="266"/>
      <c r="Q10" s="36"/>
      <c r="R10" s="37"/>
    </row>
    <row r="11" spans="1:66" s="1" customFormat="1" ht="10.7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220" t="s">
        <v>30</v>
      </c>
      <c r="P12" s="220"/>
      <c r="Q12" s="36"/>
      <c r="R12" s="37"/>
    </row>
    <row r="13" spans="1:66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220" t="s">
        <v>22</v>
      </c>
      <c r="P13" s="220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33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80" t="str">
        <f>IF('Rekapitulace stavby'!AN13="","",'Rekapitulace stavby'!AN13)</f>
        <v>Vyplň údaj</v>
      </c>
      <c r="P15" s="220"/>
      <c r="Q15" s="36"/>
      <c r="R15" s="37"/>
    </row>
    <row r="16" spans="1:66" s="1" customFormat="1" ht="18" customHeight="1">
      <c r="B16" s="35"/>
      <c r="C16" s="36"/>
      <c r="D16" s="36"/>
      <c r="E16" s="280" t="str">
        <f>IF('Rekapitulace stavby'!E14="","",'Rekapitulace stavby'!E14)</f>
        <v>Vyplň údaj</v>
      </c>
      <c r="F16" s="281"/>
      <c r="G16" s="281"/>
      <c r="H16" s="281"/>
      <c r="I16" s="281"/>
      <c r="J16" s="281"/>
      <c r="K16" s="281"/>
      <c r="L16" s="281"/>
      <c r="M16" s="30" t="s">
        <v>32</v>
      </c>
      <c r="N16" s="36"/>
      <c r="O16" s="280" t="str">
        <f>IF('Rekapitulace stavby'!AN14="","",'Rekapitulace stavby'!AN14)</f>
        <v>Vyplň údaj</v>
      </c>
      <c r="P16" s="220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35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220" t="s">
        <v>36</v>
      </c>
      <c r="P18" s="220"/>
      <c r="Q18" s="36"/>
      <c r="R18" s="37"/>
    </row>
    <row r="19" spans="2:18" s="1" customFormat="1" ht="18" customHeight="1">
      <c r="B19" s="35"/>
      <c r="C19" s="36"/>
      <c r="D19" s="36"/>
      <c r="E19" s="28" t="s">
        <v>37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220" t="s">
        <v>38</v>
      </c>
      <c r="P19" s="220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41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220" t="s">
        <v>36</v>
      </c>
      <c r="P21" s="220"/>
      <c r="Q21" s="36"/>
      <c r="R21" s="37"/>
    </row>
    <row r="22" spans="2:18" s="1" customFormat="1" ht="18" customHeight="1">
      <c r="B22" s="35"/>
      <c r="C22" s="36"/>
      <c r="D22" s="36"/>
      <c r="E22" s="28" t="s">
        <v>37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220" t="s">
        <v>38</v>
      </c>
      <c r="P22" s="220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85.5" customHeight="1">
      <c r="B25" s="35"/>
      <c r="C25" s="36"/>
      <c r="D25" s="36"/>
      <c r="E25" s="215" t="s">
        <v>44</v>
      </c>
      <c r="F25" s="215"/>
      <c r="G25" s="215"/>
      <c r="H25" s="215"/>
      <c r="I25" s="215"/>
      <c r="J25" s="215"/>
      <c r="K25" s="215"/>
      <c r="L25" s="215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6" t="s">
        <v>184</v>
      </c>
      <c r="E28" s="36"/>
      <c r="F28" s="36"/>
      <c r="G28" s="36"/>
      <c r="H28" s="36"/>
      <c r="I28" s="36"/>
      <c r="J28" s="36"/>
      <c r="K28" s="36"/>
      <c r="L28" s="36"/>
      <c r="M28" s="216">
        <f>N89</f>
        <v>0</v>
      </c>
      <c r="N28" s="216"/>
      <c r="O28" s="216"/>
      <c r="P28" s="216"/>
      <c r="Q28" s="36"/>
      <c r="R28" s="37"/>
    </row>
    <row r="29" spans="2:18" s="1" customFormat="1" ht="14.45" customHeight="1">
      <c r="B29" s="35"/>
      <c r="C29" s="36"/>
      <c r="D29" s="34" t="s">
        <v>169</v>
      </c>
      <c r="E29" s="36"/>
      <c r="F29" s="36"/>
      <c r="G29" s="36"/>
      <c r="H29" s="36"/>
      <c r="I29" s="36"/>
      <c r="J29" s="36"/>
      <c r="K29" s="36"/>
      <c r="L29" s="36"/>
      <c r="M29" s="216">
        <f>N97</f>
        <v>0</v>
      </c>
      <c r="N29" s="216"/>
      <c r="O29" s="216"/>
      <c r="P29" s="216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7" t="s">
        <v>47</v>
      </c>
      <c r="E31" s="36"/>
      <c r="F31" s="36"/>
      <c r="G31" s="36"/>
      <c r="H31" s="36"/>
      <c r="I31" s="36"/>
      <c r="J31" s="36"/>
      <c r="K31" s="36"/>
      <c r="L31" s="36"/>
      <c r="M31" s="278">
        <f>ROUND(M28+M29,0)</f>
        <v>0</v>
      </c>
      <c r="N31" s="263"/>
      <c r="O31" s="263"/>
      <c r="P31" s="263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48</v>
      </c>
      <c r="E33" s="42" t="s">
        <v>49</v>
      </c>
      <c r="F33" s="43">
        <v>0.21</v>
      </c>
      <c r="G33" s="128" t="s">
        <v>50</v>
      </c>
      <c r="H33" s="274">
        <f>(SUM(BE97:BE104)+SUM(BE123:BE136))</f>
        <v>0</v>
      </c>
      <c r="I33" s="263"/>
      <c r="J33" s="263"/>
      <c r="K33" s="36"/>
      <c r="L33" s="36"/>
      <c r="M33" s="274">
        <f>ROUND((SUM(BE97:BE104)+SUM(BE123:BE136)), 0)*F33</f>
        <v>0</v>
      </c>
      <c r="N33" s="263"/>
      <c r="O33" s="263"/>
      <c r="P33" s="263"/>
      <c r="Q33" s="36"/>
      <c r="R33" s="37"/>
    </row>
    <row r="34" spans="2:18" s="1" customFormat="1" ht="14.45" customHeight="1">
      <c r="B34" s="35"/>
      <c r="C34" s="36"/>
      <c r="D34" s="36"/>
      <c r="E34" s="42" t="s">
        <v>51</v>
      </c>
      <c r="F34" s="43">
        <v>0.15</v>
      </c>
      <c r="G34" s="128" t="s">
        <v>50</v>
      </c>
      <c r="H34" s="274">
        <f>(SUM(BF97:BF104)+SUM(BF123:BF136))</f>
        <v>0</v>
      </c>
      <c r="I34" s="263"/>
      <c r="J34" s="263"/>
      <c r="K34" s="36"/>
      <c r="L34" s="36"/>
      <c r="M34" s="274">
        <f>ROUND((SUM(BF97:BF104)+SUM(BF123:BF136)), 0)*F34</f>
        <v>0</v>
      </c>
      <c r="N34" s="263"/>
      <c r="O34" s="263"/>
      <c r="P34" s="26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52</v>
      </c>
      <c r="F35" s="43">
        <v>0.21</v>
      </c>
      <c r="G35" s="128" t="s">
        <v>50</v>
      </c>
      <c r="H35" s="274">
        <f>(SUM(BG97:BG104)+SUM(BG123:BG136))</f>
        <v>0</v>
      </c>
      <c r="I35" s="263"/>
      <c r="J35" s="263"/>
      <c r="K35" s="36"/>
      <c r="L35" s="36"/>
      <c r="M35" s="274"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53</v>
      </c>
      <c r="F36" s="43">
        <v>0.15</v>
      </c>
      <c r="G36" s="128" t="s">
        <v>50</v>
      </c>
      <c r="H36" s="274">
        <f>(SUM(BH97:BH104)+SUM(BH123:BH136))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54</v>
      </c>
      <c r="F37" s="43">
        <v>0</v>
      </c>
      <c r="G37" s="128" t="s">
        <v>50</v>
      </c>
      <c r="H37" s="274">
        <f>(SUM(BI97:BI104)+SUM(BI123:BI136))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4"/>
      <c r="D39" s="129" t="s">
        <v>55</v>
      </c>
      <c r="E39" s="79"/>
      <c r="F39" s="79"/>
      <c r="G39" s="130" t="s">
        <v>56</v>
      </c>
      <c r="H39" s="131" t="s">
        <v>57</v>
      </c>
      <c r="I39" s="79"/>
      <c r="J39" s="79"/>
      <c r="K39" s="79"/>
      <c r="L39" s="275">
        <f>SUM(M31:M37)</f>
        <v>0</v>
      </c>
      <c r="M39" s="275"/>
      <c r="N39" s="275"/>
      <c r="O39" s="275"/>
      <c r="P39" s="276"/>
      <c r="Q39" s="124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4204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s="1" customFormat="1" ht="36.950000000000003" customHeight="1">
      <c r="B80" s="35"/>
      <c r="C80" s="69" t="s">
        <v>183</v>
      </c>
      <c r="D80" s="36"/>
      <c r="E80" s="36"/>
      <c r="F80" s="236" t="str">
        <f>F8</f>
        <v>001 - Vedlejší rozpočtové náklady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36"/>
      <c r="R80" s="37"/>
      <c r="T80" s="135"/>
      <c r="U80" s="135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5"/>
      <c r="U81" s="135"/>
    </row>
    <row r="82" spans="2:47" s="1" customFormat="1" ht="18" customHeight="1">
      <c r="B82" s="35"/>
      <c r="C82" s="30" t="s">
        <v>24</v>
      </c>
      <c r="D82" s="36"/>
      <c r="E82" s="36"/>
      <c r="F82" s="28" t="str">
        <f>F10</f>
        <v>Dobruška</v>
      </c>
      <c r="G82" s="36"/>
      <c r="H82" s="36"/>
      <c r="I82" s="36"/>
      <c r="J82" s="36"/>
      <c r="K82" s="30" t="s">
        <v>26</v>
      </c>
      <c r="L82" s="36"/>
      <c r="M82" s="266" t="str">
        <f>IF(O10="","",O10)</f>
        <v>5. 3. 2018</v>
      </c>
      <c r="N82" s="266"/>
      <c r="O82" s="266"/>
      <c r="P82" s="266"/>
      <c r="Q82" s="36"/>
      <c r="R82" s="37"/>
      <c r="T82" s="135"/>
      <c r="U82" s="135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5"/>
      <c r="U83" s="135"/>
    </row>
    <row r="84" spans="2:47" s="1" customFormat="1" ht="15">
      <c r="B84" s="35"/>
      <c r="C84" s="30" t="s">
        <v>28</v>
      </c>
      <c r="D84" s="36"/>
      <c r="E84" s="36"/>
      <c r="F84" s="28" t="str">
        <f>E13</f>
        <v>SŠ - Podorlické vzdělávací centrum Dobruška</v>
      </c>
      <c r="G84" s="36"/>
      <c r="H84" s="36"/>
      <c r="I84" s="36"/>
      <c r="J84" s="36"/>
      <c r="K84" s="30" t="s">
        <v>35</v>
      </c>
      <c r="L84" s="36"/>
      <c r="M84" s="220" t="str">
        <f>E19</f>
        <v>ApA Architektonicko-projekt.ateliér Vamberk s.r.o.</v>
      </c>
      <c r="N84" s="220"/>
      <c r="O84" s="220"/>
      <c r="P84" s="220"/>
      <c r="Q84" s="220"/>
      <c r="R84" s="37"/>
      <c r="T84" s="135"/>
      <c r="U84" s="135"/>
    </row>
    <row r="85" spans="2:47" s="1" customFormat="1" ht="14.45" customHeight="1">
      <c r="B85" s="35"/>
      <c r="C85" s="30" t="s">
        <v>33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41</v>
      </c>
      <c r="L85" s="36"/>
      <c r="M85" s="220" t="str">
        <f>E22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5"/>
      <c r="U86" s="135"/>
    </row>
    <row r="87" spans="2:47" s="1" customFormat="1" ht="29.25" customHeight="1">
      <c r="B87" s="35"/>
      <c r="C87" s="271" t="s">
        <v>186</v>
      </c>
      <c r="D87" s="272"/>
      <c r="E87" s="272"/>
      <c r="F87" s="272"/>
      <c r="G87" s="272"/>
      <c r="H87" s="124"/>
      <c r="I87" s="124"/>
      <c r="J87" s="124"/>
      <c r="K87" s="124"/>
      <c r="L87" s="124"/>
      <c r="M87" s="124"/>
      <c r="N87" s="271" t="s">
        <v>187</v>
      </c>
      <c r="O87" s="272"/>
      <c r="P87" s="272"/>
      <c r="Q87" s="272"/>
      <c r="R87" s="37"/>
      <c r="T87" s="135"/>
      <c r="U87" s="135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5"/>
      <c r="U88" s="135"/>
    </row>
    <row r="89" spans="2:47" s="1" customFormat="1" ht="29.25" customHeight="1">
      <c r="B89" s="35"/>
      <c r="C89" s="137" t="s">
        <v>188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9">
        <f>N123</f>
        <v>0</v>
      </c>
      <c r="O89" s="269"/>
      <c r="P89" s="269"/>
      <c r="Q89" s="269"/>
      <c r="R89" s="37"/>
      <c r="T89" s="135"/>
      <c r="U89" s="135"/>
      <c r="AU89" s="19" t="s">
        <v>189</v>
      </c>
    </row>
    <row r="90" spans="2:47" s="7" customFormat="1" ht="24.95" customHeight="1">
      <c r="B90" s="138"/>
      <c r="C90" s="139"/>
      <c r="D90" s="140" t="s">
        <v>4204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60">
        <f>N124</f>
        <v>0</v>
      </c>
      <c r="O90" s="273"/>
      <c r="P90" s="273"/>
      <c r="Q90" s="273"/>
      <c r="R90" s="141"/>
      <c r="T90" s="142"/>
      <c r="U90" s="142"/>
    </row>
    <row r="91" spans="2:47" s="8" customFormat="1" ht="19.899999999999999" customHeight="1">
      <c r="B91" s="143"/>
      <c r="C91" s="103"/>
      <c r="D91" s="114" t="s">
        <v>4206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6">
        <f>N125</f>
        <v>0</v>
      </c>
      <c r="O91" s="227"/>
      <c r="P91" s="227"/>
      <c r="Q91" s="227"/>
      <c r="R91" s="144"/>
      <c r="T91" s="145"/>
      <c r="U91" s="145"/>
    </row>
    <row r="92" spans="2:47" s="8" customFormat="1" ht="19.899999999999999" customHeight="1">
      <c r="B92" s="143"/>
      <c r="C92" s="103"/>
      <c r="D92" s="114" t="s">
        <v>4207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N127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4208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N129</f>
        <v>0</v>
      </c>
      <c r="O93" s="227"/>
      <c r="P93" s="227"/>
      <c r="Q93" s="227"/>
      <c r="R93" s="144"/>
      <c r="T93" s="145"/>
      <c r="U93" s="145"/>
    </row>
    <row r="94" spans="2:47" s="8" customFormat="1" ht="19.899999999999999" customHeight="1">
      <c r="B94" s="143"/>
      <c r="C94" s="103"/>
      <c r="D94" s="114" t="s">
        <v>4209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6">
        <f>N133</f>
        <v>0</v>
      </c>
      <c r="O94" s="227"/>
      <c r="P94" s="227"/>
      <c r="Q94" s="227"/>
      <c r="R94" s="144"/>
      <c r="T94" s="145"/>
      <c r="U94" s="145"/>
    </row>
    <row r="95" spans="2:47" s="8" customFormat="1" ht="19.899999999999999" customHeight="1">
      <c r="B95" s="143"/>
      <c r="C95" s="103"/>
      <c r="D95" s="114" t="s">
        <v>4210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6">
        <f>N135</f>
        <v>0</v>
      </c>
      <c r="O95" s="227"/>
      <c r="P95" s="227"/>
      <c r="Q95" s="227"/>
      <c r="R95" s="144"/>
      <c r="T95" s="145"/>
      <c r="U95" s="145"/>
    </row>
    <row r="96" spans="2:47" s="1" customFormat="1" ht="21.75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  <c r="T96" s="135"/>
      <c r="U96" s="135"/>
    </row>
    <row r="97" spans="2:65" s="1" customFormat="1" ht="29.25" customHeight="1">
      <c r="B97" s="35"/>
      <c r="C97" s="137" t="s">
        <v>197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269">
        <f>ROUND(N98+N99+N100+N101+N102+N103,0)</f>
        <v>0</v>
      </c>
      <c r="O97" s="270"/>
      <c r="P97" s="270"/>
      <c r="Q97" s="270"/>
      <c r="R97" s="37"/>
      <c r="T97" s="146"/>
      <c r="U97" s="147" t="s">
        <v>48</v>
      </c>
    </row>
    <row r="98" spans="2:65" s="1" customFormat="1" ht="18" customHeight="1">
      <c r="B98" s="35"/>
      <c r="C98" s="36"/>
      <c r="D98" s="247" t="s">
        <v>198</v>
      </c>
      <c r="E98" s="248"/>
      <c r="F98" s="248"/>
      <c r="G98" s="248"/>
      <c r="H98" s="248"/>
      <c r="I98" s="36"/>
      <c r="J98" s="36"/>
      <c r="K98" s="36"/>
      <c r="L98" s="36"/>
      <c r="M98" s="36"/>
      <c r="N98" s="246">
        <f>ROUND(N89*T98,0)</f>
        <v>0</v>
      </c>
      <c r="O98" s="226"/>
      <c r="P98" s="226"/>
      <c r="Q98" s="226"/>
      <c r="R98" s="37"/>
      <c r="S98" s="148"/>
      <c r="T98" s="149"/>
      <c r="U98" s="150" t="s">
        <v>49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51" t="s">
        <v>162</v>
      </c>
      <c r="AZ98" s="148"/>
      <c r="BA98" s="148"/>
      <c r="BB98" s="148"/>
      <c r="BC98" s="148"/>
      <c r="BD98" s="148"/>
      <c r="BE98" s="152">
        <f t="shared" ref="BE98:BE103" si="0">IF(U98="základní",N98,0)</f>
        <v>0</v>
      </c>
      <c r="BF98" s="152">
        <f t="shared" ref="BF98:BF103" si="1">IF(U98="snížená",N98,0)</f>
        <v>0</v>
      </c>
      <c r="BG98" s="152">
        <f t="shared" ref="BG98:BG103" si="2">IF(U98="zákl. přenesená",N98,0)</f>
        <v>0</v>
      </c>
      <c r="BH98" s="152">
        <f t="shared" ref="BH98:BH103" si="3">IF(U98="sníž. přenesená",N98,0)</f>
        <v>0</v>
      </c>
      <c r="BI98" s="152">
        <f t="shared" ref="BI98:BI103" si="4">IF(U98="nulová",N98,0)</f>
        <v>0</v>
      </c>
      <c r="BJ98" s="151" t="s">
        <v>40</v>
      </c>
      <c r="BK98" s="148"/>
      <c r="BL98" s="148"/>
      <c r="BM98" s="148"/>
    </row>
    <row r="99" spans="2:65" s="1" customFormat="1" ht="18" customHeight="1">
      <c r="B99" s="35"/>
      <c r="C99" s="36"/>
      <c r="D99" s="247" t="s">
        <v>199</v>
      </c>
      <c r="E99" s="248"/>
      <c r="F99" s="248"/>
      <c r="G99" s="248"/>
      <c r="H99" s="248"/>
      <c r="I99" s="36"/>
      <c r="J99" s="36"/>
      <c r="K99" s="36"/>
      <c r="L99" s="36"/>
      <c r="M99" s="36"/>
      <c r="N99" s="246">
        <f>ROUND(N89*T99,0)</f>
        <v>0</v>
      </c>
      <c r="O99" s="226"/>
      <c r="P99" s="226"/>
      <c r="Q99" s="226"/>
      <c r="R99" s="37"/>
      <c r="S99" s="148"/>
      <c r="T99" s="149"/>
      <c r="U99" s="150" t="s">
        <v>49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51" t="s">
        <v>162</v>
      </c>
      <c r="AZ99" s="148"/>
      <c r="BA99" s="148"/>
      <c r="BB99" s="148"/>
      <c r="BC99" s="148"/>
      <c r="BD99" s="148"/>
      <c r="BE99" s="152">
        <f t="shared" si="0"/>
        <v>0</v>
      </c>
      <c r="BF99" s="152">
        <f t="shared" si="1"/>
        <v>0</v>
      </c>
      <c r="BG99" s="152">
        <f t="shared" si="2"/>
        <v>0</v>
      </c>
      <c r="BH99" s="152">
        <f t="shared" si="3"/>
        <v>0</v>
      </c>
      <c r="BI99" s="152">
        <f t="shared" si="4"/>
        <v>0</v>
      </c>
      <c r="BJ99" s="151" t="s">
        <v>40</v>
      </c>
      <c r="BK99" s="148"/>
      <c r="BL99" s="148"/>
      <c r="BM99" s="148"/>
    </row>
    <row r="100" spans="2:65" s="1" customFormat="1" ht="18" customHeight="1">
      <c r="B100" s="35"/>
      <c r="C100" s="36"/>
      <c r="D100" s="247" t="s">
        <v>200</v>
      </c>
      <c r="E100" s="248"/>
      <c r="F100" s="248"/>
      <c r="G100" s="248"/>
      <c r="H100" s="248"/>
      <c r="I100" s="36"/>
      <c r="J100" s="36"/>
      <c r="K100" s="36"/>
      <c r="L100" s="36"/>
      <c r="M100" s="36"/>
      <c r="N100" s="246">
        <f>ROUND(N89*T100,0)</f>
        <v>0</v>
      </c>
      <c r="O100" s="226"/>
      <c r="P100" s="226"/>
      <c r="Q100" s="226"/>
      <c r="R100" s="37"/>
      <c r="S100" s="148"/>
      <c r="T100" s="149"/>
      <c r="U100" s="150" t="s">
        <v>49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51" t="s">
        <v>162</v>
      </c>
      <c r="AZ100" s="148"/>
      <c r="BA100" s="148"/>
      <c r="BB100" s="148"/>
      <c r="BC100" s="148"/>
      <c r="BD100" s="148"/>
      <c r="BE100" s="152">
        <f t="shared" si="0"/>
        <v>0</v>
      </c>
      <c r="BF100" s="152">
        <f t="shared" si="1"/>
        <v>0</v>
      </c>
      <c r="BG100" s="152">
        <f t="shared" si="2"/>
        <v>0</v>
      </c>
      <c r="BH100" s="152">
        <f t="shared" si="3"/>
        <v>0</v>
      </c>
      <c r="BI100" s="152">
        <f t="shared" si="4"/>
        <v>0</v>
      </c>
      <c r="BJ100" s="151" t="s">
        <v>40</v>
      </c>
      <c r="BK100" s="148"/>
      <c r="BL100" s="148"/>
      <c r="BM100" s="148"/>
    </row>
    <row r="101" spans="2:65" s="1" customFormat="1" ht="18" customHeight="1">
      <c r="B101" s="35"/>
      <c r="C101" s="36"/>
      <c r="D101" s="247" t="s">
        <v>201</v>
      </c>
      <c r="E101" s="248"/>
      <c r="F101" s="248"/>
      <c r="G101" s="248"/>
      <c r="H101" s="248"/>
      <c r="I101" s="36"/>
      <c r="J101" s="36"/>
      <c r="K101" s="36"/>
      <c r="L101" s="36"/>
      <c r="M101" s="36"/>
      <c r="N101" s="246">
        <f>ROUND(N89*T101,0)</f>
        <v>0</v>
      </c>
      <c r="O101" s="226"/>
      <c r="P101" s="226"/>
      <c r="Q101" s="226"/>
      <c r="R101" s="37"/>
      <c r="S101" s="148"/>
      <c r="T101" s="149"/>
      <c r="U101" s="150" t="s">
        <v>49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51" t="s">
        <v>162</v>
      </c>
      <c r="AZ101" s="148"/>
      <c r="BA101" s="148"/>
      <c r="BB101" s="148"/>
      <c r="BC101" s="148"/>
      <c r="BD101" s="148"/>
      <c r="BE101" s="152">
        <f t="shared" si="0"/>
        <v>0</v>
      </c>
      <c r="BF101" s="152">
        <f t="shared" si="1"/>
        <v>0</v>
      </c>
      <c r="BG101" s="152">
        <f t="shared" si="2"/>
        <v>0</v>
      </c>
      <c r="BH101" s="152">
        <f t="shared" si="3"/>
        <v>0</v>
      </c>
      <c r="BI101" s="152">
        <f t="shared" si="4"/>
        <v>0</v>
      </c>
      <c r="BJ101" s="151" t="s">
        <v>40</v>
      </c>
      <c r="BK101" s="148"/>
      <c r="BL101" s="148"/>
      <c r="BM101" s="148"/>
    </row>
    <row r="102" spans="2:65" s="1" customFormat="1" ht="18" customHeight="1">
      <c r="B102" s="35"/>
      <c r="C102" s="36"/>
      <c r="D102" s="247" t="s">
        <v>202</v>
      </c>
      <c r="E102" s="248"/>
      <c r="F102" s="248"/>
      <c r="G102" s="248"/>
      <c r="H102" s="248"/>
      <c r="I102" s="36"/>
      <c r="J102" s="36"/>
      <c r="K102" s="36"/>
      <c r="L102" s="36"/>
      <c r="M102" s="36"/>
      <c r="N102" s="246">
        <f>ROUND(N89*T102,0)</f>
        <v>0</v>
      </c>
      <c r="O102" s="226"/>
      <c r="P102" s="226"/>
      <c r="Q102" s="226"/>
      <c r="R102" s="37"/>
      <c r="S102" s="148"/>
      <c r="T102" s="149"/>
      <c r="U102" s="150" t="s">
        <v>49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51" t="s">
        <v>162</v>
      </c>
      <c r="AZ102" s="148"/>
      <c r="BA102" s="148"/>
      <c r="BB102" s="148"/>
      <c r="BC102" s="148"/>
      <c r="BD102" s="148"/>
      <c r="BE102" s="152">
        <f t="shared" si="0"/>
        <v>0</v>
      </c>
      <c r="BF102" s="152">
        <f t="shared" si="1"/>
        <v>0</v>
      </c>
      <c r="BG102" s="152">
        <f t="shared" si="2"/>
        <v>0</v>
      </c>
      <c r="BH102" s="152">
        <f t="shared" si="3"/>
        <v>0</v>
      </c>
      <c r="BI102" s="152">
        <f t="shared" si="4"/>
        <v>0</v>
      </c>
      <c r="BJ102" s="151" t="s">
        <v>40</v>
      </c>
      <c r="BK102" s="148"/>
      <c r="BL102" s="148"/>
      <c r="BM102" s="148"/>
    </row>
    <row r="103" spans="2:65" s="1" customFormat="1" ht="18" customHeight="1">
      <c r="B103" s="35"/>
      <c r="C103" s="36"/>
      <c r="D103" s="114" t="s">
        <v>203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246">
        <f>ROUND(N89*T103,0)</f>
        <v>0</v>
      </c>
      <c r="O103" s="226"/>
      <c r="P103" s="226"/>
      <c r="Q103" s="226"/>
      <c r="R103" s="37"/>
      <c r="S103" s="148"/>
      <c r="T103" s="153"/>
      <c r="U103" s="154" t="s">
        <v>49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51" t="s">
        <v>204</v>
      </c>
      <c r="AZ103" s="148"/>
      <c r="BA103" s="148"/>
      <c r="BB103" s="148"/>
      <c r="BC103" s="148"/>
      <c r="BD103" s="148"/>
      <c r="BE103" s="152">
        <f t="shared" si="0"/>
        <v>0</v>
      </c>
      <c r="BF103" s="152">
        <f t="shared" si="1"/>
        <v>0</v>
      </c>
      <c r="BG103" s="152">
        <f t="shared" si="2"/>
        <v>0</v>
      </c>
      <c r="BH103" s="152">
        <f t="shared" si="3"/>
        <v>0</v>
      </c>
      <c r="BI103" s="152">
        <f t="shared" si="4"/>
        <v>0</v>
      </c>
      <c r="BJ103" s="151" t="s">
        <v>40</v>
      </c>
      <c r="BK103" s="148"/>
      <c r="BL103" s="148"/>
      <c r="BM103" s="148"/>
    </row>
    <row r="104" spans="2:65" s="1" customForma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  <c r="T104" s="135"/>
      <c r="U104" s="135"/>
    </row>
    <row r="105" spans="2:65" s="1" customFormat="1" ht="29.25" customHeight="1">
      <c r="B105" s="35"/>
      <c r="C105" s="123" t="s">
        <v>174</v>
      </c>
      <c r="D105" s="124"/>
      <c r="E105" s="124"/>
      <c r="F105" s="124"/>
      <c r="G105" s="124"/>
      <c r="H105" s="124"/>
      <c r="I105" s="124"/>
      <c r="J105" s="124"/>
      <c r="K105" s="124"/>
      <c r="L105" s="233">
        <f>ROUND(SUM(N89+N97),0)</f>
        <v>0</v>
      </c>
      <c r="M105" s="233"/>
      <c r="N105" s="233"/>
      <c r="O105" s="233"/>
      <c r="P105" s="233"/>
      <c r="Q105" s="233"/>
      <c r="R105" s="37"/>
      <c r="T105" s="135"/>
      <c r="U105" s="135"/>
    </row>
    <row r="106" spans="2:65" s="1" customFormat="1" ht="6.95" customHeight="1"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1"/>
      <c r="T106" s="135"/>
      <c r="U106" s="135"/>
    </row>
    <row r="110" spans="2:65" s="1" customFormat="1" ht="6.95" customHeight="1"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4"/>
    </row>
    <row r="111" spans="2:65" s="1" customFormat="1" ht="36.950000000000003" customHeight="1">
      <c r="B111" s="35"/>
      <c r="C111" s="207" t="s">
        <v>205</v>
      </c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37"/>
    </row>
    <row r="112" spans="2:65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 ht="30" customHeight="1">
      <c r="B113" s="35"/>
      <c r="C113" s="30" t="s">
        <v>19</v>
      </c>
      <c r="D113" s="36"/>
      <c r="E113" s="36"/>
      <c r="F113" s="264" t="str">
        <f>F6</f>
        <v>Dobruška - objekt výuky</v>
      </c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36"/>
      <c r="R113" s="37"/>
    </row>
    <row r="114" spans="2:65" ht="30" customHeight="1">
      <c r="B114" s="23"/>
      <c r="C114" s="30" t="s">
        <v>181</v>
      </c>
      <c r="D114" s="26"/>
      <c r="E114" s="26"/>
      <c r="F114" s="264" t="s">
        <v>4204</v>
      </c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6"/>
      <c r="R114" s="24"/>
    </row>
    <row r="115" spans="2:65" s="1" customFormat="1" ht="36.950000000000003" customHeight="1">
      <c r="B115" s="35"/>
      <c r="C115" s="69" t="s">
        <v>183</v>
      </c>
      <c r="D115" s="36"/>
      <c r="E115" s="36"/>
      <c r="F115" s="236" t="str">
        <f>F8</f>
        <v>001 - Vedlejší rozpočtové náklady</v>
      </c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 ht="18" customHeight="1">
      <c r="B117" s="35"/>
      <c r="C117" s="30" t="s">
        <v>24</v>
      </c>
      <c r="D117" s="36"/>
      <c r="E117" s="36"/>
      <c r="F117" s="28" t="str">
        <f>F10</f>
        <v>Dobruška</v>
      </c>
      <c r="G117" s="36"/>
      <c r="H117" s="36"/>
      <c r="I117" s="36"/>
      <c r="J117" s="36"/>
      <c r="K117" s="30" t="s">
        <v>26</v>
      </c>
      <c r="L117" s="36"/>
      <c r="M117" s="266" t="str">
        <f>IF(O10="","",O10)</f>
        <v>5. 3. 2018</v>
      </c>
      <c r="N117" s="266"/>
      <c r="O117" s="266"/>
      <c r="P117" s="266"/>
      <c r="Q117" s="36"/>
      <c r="R117" s="37"/>
    </row>
    <row r="118" spans="2:65" s="1" customFormat="1" ht="6.9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1" customFormat="1" ht="15">
      <c r="B119" s="35"/>
      <c r="C119" s="30" t="s">
        <v>28</v>
      </c>
      <c r="D119" s="36"/>
      <c r="E119" s="36"/>
      <c r="F119" s="28" t="str">
        <f>E13</f>
        <v>SŠ - Podorlické vzdělávací centrum Dobruška</v>
      </c>
      <c r="G119" s="36"/>
      <c r="H119" s="36"/>
      <c r="I119" s="36"/>
      <c r="J119" s="36"/>
      <c r="K119" s="30" t="s">
        <v>35</v>
      </c>
      <c r="L119" s="36"/>
      <c r="M119" s="220" t="str">
        <f>E19</f>
        <v>ApA Architektonicko-projekt.ateliér Vamberk s.r.o.</v>
      </c>
      <c r="N119" s="220"/>
      <c r="O119" s="220"/>
      <c r="P119" s="220"/>
      <c r="Q119" s="220"/>
      <c r="R119" s="37"/>
    </row>
    <row r="120" spans="2:65" s="1" customFormat="1" ht="14.45" customHeight="1">
      <c r="B120" s="35"/>
      <c r="C120" s="30" t="s">
        <v>33</v>
      </c>
      <c r="D120" s="36"/>
      <c r="E120" s="36"/>
      <c r="F120" s="28" t="str">
        <f>IF(E16="","",E16)</f>
        <v>Vyplň údaj</v>
      </c>
      <c r="G120" s="36"/>
      <c r="H120" s="36"/>
      <c r="I120" s="36"/>
      <c r="J120" s="36"/>
      <c r="K120" s="30" t="s">
        <v>41</v>
      </c>
      <c r="L120" s="36"/>
      <c r="M120" s="220" t="str">
        <f>E22</f>
        <v>ApA Architektonicko-projekt.ateliér Vamberk s.r.o.</v>
      </c>
      <c r="N120" s="220"/>
      <c r="O120" s="220"/>
      <c r="P120" s="220"/>
      <c r="Q120" s="220"/>
      <c r="R120" s="37"/>
    </row>
    <row r="121" spans="2:65" s="1" customFormat="1" ht="10.35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65" s="9" customFormat="1" ht="29.25" customHeight="1">
      <c r="B122" s="155"/>
      <c r="C122" s="156" t="s">
        <v>206</v>
      </c>
      <c r="D122" s="157" t="s">
        <v>207</v>
      </c>
      <c r="E122" s="157" t="s">
        <v>66</v>
      </c>
      <c r="F122" s="267" t="s">
        <v>208</v>
      </c>
      <c r="G122" s="267"/>
      <c r="H122" s="267"/>
      <c r="I122" s="267"/>
      <c r="J122" s="157" t="s">
        <v>209</v>
      </c>
      <c r="K122" s="157" t="s">
        <v>210</v>
      </c>
      <c r="L122" s="267" t="s">
        <v>211</v>
      </c>
      <c r="M122" s="267"/>
      <c r="N122" s="267" t="s">
        <v>187</v>
      </c>
      <c r="O122" s="267"/>
      <c r="P122" s="267"/>
      <c r="Q122" s="268"/>
      <c r="R122" s="158"/>
      <c r="T122" s="80" t="s">
        <v>212</v>
      </c>
      <c r="U122" s="81" t="s">
        <v>48</v>
      </c>
      <c r="V122" s="81" t="s">
        <v>213</v>
      </c>
      <c r="W122" s="81" t="s">
        <v>214</v>
      </c>
      <c r="X122" s="81" t="s">
        <v>215</v>
      </c>
      <c r="Y122" s="81" t="s">
        <v>216</v>
      </c>
      <c r="Z122" s="81" t="s">
        <v>217</v>
      </c>
      <c r="AA122" s="82" t="s">
        <v>218</v>
      </c>
    </row>
    <row r="123" spans="2:65" s="1" customFormat="1" ht="29.25" customHeight="1">
      <c r="B123" s="35"/>
      <c r="C123" s="84" t="s">
        <v>184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257">
        <f>BK123</f>
        <v>0</v>
      </c>
      <c r="O123" s="258"/>
      <c r="P123" s="258"/>
      <c r="Q123" s="258"/>
      <c r="R123" s="37"/>
      <c r="T123" s="83"/>
      <c r="U123" s="51"/>
      <c r="V123" s="51"/>
      <c r="W123" s="159">
        <f>W124+W137</f>
        <v>0</v>
      </c>
      <c r="X123" s="51"/>
      <c r="Y123" s="159">
        <f>Y124+Y137</f>
        <v>0</v>
      </c>
      <c r="Z123" s="51"/>
      <c r="AA123" s="160">
        <f>AA124+AA137</f>
        <v>0</v>
      </c>
      <c r="AT123" s="19" t="s">
        <v>83</v>
      </c>
      <c r="AU123" s="19" t="s">
        <v>189</v>
      </c>
      <c r="BK123" s="161">
        <f>BK124+BK137</f>
        <v>0</v>
      </c>
    </row>
    <row r="124" spans="2:65" s="10" customFormat="1" ht="37.35" customHeight="1">
      <c r="B124" s="162"/>
      <c r="C124" s="163"/>
      <c r="D124" s="164" t="s">
        <v>4204</v>
      </c>
      <c r="E124" s="164"/>
      <c r="F124" s="164"/>
      <c r="G124" s="164"/>
      <c r="H124" s="164"/>
      <c r="I124" s="164"/>
      <c r="J124" s="164"/>
      <c r="K124" s="164"/>
      <c r="L124" s="164"/>
      <c r="M124" s="164"/>
      <c r="N124" s="259">
        <f>BK124</f>
        <v>0</v>
      </c>
      <c r="O124" s="260"/>
      <c r="P124" s="260"/>
      <c r="Q124" s="260"/>
      <c r="R124" s="165"/>
      <c r="T124" s="166"/>
      <c r="U124" s="163"/>
      <c r="V124" s="163"/>
      <c r="W124" s="167">
        <f>W125+W127+W129+W133+W135</f>
        <v>0</v>
      </c>
      <c r="X124" s="163"/>
      <c r="Y124" s="167">
        <f>Y125+Y127+Y129+Y133+Y135</f>
        <v>0</v>
      </c>
      <c r="Z124" s="163"/>
      <c r="AA124" s="168">
        <f>AA125+AA127+AA129+AA133+AA135</f>
        <v>0</v>
      </c>
      <c r="AR124" s="169" t="s">
        <v>236</v>
      </c>
      <c r="AT124" s="170" t="s">
        <v>83</v>
      </c>
      <c r="AU124" s="170" t="s">
        <v>84</v>
      </c>
      <c r="AY124" s="169" t="s">
        <v>219</v>
      </c>
      <c r="BK124" s="171">
        <f>BK125+BK127+BK129+BK133+BK135</f>
        <v>0</v>
      </c>
    </row>
    <row r="125" spans="2:65" s="10" customFormat="1" ht="19.899999999999999" customHeight="1">
      <c r="B125" s="162"/>
      <c r="C125" s="163"/>
      <c r="D125" s="172" t="s">
        <v>4206</v>
      </c>
      <c r="E125" s="172"/>
      <c r="F125" s="172"/>
      <c r="G125" s="172"/>
      <c r="H125" s="172"/>
      <c r="I125" s="172"/>
      <c r="J125" s="172"/>
      <c r="K125" s="172"/>
      <c r="L125" s="172"/>
      <c r="M125" s="172"/>
      <c r="N125" s="261">
        <f>BK125</f>
        <v>0</v>
      </c>
      <c r="O125" s="262"/>
      <c r="P125" s="262"/>
      <c r="Q125" s="262"/>
      <c r="R125" s="165"/>
      <c r="T125" s="166"/>
      <c r="U125" s="163"/>
      <c r="V125" s="163"/>
      <c r="W125" s="167">
        <f>W126</f>
        <v>0</v>
      </c>
      <c r="X125" s="163"/>
      <c r="Y125" s="167">
        <f>Y126</f>
        <v>0</v>
      </c>
      <c r="Z125" s="163"/>
      <c r="AA125" s="168">
        <f>AA126</f>
        <v>0</v>
      </c>
      <c r="AR125" s="169" t="s">
        <v>236</v>
      </c>
      <c r="AT125" s="170" t="s">
        <v>83</v>
      </c>
      <c r="AU125" s="170" t="s">
        <v>40</v>
      </c>
      <c r="AY125" s="169" t="s">
        <v>219</v>
      </c>
      <c r="BK125" s="171">
        <f>BK126</f>
        <v>0</v>
      </c>
    </row>
    <row r="126" spans="2:65" s="1" customFormat="1" ht="16.5" customHeight="1">
      <c r="B126" s="35"/>
      <c r="C126" s="173" t="s">
        <v>40</v>
      </c>
      <c r="D126" s="173" t="s">
        <v>220</v>
      </c>
      <c r="E126" s="174" t="s">
        <v>4211</v>
      </c>
      <c r="F126" s="251" t="s">
        <v>4212</v>
      </c>
      <c r="G126" s="251"/>
      <c r="H126" s="251"/>
      <c r="I126" s="251"/>
      <c r="J126" s="175" t="s">
        <v>1350</v>
      </c>
      <c r="K126" s="176">
        <v>1</v>
      </c>
      <c r="L126" s="252">
        <v>0</v>
      </c>
      <c r="M126" s="253"/>
      <c r="N126" s="254">
        <f>ROUND(L126*K126,2)</f>
        <v>0</v>
      </c>
      <c r="O126" s="254"/>
      <c r="P126" s="254"/>
      <c r="Q126" s="254"/>
      <c r="R126" s="37"/>
      <c r="T126" s="177" t="s">
        <v>22</v>
      </c>
      <c r="U126" s="44" t="s">
        <v>49</v>
      </c>
      <c r="V126" s="36"/>
      <c r="W126" s="178">
        <f>V126*K126</f>
        <v>0</v>
      </c>
      <c r="X126" s="178">
        <v>0</v>
      </c>
      <c r="Y126" s="178">
        <f>X126*K126</f>
        <v>0</v>
      </c>
      <c r="Z126" s="178">
        <v>0</v>
      </c>
      <c r="AA126" s="179">
        <f>Z126*K126</f>
        <v>0</v>
      </c>
      <c r="AR126" s="19" t="s">
        <v>4213</v>
      </c>
      <c r="AT126" s="19" t="s">
        <v>220</v>
      </c>
      <c r="AU126" s="19" t="s">
        <v>93</v>
      </c>
      <c r="AY126" s="19" t="s">
        <v>219</v>
      </c>
      <c r="BE126" s="118">
        <f>IF(U126="základní",N126,0)</f>
        <v>0</v>
      </c>
      <c r="BF126" s="118">
        <f>IF(U126="snížená",N126,0)</f>
        <v>0</v>
      </c>
      <c r="BG126" s="118">
        <f>IF(U126="zákl. přenesená",N126,0)</f>
        <v>0</v>
      </c>
      <c r="BH126" s="118">
        <f>IF(U126="sníž. přenesená",N126,0)</f>
        <v>0</v>
      </c>
      <c r="BI126" s="118">
        <f>IF(U126="nulová",N126,0)</f>
        <v>0</v>
      </c>
      <c r="BJ126" s="19" t="s">
        <v>40</v>
      </c>
      <c r="BK126" s="118">
        <f>ROUND(L126*K126,2)</f>
        <v>0</v>
      </c>
      <c r="BL126" s="19" t="s">
        <v>4213</v>
      </c>
      <c r="BM126" s="19" t="s">
        <v>4214</v>
      </c>
    </row>
    <row r="127" spans="2:65" s="10" customFormat="1" ht="29.85" customHeight="1">
      <c r="B127" s="162"/>
      <c r="C127" s="163"/>
      <c r="D127" s="172" t="s">
        <v>4207</v>
      </c>
      <c r="E127" s="172"/>
      <c r="F127" s="172"/>
      <c r="G127" s="172"/>
      <c r="H127" s="172"/>
      <c r="I127" s="172"/>
      <c r="J127" s="172"/>
      <c r="K127" s="172"/>
      <c r="L127" s="172"/>
      <c r="M127" s="172"/>
      <c r="N127" s="255">
        <f>BK127</f>
        <v>0</v>
      </c>
      <c r="O127" s="256"/>
      <c r="P127" s="256"/>
      <c r="Q127" s="256"/>
      <c r="R127" s="165"/>
      <c r="T127" s="166"/>
      <c r="U127" s="163"/>
      <c r="V127" s="163"/>
      <c r="W127" s="167">
        <f>W128</f>
        <v>0</v>
      </c>
      <c r="X127" s="163"/>
      <c r="Y127" s="167">
        <f>Y128</f>
        <v>0</v>
      </c>
      <c r="Z127" s="163"/>
      <c r="AA127" s="168">
        <f>AA128</f>
        <v>0</v>
      </c>
      <c r="AR127" s="169" t="s">
        <v>236</v>
      </c>
      <c r="AT127" s="170" t="s">
        <v>83</v>
      </c>
      <c r="AU127" s="170" t="s">
        <v>40</v>
      </c>
      <c r="AY127" s="169" t="s">
        <v>219</v>
      </c>
      <c r="BK127" s="171">
        <f>BK128</f>
        <v>0</v>
      </c>
    </row>
    <row r="128" spans="2:65" s="1" customFormat="1" ht="16.5" customHeight="1">
      <c r="B128" s="35"/>
      <c r="C128" s="173" t="s">
        <v>93</v>
      </c>
      <c r="D128" s="173" t="s">
        <v>220</v>
      </c>
      <c r="E128" s="174" t="s">
        <v>4215</v>
      </c>
      <c r="F128" s="251" t="s">
        <v>198</v>
      </c>
      <c r="G128" s="251"/>
      <c r="H128" s="251"/>
      <c r="I128" s="251"/>
      <c r="J128" s="175" t="s">
        <v>372</v>
      </c>
      <c r="K128" s="176">
        <v>1</v>
      </c>
      <c r="L128" s="252">
        <v>0</v>
      </c>
      <c r="M128" s="253"/>
      <c r="N128" s="254">
        <f>ROUND(L128*K128,2)</f>
        <v>0</v>
      </c>
      <c r="O128" s="254"/>
      <c r="P128" s="254"/>
      <c r="Q128" s="254"/>
      <c r="R128" s="37"/>
      <c r="T128" s="177" t="s">
        <v>22</v>
      </c>
      <c r="U128" s="44" t="s">
        <v>49</v>
      </c>
      <c r="V128" s="36"/>
      <c r="W128" s="178">
        <f>V128*K128</f>
        <v>0</v>
      </c>
      <c r="X128" s="178">
        <v>0</v>
      </c>
      <c r="Y128" s="178">
        <f>X128*K128</f>
        <v>0</v>
      </c>
      <c r="Z128" s="178">
        <v>0</v>
      </c>
      <c r="AA128" s="179">
        <f>Z128*K128</f>
        <v>0</v>
      </c>
      <c r="AR128" s="19" t="s">
        <v>4213</v>
      </c>
      <c r="AT128" s="19" t="s">
        <v>220</v>
      </c>
      <c r="AU128" s="19" t="s">
        <v>93</v>
      </c>
      <c r="AY128" s="19" t="s">
        <v>219</v>
      </c>
      <c r="BE128" s="118">
        <f>IF(U128="základní",N128,0)</f>
        <v>0</v>
      </c>
      <c r="BF128" s="118">
        <f>IF(U128="snížená",N128,0)</f>
        <v>0</v>
      </c>
      <c r="BG128" s="118">
        <f>IF(U128="zákl. přenesená",N128,0)</f>
        <v>0</v>
      </c>
      <c r="BH128" s="118">
        <f>IF(U128="sníž. přenesená",N128,0)</f>
        <v>0</v>
      </c>
      <c r="BI128" s="118">
        <f>IF(U128="nulová",N128,0)</f>
        <v>0</v>
      </c>
      <c r="BJ128" s="19" t="s">
        <v>40</v>
      </c>
      <c r="BK128" s="118">
        <f>ROUND(L128*K128,2)</f>
        <v>0</v>
      </c>
      <c r="BL128" s="19" t="s">
        <v>4213</v>
      </c>
      <c r="BM128" s="19" t="s">
        <v>4216</v>
      </c>
    </row>
    <row r="129" spans="2:65" s="10" customFormat="1" ht="29.85" customHeight="1">
      <c r="B129" s="162"/>
      <c r="C129" s="163"/>
      <c r="D129" s="172" t="s">
        <v>4208</v>
      </c>
      <c r="E129" s="172"/>
      <c r="F129" s="172"/>
      <c r="G129" s="172"/>
      <c r="H129" s="172"/>
      <c r="I129" s="172"/>
      <c r="J129" s="172"/>
      <c r="K129" s="172"/>
      <c r="L129" s="172"/>
      <c r="M129" s="172"/>
      <c r="N129" s="255">
        <f>BK129</f>
        <v>0</v>
      </c>
      <c r="O129" s="256"/>
      <c r="P129" s="256"/>
      <c r="Q129" s="256"/>
      <c r="R129" s="165"/>
      <c r="T129" s="166"/>
      <c r="U129" s="163"/>
      <c r="V129" s="163"/>
      <c r="W129" s="167">
        <f>SUM(W130:W132)</f>
        <v>0</v>
      </c>
      <c r="X129" s="163"/>
      <c r="Y129" s="167">
        <f>SUM(Y130:Y132)</f>
        <v>0</v>
      </c>
      <c r="Z129" s="163"/>
      <c r="AA129" s="168">
        <f>SUM(AA130:AA132)</f>
        <v>0</v>
      </c>
      <c r="AR129" s="169" t="s">
        <v>236</v>
      </c>
      <c r="AT129" s="170" t="s">
        <v>83</v>
      </c>
      <c r="AU129" s="170" t="s">
        <v>40</v>
      </c>
      <c r="AY129" s="169" t="s">
        <v>219</v>
      </c>
      <c r="BK129" s="171">
        <f>SUM(BK130:BK132)</f>
        <v>0</v>
      </c>
    </row>
    <row r="130" spans="2:65" s="1" customFormat="1" ht="16.5" customHeight="1">
      <c r="B130" s="35"/>
      <c r="C130" s="173" t="s">
        <v>101</v>
      </c>
      <c r="D130" s="173" t="s">
        <v>220</v>
      </c>
      <c r="E130" s="174" t="s">
        <v>4217</v>
      </c>
      <c r="F130" s="251" t="s">
        <v>4218</v>
      </c>
      <c r="G130" s="251"/>
      <c r="H130" s="251"/>
      <c r="I130" s="251"/>
      <c r="J130" s="175" t="s">
        <v>372</v>
      </c>
      <c r="K130" s="176">
        <v>1</v>
      </c>
      <c r="L130" s="252">
        <v>0</v>
      </c>
      <c r="M130" s="253"/>
      <c r="N130" s="254">
        <f>ROUND(L130*K130,2)</f>
        <v>0</v>
      </c>
      <c r="O130" s="254"/>
      <c r="P130" s="254"/>
      <c r="Q130" s="254"/>
      <c r="R130" s="37"/>
      <c r="T130" s="177" t="s">
        <v>22</v>
      </c>
      <c r="U130" s="44" t="s">
        <v>49</v>
      </c>
      <c r="V130" s="36"/>
      <c r="W130" s="178">
        <f>V130*K130</f>
        <v>0</v>
      </c>
      <c r="X130" s="178">
        <v>0</v>
      </c>
      <c r="Y130" s="178">
        <f>X130*K130</f>
        <v>0</v>
      </c>
      <c r="Z130" s="178">
        <v>0</v>
      </c>
      <c r="AA130" s="179">
        <f>Z130*K130</f>
        <v>0</v>
      </c>
      <c r="AR130" s="19" t="s">
        <v>4213</v>
      </c>
      <c r="AT130" s="19" t="s">
        <v>220</v>
      </c>
      <c r="AU130" s="19" t="s">
        <v>93</v>
      </c>
      <c r="AY130" s="19" t="s">
        <v>219</v>
      </c>
      <c r="BE130" s="118">
        <f>IF(U130="základní",N130,0)</f>
        <v>0</v>
      </c>
      <c r="BF130" s="118">
        <f>IF(U130="snížená",N130,0)</f>
        <v>0</v>
      </c>
      <c r="BG130" s="118">
        <f>IF(U130="zákl. přenesená",N130,0)</f>
        <v>0</v>
      </c>
      <c r="BH130" s="118">
        <f>IF(U130="sníž. přenesená",N130,0)</f>
        <v>0</v>
      </c>
      <c r="BI130" s="118">
        <f>IF(U130="nulová",N130,0)</f>
        <v>0</v>
      </c>
      <c r="BJ130" s="19" t="s">
        <v>40</v>
      </c>
      <c r="BK130" s="118">
        <f>ROUND(L130*K130,2)</f>
        <v>0</v>
      </c>
      <c r="BL130" s="19" t="s">
        <v>4213</v>
      </c>
      <c r="BM130" s="19" t="s">
        <v>4219</v>
      </c>
    </row>
    <row r="131" spans="2:65" s="1" customFormat="1" ht="16.5" customHeight="1">
      <c r="B131" s="35"/>
      <c r="C131" s="173" t="s">
        <v>224</v>
      </c>
      <c r="D131" s="173" t="s">
        <v>220</v>
      </c>
      <c r="E131" s="174" t="s">
        <v>4220</v>
      </c>
      <c r="F131" s="251" t="s">
        <v>4221</v>
      </c>
      <c r="G131" s="251"/>
      <c r="H131" s="251"/>
      <c r="I131" s="251"/>
      <c r="J131" s="175" t="s">
        <v>372</v>
      </c>
      <c r="K131" s="176">
        <v>1</v>
      </c>
      <c r="L131" s="252">
        <v>0</v>
      </c>
      <c r="M131" s="253"/>
      <c r="N131" s="254">
        <f>ROUND(L131*K131,2)</f>
        <v>0</v>
      </c>
      <c r="O131" s="254"/>
      <c r="P131" s="254"/>
      <c r="Q131" s="254"/>
      <c r="R131" s="37"/>
      <c r="T131" s="177" t="s">
        <v>22</v>
      </c>
      <c r="U131" s="44" t="s">
        <v>49</v>
      </c>
      <c r="V131" s="36"/>
      <c r="W131" s="178">
        <f>V131*K131</f>
        <v>0</v>
      </c>
      <c r="X131" s="178">
        <v>0</v>
      </c>
      <c r="Y131" s="178">
        <f>X131*K131</f>
        <v>0</v>
      </c>
      <c r="Z131" s="178">
        <v>0</v>
      </c>
      <c r="AA131" s="179">
        <f>Z131*K131</f>
        <v>0</v>
      </c>
      <c r="AR131" s="19" t="s">
        <v>4213</v>
      </c>
      <c r="AT131" s="19" t="s">
        <v>220</v>
      </c>
      <c r="AU131" s="19" t="s">
        <v>93</v>
      </c>
      <c r="AY131" s="19" t="s">
        <v>219</v>
      </c>
      <c r="BE131" s="118">
        <f>IF(U131="základní",N131,0)</f>
        <v>0</v>
      </c>
      <c r="BF131" s="118">
        <f>IF(U131="snížená",N131,0)</f>
        <v>0</v>
      </c>
      <c r="BG131" s="118">
        <f>IF(U131="zákl. přenesená",N131,0)</f>
        <v>0</v>
      </c>
      <c r="BH131" s="118">
        <f>IF(U131="sníž. přenesená",N131,0)</f>
        <v>0</v>
      </c>
      <c r="BI131" s="118">
        <f>IF(U131="nulová",N131,0)</f>
        <v>0</v>
      </c>
      <c r="BJ131" s="19" t="s">
        <v>40</v>
      </c>
      <c r="BK131" s="118">
        <f>ROUND(L131*K131,2)</f>
        <v>0</v>
      </c>
      <c r="BL131" s="19" t="s">
        <v>4213</v>
      </c>
      <c r="BM131" s="19" t="s">
        <v>4222</v>
      </c>
    </row>
    <row r="132" spans="2:65" s="1" customFormat="1" ht="16.5" customHeight="1">
      <c r="B132" s="35"/>
      <c r="C132" s="173" t="s">
        <v>236</v>
      </c>
      <c r="D132" s="173" t="s">
        <v>220</v>
      </c>
      <c r="E132" s="174" t="s">
        <v>4223</v>
      </c>
      <c r="F132" s="251" t="s">
        <v>4224</v>
      </c>
      <c r="G132" s="251"/>
      <c r="H132" s="251"/>
      <c r="I132" s="251"/>
      <c r="J132" s="175" t="s">
        <v>372</v>
      </c>
      <c r="K132" s="176">
        <v>1</v>
      </c>
      <c r="L132" s="252">
        <v>0</v>
      </c>
      <c r="M132" s="253"/>
      <c r="N132" s="254">
        <f>ROUND(L132*K132,2)</f>
        <v>0</v>
      </c>
      <c r="O132" s="254"/>
      <c r="P132" s="254"/>
      <c r="Q132" s="254"/>
      <c r="R132" s="37"/>
      <c r="T132" s="177" t="s">
        <v>22</v>
      </c>
      <c r="U132" s="44" t="s">
        <v>49</v>
      </c>
      <c r="V132" s="36"/>
      <c r="W132" s="178">
        <f>V132*K132</f>
        <v>0</v>
      </c>
      <c r="X132" s="178">
        <v>0</v>
      </c>
      <c r="Y132" s="178">
        <f>X132*K132</f>
        <v>0</v>
      </c>
      <c r="Z132" s="178">
        <v>0</v>
      </c>
      <c r="AA132" s="179">
        <f>Z132*K132</f>
        <v>0</v>
      </c>
      <c r="AR132" s="19" t="s">
        <v>4213</v>
      </c>
      <c r="AT132" s="19" t="s">
        <v>220</v>
      </c>
      <c r="AU132" s="19" t="s">
        <v>93</v>
      </c>
      <c r="AY132" s="19" t="s">
        <v>219</v>
      </c>
      <c r="BE132" s="118">
        <f>IF(U132="základní",N132,0)</f>
        <v>0</v>
      </c>
      <c r="BF132" s="118">
        <f>IF(U132="snížená",N132,0)</f>
        <v>0</v>
      </c>
      <c r="BG132" s="118">
        <f>IF(U132="zákl. přenesená",N132,0)</f>
        <v>0</v>
      </c>
      <c r="BH132" s="118">
        <f>IF(U132="sníž. přenesená",N132,0)</f>
        <v>0</v>
      </c>
      <c r="BI132" s="118">
        <f>IF(U132="nulová",N132,0)</f>
        <v>0</v>
      </c>
      <c r="BJ132" s="19" t="s">
        <v>40</v>
      </c>
      <c r="BK132" s="118">
        <f>ROUND(L132*K132,2)</f>
        <v>0</v>
      </c>
      <c r="BL132" s="19" t="s">
        <v>4213</v>
      </c>
      <c r="BM132" s="19" t="s">
        <v>4225</v>
      </c>
    </row>
    <row r="133" spans="2:65" s="10" customFormat="1" ht="29.85" customHeight="1">
      <c r="B133" s="162"/>
      <c r="C133" s="163"/>
      <c r="D133" s="172" t="s">
        <v>4209</v>
      </c>
      <c r="E133" s="172"/>
      <c r="F133" s="172"/>
      <c r="G133" s="172"/>
      <c r="H133" s="172"/>
      <c r="I133" s="172"/>
      <c r="J133" s="172"/>
      <c r="K133" s="172"/>
      <c r="L133" s="172"/>
      <c r="M133" s="172"/>
      <c r="N133" s="255">
        <f>BK133</f>
        <v>0</v>
      </c>
      <c r="O133" s="256"/>
      <c r="P133" s="256"/>
      <c r="Q133" s="256"/>
      <c r="R133" s="165"/>
      <c r="T133" s="166"/>
      <c r="U133" s="163"/>
      <c r="V133" s="163"/>
      <c r="W133" s="167">
        <f>W134</f>
        <v>0</v>
      </c>
      <c r="X133" s="163"/>
      <c r="Y133" s="167">
        <f>Y134</f>
        <v>0</v>
      </c>
      <c r="Z133" s="163"/>
      <c r="AA133" s="168">
        <f>AA134</f>
        <v>0</v>
      </c>
      <c r="AR133" s="169" t="s">
        <v>236</v>
      </c>
      <c r="AT133" s="170" t="s">
        <v>83</v>
      </c>
      <c r="AU133" s="170" t="s">
        <v>40</v>
      </c>
      <c r="AY133" s="169" t="s">
        <v>219</v>
      </c>
      <c r="BK133" s="171">
        <f>BK134</f>
        <v>0</v>
      </c>
    </row>
    <row r="134" spans="2:65" s="1" customFormat="1" ht="16.5" customHeight="1">
      <c r="B134" s="35"/>
      <c r="C134" s="173" t="s">
        <v>241</v>
      </c>
      <c r="D134" s="173" t="s">
        <v>220</v>
      </c>
      <c r="E134" s="174" t="s">
        <v>4226</v>
      </c>
      <c r="F134" s="251" t="s">
        <v>4227</v>
      </c>
      <c r="G134" s="251"/>
      <c r="H134" s="251"/>
      <c r="I134" s="251"/>
      <c r="J134" s="175" t="s">
        <v>372</v>
      </c>
      <c r="K134" s="176">
        <v>1</v>
      </c>
      <c r="L134" s="252">
        <v>0</v>
      </c>
      <c r="M134" s="253"/>
      <c r="N134" s="254">
        <f>ROUND(L134*K134,2)</f>
        <v>0</v>
      </c>
      <c r="O134" s="254"/>
      <c r="P134" s="254"/>
      <c r="Q134" s="254"/>
      <c r="R134" s="37"/>
      <c r="T134" s="177" t="s">
        <v>22</v>
      </c>
      <c r="U134" s="44" t="s">
        <v>49</v>
      </c>
      <c r="V134" s="36"/>
      <c r="W134" s="178">
        <f>V134*K134</f>
        <v>0</v>
      </c>
      <c r="X134" s="178">
        <v>0</v>
      </c>
      <c r="Y134" s="178">
        <f>X134*K134</f>
        <v>0</v>
      </c>
      <c r="Z134" s="178">
        <v>0</v>
      </c>
      <c r="AA134" s="179">
        <f>Z134*K134</f>
        <v>0</v>
      </c>
      <c r="AR134" s="19" t="s">
        <v>4213</v>
      </c>
      <c r="AT134" s="19" t="s">
        <v>220</v>
      </c>
      <c r="AU134" s="19" t="s">
        <v>93</v>
      </c>
      <c r="AY134" s="19" t="s">
        <v>219</v>
      </c>
      <c r="BE134" s="118">
        <f>IF(U134="základní",N134,0)</f>
        <v>0</v>
      </c>
      <c r="BF134" s="118">
        <f>IF(U134="snížená",N134,0)</f>
        <v>0</v>
      </c>
      <c r="BG134" s="118">
        <f>IF(U134="zákl. přenesená",N134,0)</f>
        <v>0</v>
      </c>
      <c r="BH134" s="118">
        <f>IF(U134="sníž. přenesená",N134,0)</f>
        <v>0</v>
      </c>
      <c r="BI134" s="118">
        <f>IF(U134="nulová",N134,0)</f>
        <v>0</v>
      </c>
      <c r="BJ134" s="19" t="s">
        <v>40</v>
      </c>
      <c r="BK134" s="118">
        <f>ROUND(L134*K134,2)</f>
        <v>0</v>
      </c>
      <c r="BL134" s="19" t="s">
        <v>4213</v>
      </c>
      <c r="BM134" s="19" t="s">
        <v>4228</v>
      </c>
    </row>
    <row r="135" spans="2:65" s="10" customFormat="1" ht="29.85" customHeight="1">
      <c r="B135" s="162"/>
      <c r="C135" s="163"/>
      <c r="D135" s="172" t="s">
        <v>4210</v>
      </c>
      <c r="E135" s="172"/>
      <c r="F135" s="172"/>
      <c r="G135" s="172"/>
      <c r="H135" s="172"/>
      <c r="I135" s="172"/>
      <c r="J135" s="172"/>
      <c r="K135" s="172"/>
      <c r="L135" s="172"/>
      <c r="M135" s="172"/>
      <c r="N135" s="255">
        <f>BK135</f>
        <v>0</v>
      </c>
      <c r="O135" s="256"/>
      <c r="P135" s="256"/>
      <c r="Q135" s="256"/>
      <c r="R135" s="165"/>
      <c r="T135" s="166"/>
      <c r="U135" s="163"/>
      <c r="V135" s="163"/>
      <c r="W135" s="167">
        <f>W136</f>
        <v>0</v>
      </c>
      <c r="X135" s="163"/>
      <c r="Y135" s="167">
        <f>Y136</f>
        <v>0</v>
      </c>
      <c r="Z135" s="163"/>
      <c r="AA135" s="168">
        <f>AA136</f>
        <v>0</v>
      </c>
      <c r="AR135" s="169" t="s">
        <v>236</v>
      </c>
      <c r="AT135" s="170" t="s">
        <v>83</v>
      </c>
      <c r="AU135" s="170" t="s">
        <v>40</v>
      </c>
      <c r="AY135" s="169" t="s">
        <v>219</v>
      </c>
      <c r="BK135" s="171">
        <f>BK136</f>
        <v>0</v>
      </c>
    </row>
    <row r="136" spans="2:65" s="1" customFormat="1" ht="16.5" customHeight="1">
      <c r="B136" s="35"/>
      <c r="C136" s="173" t="s">
        <v>245</v>
      </c>
      <c r="D136" s="173" t="s">
        <v>220</v>
      </c>
      <c r="E136" s="174" t="s">
        <v>4229</v>
      </c>
      <c r="F136" s="251" t="s">
        <v>4230</v>
      </c>
      <c r="G136" s="251"/>
      <c r="H136" s="251"/>
      <c r="I136" s="251"/>
      <c r="J136" s="175" t="s">
        <v>372</v>
      </c>
      <c r="K136" s="176">
        <v>1</v>
      </c>
      <c r="L136" s="252">
        <v>0</v>
      </c>
      <c r="M136" s="253"/>
      <c r="N136" s="254">
        <f>ROUND(L136*K136,2)</f>
        <v>0</v>
      </c>
      <c r="O136" s="254"/>
      <c r="P136" s="254"/>
      <c r="Q136" s="254"/>
      <c r="R136" s="37"/>
      <c r="T136" s="177" t="s">
        <v>22</v>
      </c>
      <c r="U136" s="44" t="s">
        <v>49</v>
      </c>
      <c r="V136" s="36"/>
      <c r="W136" s="178">
        <f>V136*K136</f>
        <v>0</v>
      </c>
      <c r="X136" s="178">
        <v>0</v>
      </c>
      <c r="Y136" s="178">
        <f>X136*K136</f>
        <v>0</v>
      </c>
      <c r="Z136" s="178">
        <v>0</v>
      </c>
      <c r="AA136" s="179">
        <f>Z136*K136</f>
        <v>0</v>
      </c>
      <c r="AR136" s="19" t="s">
        <v>4213</v>
      </c>
      <c r="AT136" s="19" t="s">
        <v>220</v>
      </c>
      <c r="AU136" s="19" t="s">
        <v>93</v>
      </c>
      <c r="AY136" s="19" t="s">
        <v>219</v>
      </c>
      <c r="BE136" s="118">
        <f>IF(U136="základní",N136,0)</f>
        <v>0</v>
      </c>
      <c r="BF136" s="118">
        <f>IF(U136="snížená",N136,0)</f>
        <v>0</v>
      </c>
      <c r="BG136" s="118">
        <f>IF(U136="zákl. přenesená",N136,0)</f>
        <v>0</v>
      </c>
      <c r="BH136" s="118">
        <f>IF(U136="sníž. přenesená",N136,0)</f>
        <v>0</v>
      </c>
      <c r="BI136" s="118">
        <f>IF(U136="nulová",N136,0)</f>
        <v>0</v>
      </c>
      <c r="BJ136" s="19" t="s">
        <v>40</v>
      </c>
      <c r="BK136" s="118">
        <f>ROUND(L136*K136,2)</f>
        <v>0</v>
      </c>
      <c r="BL136" s="19" t="s">
        <v>4213</v>
      </c>
      <c r="BM136" s="19" t="s">
        <v>4231</v>
      </c>
    </row>
    <row r="137" spans="2:65" s="1" customFormat="1" ht="49.9" customHeight="1">
      <c r="B137" s="35"/>
      <c r="C137" s="36"/>
      <c r="D137" s="164" t="s">
        <v>282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249">
        <f>BK137</f>
        <v>0</v>
      </c>
      <c r="O137" s="250"/>
      <c r="P137" s="250"/>
      <c r="Q137" s="250"/>
      <c r="R137" s="37"/>
      <c r="T137" s="153"/>
      <c r="U137" s="56"/>
      <c r="V137" s="56"/>
      <c r="W137" s="56"/>
      <c r="X137" s="56"/>
      <c r="Y137" s="56"/>
      <c r="Z137" s="56"/>
      <c r="AA137" s="58"/>
      <c r="AT137" s="19" t="s">
        <v>83</v>
      </c>
      <c r="AU137" s="19" t="s">
        <v>84</v>
      </c>
      <c r="AY137" s="19" t="s">
        <v>283</v>
      </c>
      <c r="BK137" s="118">
        <v>0</v>
      </c>
    </row>
    <row r="138" spans="2:65" s="1" customFormat="1" ht="6.95" customHeight="1">
      <c r="B138" s="59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1"/>
    </row>
  </sheetData>
  <sheetProtection algorithmName="SHA-512" hashValue="EqonLwTr+XsKy1Sxq7N8nJYs4f5pi+9GCLjAwU86UYWyJv1nyGJ464LSgEbOgP/c8f4M7FMXQCVqk2bZMWpwiw==" saltValue="TQLsgPweQLpYv5OhXQPkxel1TnTatFfEDDlRcVU5j/knW1t1dvNRh9EV5sBe11RBHUQfHzvRiTpz2GMp9GbUHw==" spinCount="10" sheet="1" objects="1" scenarios="1" formatColumns="0" formatRows="0"/>
  <mergeCells count="100">
    <mergeCell ref="F136:I136"/>
    <mergeCell ref="F132:I132"/>
    <mergeCell ref="F130:I130"/>
    <mergeCell ref="F131:I131"/>
    <mergeCell ref="F134:I134"/>
    <mergeCell ref="O18:P18"/>
    <mergeCell ref="O19:P19"/>
    <mergeCell ref="H1:K1"/>
    <mergeCell ref="S2:AC2"/>
    <mergeCell ref="O21:P21"/>
    <mergeCell ref="O10:P10"/>
    <mergeCell ref="O12:P12"/>
    <mergeCell ref="O13:P13"/>
    <mergeCell ref="O15:P15"/>
    <mergeCell ref="E16:L16"/>
    <mergeCell ref="O16:P16"/>
    <mergeCell ref="C2:Q2"/>
    <mergeCell ref="C4:Q4"/>
    <mergeCell ref="F6:P6"/>
    <mergeCell ref="F7:P7"/>
    <mergeCell ref="F8:P8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7:Q97"/>
    <mergeCell ref="N94:Q94"/>
    <mergeCell ref="N90:Q90"/>
    <mergeCell ref="N91:Q91"/>
    <mergeCell ref="N92:Q92"/>
    <mergeCell ref="N93:Q93"/>
    <mergeCell ref="N95:Q95"/>
    <mergeCell ref="N103:Q103"/>
    <mergeCell ref="L105:Q105"/>
    <mergeCell ref="D98:H98"/>
    <mergeCell ref="D102:H102"/>
    <mergeCell ref="D99:H99"/>
    <mergeCell ref="D100:H100"/>
    <mergeCell ref="D101:H101"/>
    <mergeCell ref="N98:Q98"/>
    <mergeCell ref="N99:Q99"/>
    <mergeCell ref="N100:Q100"/>
    <mergeCell ref="N101:Q101"/>
    <mergeCell ref="N102:Q102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F126:I126"/>
    <mergeCell ref="L122:M122"/>
    <mergeCell ref="N122:Q122"/>
    <mergeCell ref="L126:M126"/>
    <mergeCell ref="N126:Q126"/>
    <mergeCell ref="N123:Q123"/>
    <mergeCell ref="N124:Q124"/>
    <mergeCell ref="N125:Q125"/>
    <mergeCell ref="N127:Q127"/>
    <mergeCell ref="N137:Q137"/>
    <mergeCell ref="L134:M134"/>
    <mergeCell ref="N134:Q134"/>
    <mergeCell ref="L136:M136"/>
    <mergeCell ref="N136:Q136"/>
    <mergeCell ref="N133:Q133"/>
    <mergeCell ref="N135:Q135"/>
    <mergeCell ref="L131:M131"/>
    <mergeCell ref="N131:Q131"/>
    <mergeCell ref="L132:M132"/>
    <mergeCell ref="N132:Q132"/>
    <mergeCell ref="F128:I128"/>
    <mergeCell ref="L128:M128"/>
    <mergeCell ref="N128:Q128"/>
    <mergeCell ref="L130:M130"/>
    <mergeCell ref="N130:Q130"/>
    <mergeCell ref="N129:Q129"/>
  </mergeCells>
  <hyperlinks>
    <hyperlink ref="F1:G1" location="C2" display="1) Krycí list rozpočtu"/>
    <hyperlink ref="H1:K1" location="C87" display="2) Rekapitulace rozpočtu"/>
    <hyperlink ref="L1" location="C12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8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94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182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s="1" customFormat="1" ht="32.85" customHeight="1">
      <c r="B8" s="35"/>
      <c r="C8" s="36"/>
      <c r="D8" s="29" t="s">
        <v>183</v>
      </c>
      <c r="E8" s="36"/>
      <c r="F8" s="221" t="s">
        <v>182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79" t="str">
        <f>'Rekapitulace stavby'!AN8</f>
        <v>5. 3. 2018</v>
      </c>
      <c r="P10" s="266"/>
      <c r="Q10" s="36"/>
      <c r="R10" s="37"/>
    </row>
    <row r="11" spans="1:66" s="1" customFormat="1" ht="10.7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220" t="s">
        <v>30</v>
      </c>
      <c r="P12" s="220"/>
      <c r="Q12" s="36"/>
      <c r="R12" s="37"/>
    </row>
    <row r="13" spans="1:66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220" t="s">
        <v>22</v>
      </c>
      <c r="P13" s="220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33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80" t="str">
        <f>IF('Rekapitulace stavby'!AN13="","",'Rekapitulace stavby'!AN13)</f>
        <v>Vyplň údaj</v>
      </c>
      <c r="P15" s="220"/>
      <c r="Q15" s="36"/>
      <c r="R15" s="37"/>
    </row>
    <row r="16" spans="1:66" s="1" customFormat="1" ht="18" customHeight="1">
      <c r="B16" s="35"/>
      <c r="C16" s="36"/>
      <c r="D16" s="36"/>
      <c r="E16" s="280" t="str">
        <f>IF('Rekapitulace stavby'!E14="","",'Rekapitulace stavby'!E14)</f>
        <v>Vyplň údaj</v>
      </c>
      <c r="F16" s="281"/>
      <c r="G16" s="281"/>
      <c r="H16" s="281"/>
      <c r="I16" s="281"/>
      <c r="J16" s="281"/>
      <c r="K16" s="281"/>
      <c r="L16" s="281"/>
      <c r="M16" s="30" t="s">
        <v>32</v>
      </c>
      <c r="N16" s="36"/>
      <c r="O16" s="280" t="str">
        <f>IF('Rekapitulace stavby'!AN14="","",'Rekapitulace stavby'!AN14)</f>
        <v>Vyplň údaj</v>
      </c>
      <c r="P16" s="220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35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220" t="s">
        <v>36</v>
      </c>
      <c r="P18" s="220"/>
      <c r="Q18" s="36"/>
      <c r="R18" s="37"/>
    </row>
    <row r="19" spans="2:18" s="1" customFormat="1" ht="18" customHeight="1">
      <c r="B19" s="35"/>
      <c r="C19" s="36"/>
      <c r="D19" s="36"/>
      <c r="E19" s="28" t="s">
        <v>37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220" t="s">
        <v>38</v>
      </c>
      <c r="P19" s="220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41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220" t="s">
        <v>36</v>
      </c>
      <c r="P21" s="220"/>
      <c r="Q21" s="36"/>
      <c r="R21" s="37"/>
    </row>
    <row r="22" spans="2:18" s="1" customFormat="1" ht="18" customHeight="1">
      <c r="B22" s="35"/>
      <c r="C22" s="36"/>
      <c r="D22" s="36"/>
      <c r="E22" s="28" t="s">
        <v>37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220" t="s">
        <v>38</v>
      </c>
      <c r="P22" s="220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15" t="s">
        <v>22</v>
      </c>
      <c r="F25" s="215"/>
      <c r="G25" s="215"/>
      <c r="H25" s="215"/>
      <c r="I25" s="215"/>
      <c r="J25" s="215"/>
      <c r="K25" s="215"/>
      <c r="L25" s="215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6" t="s">
        <v>184</v>
      </c>
      <c r="E28" s="36"/>
      <c r="F28" s="36"/>
      <c r="G28" s="36"/>
      <c r="H28" s="36"/>
      <c r="I28" s="36"/>
      <c r="J28" s="36"/>
      <c r="K28" s="36"/>
      <c r="L28" s="36"/>
      <c r="M28" s="216">
        <f>N89</f>
        <v>0</v>
      </c>
      <c r="N28" s="216"/>
      <c r="O28" s="216"/>
      <c r="P28" s="216"/>
      <c r="Q28" s="36"/>
      <c r="R28" s="37"/>
    </row>
    <row r="29" spans="2:18" s="1" customFormat="1" ht="14.45" customHeight="1">
      <c r="B29" s="35"/>
      <c r="C29" s="36"/>
      <c r="D29" s="34" t="s">
        <v>169</v>
      </c>
      <c r="E29" s="36"/>
      <c r="F29" s="36"/>
      <c r="G29" s="36"/>
      <c r="H29" s="36"/>
      <c r="I29" s="36"/>
      <c r="J29" s="36"/>
      <c r="K29" s="36"/>
      <c r="L29" s="36"/>
      <c r="M29" s="216">
        <f>N98</f>
        <v>0</v>
      </c>
      <c r="N29" s="216"/>
      <c r="O29" s="216"/>
      <c r="P29" s="216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7" t="s">
        <v>47</v>
      </c>
      <c r="E31" s="36"/>
      <c r="F31" s="36"/>
      <c r="G31" s="36"/>
      <c r="H31" s="36"/>
      <c r="I31" s="36"/>
      <c r="J31" s="36"/>
      <c r="K31" s="36"/>
      <c r="L31" s="36"/>
      <c r="M31" s="278">
        <f>ROUND(M28+M29,0)</f>
        <v>0</v>
      </c>
      <c r="N31" s="263"/>
      <c r="O31" s="263"/>
      <c r="P31" s="263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48</v>
      </c>
      <c r="E33" s="42" t="s">
        <v>49</v>
      </c>
      <c r="F33" s="43">
        <v>0.21</v>
      </c>
      <c r="G33" s="128" t="s">
        <v>50</v>
      </c>
      <c r="H33" s="274">
        <f>(SUM(BE98:BE105)+SUM(BE124:BE146))</f>
        <v>0</v>
      </c>
      <c r="I33" s="263"/>
      <c r="J33" s="263"/>
      <c r="K33" s="36"/>
      <c r="L33" s="36"/>
      <c r="M33" s="274">
        <f>ROUND((SUM(BE98:BE105)+SUM(BE124:BE146)), 0)*F33</f>
        <v>0</v>
      </c>
      <c r="N33" s="263"/>
      <c r="O33" s="263"/>
      <c r="P33" s="263"/>
      <c r="Q33" s="36"/>
      <c r="R33" s="37"/>
    </row>
    <row r="34" spans="2:18" s="1" customFormat="1" ht="14.45" customHeight="1">
      <c r="B34" s="35"/>
      <c r="C34" s="36"/>
      <c r="D34" s="36"/>
      <c r="E34" s="42" t="s">
        <v>51</v>
      </c>
      <c r="F34" s="43">
        <v>0.15</v>
      </c>
      <c r="G34" s="128" t="s">
        <v>50</v>
      </c>
      <c r="H34" s="274">
        <f>(SUM(BF98:BF105)+SUM(BF124:BF146))</f>
        <v>0</v>
      </c>
      <c r="I34" s="263"/>
      <c r="J34" s="263"/>
      <c r="K34" s="36"/>
      <c r="L34" s="36"/>
      <c r="M34" s="274">
        <f>ROUND((SUM(BF98:BF105)+SUM(BF124:BF146)), 0)*F34</f>
        <v>0</v>
      </c>
      <c r="N34" s="263"/>
      <c r="O34" s="263"/>
      <c r="P34" s="26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52</v>
      </c>
      <c r="F35" s="43">
        <v>0.21</v>
      </c>
      <c r="G35" s="128" t="s">
        <v>50</v>
      </c>
      <c r="H35" s="274">
        <f>(SUM(BG98:BG105)+SUM(BG124:BG146))</f>
        <v>0</v>
      </c>
      <c r="I35" s="263"/>
      <c r="J35" s="263"/>
      <c r="K35" s="36"/>
      <c r="L35" s="36"/>
      <c r="M35" s="274"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53</v>
      </c>
      <c r="F36" s="43">
        <v>0.15</v>
      </c>
      <c r="G36" s="128" t="s">
        <v>50</v>
      </c>
      <c r="H36" s="274">
        <f>(SUM(BH98:BH105)+SUM(BH124:BH146))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54</v>
      </c>
      <c r="F37" s="43">
        <v>0</v>
      </c>
      <c r="G37" s="128" t="s">
        <v>50</v>
      </c>
      <c r="H37" s="274">
        <f>(SUM(BI98:BI105)+SUM(BI124:BI146))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4"/>
      <c r="D39" s="129" t="s">
        <v>55</v>
      </c>
      <c r="E39" s="79"/>
      <c r="F39" s="79"/>
      <c r="G39" s="130" t="s">
        <v>56</v>
      </c>
      <c r="H39" s="131" t="s">
        <v>57</v>
      </c>
      <c r="I39" s="79"/>
      <c r="J39" s="79"/>
      <c r="K39" s="79"/>
      <c r="L39" s="275">
        <f>SUM(M31:M37)</f>
        <v>0</v>
      </c>
      <c r="M39" s="275"/>
      <c r="N39" s="275"/>
      <c r="O39" s="275"/>
      <c r="P39" s="276"/>
      <c r="Q39" s="124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182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s="1" customFormat="1" ht="36.950000000000003" customHeight="1">
      <c r="B80" s="35"/>
      <c r="C80" s="69" t="s">
        <v>183</v>
      </c>
      <c r="D80" s="36"/>
      <c r="E80" s="36"/>
      <c r="F80" s="236" t="str">
        <f>F8</f>
        <v>OD - Odstranění stavby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36"/>
      <c r="R80" s="37"/>
      <c r="T80" s="135"/>
      <c r="U80" s="135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5"/>
      <c r="U81" s="135"/>
    </row>
    <row r="82" spans="2:47" s="1" customFormat="1" ht="18" customHeight="1">
      <c r="B82" s="35"/>
      <c r="C82" s="30" t="s">
        <v>24</v>
      </c>
      <c r="D82" s="36"/>
      <c r="E82" s="36"/>
      <c r="F82" s="28" t="str">
        <f>F10</f>
        <v>Dobruška</v>
      </c>
      <c r="G82" s="36"/>
      <c r="H82" s="36"/>
      <c r="I82" s="36"/>
      <c r="J82" s="36"/>
      <c r="K82" s="30" t="s">
        <v>26</v>
      </c>
      <c r="L82" s="36"/>
      <c r="M82" s="266" t="str">
        <f>IF(O10="","",O10)</f>
        <v>5. 3. 2018</v>
      </c>
      <c r="N82" s="266"/>
      <c r="O82" s="266"/>
      <c r="P82" s="266"/>
      <c r="Q82" s="36"/>
      <c r="R82" s="37"/>
      <c r="T82" s="135"/>
      <c r="U82" s="135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5"/>
      <c r="U83" s="135"/>
    </row>
    <row r="84" spans="2:47" s="1" customFormat="1" ht="15">
      <c r="B84" s="35"/>
      <c r="C84" s="30" t="s">
        <v>28</v>
      </c>
      <c r="D84" s="36"/>
      <c r="E84" s="36"/>
      <c r="F84" s="28" t="str">
        <f>E13</f>
        <v>SŠ - Podorlické vzdělávací centrum Dobruška</v>
      </c>
      <c r="G84" s="36"/>
      <c r="H84" s="36"/>
      <c r="I84" s="36"/>
      <c r="J84" s="36"/>
      <c r="K84" s="30" t="s">
        <v>35</v>
      </c>
      <c r="L84" s="36"/>
      <c r="M84" s="220" t="str">
        <f>E19</f>
        <v>ApA Architektonicko-projekt.ateliér Vamberk s.r.o.</v>
      </c>
      <c r="N84" s="220"/>
      <c r="O84" s="220"/>
      <c r="P84" s="220"/>
      <c r="Q84" s="220"/>
      <c r="R84" s="37"/>
      <c r="T84" s="135"/>
      <c r="U84" s="135"/>
    </row>
    <row r="85" spans="2:47" s="1" customFormat="1" ht="14.45" customHeight="1">
      <c r="B85" s="35"/>
      <c r="C85" s="30" t="s">
        <v>33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41</v>
      </c>
      <c r="L85" s="36"/>
      <c r="M85" s="220" t="str">
        <f>E22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5"/>
      <c r="U86" s="135"/>
    </row>
    <row r="87" spans="2:47" s="1" customFormat="1" ht="29.25" customHeight="1">
      <c r="B87" s="35"/>
      <c r="C87" s="271" t="s">
        <v>186</v>
      </c>
      <c r="D87" s="272"/>
      <c r="E87" s="272"/>
      <c r="F87" s="272"/>
      <c r="G87" s="272"/>
      <c r="H87" s="124"/>
      <c r="I87" s="124"/>
      <c r="J87" s="124"/>
      <c r="K87" s="124"/>
      <c r="L87" s="124"/>
      <c r="M87" s="124"/>
      <c r="N87" s="271" t="s">
        <v>187</v>
      </c>
      <c r="O87" s="272"/>
      <c r="P87" s="272"/>
      <c r="Q87" s="272"/>
      <c r="R87" s="37"/>
      <c r="T87" s="135"/>
      <c r="U87" s="135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5"/>
      <c r="U88" s="135"/>
    </row>
    <row r="89" spans="2:47" s="1" customFormat="1" ht="29.25" customHeight="1">
      <c r="B89" s="35"/>
      <c r="C89" s="137" t="s">
        <v>188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9">
        <f>N124</f>
        <v>0</v>
      </c>
      <c r="O89" s="269"/>
      <c r="P89" s="269"/>
      <c r="Q89" s="269"/>
      <c r="R89" s="37"/>
      <c r="T89" s="135"/>
      <c r="U89" s="135"/>
      <c r="AU89" s="19" t="s">
        <v>189</v>
      </c>
    </row>
    <row r="90" spans="2:47" s="7" customFormat="1" ht="24.95" customHeight="1">
      <c r="B90" s="138"/>
      <c r="C90" s="139"/>
      <c r="D90" s="140" t="s">
        <v>190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60">
        <f>N125</f>
        <v>0</v>
      </c>
      <c r="O90" s="273"/>
      <c r="P90" s="273"/>
      <c r="Q90" s="273"/>
      <c r="R90" s="141"/>
      <c r="T90" s="142"/>
      <c r="U90" s="142"/>
    </row>
    <row r="91" spans="2:47" s="8" customFormat="1" ht="19.899999999999999" customHeight="1">
      <c r="B91" s="143"/>
      <c r="C91" s="103"/>
      <c r="D91" s="114" t="s">
        <v>191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6">
        <f>N126</f>
        <v>0</v>
      </c>
      <c r="O91" s="227"/>
      <c r="P91" s="227"/>
      <c r="Q91" s="227"/>
      <c r="R91" s="144"/>
      <c r="T91" s="145"/>
      <c r="U91" s="145"/>
    </row>
    <row r="92" spans="2:47" s="8" customFormat="1" ht="19.899999999999999" customHeight="1">
      <c r="B92" s="143"/>
      <c r="C92" s="103"/>
      <c r="D92" s="114" t="s">
        <v>192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N129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193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N132</f>
        <v>0</v>
      </c>
      <c r="O93" s="227"/>
      <c r="P93" s="227"/>
      <c r="Q93" s="227"/>
      <c r="R93" s="144"/>
      <c r="T93" s="145"/>
      <c r="U93" s="145"/>
    </row>
    <row r="94" spans="2:47" s="7" customFormat="1" ht="24.95" customHeight="1">
      <c r="B94" s="138"/>
      <c r="C94" s="139"/>
      <c r="D94" s="140" t="s">
        <v>194</v>
      </c>
      <c r="E94" s="139"/>
      <c r="F94" s="139"/>
      <c r="G94" s="139"/>
      <c r="H94" s="139"/>
      <c r="I94" s="139"/>
      <c r="J94" s="139"/>
      <c r="K94" s="139"/>
      <c r="L94" s="139"/>
      <c r="M94" s="139"/>
      <c r="N94" s="260">
        <f>N140</f>
        <v>0</v>
      </c>
      <c r="O94" s="273"/>
      <c r="P94" s="273"/>
      <c r="Q94" s="273"/>
      <c r="R94" s="141"/>
      <c r="T94" s="142"/>
      <c r="U94" s="142"/>
    </row>
    <row r="95" spans="2:47" s="8" customFormat="1" ht="19.899999999999999" customHeight="1">
      <c r="B95" s="143"/>
      <c r="C95" s="103"/>
      <c r="D95" s="114" t="s">
        <v>195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6">
        <f>N141</f>
        <v>0</v>
      </c>
      <c r="O95" s="227"/>
      <c r="P95" s="227"/>
      <c r="Q95" s="227"/>
      <c r="R95" s="144"/>
      <c r="T95" s="145"/>
      <c r="U95" s="145"/>
    </row>
    <row r="96" spans="2:47" s="8" customFormat="1" ht="19.899999999999999" customHeight="1">
      <c r="B96" s="143"/>
      <c r="C96" s="103"/>
      <c r="D96" s="114" t="s">
        <v>196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6">
        <f>N144</f>
        <v>0</v>
      </c>
      <c r="O96" s="227"/>
      <c r="P96" s="227"/>
      <c r="Q96" s="227"/>
      <c r="R96" s="144"/>
      <c r="T96" s="145"/>
      <c r="U96" s="145"/>
    </row>
    <row r="97" spans="2:65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  <c r="T97" s="135"/>
      <c r="U97" s="135"/>
    </row>
    <row r="98" spans="2:65" s="1" customFormat="1" ht="29.25" customHeight="1">
      <c r="B98" s="35"/>
      <c r="C98" s="137" t="s">
        <v>197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69">
        <f>ROUND(N99+N100+N101+N102+N103+N104,0)</f>
        <v>0</v>
      </c>
      <c r="O98" s="270"/>
      <c r="P98" s="270"/>
      <c r="Q98" s="270"/>
      <c r="R98" s="37"/>
      <c r="T98" s="146"/>
      <c r="U98" s="147" t="s">
        <v>48</v>
      </c>
    </row>
    <row r="99" spans="2:65" s="1" customFormat="1" ht="18" customHeight="1">
      <c r="B99" s="35"/>
      <c r="C99" s="36"/>
      <c r="D99" s="247" t="s">
        <v>198</v>
      </c>
      <c r="E99" s="248"/>
      <c r="F99" s="248"/>
      <c r="G99" s="248"/>
      <c r="H99" s="248"/>
      <c r="I99" s="36"/>
      <c r="J99" s="36"/>
      <c r="K99" s="36"/>
      <c r="L99" s="36"/>
      <c r="M99" s="36"/>
      <c r="N99" s="246">
        <f>ROUND(N89*T99,0)</f>
        <v>0</v>
      </c>
      <c r="O99" s="226"/>
      <c r="P99" s="226"/>
      <c r="Q99" s="226"/>
      <c r="R99" s="37"/>
      <c r="S99" s="148"/>
      <c r="T99" s="149"/>
      <c r="U99" s="150" t="s">
        <v>49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51" t="s">
        <v>162</v>
      </c>
      <c r="AZ99" s="148"/>
      <c r="BA99" s="148"/>
      <c r="BB99" s="148"/>
      <c r="BC99" s="148"/>
      <c r="BD99" s="148"/>
      <c r="BE99" s="152">
        <f t="shared" ref="BE99:BE104" si="0">IF(U99="základní",N99,0)</f>
        <v>0</v>
      </c>
      <c r="BF99" s="152">
        <f t="shared" ref="BF99:BF104" si="1">IF(U99="snížená",N99,0)</f>
        <v>0</v>
      </c>
      <c r="BG99" s="152">
        <f t="shared" ref="BG99:BG104" si="2">IF(U99="zákl. přenesená",N99,0)</f>
        <v>0</v>
      </c>
      <c r="BH99" s="152">
        <f t="shared" ref="BH99:BH104" si="3">IF(U99="sníž. přenesená",N99,0)</f>
        <v>0</v>
      </c>
      <c r="BI99" s="152">
        <f t="shared" ref="BI99:BI104" si="4">IF(U99="nulová",N99,0)</f>
        <v>0</v>
      </c>
      <c r="BJ99" s="151" t="s">
        <v>40</v>
      </c>
      <c r="BK99" s="148"/>
      <c r="BL99" s="148"/>
      <c r="BM99" s="148"/>
    </row>
    <row r="100" spans="2:65" s="1" customFormat="1" ht="18" customHeight="1">
      <c r="B100" s="35"/>
      <c r="C100" s="36"/>
      <c r="D100" s="247" t="s">
        <v>199</v>
      </c>
      <c r="E100" s="248"/>
      <c r="F100" s="248"/>
      <c r="G100" s="248"/>
      <c r="H100" s="248"/>
      <c r="I100" s="36"/>
      <c r="J100" s="36"/>
      <c r="K100" s="36"/>
      <c r="L100" s="36"/>
      <c r="M100" s="36"/>
      <c r="N100" s="246">
        <f>ROUND(N89*T100,0)</f>
        <v>0</v>
      </c>
      <c r="O100" s="226"/>
      <c r="P100" s="226"/>
      <c r="Q100" s="226"/>
      <c r="R100" s="37"/>
      <c r="S100" s="148"/>
      <c r="T100" s="149"/>
      <c r="U100" s="150" t="s">
        <v>49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51" t="s">
        <v>162</v>
      </c>
      <c r="AZ100" s="148"/>
      <c r="BA100" s="148"/>
      <c r="BB100" s="148"/>
      <c r="BC100" s="148"/>
      <c r="BD100" s="148"/>
      <c r="BE100" s="152">
        <f t="shared" si="0"/>
        <v>0</v>
      </c>
      <c r="BF100" s="152">
        <f t="shared" si="1"/>
        <v>0</v>
      </c>
      <c r="BG100" s="152">
        <f t="shared" si="2"/>
        <v>0</v>
      </c>
      <c r="BH100" s="152">
        <f t="shared" si="3"/>
        <v>0</v>
      </c>
      <c r="BI100" s="152">
        <f t="shared" si="4"/>
        <v>0</v>
      </c>
      <c r="BJ100" s="151" t="s">
        <v>40</v>
      </c>
      <c r="BK100" s="148"/>
      <c r="BL100" s="148"/>
      <c r="BM100" s="148"/>
    </row>
    <row r="101" spans="2:65" s="1" customFormat="1" ht="18" customHeight="1">
      <c r="B101" s="35"/>
      <c r="C101" s="36"/>
      <c r="D101" s="247" t="s">
        <v>200</v>
      </c>
      <c r="E101" s="248"/>
      <c r="F101" s="248"/>
      <c r="G101" s="248"/>
      <c r="H101" s="248"/>
      <c r="I101" s="36"/>
      <c r="J101" s="36"/>
      <c r="K101" s="36"/>
      <c r="L101" s="36"/>
      <c r="M101" s="36"/>
      <c r="N101" s="246">
        <f>ROUND(N89*T101,0)</f>
        <v>0</v>
      </c>
      <c r="O101" s="226"/>
      <c r="P101" s="226"/>
      <c r="Q101" s="226"/>
      <c r="R101" s="37"/>
      <c r="S101" s="148"/>
      <c r="T101" s="149"/>
      <c r="U101" s="150" t="s">
        <v>49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51" t="s">
        <v>162</v>
      </c>
      <c r="AZ101" s="148"/>
      <c r="BA101" s="148"/>
      <c r="BB101" s="148"/>
      <c r="BC101" s="148"/>
      <c r="BD101" s="148"/>
      <c r="BE101" s="152">
        <f t="shared" si="0"/>
        <v>0</v>
      </c>
      <c r="BF101" s="152">
        <f t="shared" si="1"/>
        <v>0</v>
      </c>
      <c r="BG101" s="152">
        <f t="shared" si="2"/>
        <v>0</v>
      </c>
      <c r="BH101" s="152">
        <f t="shared" si="3"/>
        <v>0</v>
      </c>
      <c r="BI101" s="152">
        <f t="shared" si="4"/>
        <v>0</v>
      </c>
      <c r="BJ101" s="151" t="s">
        <v>40</v>
      </c>
      <c r="BK101" s="148"/>
      <c r="BL101" s="148"/>
      <c r="BM101" s="148"/>
    </row>
    <row r="102" spans="2:65" s="1" customFormat="1" ht="18" customHeight="1">
      <c r="B102" s="35"/>
      <c r="C102" s="36"/>
      <c r="D102" s="247" t="s">
        <v>201</v>
      </c>
      <c r="E102" s="248"/>
      <c r="F102" s="248"/>
      <c r="G102" s="248"/>
      <c r="H102" s="248"/>
      <c r="I102" s="36"/>
      <c r="J102" s="36"/>
      <c r="K102" s="36"/>
      <c r="L102" s="36"/>
      <c r="M102" s="36"/>
      <c r="N102" s="246">
        <f>ROUND(N89*T102,0)</f>
        <v>0</v>
      </c>
      <c r="O102" s="226"/>
      <c r="P102" s="226"/>
      <c r="Q102" s="226"/>
      <c r="R102" s="37"/>
      <c r="S102" s="148"/>
      <c r="T102" s="149"/>
      <c r="U102" s="150" t="s">
        <v>49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51" t="s">
        <v>162</v>
      </c>
      <c r="AZ102" s="148"/>
      <c r="BA102" s="148"/>
      <c r="BB102" s="148"/>
      <c r="BC102" s="148"/>
      <c r="BD102" s="148"/>
      <c r="BE102" s="152">
        <f t="shared" si="0"/>
        <v>0</v>
      </c>
      <c r="BF102" s="152">
        <f t="shared" si="1"/>
        <v>0</v>
      </c>
      <c r="BG102" s="152">
        <f t="shared" si="2"/>
        <v>0</v>
      </c>
      <c r="BH102" s="152">
        <f t="shared" si="3"/>
        <v>0</v>
      </c>
      <c r="BI102" s="152">
        <f t="shared" si="4"/>
        <v>0</v>
      </c>
      <c r="BJ102" s="151" t="s">
        <v>40</v>
      </c>
      <c r="BK102" s="148"/>
      <c r="BL102" s="148"/>
      <c r="BM102" s="148"/>
    </row>
    <row r="103" spans="2:65" s="1" customFormat="1" ht="18" customHeight="1">
      <c r="B103" s="35"/>
      <c r="C103" s="36"/>
      <c r="D103" s="247" t="s">
        <v>202</v>
      </c>
      <c r="E103" s="248"/>
      <c r="F103" s="248"/>
      <c r="G103" s="248"/>
      <c r="H103" s="248"/>
      <c r="I103" s="36"/>
      <c r="J103" s="36"/>
      <c r="K103" s="36"/>
      <c r="L103" s="36"/>
      <c r="M103" s="36"/>
      <c r="N103" s="246">
        <f>ROUND(N89*T103,0)</f>
        <v>0</v>
      </c>
      <c r="O103" s="226"/>
      <c r="P103" s="226"/>
      <c r="Q103" s="226"/>
      <c r="R103" s="37"/>
      <c r="S103" s="148"/>
      <c r="T103" s="149"/>
      <c r="U103" s="150" t="s">
        <v>49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51" t="s">
        <v>162</v>
      </c>
      <c r="AZ103" s="148"/>
      <c r="BA103" s="148"/>
      <c r="BB103" s="148"/>
      <c r="BC103" s="148"/>
      <c r="BD103" s="148"/>
      <c r="BE103" s="152">
        <f t="shared" si="0"/>
        <v>0</v>
      </c>
      <c r="BF103" s="152">
        <f t="shared" si="1"/>
        <v>0</v>
      </c>
      <c r="BG103" s="152">
        <f t="shared" si="2"/>
        <v>0</v>
      </c>
      <c r="BH103" s="152">
        <f t="shared" si="3"/>
        <v>0</v>
      </c>
      <c r="BI103" s="152">
        <f t="shared" si="4"/>
        <v>0</v>
      </c>
      <c r="BJ103" s="151" t="s">
        <v>40</v>
      </c>
      <c r="BK103" s="148"/>
      <c r="BL103" s="148"/>
      <c r="BM103" s="148"/>
    </row>
    <row r="104" spans="2:65" s="1" customFormat="1" ht="18" customHeight="1">
      <c r="B104" s="35"/>
      <c r="C104" s="36"/>
      <c r="D104" s="114" t="s">
        <v>203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246">
        <f>ROUND(N89*T104,0)</f>
        <v>0</v>
      </c>
      <c r="O104" s="226"/>
      <c r="P104" s="226"/>
      <c r="Q104" s="226"/>
      <c r="R104" s="37"/>
      <c r="S104" s="148"/>
      <c r="T104" s="153"/>
      <c r="U104" s="154" t="s">
        <v>49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51" t="s">
        <v>204</v>
      </c>
      <c r="AZ104" s="148"/>
      <c r="BA104" s="148"/>
      <c r="BB104" s="148"/>
      <c r="BC104" s="148"/>
      <c r="BD104" s="148"/>
      <c r="BE104" s="152">
        <f t="shared" si="0"/>
        <v>0</v>
      </c>
      <c r="BF104" s="152">
        <f t="shared" si="1"/>
        <v>0</v>
      </c>
      <c r="BG104" s="152">
        <f t="shared" si="2"/>
        <v>0</v>
      </c>
      <c r="BH104" s="152">
        <f t="shared" si="3"/>
        <v>0</v>
      </c>
      <c r="BI104" s="152">
        <f t="shared" si="4"/>
        <v>0</v>
      </c>
      <c r="BJ104" s="151" t="s">
        <v>40</v>
      </c>
      <c r="BK104" s="148"/>
      <c r="BL104" s="148"/>
      <c r="BM104" s="148"/>
    </row>
    <row r="105" spans="2:65" s="1" customForma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  <c r="T105" s="135"/>
      <c r="U105" s="135"/>
    </row>
    <row r="106" spans="2:65" s="1" customFormat="1" ht="29.25" customHeight="1">
      <c r="B106" s="35"/>
      <c r="C106" s="123" t="s">
        <v>174</v>
      </c>
      <c r="D106" s="124"/>
      <c r="E106" s="124"/>
      <c r="F106" s="124"/>
      <c r="G106" s="124"/>
      <c r="H106" s="124"/>
      <c r="I106" s="124"/>
      <c r="J106" s="124"/>
      <c r="K106" s="124"/>
      <c r="L106" s="233">
        <f>ROUND(SUM(N89+N98),0)</f>
        <v>0</v>
      </c>
      <c r="M106" s="233"/>
      <c r="N106" s="233"/>
      <c r="O106" s="233"/>
      <c r="P106" s="233"/>
      <c r="Q106" s="233"/>
      <c r="R106" s="37"/>
      <c r="T106" s="135"/>
      <c r="U106" s="135"/>
    </row>
    <row r="107" spans="2:65" s="1" customFormat="1" ht="6.95" customHeight="1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  <c r="T107" s="135"/>
      <c r="U107" s="135"/>
    </row>
    <row r="111" spans="2:65" s="1" customFormat="1" ht="6.95" customHeight="1"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</row>
    <row r="112" spans="2:65" s="1" customFormat="1" ht="36.950000000000003" customHeight="1">
      <c r="B112" s="35"/>
      <c r="C112" s="207" t="s">
        <v>205</v>
      </c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30" customHeight="1">
      <c r="B114" s="35"/>
      <c r="C114" s="30" t="s">
        <v>19</v>
      </c>
      <c r="D114" s="36"/>
      <c r="E114" s="36"/>
      <c r="F114" s="264" t="str">
        <f>F6</f>
        <v>Dobruška - objekt výuky</v>
      </c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36"/>
      <c r="R114" s="37"/>
    </row>
    <row r="115" spans="2:65" ht="30" customHeight="1">
      <c r="B115" s="23"/>
      <c r="C115" s="30" t="s">
        <v>181</v>
      </c>
      <c r="D115" s="26"/>
      <c r="E115" s="26"/>
      <c r="F115" s="264" t="s">
        <v>182</v>
      </c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6"/>
      <c r="R115" s="24"/>
    </row>
    <row r="116" spans="2:65" s="1" customFormat="1" ht="36.950000000000003" customHeight="1">
      <c r="B116" s="35"/>
      <c r="C116" s="69" t="s">
        <v>183</v>
      </c>
      <c r="D116" s="36"/>
      <c r="E116" s="36"/>
      <c r="F116" s="236" t="str">
        <f>F8</f>
        <v>OD - Odstranění stavby</v>
      </c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36"/>
      <c r="R116" s="37"/>
    </row>
    <row r="117" spans="2:65" s="1" customFormat="1" ht="6.9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1" customFormat="1" ht="18" customHeight="1">
      <c r="B118" s="35"/>
      <c r="C118" s="30" t="s">
        <v>24</v>
      </c>
      <c r="D118" s="36"/>
      <c r="E118" s="36"/>
      <c r="F118" s="28" t="str">
        <f>F10</f>
        <v>Dobruška</v>
      </c>
      <c r="G118" s="36"/>
      <c r="H118" s="36"/>
      <c r="I118" s="36"/>
      <c r="J118" s="36"/>
      <c r="K118" s="30" t="s">
        <v>26</v>
      </c>
      <c r="L118" s="36"/>
      <c r="M118" s="266" t="str">
        <f>IF(O10="","",O10)</f>
        <v>5. 3. 2018</v>
      </c>
      <c r="N118" s="266"/>
      <c r="O118" s="266"/>
      <c r="P118" s="266"/>
      <c r="Q118" s="36"/>
      <c r="R118" s="37"/>
    </row>
    <row r="119" spans="2:65" s="1" customFormat="1" ht="6.9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1" customFormat="1" ht="15">
      <c r="B120" s="35"/>
      <c r="C120" s="30" t="s">
        <v>28</v>
      </c>
      <c r="D120" s="36"/>
      <c r="E120" s="36"/>
      <c r="F120" s="28" t="str">
        <f>E13</f>
        <v>SŠ - Podorlické vzdělávací centrum Dobruška</v>
      </c>
      <c r="G120" s="36"/>
      <c r="H120" s="36"/>
      <c r="I120" s="36"/>
      <c r="J120" s="36"/>
      <c r="K120" s="30" t="s">
        <v>35</v>
      </c>
      <c r="L120" s="36"/>
      <c r="M120" s="220" t="str">
        <f>E19</f>
        <v>ApA Architektonicko-projekt.ateliér Vamberk s.r.o.</v>
      </c>
      <c r="N120" s="220"/>
      <c r="O120" s="220"/>
      <c r="P120" s="220"/>
      <c r="Q120" s="220"/>
      <c r="R120" s="37"/>
    </row>
    <row r="121" spans="2:65" s="1" customFormat="1" ht="14.45" customHeight="1">
      <c r="B121" s="35"/>
      <c r="C121" s="30" t="s">
        <v>33</v>
      </c>
      <c r="D121" s="36"/>
      <c r="E121" s="36"/>
      <c r="F121" s="28" t="str">
        <f>IF(E16="","",E16)</f>
        <v>Vyplň údaj</v>
      </c>
      <c r="G121" s="36"/>
      <c r="H121" s="36"/>
      <c r="I121" s="36"/>
      <c r="J121" s="36"/>
      <c r="K121" s="30" t="s">
        <v>41</v>
      </c>
      <c r="L121" s="36"/>
      <c r="M121" s="220" t="str">
        <f>E22</f>
        <v>ApA Architektonicko-projekt.ateliér Vamberk s.r.o.</v>
      </c>
      <c r="N121" s="220"/>
      <c r="O121" s="220"/>
      <c r="P121" s="220"/>
      <c r="Q121" s="220"/>
      <c r="R121" s="37"/>
    </row>
    <row r="122" spans="2:65" s="1" customFormat="1" ht="10.35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65" s="9" customFormat="1" ht="29.25" customHeight="1">
      <c r="B123" s="155"/>
      <c r="C123" s="156" t="s">
        <v>206</v>
      </c>
      <c r="D123" s="157" t="s">
        <v>207</v>
      </c>
      <c r="E123" s="157" t="s">
        <v>66</v>
      </c>
      <c r="F123" s="267" t="s">
        <v>208</v>
      </c>
      <c r="G123" s="267"/>
      <c r="H123" s="267"/>
      <c r="I123" s="267"/>
      <c r="J123" s="157" t="s">
        <v>209</v>
      </c>
      <c r="K123" s="157" t="s">
        <v>210</v>
      </c>
      <c r="L123" s="267" t="s">
        <v>211</v>
      </c>
      <c r="M123" s="267"/>
      <c r="N123" s="267" t="s">
        <v>187</v>
      </c>
      <c r="O123" s="267"/>
      <c r="P123" s="267"/>
      <c r="Q123" s="268"/>
      <c r="R123" s="158"/>
      <c r="T123" s="80" t="s">
        <v>212</v>
      </c>
      <c r="U123" s="81" t="s">
        <v>48</v>
      </c>
      <c r="V123" s="81" t="s">
        <v>213</v>
      </c>
      <c r="W123" s="81" t="s">
        <v>214</v>
      </c>
      <c r="X123" s="81" t="s">
        <v>215</v>
      </c>
      <c r="Y123" s="81" t="s">
        <v>216</v>
      </c>
      <c r="Z123" s="81" t="s">
        <v>217</v>
      </c>
      <c r="AA123" s="82" t="s">
        <v>218</v>
      </c>
    </row>
    <row r="124" spans="2:65" s="1" customFormat="1" ht="29.25" customHeight="1">
      <c r="B124" s="35"/>
      <c r="C124" s="84" t="s">
        <v>184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57">
        <f>BK124</f>
        <v>0</v>
      </c>
      <c r="O124" s="258"/>
      <c r="P124" s="258"/>
      <c r="Q124" s="258"/>
      <c r="R124" s="37"/>
      <c r="T124" s="83"/>
      <c r="U124" s="51"/>
      <c r="V124" s="51"/>
      <c r="W124" s="159">
        <f>W125+W140+W147</f>
        <v>0</v>
      </c>
      <c r="X124" s="51"/>
      <c r="Y124" s="159">
        <f>Y125+Y140+Y147</f>
        <v>0</v>
      </c>
      <c r="Z124" s="51"/>
      <c r="AA124" s="160">
        <f>AA125+AA140+AA147</f>
        <v>756.91528523999989</v>
      </c>
      <c r="AT124" s="19" t="s">
        <v>83</v>
      </c>
      <c r="AU124" s="19" t="s">
        <v>189</v>
      </c>
      <c r="BK124" s="161">
        <f>BK125+BK140+BK147</f>
        <v>0</v>
      </c>
    </row>
    <row r="125" spans="2:65" s="10" customFormat="1" ht="37.35" customHeight="1">
      <c r="B125" s="162"/>
      <c r="C125" s="163"/>
      <c r="D125" s="164" t="s">
        <v>190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259">
        <f>BK125</f>
        <v>0</v>
      </c>
      <c r="O125" s="260"/>
      <c r="P125" s="260"/>
      <c r="Q125" s="260"/>
      <c r="R125" s="165"/>
      <c r="T125" s="166"/>
      <c r="U125" s="163"/>
      <c r="V125" s="163"/>
      <c r="W125" s="167">
        <f>W126+W129+W132</f>
        <v>0</v>
      </c>
      <c r="X125" s="163"/>
      <c r="Y125" s="167">
        <f>Y126+Y129+Y132</f>
        <v>0</v>
      </c>
      <c r="Z125" s="163"/>
      <c r="AA125" s="168">
        <f>AA126+AA129+AA132</f>
        <v>748.68049999999994</v>
      </c>
      <c r="AR125" s="169" t="s">
        <v>40</v>
      </c>
      <c r="AT125" s="170" t="s">
        <v>83</v>
      </c>
      <c r="AU125" s="170" t="s">
        <v>84</v>
      </c>
      <c r="AY125" s="169" t="s">
        <v>219</v>
      </c>
      <c r="BK125" s="171">
        <f>BK126+BK129+BK132</f>
        <v>0</v>
      </c>
    </row>
    <row r="126" spans="2:65" s="10" customFormat="1" ht="19.899999999999999" customHeight="1">
      <c r="B126" s="162"/>
      <c r="C126" s="163"/>
      <c r="D126" s="172" t="s">
        <v>191</v>
      </c>
      <c r="E126" s="172"/>
      <c r="F126" s="172"/>
      <c r="G126" s="172"/>
      <c r="H126" s="172"/>
      <c r="I126" s="172"/>
      <c r="J126" s="172"/>
      <c r="K126" s="172"/>
      <c r="L126" s="172"/>
      <c r="M126" s="172"/>
      <c r="N126" s="261">
        <f>BK126</f>
        <v>0</v>
      </c>
      <c r="O126" s="262"/>
      <c r="P126" s="262"/>
      <c r="Q126" s="262"/>
      <c r="R126" s="165"/>
      <c r="T126" s="166"/>
      <c r="U126" s="163"/>
      <c r="V126" s="163"/>
      <c r="W126" s="167">
        <f>SUM(W127:W128)</f>
        <v>0</v>
      </c>
      <c r="X126" s="163"/>
      <c r="Y126" s="167">
        <f>SUM(Y127:Y128)</f>
        <v>0</v>
      </c>
      <c r="Z126" s="163"/>
      <c r="AA126" s="168">
        <f>SUM(AA127:AA128)</f>
        <v>70.540500000000009</v>
      </c>
      <c r="AR126" s="169" t="s">
        <v>40</v>
      </c>
      <c r="AT126" s="170" t="s">
        <v>83</v>
      </c>
      <c r="AU126" s="170" t="s">
        <v>40</v>
      </c>
      <c r="AY126" s="169" t="s">
        <v>219</v>
      </c>
      <c r="BK126" s="171">
        <f>SUM(BK127:BK128)</f>
        <v>0</v>
      </c>
    </row>
    <row r="127" spans="2:65" s="1" customFormat="1" ht="25.5" customHeight="1">
      <c r="B127" s="35"/>
      <c r="C127" s="173" t="s">
        <v>40</v>
      </c>
      <c r="D127" s="173" t="s">
        <v>220</v>
      </c>
      <c r="E127" s="174" t="s">
        <v>221</v>
      </c>
      <c r="F127" s="251" t="s">
        <v>222</v>
      </c>
      <c r="G127" s="251"/>
      <c r="H127" s="251"/>
      <c r="I127" s="251"/>
      <c r="J127" s="175" t="s">
        <v>223</v>
      </c>
      <c r="K127" s="176">
        <v>114.7</v>
      </c>
      <c r="L127" s="252">
        <v>0</v>
      </c>
      <c r="M127" s="253"/>
      <c r="N127" s="254">
        <f>ROUND(L127*K127,2)</f>
        <v>0</v>
      </c>
      <c r="O127" s="254"/>
      <c r="P127" s="254"/>
      <c r="Q127" s="254"/>
      <c r="R127" s="37"/>
      <c r="T127" s="177" t="s">
        <v>22</v>
      </c>
      <c r="U127" s="44" t="s">
        <v>49</v>
      </c>
      <c r="V127" s="36"/>
      <c r="W127" s="178">
        <f>V127*K127</f>
        <v>0</v>
      </c>
      <c r="X127" s="178">
        <v>0</v>
      </c>
      <c r="Y127" s="178">
        <f>X127*K127</f>
        <v>0</v>
      </c>
      <c r="Z127" s="178">
        <v>0.28999999999999998</v>
      </c>
      <c r="AA127" s="179">
        <f>Z127*K127</f>
        <v>33.262999999999998</v>
      </c>
      <c r="AR127" s="19" t="s">
        <v>224</v>
      </c>
      <c r="AT127" s="19" t="s">
        <v>220</v>
      </c>
      <c r="AU127" s="19" t="s">
        <v>93</v>
      </c>
      <c r="AY127" s="19" t="s">
        <v>219</v>
      </c>
      <c r="BE127" s="118">
        <f>IF(U127="základní",N127,0)</f>
        <v>0</v>
      </c>
      <c r="BF127" s="118">
        <f>IF(U127="snížená",N127,0)</f>
        <v>0</v>
      </c>
      <c r="BG127" s="118">
        <f>IF(U127="zákl. přenesená",N127,0)</f>
        <v>0</v>
      </c>
      <c r="BH127" s="118">
        <f>IF(U127="sníž. přenesená",N127,0)</f>
        <v>0</v>
      </c>
      <c r="BI127" s="118">
        <f>IF(U127="nulová",N127,0)</f>
        <v>0</v>
      </c>
      <c r="BJ127" s="19" t="s">
        <v>40</v>
      </c>
      <c r="BK127" s="118">
        <f>ROUND(L127*K127,2)</f>
        <v>0</v>
      </c>
      <c r="BL127" s="19" t="s">
        <v>224</v>
      </c>
      <c r="BM127" s="19" t="s">
        <v>225</v>
      </c>
    </row>
    <row r="128" spans="2:65" s="1" customFormat="1" ht="25.5" customHeight="1">
      <c r="B128" s="35"/>
      <c r="C128" s="173" t="s">
        <v>93</v>
      </c>
      <c r="D128" s="173" t="s">
        <v>220</v>
      </c>
      <c r="E128" s="174" t="s">
        <v>226</v>
      </c>
      <c r="F128" s="251" t="s">
        <v>227</v>
      </c>
      <c r="G128" s="251"/>
      <c r="H128" s="251"/>
      <c r="I128" s="251"/>
      <c r="J128" s="175" t="s">
        <v>223</v>
      </c>
      <c r="K128" s="176">
        <v>114.7</v>
      </c>
      <c r="L128" s="252">
        <v>0</v>
      </c>
      <c r="M128" s="253"/>
      <c r="N128" s="254">
        <f>ROUND(L128*K128,2)</f>
        <v>0</v>
      </c>
      <c r="O128" s="254"/>
      <c r="P128" s="254"/>
      <c r="Q128" s="254"/>
      <c r="R128" s="37"/>
      <c r="T128" s="177" t="s">
        <v>22</v>
      </c>
      <c r="U128" s="44" t="s">
        <v>49</v>
      </c>
      <c r="V128" s="36"/>
      <c r="W128" s="178">
        <f>V128*K128</f>
        <v>0</v>
      </c>
      <c r="X128" s="178">
        <v>0</v>
      </c>
      <c r="Y128" s="178">
        <f>X128*K128</f>
        <v>0</v>
      </c>
      <c r="Z128" s="178">
        <v>0.32500000000000001</v>
      </c>
      <c r="AA128" s="179">
        <f>Z128*K128</f>
        <v>37.277500000000003</v>
      </c>
      <c r="AR128" s="19" t="s">
        <v>224</v>
      </c>
      <c r="AT128" s="19" t="s">
        <v>220</v>
      </c>
      <c r="AU128" s="19" t="s">
        <v>93</v>
      </c>
      <c r="AY128" s="19" t="s">
        <v>219</v>
      </c>
      <c r="BE128" s="118">
        <f>IF(U128="základní",N128,0)</f>
        <v>0</v>
      </c>
      <c r="BF128" s="118">
        <f>IF(U128="snížená",N128,0)</f>
        <v>0</v>
      </c>
      <c r="BG128" s="118">
        <f>IF(U128="zákl. přenesená",N128,0)</f>
        <v>0</v>
      </c>
      <c r="BH128" s="118">
        <f>IF(U128="sníž. přenesená",N128,0)</f>
        <v>0</v>
      </c>
      <c r="BI128" s="118">
        <f>IF(U128="nulová",N128,0)</f>
        <v>0</v>
      </c>
      <c r="BJ128" s="19" t="s">
        <v>40</v>
      </c>
      <c r="BK128" s="118">
        <f>ROUND(L128*K128,2)</f>
        <v>0</v>
      </c>
      <c r="BL128" s="19" t="s">
        <v>224</v>
      </c>
      <c r="BM128" s="19" t="s">
        <v>228</v>
      </c>
    </row>
    <row r="129" spans="2:65" s="10" customFormat="1" ht="29.85" customHeight="1">
      <c r="B129" s="162"/>
      <c r="C129" s="163"/>
      <c r="D129" s="172" t="s">
        <v>192</v>
      </c>
      <c r="E129" s="172"/>
      <c r="F129" s="172"/>
      <c r="G129" s="172"/>
      <c r="H129" s="172"/>
      <c r="I129" s="172"/>
      <c r="J129" s="172"/>
      <c r="K129" s="172"/>
      <c r="L129" s="172"/>
      <c r="M129" s="172"/>
      <c r="N129" s="255">
        <f>BK129</f>
        <v>0</v>
      </c>
      <c r="O129" s="256"/>
      <c r="P129" s="256"/>
      <c r="Q129" s="256"/>
      <c r="R129" s="165"/>
      <c r="T129" s="166"/>
      <c r="U129" s="163"/>
      <c r="V129" s="163"/>
      <c r="W129" s="167">
        <f>SUM(W130:W131)</f>
        <v>0</v>
      </c>
      <c r="X129" s="163"/>
      <c r="Y129" s="167">
        <f>SUM(Y130:Y131)</f>
        <v>0</v>
      </c>
      <c r="Z129" s="163"/>
      <c r="AA129" s="168">
        <f>SUM(AA130:AA131)</f>
        <v>678.14</v>
      </c>
      <c r="AR129" s="169" t="s">
        <v>40</v>
      </c>
      <c r="AT129" s="170" t="s">
        <v>83</v>
      </c>
      <c r="AU129" s="170" t="s">
        <v>40</v>
      </c>
      <c r="AY129" s="169" t="s">
        <v>219</v>
      </c>
      <c r="BK129" s="171">
        <f>SUM(BK130:BK131)</f>
        <v>0</v>
      </c>
    </row>
    <row r="130" spans="2:65" s="1" customFormat="1" ht="16.5" customHeight="1">
      <c r="B130" s="35"/>
      <c r="C130" s="173" t="s">
        <v>101</v>
      </c>
      <c r="D130" s="173" t="s">
        <v>220</v>
      </c>
      <c r="E130" s="174" t="s">
        <v>229</v>
      </c>
      <c r="F130" s="251" t="s">
        <v>230</v>
      </c>
      <c r="G130" s="251"/>
      <c r="H130" s="251"/>
      <c r="I130" s="251"/>
      <c r="J130" s="175" t="s">
        <v>231</v>
      </c>
      <c r="K130" s="176">
        <v>55.055999999999997</v>
      </c>
      <c r="L130" s="252">
        <v>0</v>
      </c>
      <c r="M130" s="253"/>
      <c r="N130" s="254">
        <f>ROUND(L130*K130,2)</f>
        <v>0</v>
      </c>
      <c r="O130" s="254"/>
      <c r="P130" s="254"/>
      <c r="Q130" s="254"/>
      <c r="R130" s="37"/>
      <c r="T130" s="177" t="s">
        <v>22</v>
      </c>
      <c r="U130" s="44" t="s">
        <v>49</v>
      </c>
      <c r="V130" s="36"/>
      <c r="W130" s="178">
        <f>V130*K130</f>
        <v>0</v>
      </c>
      <c r="X130" s="178">
        <v>0</v>
      </c>
      <c r="Y130" s="178">
        <f>X130*K130</f>
        <v>0</v>
      </c>
      <c r="Z130" s="178">
        <v>2.5</v>
      </c>
      <c r="AA130" s="179">
        <f>Z130*K130</f>
        <v>137.63999999999999</v>
      </c>
      <c r="AR130" s="19" t="s">
        <v>224</v>
      </c>
      <c r="AT130" s="19" t="s">
        <v>220</v>
      </c>
      <c r="AU130" s="19" t="s">
        <v>93</v>
      </c>
      <c r="AY130" s="19" t="s">
        <v>219</v>
      </c>
      <c r="BE130" s="118">
        <f>IF(U130="základní",N130,0)</f>
        <v>0</v>
      </c>
      <c r="BF130" s="118">
        <f>IF(U130="snížená",N130,0)</f>
        <v>0</v>
      </c>
      <c r="BG130" s="118">
        <f>IF(U130="zákl. přenesená",N130,0)</f>
        <v>0</v>
      </c>
      <c r="BH130" s="118">
        <f>IF(U130="sníž. přenesená",N130,0)</f>
        <v>0</v>
      </c>
      <c r="BI130" s="118">
        <f>IF(U130="nulová",N130,0)</f>
        <v>0</v>
      </c>
      <c r="BJ130" s="19" t="s">
        <v>40</v>
      </c>
      <c r="BK130" s="118">
        <f>ROUND(L130*K130,2)</f>
        <v>0</v>
      </c>
      <c r="BL130" s="19" t="s">
        <v>224</v>
      </c>
      <c r="BM130" s="19" t="s">
        <v>232</v>
      </c>
    </row>
    <row r="131" spans="2:65" s="1" customFormat="1" ht="38.25" customHeight="1">
      <c r="B131" s="35"/>
      <c r="C131" s="173" t="s">
        <v>224</v>
      </c>
      <c r="D131" s="173" t="s">
        <v>220</v>
      </c>
      <c r="E131" s="174" t="s">
        <v>233</v>
      </c>
      <c r="F131" s="251" t="s">
        <v>234</v>
      </c>
      <c r="G131" s="251"/>
      <c r="H131" s="251"/>
      <c r="I131" s="251"/>
      <c r="J131" s="175" t="s">
        <v>231</v>
      </c>
      <c r="K131" s="176">
        <v>1150</v>
      </c>
      <c r="L131" s="252">
        <v>0</v>
      </c>
      <c r="M131" s="253"/>
      <c r="N131" s="254">
        <f>ROUND(L131*K131,2)</f>
        <v>0</v>
      </c>
      <c r="O131" s="254"/>
      <c r="P131" s="254"/>
      <c r="Q131" s="254"/>
      <c r="R131" s="37"/>
      <c r="T131" s="177" t="s">
        <v>22</v>
      </c>
      <c r="U131" s="44" t="s">
        <v>49</v>
      </c>
      <c r="V131" s="36"/>
      <c r="W131" s="178">
        <f>V131*K131</f>
        <v>0</v>
      </c>
      <c r="X131" s="178">
        <v>0</v>
      </c>
      <c r="Y131" s="178">
        <f>X131*K131</f>
        <v>0</v>
      </c>
      <c r="Z131" s="178">
        <v>0.47</v>
      </c>
      <c r="AA131" s="179">
        <f>Z131*K131</f>
        <v>540.5</v>
      </c>
      <c r="AR131" s="19" t="s">
        <v>224</v>
      </c>
      <c r="AT131" s="19" t="s">
        <v>220</v>
      </c>
      <c r="AU131" s="19" t="s">
        <v>93</v>
      </c>
      <c r="AY131" s="19" t="s">
        <v>219</v>
      </c>
      <c r="BE131" s="118">
        <f>IF(U131="základní",N131,0)</f>
        <v>0</v>
      </c>
      <c r="BF131" s="118">
        <f>IF(U131="snížená",N131,0)</f>
        <v>0</v>
      </c>
      <c r="BG131" s="118">
        <f>IF(U131="zákl. přenesená",N131,0)</f>
        <v>0</v>
      </c>
      <c r="BH131" s="118">
        <f>IF(U131="sníž. přenesená",N131,0)</f>
        <v>0</v>
      </c>
      <c r="BI131" s="118">
        <f>IF(U131="nulová",N131,0)</f>
        <v>0</v>
      </c>
      <c r="BJ131" s="19" t="s">
        <v>40</v>
      </c>
      <c r="BK131" s="118">
        <f>ROUND(L131*K131,2)</f>
        <v>0</v>
      </c>
      <c r="BL131" s="19" t="s">
        <v>224</v>
      </c>
      <c r="BM131" s="19" t="s">
        <v>235</v>
      </c>
    </row>
    <row r="132" spans="2:65" s="10" customFormat="1" ht="29.85" customHeight="1">
      <c r="B132" s="162"/>
      <c r="C132" s="163"/>
      <c r="D132" s="172" t="s">
        <v>193</v>
      </c>
      <c r="E132" s="172"/>
      <c r="F132" s="172"/>
      <c r="G132" s="172"/>
      <c r="H132" s="172"/>
      <c r="I132" s="172"/>
      <c r="J132" s="172"/>
      <c r="K132" s="172"/>
      <c r="L132" s="172"/>
      <c r="M132" s="172"/>
      <c r="N132" s="255">
        <f>BK132</f>
        <v>0</v>
      </c>
      <c r="O132" s="256"/>
      <c r="P132" s="256"/>
      <c r="Q132" s="256"/>
      <c r="R132" s="165"/>
      <c r="T132" s="166"/>
      <c r="U132" s="163"/>
      <c r="V132" s="163"/>
      <c r="W132" s="167">
        <f>SUM(W133:W139)</f>
        <v>0</v>
      </c>
      <c r="X132" s="163"/>
      <c r="Y132" s="167">
        <f>SUM(Y133:Y139)</f>
        <v>0</v>
      </c>
      <c r="Z132" s="163"/>
      <c r="AA132" s="168">
        <f>SUM(AA133:AA139)</f>
        <v>0</v>
      </c>
      <c r="AR132" s="169" t="s">
        <v>40</v>
      </c>
      <c r="AT132" s="170" t="s">
        <v>83</v>
      </c>
      <c r="AU132" s="170" t="s">
        <v>40</v>
      </c>
      <c r="AY132" s="169" t="s">
        <v>219</v>
      </c>
      <c r="BK132" s="171">
        <f>SUM(BK133:BK139)</f>
        <v>0</v>
      </c>
    </row>
    <row r="133" spans="2:65" s="1" customFormat="1" ht="25.5" customHeight="1">
      <c r="B133" s="35"/>
      <c r="C133" s="173" t="s">
        <v>236</v>
      </c>
      <c r="D133" s="173" t="s">
        <v>220</v>
      </c>
      <c r="E133" s="174" t="s">
        <v>237</v>
      </c>
      <c r="F133" s="251" t="s">
        <v>238</v>
      </c>
      <c r="G133" s="251"/>
      <c r="H133" s="251"/>
      <c r="I133" s="251"/>
      <c r="J133" s="175" t="s">
        <v>239</v>
      </c>
      <c r="K133" s="176">
        <v>756.91499999999996</v>
      </c>
      <c r="L133" s="252">
        <v>0</v>
      </c>
      <c r="M133" s="253"/>
      <c r="N133" s="254">
        <f t="shared" ref="N133:N139" si="5">ROUND(L133*K133,2)</f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 t="shared" ref="W133:W139" si="6">V133*K133</f>
        <v>0</v>
      </c>
      <c r="X133" s="178">
        <v>0</v>
      </c>
      <c r="Y133" s="178">
        <f t="shared" ref="Y133:Y139" si="7">X133*K133</f>
        <v>0</v>
      </c>
      <c r="Z133" s="178">
        <v>0</v>
      </c>
      <c r="AA133" s="179">
        <f t="shared" ref="AA133:AA139" si="8">Z133*K133</f>
        <v>0</v>
      </c>
      <c r="AR133" s="19" t="s">
        <v>224</v>
      </c>
      <c r="AT133" s="19" t="s">
        <v>220</v>
      </c>
      <c r="AU133" s="19" t="s">
        <v>93</v>
      </c>
      <c r="AY133" s="19" t="s">
        <v>219</v>
      </c>
      <c r="BE133" s="118">
        <f t="shared" ref="BE133:BE139" si="9">IF(U133="základní",N133,0)</f>
        <v>0</v>
      </c>
      <c r="BF133" s="118">
        <f t="shared" ref="BF133:BF139" si="10">IF(U133="snížená",N133,0)</f>
        <v>0</v>
      </c>
      <c r="BG133" s="118">
        <f t="shared" ref="BG133:BG139" si="11">IF(U133="zákl. přenesená",N133,0)</f>
        <v>0</v>
      </c>
      <c r="BH133" s="118">
        <f t="shared" ref="BH133:BH139" si="12">IF(U133="sníž. přenesená",N133,0)</f>
        <v>0</v>
      </c>
      <c r="BI133" s="118">
        <f t="shared" ref="BI133:BI139" si="13">IF(U133="nulová",N133,0)</f>
        <v>0</v>
      </c>
      <c r="BJ133" s="19" t="s">
        <v>40</v>
      </c>
      <c r="BK133" s="118">
        <f t="shared" ref="BK133:BK139" si="14">ROUND(L133*K133,2)</f>
        <v>0</v>
      </c>
      <c r="BL133" s="19" t="s">
        <v>224</v>
      </c>
      <c r="BM133" s="19" t="s">
        <v>240</v>
      </c>
    </row>
    <row r="134" spans="2:65" s="1" customFormat="1" ht="38.25" customHeight="1">
      <c r="B134" s="35"/>
      <c r="C134" s="173" t="s">
        <v>241</v>
      </c>
      <c r="D134" s="173" t="s">
        <v>220</v>
      </c>
      <c r="E134" s="174" t="s">
        <v>242</v>
      </c>
      <c r="F134" s="251" t="s">
        <v>243</v>
      </c>
      <c r="G134" s="251"/>
      <c r="H134" s="251"/>
      <c r="I134" s="251"/>
      <c r="J134" s="175" t="s">
        <v>239</v>
      </c>
      <c r="K134" s="176">
        <v>3743.4050000000002</v>
      </c>
      <c r="L134" s="252">
        <v>0</v>
      </c>
      <c r="M134" s="253"/>
      <c r="N134" s="254">
        <f t="shared" si="5"/>
        <v>0</v>
      </c>
      <c r="O134" s="254"/>
      <c r="P134" s="254"/>
      <c r="Q134" s="254"/>
      <c r="R134" s="37"/>
      <c r="T134" s="177" t="s">
        <v>22</v>
      </c>
      <c r="U134" s="44" t="s">
        <v>49</v>
      </c>
      <c r="V134" s="36"/>
      <c r="W134" s="178">
        <f t="shared" si="6"/>
        <v>0</v>
      </c>
      <c r="X134" s="178">
        <v>0</v>
      </c>
      <c r="Y134" s="178">
        <f t="shared" si="7"/>
        <v>0</v>
      </c>
      <c r="Z134" s="178">
        <v>0</v>
      </c>
      <c r="AA134" s="179">
        <f t="shared" si="8"/>
        <v>0</v>
      </c>
      <c r="AR134" s="19" t="s">
        <v>224</v>
      </c>
      <c r="AT134" s="19" t="s">
        <v>220</v>
      </c>
      <c r="AU134" s="19" t="s">
        <v>93</v>
      </c>
      <c r="AY134" s="19" t="s">
        <v>219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40</v>
      </c>
      <c r="BK134" s="118">
        <f t="shared" si="14"/>
        <v>0</v>
      </c>
      <c r="BL134" s="19" t="s">
        <v>224</v>
      </c>
      <c r="BM134" s="19" t="s">
        <v>244</v>
      </c>
    </row>
    <row r="135" spans="2:65" s="1" customFormat="1" ht="38.25" customHeight="1">
      <c r="B135" s="35"/>
      <c r="C135" s="173" t="s">
        <v>245</v>
      </c>
      <c r="D135" s="173" t="s">
        <v>220</v>
      </c>
      <c r="E135" s="174" t="s">
        <v>246</v>
      </c>
      <c r="F135" s="251" t="s">
        <v>247</v>
      </c>
      <c r="G135" s="251"/>
      <c r="H135" s="251"/>
      <c r="I135" s="251"/>
      <c r="J135" s="175" t="s">
        <v>239</v>
      </c>
      <c r="K135" s="176">
        <v>304.69499999999999</v>
      </c>
      <c r="L135" s="252">
        <v>0</v>
      </c>
      <c r="M135" s="253"/>
      <c r="N135" s="254">
        <f t="shared" si="5"/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 t="shared" si="6"/>
        <v>0</v>
      </c>
      <c r="X135" s="178">
        <v>0</v>
      </c>
      <c r="Y135" s="178">
        <f t="shared" si="7"/>
        <v>0</v>
      </c>
      <c r="Z135" s="178">
        <v>0</v>
      </c>
      <c r="AA135" s="179">
        <f t="shared" si="8"/>
        <v>0</v>
      </c>
      <c r="AR135" s="19" t="s">
        <v>224</v>
      </c>
      <c r="AT135" s="19" t="s">
        <v>220</v>
      </c>
      <c r="AU135" s="19" t="s">
        <v>93</v>
      </c>
      <c r="AY135" s="19" t="s">
        <v>219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40</v>
      </c>
      <c r="BK135" s="118">
        <f t="shared" si="14"/>
        <v>0</v>
      </c>
      <c r="BL135" s="19" t="s">
        <v>224</v>
      </c>
      <c r="BM135" s="19" t="s">
        <v>248</v>
      </c>
    </row>
    <row r="136" spans="2:65" s="1" customFormat="1" ht="25.5" customHeight="1">
      <c r="B136" s="35"/>
      <c r="C136" s="173" t="s">
        <v>249</v>
      </c>
      <c r="D136" s="173" t="s">
        <v>220</v>
      </c>
      <c r="E136" s="174" t="s">
        <v>250</v>
      </c>
      <c r="F136" s="251" t="s">
        <v>251</v>
      </c>
      <c r="G136" s="251"/>
      <c r="H136" s="251"/>
      <c r="I136" s="251"/>
      <c r="J136" s="175" t="s">
        <v>239</v>
      </c>
      <c r="K136" s="176">
        <v>715.41800000000001</v>
      </c>
      <c r="L136" s="252">
        <v>0</v>
      </c>
      <c r="M136" s="253"/>
      <c r="N136" s="254">
        <f t="shared" si="5"/>
        <v>0</v>
      </c>
      <c r="O136" s="254"/>
      <c r="P136" s="254"/>
      <c r="Q136" s="254"/>
      <c r="R136" s="37"/>
      <c r="T136" s="177" t="s">
        <v>22</v>
      </c>
      <c r="U136" s="44" t="s">
        <v>49</v>
      </c>
      <c r="V136" s="36"/>
      <c r="W136" s="178">
        <f t="shared" si="6"/>
        <v>0</v>
      </c>
      <c r="X136" s="178">
        <v>0</v>
      </c>
      <c r="Y136" s="178">
        <f t="shared" si="7"/>
        <v>0</v>
      </c>
      <c r="Z136" s="178">
        <v>0</v>
      </c>
      <c r="AA136" s="179">
        <f t="shared" si="8"/>
        <v>0</v>
      </c>
      <c r="AR136" s="19" t="s">
        <v>224</v>
      </c>
      <c r="AT136" s="19" t="s">
        <v>220</v>
      </c>
      <c r="AU136" s="19" t="s">
        <v>93</v>
      </c>
      <c r="AY136" s="19" t="s">
        <v>219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40</v>
      </c>
      <c r="BK136" s="118">
        <f t="shared" si="14"/>
        <v>0</v>
      </c>
      <c r="BL136" s="19" t="s">
        <v>224</v>
      </c>
      <c r="BM136" s="19" t="s">
        <v>252</v>
      </c>
    </row>
    <row r="137" spans="2:65" s="1" customFormat="1" ht="25.5" customHeight="1">
      <c r="B137" s="35"/>
      <c r="C137" s="173" t="s">
        <v>253</v>
      </c>
      <c r="D137" s="173" t="s">
        <v>220</v>
      </c>
      <c r="E137" s="174" t="s">
        <v>254</v>
      </c>
      <c r="F137" s="251" t="s">
        <v>255</v>
      </c>
      <c r="G137" s="251"/>
      <c r="H137" s="251"/>
      <c r="I137" s="251"/>
      <c r="J137" s="175" t="s">
        <v>239</v>
      </c>
      <c r="K137" s="176">
        <v>1.4710000000000001</v>
      </c>
      <c r="L137" s="252">
        <v>0</v>
      </c>
      <c r="M137" s="253"/>
      <c r="N137" s="254">
        <f t="shared" si="5"/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 t="shared" si="6"/>
        <v>0</v>
      </c>
      <c r="X137" s="178">
        <v>0</v>
      </c>
      <c r="Y137" s="178">
        <f t="shared" si="7"/>
        <v>0</v>
      </c>
      <c r="Z137" s="178">
        <v>0</v>
      </c>
      <c r="AA137" s="179">
        <f t="shared" si="8"/>
        <v>0</v>
      </c>
      <c r="AR137" s="19" t="s">
        <v>224</v>
      </c>
      <c r="AT137" s="19" t="s">
        <v>220</v>
      </c>
      <c r="AU137" s="19" t="s">
        <v>93</v>
      </c>
      <c r="AY137" s="19" t="s">
        <v>219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40</v>
      </c>
      <c r="BK137" s="118">
        <f t="shared" si="14"/>
        <v>0</v>
      </c>
      <c r="BL137" s="19" t="s">
        <v>224</v>
      </c>
      <c r="BM137" s="19" t="s">
        <v>256</v>
      </c>
    </row>
    <row r="138" spans="2:65" s="1" customFormat="1" ht="25.5" customHeight="1">
      <c r="B138" s="35"/>
      <c r="C138" s="173" t="s">
        <v>257</v>
      </c>
      <c r="D138" s="173" t="s">
        <v>220</v>
      </c>
      <c r="E138" s="174" t="s">
        <v>258</v>
      </c>
      <c r="F138" s="251" t="s">
        <v>259</v>
      </c>
      <c r="G138" s="251"/>
      <c r="H138" s="251"/>
      <c r="I138" s="251"/>
      <c r="J138" s="175" t="s">
        <v>239</v>
      </c>
      <c r="K138" s="176">
        <v>6.7640000000000002</v>
      </c>
      <c r="L138" s="252">
        <v>0</v>
      </c>
      <c r="M138" s="253"/>
      <c r="N138" s="254">
        <f t="shared" si="5"/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 t="shared" si="6"/>
        <v>0</v>
      </c>
      <c r="X138" s="178">
        <v>0</v>
      </c>
      <c r="Y138" s="178">
        <f t="shared" si="7"/>
        <v>0</v>
      </c>
      <c r="Z138" s="178">
        <v>0</v>
      </c>
      <c r="AA138" s="179">
        <f t="shared" si="8"/>
        <v>0</v>
      </c>
      <c r="AR138" s="19" t="s">
        <v>224</v>
      </c>
      <c r="AT138" s="19" t="s">
        <v>220</v>
      </c>
      <c r="AU138" s="19" t="s">
        <v>93</v>
      </c>
      <c r="AY138" s="19" t="s">
        <v>219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40</v>
      </c>
      <c r="BK138" s="118">
        <f t="shared" si="14"/>
        <v>0</v>
      </c>
      <c r="BL138" s="19" t="s">
        <v>224</v>
      </c>
      <c r="BM138" s="19" t="s">
        <v>260</v>
      </c>
    </row>
    <row r="139" spans="2:65" s="1" customFormat="1" ht="25.5" customHeight="1">
      <c r="B139" s="35"/>
      <c r="C139" s="173" t="s">
        <v>261</v>
      </c>
      <c r="D139" s="173" t="s">
        <v>220</v>
      </c>
      <c r="E139" s="174" t="s">
        <v>262</v>
      </c>
      <c r="F139" s="251" t="s">
        <v>263</v>
      </c>
      <c r="G139" s="251"/>
      <c r="H139" s="251"/>
      <c r="I139" s="251"/>
      <c r="J139" s="175" t="s">
        <v>239</v>
      </c>
      <c r="K139" s="176">
        <v>33.262999999999998</v>
      </c>
      <c r="L139" s="252">
        <v>0</v>
      </c>
      <c r="M139" s="253"/>
      <c r="N139" s="254">
        <f t="shared" si="5"/>
        <v>0</v>
      </c>
      <c r="O139" s="254"/>
      <c r="P139" s="254"/>
      <c r="Q139" s="254"/>
      <c r="R139" s="37"/>
      <c r="T139" s="177" t="s">
        <v>22</v>
      </c>
      <c r="U139" s="44" t="s">
        <v>49</v>
      </c>
      <c r="V139" s="36"/>
      <c r="W139" s="178">
        <f t="shared" si="6"/>
        <v>0</v>
      </c>
      <c r="X139" s="178">
        <v>0</v>
      </c>
      <c r="Y139" s="178">
        <f t="shared" si="7"/>
        <v>0</v>
      </c>
      <c r="Z139" s="178">
        <v>0</v>
      </c>
      <c r="AA139" s="179">
        <f t="shared" si="8"/>
        <v>0</v>
      </c>
      <c r="AR139" s="19" t="s">
        <v>224</v>
      </c>
      <c r="AT139" s="19" t="s">
        <v>220</v>
      </c>
      <c r="AU139" s="19" t="s">
        <v>93</v>
      </c>
      <c r="AY139" s="19" t="s">
        <v>219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40</v>
      </c>
      <c r="BK139" s="118">
        <f t="shared" si="14"/>
        <v>0</v>
      </c>
      <c r="BL139" s="19" t="s">
        <v>224</v>
      </c>
      <c r="BM139" s="19" t="s">
        <v>264</v>
      </c>
    </row>
    <row r="140" spans="2:65" s="10" customFormat="1" ht="37.35" customHeight="1">
      <c r="B140" s="162"/>
      <c r="C140" s="163"/>
      <c r="D140" s="164" t="s">
        <v>194</v>
      </c>
      <c r="E140" s="164"/>
      <c r="F140" s="164"/>
      <c r="G140" s="164"/>
      <c r="H140" s="164"/>
      <c r="I140" s="164"/>
      <c r="J140" s="164"/>
      <c r="K140" s="164"/>
      <c r="L140" s="164"/>
      <c r="M140" s="164"/>
      <c r="N140" s="249">
        <f>BK140</f>
        <v>0</v>
      </c>
      <c r="O140" s="250"/>
      <c r="P140" s="250"/>
      <c r="Q140" s="250"/>
      <c r="R140" s="165"/>
      <c r="T140" s="166"/>
      <c r="U140" s="163"/>
      <c r="V140" s="163"/>
      <c r="W140" s="167">
        <f>W141+W144</f>
        <v>0</v>
      </c>
      <c r="X140" s="163"/>
      <c r="Y140" s="167">
        <f>Y141+Y144</f>
        <v>0</v>
      </c>
      <c r="Z140" s="163"/>
      <c r="AA140" s="168">
        <f>AA141+AA144</f>
        <v>8.2347852400000008</v>
      </c>
      <c r="AR140" s="169" t="s">
        <v>93</v>
      </c>
      <c r="AT140" s="170" t="s">
        <v>83</v>
      </c>
      <c r="AU140" s="170" t="s">
        <v>84</v>
      </c>
      <c r="AY140" s="169" t="s">
        <v>219</v>
      </c>
      <c r="BK140" s="171">
        <f>BK141+BK144</f>
        <v>0</v>
      </c>
    </row>
    <row r="141" spans="2:65" s="10" customFormat="1" ht="19.899999999999999" customHeight="1">
      <c r="B141" s="162"/>
      <c r="C141" s="163"/>
      <c r="D141" s="172" t="s">
        <v>195</v>
      </c>
      <c r="E141" s="172"/>
      <c r="F141" s="172"/>
      <c r="G141" s="172"/>
      <c r="H141" s="172"/>
      <c r="I141" s="172"/>
      <c r="J141" s="172"/>
      <c r="K141" s="172"/>
      <c r="L141" s="172"/>
      <c r="M141" s="172"/>
      <c r="N141" s="261">
        <f>BK141</f>
        <v>0</v>
      </c>
      <c r="O141" s="262"/>
      <c r="P141" s="262"/>
      <c r="Q141" s="262"/>
      <c r="R141" s="165"/>
      <c r="T141" s="166"/>
      <c r="U141" s="163"/>
      <c r="V141" s="163"/>
      <c r="W141" s="167">
        <f>SUM(W142:W143)</f>
        <v>0</v>
      </c>
      <c r="X141" s="163"/>
      <c r="Y141" s="167">
        <f>SUM(Y142:Y143)</f>
        <v>0</v>
      </c>
      <c r="Z141" s="163"/>
      <c r="AA141" s="168">
        <f>SUM(AA142:AA143)</f>
        <v>1.4707600000000001</v>
      </c>
      <c r="AR141" s="169" t="s">
        <v>93</v>
      </c>
      <c r="AT141" s="170" t="s">
        <v>83</v>
      </c>
      <c r="AU141" s="170" t="s">
        <v>40</v>
      </c>
      <c r="AY141" s="169" t="s">
        <v>219</v>
      </c>
      <c r="BK141" s="171">
        <f>SUM(BK142:BK143)</f>
        <v>0</v>
      </c>
    </row>
    <row r="142" spans="2:65" s="1" customFormat="1" ht="25.5" customHeight="1">
      <c r="B142" s="35"/>
      <c r="C142" s="173" t="s">
        <v>265</v>
      </c>
      <c r="D142" s="173" t="s">
        <v>220</v>
      </c>
      <c r="E142" s="174" t="s">
        <v>266</v>
      </c>
      <c r="F142" s="251" t="s">
        <v>267</v>
      </c>
      <c r="G142" s="251"/>
      <c r="H142" s="251"/>
      <c r="I142" s="251"/>
      <c r="J142" s="175" t="s">
        <v>223</v>
      </c>
      <c r="K142" s="176">
        <v>367.69</v>
      </c>
      <c r="L142" s="252">
        <v>0</v>
      </c>
      <c r="M142" s="253"/>
      <c r="N142" s="254">
        <f>ROUND(L142*K142,2)</f>
        <v>0</v>
      </c>
      <c r="O142" s="254"/>
      <c r="P142" s="254"/>
      <c r="Q142" s="254"/>
      <c r="R142" s="37"/>
      <c r="T142" s="177" t="s">
        <v>22</v>
      </c>
      <c r="U142" s="44" t="s">
        <v>49</v>
      </c>
      <c r="V142" s="36"/>
      <c r="W142" s="178">
        <f>V142*K142</f>
        <v>0</v>
      </c>
      <c r="X142" s="178">
        <v>0</v>
      </c>
      <c r="Y142" s="178">
        <f>X142*K142</f>
        <v>0</v>
      </c>
      <c r="Z142" s="178">
        <v>4.0000000000000001E-3</v>
      </c>
      <c r="AA142" s="179">
        <f>Z142*K142</f>
        <v>1.4707600000000001</v>
      </c>
      <c r="AR142" s="19" t="s">
        <v>268</v>
      </c>
      <c r="AT142" s="19" t="s">
        <v>220</v>
      </c>
      <c r="AU142" s="19" t="s">
        <v>93</v>
      </c>
      <c r="AY142" s="19" t="s">
        <v>219</v>
      </c>
      <c r="BE142" s="118">
        <f>IF(U142="základní",N142,0)</f>
        <v>0</v>
      </c>
      <c r="BF142" s="118">
        <f>IF(U142="snížená",N142,0)</f>
        <v>0</v>
      </c>
      <c r="BG142" s="118">
        <f>IF(U142="zákl. přenesená",N142,0)</f>
        <v>0</v>
      </c>
      <c r="BH142" s="118">
        <f>IF(U142="sníž. přenesená",N142,0)</f>
        <v>0</v>
      </c>
      <c r="BI142" s="118">
        <f>IF(U142="nulová",N142,0)</f>
        <v>0</v>
      </c>
      <c r="BJ142" s="19" t="s">
        <v>40</v>
      </c>
      <c r="BK142" s="118">
        <f>ROUND(L142*K142,2)</f>
        <v>0</v>
      </c>
      <c r="BL142" s="19" t="s">
        <v>268</v>
      </c>
      <c r="BM142" s="19" t="s">
        <v>269</v>
      </c>
    </row>
    <row r="143" spans="2:65" s="1" customFormat="1" ht="38.25" customHeight="1">
      <c r="B143" s="35"/>
      <c r="C143" s="173" t="s">
        <v>270</v>
      </c>
      <c r="D143" s="173" t="s">
        <v>220</v>
      </c>
      <c r="E143" s="174" t="s">
        <v>271</v>
      </c>
      <c r="F143" s="251" t="s">
        <v>272</v>
      </c>
      <c r="G143" s="251"/>
      <c r="H143" s="251"/>
      <c r="I143" s="251"/>
      <c r="J143" s="175" t="s">
        <v>273</v>
      </c>
      <c r="K143" s="180">
        <v>0</v>
      </c>
      <c r="L143" s="252">
        <v>0</v>
      </c>
      <c r="M143" s="253"/>
      <c r="N143" s="254">
        <f>ROUND(L143*K143,2)</f>
        <v>0</v>
      </c>
      <c r="O143" s="254"/>
      <c r="P143" s="254"/>
      <c r="Q143" s="254"/>
      <c r="R143" s="37"/>
      <c r="T143" s="177" t="s">
        <v>22</v>
      </c>
      <c r="U143" s="44" t="s">
        <v>49</v>
      </c>
      <c r="V143" s="36"/>
      <c r="W143" s="178">
        <f>V143*K143</f>
        <v>0</v>
      </c>
      <c r="X143" s="178">
        <v>0</v>
      </c>
      <c r="Y143" s="178">
        <f>X143*K143</f>
        <v>0</v>
      </c>
      <c r="Z143" s="178">
        <v>0</v>
      </c>
      <c r="AA143" s="179">
        <f>Z143*K143</f>
        <v>0</v>
      </c>
      <c r="AR143" s="19" t="s">
        <v>268</v>
      </c>
      <c r="AT143" s="19" t="s">
        <v>220</v>
      </c>
      <c r="AU143" s="19" t="s">
        <v>93</v>
      </c>
      <c r="AY143" s="19" t="s">
        <v>219</v>
      </c>
      <c r="BE143" s="118">
        <f>IF(U143="základní",N143,0)</f>
        <v>0</v>
      </c>
      <c r="BF143" s="118">
        <f>IF(U143="snížená",N143,0)</f>
        <v>0</v>
      </c>
      <c r="BG143" s="118">
        <f>IF(U143="zákl. přenesená",N143,0)</f>
        <v>0</v>
      </c>
      <c r="BH143" s="118">
        <f>IF(U143="sníž. přenesená",N143,0)</f>
        <v>0</v>
      </c>
      <c r="BI143" s="118">
        <f>IF(U143="nulová",N143,0)</f>
        <v>0</v>
      </c>
      <c r="BJ143" s="19" t="s">
        <v>40</v>
      </c>
      <c r="BK143" s="118">
        <f>ROUND(L143*K143,2)</f>
        <v>0</v>
      </c>
      <c r="BL143" s="19" t="s">
        <v>268</v>
      </c>
      <c r="BM143" s="19" t="s">
        <v>274</v>
      </c>
    </row>
    <row r="144" spans="2:65" s="10" customFormat="1" ht="29.85" customHeight="1">
      <c r="B144" s="162"/>
      <c r="C144" s="163"/>
      <c r="D144" s="172" t="s">
        <v>196</v>
      </c>
      <c r="E144" s="172"/>
      <c r="F144" s="172"/>
      <c r="G144" s="172"/>
      <c r="H144" s="172"/>
      <c r="I144" s="172"/>
      <c r="J144" s="172"/>
      <c r="K144" s="172"/>
      <c r="L144" s="172"/>
      <c r="M144" s="172"/>
      <c r="N144" s="255">
        <f>BK144</f>
        <v>0</v>
      </c>
      <c r="O144" s="256"/>
      <c r="P144" s="256"/>
      <c r="Q144" s="256"/>
      <c r="R144" s="165"/>
      <c r="T144" s="166"/>
      <c r="U144" s="163"/>
      <c r="V144" s="163"/>
      <c r="W144" s="167">
        <f>SUM(W145:W146)</f>
        <v>0</v>
      </c>
      <c r="X144" s="163"/>
      <c r="Y144" s="167">
        <f>SUM(Y145:Y146)</f>
        <v>0</v>
      </c>
      <c r="Z144" s="163"/>
      <c r="AA144" s="168">
        <f>SUM(AA145:AA146)</f>
        <v>6.7640252400000005</v>
      </c>
      <c r="AR144" s="169" t="s">
        <v>93</v>
      </c>
      <c r="AT144" s="170" t="s">
        <v>83</v>
      </c>
      <c r="AU144" s="170" t="s">
        <v>40</v>
      </c>
      <c r="AY144" s="169" t="s">
        <v>219</v>
      </c>
      <c r="BK144" s="171">
        <f>SUM(BK145:BK146)</f>
        <v>0</v>
      </c>
    </row>
    <row r="145" spans="2:65" s="1" customFormat="1" ht="25.5" customHeight="1">
      <c r="B145" s="35"/>
      <c r="C145" s="173" t="s">
        <v>275</v>
      </c>
      <c r="D145" s="173" t="s">
        <v>220</v>
      </c>
      <c r="E145" s="174" t="s">
        <v>276</v>
      </c>
      <c r="F145" s="251" t="s">
        <v>277</v>
      </c>
      <c r="G145" s="251"/>
      <c r="H145" s="251"/>
      <c r="I145" s="251"/>
      <c r="J145" s="175" t="s">
        <v>223</v>
      </c>
      <c r="K145" s="176">
        <v>441.22800000000001</v>
      </c>
      <c r="L145" s="252">
        <v>0</v>
      </c>
      <c r="M145" s="253"/>
      <c r="N145" s="254">
        <f>ROUND(L145*K145,2)</f>
        <v>0</v>
      </c>
      <c r="O145" s="254"/>
      <c r="P145" s="254"/>
      <c r="Q145" s="254"/>
      <c r="R145" s="37"/>
      <c r="T145" s="177" t="s">
        <v>22</v>
      </c>
      <c r="U145" s="44" t="s">
        <v>49</v>
      </c>
      <c r="V145" s="36"/>
      <c r="W145" s="178">
        <f>V145*K145</f>
        <v>0</v>
      </c>
      <c r="X145" s="178">
        <v>0</v>
      </c>
      <c r="Y145" s="178">
        <f>X145*K145</f>
        <v>0</v>
      </c>
      <c r="Z145" s="178">
        <v>1.533E-2</v>
      </c>
      <c r="AA145" s="179">
        <f>Z145*K145</f>
        <v>6.7640252400000005</v>
      </c>
      <c r="AR145" s="19" t="s">
        <v>268</v>
      </c>
      <c r="AT145" s="19" t="s">
        <v>220</v>
      </c>
      <c r="AU145" s="19" t="s">
        <v>93</v>
      </c>
      <c r="AY145" s="19" t="s">
        <v>219</v>
      </c>
      <c r="BE145" s="118">
        <f>IF(U145="základní",N145,0)</f>
        <v>0</v>
      </c>
      <c r="BF145" s="118">
        <f>IF(U145="snížená",N145,0)</f>
        <v>0</v>
      </c>
      <c r="BG145" s="118">
        <f>IF(U145="zákl. přenesená",N145,0)</f>
        <v>0</v>
      </c>
      <c r="BH145" s="118">
        <f>IF(U145="sníž. přenesená",N145,0)</f>
        <v>0</v>
      </c>
      <c r="BI145" s="118">
        <f>IF(U145="nulová",N145,0)</f>
        <v>0</v>
      </c>
      <c r="BJ145" s="19" t="s">
        <v>40</v>
      </c>
      <c r="BK145" s="118">
        <f>ROUND(L145*K145,2)</f>
        <v>0</v>
      </c>
      <c r="BL145" s="19" t="s">
        <v>268</v>
      </c>
      <c r="BM145" s="19" t="s">
        <v>278</v>
      </c>
    </row>
    <row r="146" spans="2:65" s="1" customFormat="1" ht="25.5" customHeight="1">
      <c r="B146" s="35"/>
      <c r="C146" s="173" t="s">
        <v>11</v>
      </c>
      <c r="D146" s="173" t="s">
        <v>220</v>
      </c>
      <c r="E146" s="174" t="s">
        <v>279</v>
      </c>
      <c r="F146" s="251" t="s">
        <v>280</v>
      </c>
      <c r="G146" s="251"/>
      <c r="H146" s="251"/>
      <c r="I146" s="251"/>
      <c r="J146" s="175" t="s">
        <v>273</v>
      </c>
      <c r="K146" s="180">
        <v>0</v>
      </c>
      <c r="L146" s="252">
        <v>0</v>
      </c>
      <c r="M146" s="253"/>
      <c r="N146" s="254">
        <f>ROUND(L146*K146,2)</f>
        <v>0</v>
      </c>
      <c r="O146" s="254"/>
      <c r="P146" s="254"/>
      <c r="Q146" s="254"/>
      <c r="R146" s="37"/>
      <c r="T146" s="177" t="s">
        <v>22</v>
      </c>
      <c r="U146" s="44" t="s">
        <v>49</v>
      </c>
      <c r="V146" s="36"/>
      <c r="W146" s="178">
        <f>V146*K146</f>
        <v>0</v>
      </c>
      <c r="X146" s="178">
        <v>0</v>
      </c>
      <c r="Y146" s="178">
        <f>X146*K146</f>
        <v>0</v>
      </c>
      <c r="Z146" s="178">
        <v>0</v>
      </c>
      <c r="AA146" s="179">
        <f>Z146*K146</f>
        <v>0</v>
      </c>
      <c r="AR146" s="19" t="s">
        <v>268</v>
      </c>
      <c r="AT146" s="19" t="s">
        <v>220</v>
      </c>
      <c r="AU146" s="19" t="s">
        <v>93</v>
      </c>
      <c r="AY146" s="19" t="s">
        <v>219</v>
      </c>
      <c r="BE146" s="118">
        <f>IF(U146="základní",N146,0)</f>
        <v>0</v>
      </c>
      <c r="BF146" s="118">
        <f>IF(U146="snížená",N146,0)</f>
        <v>0</v>
      </c>
      <c r="BG146" s="118">
        <f>IF(U146="zákl. přenesená",N146,0)</f>
        <v>0</v>
      </c>
      <c r="BH146" s="118">
        <f>IF(U146="sníž. přenesená",N146,0)</f>
        <v>0</v>
      </c>
      <c r="BI146" s="118">
        <f>IF(U146="nulová",N146,0)</f>
        <v>0</v>
      </c>
      <c r="BJ146" s="19" t="s">
        <v>40</v>
      </c>
      <c r="BK146" s="118">
        <f>ROUND(L146*K146,2)</f>
        <v>0</v>
      </c>
      <c r="BL146" s="19" t="s">
        <v>268</v>
      </c>
      <c r="BM146" s="19" t="s">
        <v>281</v>
      </c>
    </row>
    <row r="147" spans="2:65" s="1" customFormat="1" ht="49.9" customHeight="1">
      <c r="B147" s="35"/>
      <c r="C147" s="36"/>
      <c r="D147" s="164" t="s">
        <v>282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249">
        <f>BK147</f>
        <v>0</v>
      </c>
      <c r="O147" s="250"/>
      <c r="P147" s="250"/>
      <c r="Q147" s="250"/>
      <c r="R147" s="37"/>
      <c r="T147" s="153"/>
      <c r="U147" s="56"/>
      <c r="V147" s="56"/>
      <c r="W147" s="56"/>
      <c r="X147" s="56"/>
      <c r="Y147" s="56"/>
      <c r="Z147" s="56"/>
      <c r="AA147" s="58"/>
      <c r="AT147" s="19" t="s">
        <v>83</v>
      </c>
      <c r="AU147" s="19" t="s">
        <v>84</v>
      </c>
      <c r="AY147" s="19" t="s">
        <v>283</v>
      </c>
      <c r="BK147" s="118">
        <v>0</v>
      </c>
    </row>
    <row r="148" spans="2:65" s="1" customFormat="1" ht="6.95" customHeight="1">
      <c r="B148" s="59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1"/>
    </row>
  </sheetData>
  <sheetProtection algorithmName="SHA-512" hashValue="gxVsKiajsOgfGAGf/Wb4QvR+FBH9okb8sA2L8M3qCDU288N6+eGLOUZGOBkjq7VGNPlmlOZC7mtbK/unlSt8qA==" saltValue="nRjTPlb9GP/Ck3wPb5Sm1l2ab5eyB+DwenBAQfsNd4Pl9ZabYR1Kvv29naFWbT6a1CvhuFSn6Sy1VriRLUqtqw==" spinCount="10" sheet="1" objects="1" scenarios="1" formatColumns="0" formatRows="0"/>
  <mergeCells count="126"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N141:Q141"/>
    <mergeCell ref="N144:Q144"/>
    <mergeCell ref="N147:Q14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8:Q98"/>
    <mergeCell ref="N99:Q99"/>
    <mergeCell ref="N100:Q100"/>
    <mergeCell ref="N101:Q101"/>
    <mergeCell ref="N102:Q102"/>
    <mergeCell ref="N103:Q103"/>
    <mergeCell ref="N104:Q104"/>
    <mergeCell ref="L106:Q106"/>
    <mergeCell ref="D99:H99"/>
    <mergeCell ref="D102:H102"/>
    <mergeCell ref="D100:H100"/>
    <mergeCell ref="D101:H101"/>
    <mergeCell ref="D103:H103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F127:I127"/>
    <mergeCell ref="L123:M123"/>
    <mergeCell ref="N123:Q123"/>
    <mergeCell ref="L127:M127"/>
    <mergeCell ref="N127:Q127"/>
    <mergeCell ref="N139:Q139"/>
    <mergeCell ref="N132:Q132"/>
    <mergeCell ref="F128:I128"/>
    <mergeCell ref="L128:M128"/>
    <mergeCell ref="N128:Q128"/>
    <mergeCell ref="N124:Q124"/>
    <mergeCell ref="N125:Q125"/>
    <mergeCell ref="N126:Q126"/>
    <mergeCell ref="N129:Q129"/>
    <mergeCell ref="F130:I130"/>
    <mergeCell ref="L130:M130"/>
    <mergeCell ref="N130:Q130"/>
    <mergeCell ref="N140:Q140"/>
    <mergeCell ref="F131:I131"/>
    <mergeCell ref="F136:I136"/>
    <mergeCell ref="F133:I133"/>
    <mergeCell ref="L133:M133"/>
    <mergeCell ref="F134:I134"/>
    <mergeCell ref="L134:M134"/>
    <mergeCell ref="F135:I135"/>
    <mergeCell ref="L135:M135"/>
    <mergeCell ref="L136:M136"/>
    <mergeCell ref="F137:I137"/>
    <mergeCell ref="L137:M137"/>
    <mergeCell ref="F138:I138"/>
    <mergeCell ref="L138:M138"/>
    <mergeCell ref="F139:I139"/>
    <mergeCell ref="L139:M139"/>
    <mergeCell ref="L131:M131"/>
    <mergeCell ref="N131:Q131"/>
    <mergeCell ref="N133:Q133"/>
    <mergeCell ref="N134:Q134"/>
    <mergeCell ref="N135:Q135"/>
    <mergeCell ref="N136:Q136"/>
    <mergeCell ref="N137:Q137"/>
    <mergeCell ref="N138:Q138"/>
  </mergeCells>
  <hyperlinks>
    <hyperlink ref="F1:G1" location="C2" display="1) Krycí list rozpočtu"/>
    <hyperlink ref="H1:K1" location="C87" display="2) Rekapitulace rozpočtu"/>
    <hyperlink ref="L1" location="C12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19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100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284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s="1" customFormat="1" ht="32.85" customHeight="1">
      <c r="B8" s="35"/>
      <c r="C8" s="36"/>
      <c r="D8" s="29" t="s">
        <v>183</v>
      </c>
      <c r="E8" s="36"/>
      <c r="F8" s="221" t="s">
        <v>285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79" t="str">
        <f>'Rekapitulace stavby'!AN8</f>
        <v>5. 3. 2018</v>
      </c>
      <c r="P10" s="266"/>
      <c r="Q10" s="36"/>
      <c r="R10" s="37"/>
    </row>
    <row r="11" spans="1:66" s="1" customFormat="1" ht="10.7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220" t="s">
        <v>30</v>
      </c>
      <c r="P12" s="220"/>
      <c r="Q12" s="36"/>
      <c r="R12" s="37"/>
    </row>
    <row r="13" spans="1:66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220" t="s">
        <v>22</v>
      </c>
      <c r="P13" s="220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33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80" t="str">
        <f>IF('Rekapitulace stavby'!AN13="","",'Rekapitulace stavby'!AN13)</f>
        <v>Vyplň údaj</v>
      </c>
      <c r="P15" s="220"/>
      <c r="Q15" s="36"/>
      <c r="R15" s="37"/>
    </row>
    <row r="16" spans="1:66" s="1" customFormat="1" ht="18" customHeight="1">
      <c r="B16" s="35"/>
      <c r="C16" s="36"/>
      <c r="D16" s="36"/>
      <c r="E16" s="280" t="str">
        <f>IF('Rekapitulace stavby'!E14="","",'Rekapitulace stavby'!E14)</f>
        <v>Vyplň údaj</v>
      </c>
      <c r="F16" s="281"/>
      <c r="G16" s="281"/>
      <c r="H16" s="281"/>
      <c r="I16" s="281"/>
      <c r="J16" s="281"/>
      <c r="K16" s="281"/>
      <c r="L16" s="281"/>
      <c r="M16" s="30" t="s">
        <v>32</v>
      </c>
      <c r="N16" s="36"/>
      <c r="O16" s="280" t="str">
        <f>IF('Rekapitulace stavby'!AN14="","",'Rekapitulace stavby'!AN14)</f>
        <v>Vyplň údaj</v>
      </c>
      <c r="P16" s="220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35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220" t="s">
        <v>36</v>
      </c>
      <c r="P18" s="220"/>
      <c r="Q18" s="36"/>
      <c r="R18" s="37"/>
    </row>
    <row r="19" spans="2:18" s="1" customFormat="1" ht="18" customHeight="1">
      <c r="B19" s="35"/>
      <c r="C19" s="36"/>
      <c r="D19" s="36"/>
      <c r="E19" s="28" t="s">
        <v>37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220" t="s">
        <v>38</v>
      </c>
      <c r="P19" s="220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41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220" t="s">
        <v>36</v>
      </c>
      <c r="P21" s="220"/>
      <c r="Q21" s="36"/>
      <c r="R21" s="37"/>
    </row>
    <row r="22" spans="2:18" s="1" customFormat="1" ht="18" customHeight="1">
      <c r="B22" s="35"/>
      <c r="C22" s="36"/>
      <c r="D22" s="36"/>
      <c r="E22" s="28" t="s">
        <v>37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220" t="s">
        <v>38</v>
      </c>
      <c r="P22" s="220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85.5" customHeight="1">
      <c r="B25" s="35"/>
      <c r="C25" s="36"/>
      <c r="D25" s="36"/>
      <c r="E25" s="215" t="s">
        <v>44</v>
      </c>
      <c r="F25" s="215"/>
      <c r="G25" s="215"/>
      <c r="H25" s="215"/>
      <c r="I25" s="215"/>
      <c r="J25" s="215"/>
      <c r="K25" s="215"/>
      <c r="L25" s="215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6" t="s">
        <v>184</v>
      </c>
      <c r="E28" s="36"/>
      <c r="F28" s="36"/>
      <c r="G28" s="36"/>
      <c r="H28" s="36"/>
      <c r="I28" s="36"/>
      <c r="J28" s="36"/>
      <c r="K28" s="36"/>
      <c r="L28" s="36"/>
      <c r="M28" s="216">
        <f>N89</f>
        <v>0</v>
      </c>
      <c r="N28" s="216"/>
      <c r="O28" s="216"/>
      <c r="P28" s="216"/>
      <c r="Q28" s="36"/>
      <c r="R28" s="37"/>
    </row>
    <row r="29" spans="2:18" s="1" customFormat="1" ht="14.45" customHeight="1">
      <c r="B29" s="35"/>
      <c r="C29" s="36"/>
      <c r="D29" s="34" t="s">
        <v>169</v>
      </c>
      <c r="E29" s="36"/>
      <c r="F29" s="36"/>
      <c r="G29" s="36"/>
      <c r="H29" s="36"/>
      <c r="I29" s="36"/>
      <c r="J29" s="36"/>
      <c r="K29" s="36"/>
      <c r="L29" s="36"/>
      <c r="M29" s="216">
        <f>N117</f>
        <v>0</v>
      </c>
      <c r="N29" s="216"/>
      <c r="O29" s="216"/>
      <c r="P29" s="216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7" t="s">
        <v>47</v>
      </c>
      <c r="E31" s="36"/>
      <c r="F31" s="36"/>
      <c r="G31" s="36"/>
      <c r="H31" s="36"/>
      <c r="I31" s="36"/>
      <c r="J31" s="36"/>
      <c r="K31" s="36"/>
      <c r="L31" s="36"/>
      <c r="M31" s="278">
        <f>ROUND(M28+M29,0)</f>
        <v>0</v>
      </c>
      <c r="N31" s="263"/>
      <c r="O31" s="263"/>
      <c r="P31" s="263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48</v>
      </c>
      <c r="E33" s="42" t="s">
        <v>49</v>
      </c>
      <c r="F33" s="43">
        <v>0.21</v>
      </c>
      <c r="G33" s="128" t="s">
        <v>50</v>
      </c>
      <c r="H33" s="274">
        <f>(SUM(BE117:BE124)+SUM(BE143:BE417))</f>
        <v>0</v>
      </c>
      <c r="I33" s="263"/>
      <c r="J33" s="263"/>
      <c r="K33" s="36"/>
      <c r="L33" s="36"/>
      <c r="M33" s="274">
        <f>ROUND((SUM(BE117:BE124)+SUM(BE143:BE417)), 0)*F33</f>
        <v>0</v>
      </c>
      <c r="N33" s="263"/>
      <c r="O33" s="263"/>
      <c r="P33" s="263"/>
      <c r="Q33" s="36"/>
      <c r="R33" s="37"/>
    </row>
    <row r="34" spans="2:18" s="1" customFormat="1" ht="14.45" customHeight="1">
      <c r="B34" s="35"/>
      <c r="C34" s="36"/>
      <c r="D34" s="36"/>
      <c r="E34" s="42" t="s">
        <v>51</v>
      </c>
      <c r="F34" s="43">
        <v>0.15</v>
      </c>
      <c r="G34" s="128" t="s">
        <v>50</v>
      </c>
      <c r="H34" s="274">
        <f>(SUM(BF117:BF124)+SUM(BF143:BF417))</f>
        <v>0</v>
      </c>
      <c r="I34" s="263"/>
      <c r="J34" s="263"/>
      <c r="K34" s="36"/>
      <c r="L34" s="36"/>
      <c r="M34" s="274">
        <f>ROUND((SUM(BF117:BF124)+SUM(BF143:BF417)), 0)*F34</f>
        <v>0</v>
      </c>
      <c r="N34" s="263"/>
      <c r="O34" s="263"/>
      <c r="P34" s="26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52</v>
      </c>
      <c r="F35" s="43">
        <v>0.21</v>
      </c>
      <c r="G35" s="128" t="s">
        <v>50</v>
      </c>
      <c r="H35" s="274">
        <f>(SUM(BG117:BG124)+SUM(BG143:BG417))</f>
        <v>0</v>
      </c>
      <c r="I35" s="263"/>
      <c r="J35" s="263"/>
      <c r="K35" s="36"/>
      <c r="L35" s="36"/>
      <c r="M35" s="274"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53</v>
      </c>
      <c r="F36" s="43">
        <v>0.15</v>
      </c>
      <c r="G36" s="128" t="s">
        <v>50</v>
      </c>
      <c r="H36" s="274">
        <f>(SUM(BH117:BH124)+SUM(BH143:BH417))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54</v>
      </c>
      <c r="F37" s="43">
        <v>0</v>
      </c>
      <c r="G37" s="128" t="s">
        <v>50</v>
      </c>
      <c r="H37" s="274">
        <f>(SUM(BI117:BI124)+SUM(BI143:BI417))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4"/>
      <c r="D39" s="129" t="s">
        <v>55</v>
      </c>
      <c r="E39" s="79"/>
      <c r="F39" s="79"/>
      <c r="G39" s="130" t="s">
        <v>56</v>
      </c>
      <c r="H39" s="131" t="s">
        <v>57</v>
      </c>
      <c r="I39" s="79"/>
      <c r="J39" s="79"/>
      <c r="K39" s="79"/>
      <c r="L39" s="275">
        <f>SUM(M31:M37)</f>
        <v>0</v>
      </c>
      <c r="M39" s="275"/>
      <c r="N39" s="275"/>
      <c r="O39" s="275"/>
      <c r="P39" s="276"/>
      <c r="Q39" s="124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284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s="1" customFormat="1" ht="36.950000000000003" customHeight="1">
      <c r="B80" s="35"/>
      <c r="C80" s="69" t="s">
        <v>183</v>
      </c>
      <c r="D80" s="36"/>
      <c r="E80" s="36"/>
      <c r="F80" s="236" t="str">
        <f>F8</f>
        <v>001 - Stavební část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36"/>
      <c r="R80" s="37"/>
      <c r="T80" s="135"/>
      <c r="U80" s="135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5"/>
      <c r="U81" s="135"/>
    </row>
    <row r="82" spans="2:47" s="1" customFormat="1" ht="18" customHeight="1">
      <c r="B82" s="35"/>
      <c r="C82" s="30" t="s">
        <v>24</v>
      </c>
      <c r="D82" s="36"/>
      <c r="E82" s="36"/>
      <c r="F82" s="28" t="str">
        <f>F10</f>
        <v>Dobruška</v>
      </c>
      <c r="G82" s="36"/>
      <c r="H82" s="36"/>
      <c r="I82" s="36"/>
      <c r="J82" s="36"/>
      <c r="K82" s="30" t="s">
        <v>26</v>
      </c>
      <c r="L82" s="36"/>
      <c r="M82" s="266" t="str">
        <f>IF(O10="","",O10)</f>
        <v>5. 3. 2018</v>
      </c>
      <c r="N82" s="266"/>
      <c r="O82" s="266"/>
      <c r="P82" s="266"/>
      <c r="Q82" s="36"/>
      <c r="R82" s="37"/>
      <c r="T82" s="135"/>
      <c r="U82" s="135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5"/>
      <c r="U83" s="135"/>
    </row>
    <row r="84" spans="2:47" s="1" customFormat="1" ht="15">
      <c r="B84" s="35"/>
      <c r="C84" s="30" t="s">
        <v>28</v>
      </c>
      <c r="D84" s="36"/>
      <c r="E84" s="36"/>
      <c r="F84" s="28" t="str">
        <f>E13</f>
        <v>SŠ - Podorlické vzdělávací centrum Dobruška</v>
      </c>
      <c r="G84" s="36"/>
      <c r="H84" s="36"/>
      <c r="I84" s="36"/>
      <c r="J84" s="36"/>
      <c r="K84" s="30" t="s">
        <v>35</v>
      </c>
      <c r="L84" s="36"/>
      <c r="M84" s="220" t="str">
        <f>E19</f>
        <v>ApA Architektonicko-projekt.ateliér Vamberk s.r.o.</v>
      </c>
      <c r="N84" s="220"/>
      <c r="O84" s="220"/>
      <c r="P84" s="220"/>
      <c r="Q84" s="220"/>
      <c r="R84" s="37"/>
      <c r="T84" s="135"/>
      <c r="U84" s="135"/>
    </row>
    <row r="85" spans="2:47" s="1" customFormat="1" ht="14.45" customHeight="1">
      <c r="B85" s="35"/>
      <c r="C85" s="30" t="s">
        <v>33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41</v>
      </c>
      <c r="L85" s="36"/>
      <c r="M85" s="220" t="str">
        <f>E22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5"/>
      <c r="U86" s="135"/>
    </row>
    <row r="87" spans="2:47" s="1" customFormat="1" ht="29.25" customHeight="1">
      <c r="B87" s="35"/>
      <c r="C87" s="271" t="s">
        <v>186</v>
      </c>
      <c r="D87" s="272"/>
      <c r="E87" s="272"/>
      <c r="F87" s="272"/>
      <c r="G87" s="272"/>
      <c r="H87" s="124"/>
      <c r="I87" s="124"/>
      <c r="J87" s="124"/>
      <c r="K87" s="124"/>
      <c r="L87" s="124"/>
      <c r="M87" s="124"/>
      <c r="N87" s="271" t="s">
        <v>187</v>
      </c>
      <c r="O87" s="272"/>
      <c r="P87" s="272"/>
      <c r="Q87" s="272"/>
      <c r="R87" s="37"/>
      <c r="T87" s="135"/>
      <c r="U87" s="135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5"/>
      <c r="U88" s="135"/>
    </row>
    <row r="89" spans="2:47" s="1" customFormat="1" ht="29.25" customHeight="1">
      <c r="B89" s="35"/>
      <c r="C89" s="137" t="s">
        <v>188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9">
        <f>N143</f>
        <v>0</v>
      </c>
      <c r="O89" s="269"/>
      <c r="P89" s="269"/>
      <c r="Q89" s="269"/>
      <c r="R89" s="37"/>
      <c r="T89" s="135"/>
      <c r="U89" s="135"/>
      <c r="AU89" s="19" t="s">
        <v>189</v>
      </c>
    </row>
    <row r="90" spans="2:47" s="7" customFormat="1" ht="24.95" customHeight="1">
      <c r="B90" s="138"/>
      <c r="C90" s="139"/>
      <c r="D90" s="140" t="s">
        <v>190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60">
        <f>N144</f>
        <v>0</v>
      </c>
      <c r="O90" s="273"/>
      <c r="P90" s="273"/>
      <c r="Q90" s="273"/>
      <c r="R90" s="141"/>
      <c r="T90" s="142"/>
      <c r="U90" s="142"/>
    </row>
    <row r="91" spans="2:47" s="8" customFormat="1" ht="19.899999999999999" customHeight="1">
      <c r="B91" s="143"/>
      <c r="C91" s="103"/>
      <c r="D91" s="114" t="s">
        <v>191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6">
        <f>N145</f>
        <v>0</v>
      </c>
      <c r="O91" s="227"/>
      <c r="P91" s="227"/>
      <c r="Q91" s="227"/>
      <c r="R91" s="144"/>
      <c r="T91" s="145"/>
      <c r="U91" s="145"/>
    </row>
    <row r="92" spans="2:47" s="8" customFormat="1" ht="19.899999999999999" customHeight="1">
      <c r="B92" s="143"/>
      <c r="C92" s="103"/>
      <c r="D92" s="114" t="s">
        <v>286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N156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287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N163</f>
        <v>0</v>
      </c>
      <c r="O93" s="227"/>
      <c r="P93" s="227"/>
      <c r="Q93" s="227"/>
      <c r="R93" s="144"/>
      <c r="T93" s="145"/>
      <c r="U93" s="145"/>
    </row>
    <row r="94" spans="2:47" s="8" customFormat="1" ht="19.899999999999999" customHeight="1">
      <c r="B94" s="143"/>
      <c r="C94" s="103"/>
      <c r="D94" s="114" t="s">
        <v>288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6">
        <f>N186</f>
        <v>0</v>
      </c>
      <c r="O94" s="227"/>
      <c r="P94" s="227"/>
      <c r="Q94" s="227"/>
      <c r="R94" s="144"/>
      <c r="T94" s="145"/>
      <c r="U94" s="145"/>
    </row>
    <row r="95" spans="2:47" s="8" customFormat="1" ht="19.899999999999999" customHeight="1">
      <c r="B95" s="143"/>
      <c r="C95" s="103"/>
      <c r="D95" s="114" t="s">
        <v>289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6">
        <f>N199</f>
        <v>0</v>
      </c>
      <c r="O95" s="227"/>
      <c r="P95" s="227"/>
      <c r="Q95" s="227"/>
      <c r="R95" s="144"/>
      <c r="T95" s="145"/>
      <c r="U95" s="145"/>
    </row>
    <row r="96" spans="2:47" s="8" customFormat="1" ht="19.899999999999999" customHeight="1">
      <c r="B96" s="143"/>
      <c r="C96" s="103"/>
      <c r="D96" s="114" t="s">
        <v>192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6">
        <f>N235</f>
        <v>0</v>
      </c>
      <c r="O96" s="227"/>
      <c r="P96" s="227"/>
      <c r="Q96" s="227"/>
      <c r="R96" s="144"/>
      <c r="T96" s="145"/>
      <c r="U96" s="145"/>
    </row>
    <row r="97" spans="2:21" s="8" customFormat="1" ht="19.899999999999999" customHeight="1">
      <c r="B97" s="143"/>
      <c r="C97" s="103"/>
      <c r="D97" s="114" t="s">
        <v>290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6">
        <f>N249</f>
        <v>0</v>
      </c>
      <c r="O97" s="227"/>
      <c r="P97" s="227"/>
      <c r="Q97" s="227"/>
      <c r="R97" s="144"/>
      <c r="T97" s="145"/>
      <c r="U97" s="145"/>
    </row>
    <row r="98" spans="2:21" s="7" customFormat="1" ht="24.95" customHeight="1">
      <c r="B98" s="138"/>
      <c r="C98" s="139"/>
      <c r="D98" s="140" t="s">
        <v>194</v>
      </c>
      <c r="E98" s="139"/>
      <c r="F98" s="139"/>
      <c r="G98" s="139"/>
      <c r="H98" s="139"/>
      <c r="I98" s="139"/>
      <c r="J98" s="139"/>
      <c r="K98" s="139"/>
      <c r="L98" s="139"/>
      <c r="M98" s="139"/>
      <c r="N98" s="260">
        <f>N251</f>
        <v>0</v>
      </c>
      <c r="O98" s="273"/>
      <c r="P98" s="273"/>
      <c r="Q98" s="273"/>
      <c r="R98" s="141"/>
      <c r="T98" s="142"/>
      <c r="U98" s="142"/>
    </row>
    <row r="99" spans="2:21" s="8" customFormat="1" ht="19.899999999999999" customHeight="1">
      <c r="B99" s="143"/>
      <c r="C99" s="103"/>
      <c r="D99" s="114" t="s">
        <v>195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6">
        <f>N252</f>
        <v>0</v>
      </c>
      <c r="O99" s="227"/>
      <c r="P99" s="227"/>
      <c r="Q99" s="227"/>
      <c r="R99" s="144"/>
      <c r="T99" s="145"/>
      <c r="U99" s="145"/>
    </row>
    <row r="100" spans="2:21" s="8" customFormat="1" ht="19.899999999999999" customHeight="1">
      <c r="B100" s="143"/>
      <c r="C100" s="103"/>
      <c r="D100" s="114" t="s">
        <v>291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6">
        <f>N263</f>
        <v>0</v>
      </c>
      <c r="O100" s="227"/>
      <c r="P100" s="227"/>
      <c r="Q100" s="227"/>
      <c r="R100" s="144"/>
      <c r="T100" s="145"/>
      <c r="U100" s="145"/>
    </row>
    <row r="101" spans="2:21" s="8" customFormat="1" ht="19.899999999999999" customHeight="1">
      <c r="B101" s="143"/>
      <c r="C101" s="103"/>
      <c r="D101" s="114" t="s">
        <v>292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6">
        <f>N273</f>
        <v>0</v>
      </c>
      <c r="O101" s="227"/>
      <c r="P101" s="227"/>
      <c r="Q101" s="227"/>
      <c r="R101" s="144"/>
      <c r="T101" s="145"/>
      <c r="U101" s="145"/>
    </row>
    <row r="102" spans="2:21" s="8" customFormat="1" ht="19.899999999999999" customHeight="1">
      <c r="B102" s="143"/>
      <c r="C102" s="103"/>
      <c r="D102" s="114" t="s">
        <v>293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226">
        <f>N280</f>
        <v>0</v>
      </c>
      <c r="O102" s="227"/>
      <c r="P102" s="227"/>
      <c r="Q102" s="227"/>
      <c r="R102" s="144"/>
      <c r="T102" s="145"/>
      <c r="U102" s="145"/>
    </row>
    <row r="103" spans="2:21" s="8" customFormat="1" ht="19.899999999999999" customHeight="1">
      <c r="B103" s="143"/>
      <c r="C103" s="103"/>
      <c r="D103" s="114" t="s">
        <v>294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226">
        <f>N286</f>
        <v>0</v>
      </c>
      <c r="O103" s="227"/>
      <c r="P103" s="227"/>
      <c r="Q103" s="227"/>
      <c r="R103" s="144"/>
      <c r="T103" s="145"/>
      <c r="U103" s="145"/>
    </row>
    <row r="104" spans="2:21" s="8" customFormat="1" ht="19.899999999999999" customHeight="1">
      <c r="B104" s="143"/>
      <c r="C104" s="103"/>
      <c r="D104" s="114" t="s">
        <v>196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226">
        <f>N320</f>
        <v>0</v>
      </c>
      <c r="O104" s="227"/>
      <c r="P104" s="227"/>
      <c r="Q104" s="227"/>
      <c r="R104" s="144"/>
      <c r="T104" s="145"/>
      <c r="U104" s="145"/>
    </row>
    <row r="105" spans="2:21" s="8" customFormat="1" ht="19.899999999999999" customHeight="1">
      <c r="B105" s="143"/>
      <c r="C105" s="103"/>
      <c r="D105" s="114" t="s">
        <v>295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226">
        <f>N331</f>
        <v>0</v>
      </c>
      <c r="O105" s="227"/>
      <c r="P105" s="227"/>
      <c r="Q105" s="227"/>
      <c r="R105" s="144"/>
      <c r="T105" s="145"/>
      <c r="U105" s="145"/>
    </row>
    <row r="106" spans="2:21" s="8" customFormat="1" ht="19.899999999999999" customHeight="1">
      <c r="B106" s="143"/>
      <c r="C106" s="103"/>
      <c r="D106" s="114" t="s">
        <v>296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226">
        <f>N356</f>
        <v>0</v>
      </c>
      <c r="O106" s="227"/>
      <c r="P106" s="227"/>
      <c r="Q106" s="227"/>
      <c r="R106" s="144"/>
      <c r="T106" s="145"/>
      <c r="U106" s="145"/>
    </row>
    <row r="107" spans="2:21" s="8" customFormat="1" ht="19.899999999999999" customHeight="1">
      <c r="B107" s="143"/>
      <c r="C107" s="103"/>
      <c r="D107" s="114" t="s">
        <v>297</v>
      </c>
      <c r="E107" s="103"/>
      <c r="F107" s="103"/>
      <c r="G107" s="103"/>
      <c r="H107" s="103"/>
      <c r="I107" s="103"/>
      <c r="J107" s="103"/>
      <c r="K107" s="103"/>
      <c r="L107" s="103"/>
      <c r="M107" s="103"/>
      <c r="N107" s="226">
        <f>N381</f>
        <v>0</v>
      </c>
      <c r="O107" s="227"/>
      <c r="P107" s="227"/>
      <c r="Q107" s="227"/>
      <c r="R107" s="144"/>
      <c r="T107" s="145"/>
      <c r="U107" s="145"/>
    </row>
    <row r="108" spans="2:21" s="8" customFormat="1" ht="19.899999999999999" customHeight="1">
      <c r="B108" s="143"/>
      <c r="C108" s="103"/>
      <c r="D108" s="114" t="s">
        <v>298</v>
      </c>
      <c r="E108" s="103"/>
      <c r="F108" s="103"/>
      <c r="G108" s="103"/>
      <c r="H108" s="103"/>
      <c r="I108" s="103"/>
      <c r="J108" s="103"/>
      <c r="K108" s="103"/>
      <c r="L108" s="103"/>
      <c r="M108" s="103"/>
      <c r="N108" s="226">
        <f>N390</f>
        <v>0</v>
      </c>
      <c r="O108" s="227"/>
      <c r="P108" s="227"/>
      <c r="Q108" s="227"/>
      <c r="R108" s="144"/>
      <c r="T108" s="145"/>
      <c r="U108" s="145"/>
    </row>
    <row r="109" spans="2:21" s="8" customFormat="1" ht="19.899999999999999" customHeight="1">
      <c r="B109" s="143"/>
      <c r="C109" s="103"/>
      <c r="D109" s="114" t="s">
        <v>299</v>
      </c>
      <c r="E109" s="103"/>
      <c r="F109" s="103"/>
      <c r="G109" s="103"/>
      <c r="H109" s="103"/>
      <c r="I109" s="103"/>
      <c r="J109" s="103"/>
      <c r="K109" s="103"/>
      <c r="L109" s="103"/>
      <c r="M109" s="103"/>
      <c r="N109" s="226">
        <f>N394</f>
        <v>0</v>
      </c>
      <c r="O109" s="227"/>
      <c r="P109" s="227"/>
      <c r="Q109" s="227"/>
      <c r="R109" s="144"/>
      <c r="T109" s="145"/>
      <c r="U109" s="145"/>
    </row>
    <row r="110" spans="2:21" s="8" customFormat="1" ht="19.899999999999999" customHeight="1">
      <c r="B110" s="143"/>
      <c r="C110" s="103"/>
      <c r="D110" s="114" t="s">
        <v>300</v>
      </c>
      <c r="E110" s="103"/>
      <c r="F110" s="103"/>
      <c r="G110" s="103"/>
      <c r="H110" s="103"/>
      <c r="I110" s="103"/>
      <c r="J110" s="103"/>
      <c r="K110" s="103"/>
      <c r="L110" s="103"/>
      <c r="M110" s="103"/>
      <c r="N110" s="226">
        <f>N397</f>
        <v>0</v>
      </c>
      <c r="O110" s="227"/>
      <c r="P110" s="227"/>
      <c r="Q110" s="227"/>
      <c r="R110" s="144"/>
      <c r="T110" s="145"/>
      <c r="U110" s="145"/>
    </row>
    <row r="111" spans="2:21" s="8" customFormat="1" ht="19.899999999999999" customHeight="1">
      <c r="B111" s="143"/>
      <c r="C111" s="103"/>
      <c r="D111" s="114" t="s">
        <v>301</v>
      </c>
      <c r="E111" s="103"/>
      <c r="F111" s="103"/>
      <c r="G111" s="103"/>
      <c r="H111" s="103"/>
      <c r="I111" s="103"/>
      <c r="J111" s="103"/>
      <c r="K111" s="103"/>
      <c r="L111" s="103"/>
      <c r="M111" s="103"/>
      <c r="N111" s="226">
        <f>N403</f>
        <v>0</v>
      </c>
      <c r="O111" s="227"/>
      <c r="P111" s="227"/>
      <c r="Q111" s="227"/>
      <c r="R111" s="144"/>
      <c r="T111" s="145"/>
      <c r="U111" s="145"/>
    </row>
    <row r="112" spans="2:21" s="8" customFormat="1" ht="19.899999999999999" customHeight="1">
      <c r="B112" s="143"/>
      <c r="C112" s="103"/>
      <c r="D112" s="114" t="s">
        <v>302</v>
      </c>
      <c r="E112" s="103"/>
      <c r="F112" s="103"/>
      <c r="G112" s="103"/>
      <c r="H112" s="103"/>
      <c r="I112" s="103"/>
      <c r="J112" s="103"/>
      <c r="K112" s="103"/>
      <c r="L112" s="103"/>
      <c r="M112" s="103"/>
      <c r="N112" s="226">
        <f>N410</f>
        <v>0</v>
      </c>
      <c r="O112" s="227"/>
      <c r="P112" s="227"/>
      <c r="Q112" s="227"/>
      <c r="R112" s="144"/>
      <c r="T112" s="145"/>
      <c r="U112" s="145"/>
    </row>
    <row r="113" spans="2:65" s="8" customFormat="1" ht="19.899999999999999" customHeight="1">
      <c r="B113" s="143"/>
      <c r="C113" s="103"/>
      <c r="D113" s="114" t="s">
        <v>303</v>
      </c>
      <c r="E113" s="103"/>
      <c r="F113" s="103"/>
      <c r="G113" s="103"/>
      <c r="H113" s="103"/>
      <c r="I113" s="103"/>
      <c r="J113" s="103"/>
      <c r="K113" s="103"/>
      <c r="L113" s="103"/>
      <c r="M113" s="103"/>
      <c r="N113" s="226">
        <f>N412</f>
        <v>0</v>
      </c>
      <c r="O113" s="227"/>
      <c r="P113" s="227"/>
      <c r="Q113" s="227"/>
      <c r="R113" s="144"/>
      <c r="T113" s="145"/>
      <c r="U113" s="145"/>
    </row>
    <row r="114" spans="2:65" s="7" customFormat="1" ht="24.95" customHeight="1">
      <c r="B114" s="138"/>
      <c r="C114" s="139"/>
      <c r="D114" s="140" t="s">
        <v>304</v>
      </c>
      <c r="E114" s="139"/>
      <c r="F114" s="139"/>
      <c r="G114" s="139"/>
      <c r="H114" s="139"/>
      <c r="I114" s="139"/>
      <c r="J114" s="139"/>
      <c r="K114" s="139"/>
      <c r="L114" s="139"/>
      <c r="M114" s="139"/>
      <c r="N114" s="260">
        <f>N415</f>
        <v>0</v>
      </c>
      <c r="O114" s="273"/>
      <c r="P114" s="273"/>
      <c r="Q114" s="273"/>
      <c r="R114" s="141"/>
      <c r="T114" s="142"/>
      <c r="U114" s="142"/>
    </row>
    <row r="115" spans="2:65" s="8" customFormat="1" ht="19.899999999999999" customHeight="1">
      <c r="B115" s="143"/>
      <c r="C115" s="103"/>
      <c r="D115" s="114" t="s">
        <v>305</v>
      </c>
      <c r="E115" s="103"/>
      <c r="F115" s="103"/>
      <c r="G115" s="103"/>
      <c r="H115" s="103"/>
      <c r="I115" s="103"/>
      <c r="J115" s="103"/>
      <c r="K115" s="103"/>
      <c r="L115" s="103"/>
      <c r="M115" s="103"/>
      <c r="N115" s="226">
        <f>N416</f>
        <v>0</v>
      </c>
      <c r="O115" s="227"/>
      <c r="P115" s="227"/>
      <c r="Q115" s="227"/>
      <c r="R115" s="144"/>
      <c r="T115" s="145"/>
      <c r="U115" s="145"/>
    </row>
    <row r="116" spans="2:65" s="1" customFormat="1" ht="21.7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  <c r="T116" s="135"/>
      <c r="U116" s="135"/>
    </row>
    <row r="117" spans="2:65" s="1" customFormat="1" ht="29.25" customHeight="1">
      <c r="B117" s="35"/>
      <c r="C117" s="137" t="s">
        <v>197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269">
        <f>ROUND(N118+N119+N120+N121+N122+N123,0)</f>
        <v>0</v>
      </c>
      <c r="O117" s="270"/>
      <c r="P117" s="270"/>
      <c r="Q117" s="270"/>
      <c r="R117" s="37"/>
      <c r="T117" s="146"/>
      <c r="U117" s="147" t="s">
        <v>48</v>
      </c>
    </row>
    <row r="118" spans="2:65" s="1" customFormat="1" ht="18" customHeight="1">
      <c r="B118" s="35"/>
      <c r="C118" s="36"/>
      <c r="D118" s="247" t="s">
        <v>198</v>
      </c>
      <c r="E118" s="248"/>
      <c r="F118" s="248"/>
      <c r="G118" s="248"/>
      <c r="H118" s="248"/>
      <c r="I118" s="36"/>
      <c r="J118" s="36"/>
      <c r="K118" s="36"/>
      <c r="L118" s="36"/>
      <c r="M118" s="36"/>
      <c r="N118" s="246">
        <f>ROUND(N89*T118,0)</f>
        <v>0</v>
      </c>
      <c r="O118" s="226"/>
      <c r="P118" s="226"/>
      <c r="Q118" s="226"/>
      <c r="R118" s="37"/>
      <c r="S118" s="148"/>
      <c r="T118" s="149"/>
      <c r="U118" s="150" t="s">
        <v>49</v>
      </c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51" t="s">
        <v>162</v>
      </c>
      <c r="AZ118" s="148"/>
      <c r="BA118" s="148"/>
      <c r="BB118" s="148"/>
      <c r="BC118" s="148"/>
      <c r="BD118" s="148"/>
      <c r="BE118" s="152">
        <f t="shared" ref="BE118:BE123" si="0">IF(U118="základní",N118,0)</f>
        <v>0</v>
      </c>
      <c r="BF118" s="152">
        <f t="shared" ref="BF118:BF123" si="1">IF(U118="snížená",N118,0)</f>
        <v>0</v>
      </c>
      <c r="BG118" s="152">
        <f t="shared" ref="BG118:BG123" si="2">IF(U118="zákl. přenesená",N118,0)</f>
        <v>0</v>
      </c>
      <c r="BH118" s="152">
        <f t="shared" ref="BH118:BH123" si="3">IF(U118="sníž. přenesená",N118,0)</f>
        <v>0</v>
      </c>
      <c r="BI118" s="152">
        <f t="shared" ref="BI118:BI123" si="4">IF(U118="nulová",N118,0)</f>
        <v>0</v>
      </c>
      <c r="BJ118" s="151" t="s">
        <v>40</v>
      </c>
      <c r="BK118" s="148"/>
      <c r="BL118" s="148"/>
      <c r="BM118" s="148"/>
    </row>
    <row r="119" spans="2:65" s="1" customFormat="1" ht="18" customHeight="1">
      <c r="B119" s="35"/>
      <c r="C119" s="36"/>
      <c r="D119" s="247" t="s">
        <v>199</v>
      </c>
      <c r="E119" s="248"/>
      <c r="F119" s="248"/>
      <c r="G119" s="248"/>
      <c r="H119" s="248"/>
      <c r="I119" s="36"/>
      <c r="J119" s="36"/>
      <c r="K119" s="36"/>
      <c r="L119" s="36"/>
      <c r="M119" s="36"/>
      <c r="N119" s="246">
        <f>ROUND(N89*T119,0)</f>
        <v>0</v>
      </c>
      <c r="O119" s="226"/>
      <c r="P119" s="226"/>
      <c r="Q119" s="226"/>
      <c r="R119" s="37"/>
      <c r="S119" s="148"/>
      <c r="T119" s="149"/>
      <c r="U119" s="150" t="s">
        <v>49</v>
      </c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51" t="s">
        <v>162</v>
      </c>
      <c r="AZ119" s="148"/>
      <c r="BA119" s="148"/>
      <c r="BB119" s="148"/>
      <c r="BC119" s="148"/>
      <c r="BD119" s="148"/>
      <c r="BE119" s="152">
        <f t="shared" si="0"/>
        <v>0</v>
      </c>
      <c r="BF119" s="152">
        <f t="shared" si="1"/>
        <v>0</v>
      </c>
      <c r="BG119" s="152">
        <f t="shared" si="2"/>
        <v>0</v>
      </c>
      <c r="BH119" s="152">
        <f t="shared" si="3"/>
        <v>0</v>
      </c>
      <c r="BI119" s="152">
        <f t="shared" si="4"/>
        <v>0</v>
      </c>
      <c r="BJ119" s="151" t="s">
        <v>40</v>
      </c>
      <c r="BK119" s="148"/>
      <c r="BL119" s="148"/>
      <c r="BM119" s="148"/>
    </row>
    <row r="120" spans="2:65" s="1" customFormat="1" ht="18" customHeight="1">
      <c r="B120" s="35"/>
      <c r="C120" s="36"/>
      <c r="D120" s="247" t="s">
        <v>200</v>
      </c>
      <c r="E120" s="248"/>
      <c r="F120" s="248"/>
      <c r="G120" s="248"/>
      <c r="H120" s="248"/>
      <c r="I120" s="36"/>
      <c r="J120" s="36"/>
      <c r="K120" s="36"/>
      <c r="L120" s="36"/>
      <c r="M120" s="36"/>
      <c r="N120" s="246">
        <f>ROUND(N89*T120,0)</f>
        <v>0</v>
      </c>
      <c r="O120" s="226"/>
      <c r="P120" s="226"/>
      <c r="Q120" s="226"/>
      <c r="R120" s="37"/>
      <c r="S120" s="148"/>
      <c r="T120" s="149"/>
      <c r="U120" s="150" t="s">
        <v>49</v>
      </c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51" t="s">
        <v>162</v>
      </c>
      <c r="AZ120" s="148"/>
      <c r="BA120" s="148"/>
      <c r="BB120" s="148"/>
      <c r="BC120" s="148"/>
      <c r="BD120" s="148"/>
      <c r="BE120" s="152">
        <f t="shared" si="0"/>
        <v>0</v>
      </c>
      <c r="BF120" s="152">
        <f t="shared" si="1"/>
        <v>0</v>
      </c>
      <c r="BG120" s="152">
        <f t="shared" si="2"/>
        <v>0</v>
      </c>
      <c r="BH120" s="152">
        <f t="shared" si="3"/>
        <v>0</v>
      </c>
      <c r="BI120" s="152">
        <f t="shared" si="4"/>
        <v>0</v>
      </c>
      <c r="BJ120" s="151" t="s">
        <v>40</v>
      </c>
      <c r="BK120" s="148"/>
      <c r="BL120" s="148"/>
      <c r="BM120" s="148"/>
    </row>
    <row r="121" spans="2:65" s="1" customFormat="1" ht="18" customHeight="1">
      <c r="B121" s="35"/>
      <c r="C121" s="36"/>
      <c r="D121" s="247" t="s">
        <v>201</v>
      </c>
      <c r="E121" s="248"/>
      <c r="F121" s="248"/>
      <c r="G121" s="248"/>
      <c r="H121" s="248"/>
      <c r="I121" s="36"/>
      <c r="J121" s="36"/>
      <c r="K121" s="36"/>
      <c r="L121" s="36"/>
      <c r="M121" s="36"/>
      <c r="N121" s="246">
        <f>ROUND(N89*T121,0)</f>
        <v>0</v>
      </c>
      <c r="O121" s="226"/>
      <c r="P121" s="226"/>
      <c r="Q121" s="226"/>
      <c r="R121" s="37"/>
      <c r="S121" s="148"/>
      <c r="T121" s="149"/>
      <c r="U121" s="150" t="s">
        <v>49</v>
      </c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51" t="s">
        <v>162</v>
      </c>
      <c r="AZ121" s="148"/>
      <c r="BA121" s="148"/>
      <c r="BB121" s="148"/>
      <c r="BC121" s="148"/>
      <c r="BD121" s="148"/>
      <c r="BE121" s="152">
        <f t="shared" si="0"/>
        <v>0</v>
      </c>
      <c r="BF121" s="152">
        <f t="shared" si="1"/>
        <v>0</v>
      </c>
      <c r="BG121" s="152">
        <f t="shared" si="2"/>
        <v>0</v>
      </c>
      <c r="BH121" s="152">
        <f t="shared" si="3"/>
        <v>0</v>
      </c>
      <c r="BI121" s="152">
        <f t="shared" si="4"/>
        <v>0</v>
      </c>
      <c r="BJ121" s="151" t="s">
        <v>40</v>
      </c>
      <c r="BK121" s="148"/>
      <c r="BL121" s="148"/>
      <c r="BM121" s="148"/>
    </row>
    <row r="122" spans="2:65" s="1" customFormat="1" ht="18" customHeight="1">
      <c r="B122" s="35"/>
      <c r="C122" s="36"/>
      <c r="D122" s="247" t="s">
        <v>202</v>
      </c>
      <c r="E122" s="248"/>
      <c r="F122" s="248"/>
      <c r="G122" s="248"/>
      <c r="H122" s="248"/>
      <c r="I122" s="36"/>
      <c r="J122" s="36"/>
      <c r="K122" s="36"/>
      <c r="L122" s="36"/>
      <c r="M122" s="36"/>
      <c r="N122" s="246">
        <f>ROUND(N89*T122,0)</f>
        <v>0</v>
      </c>
      <c r="O122" s="226"/>
      <c r="P122" s="226"/>
      <c r="Q122" s="226"/>
      <c r="R122" s="37"/>
      <c r="S122" s="148"/>
      <c r="T122" s="149"/>
      <c r="U122" s="150" t="s">
        <v>49</v>
      </c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51" t="s">
        <v>162</v>
      </c>
      <c r="AZ122" s="148"/>
      <c r="BA122" s="148"/>
      <c r="BB122" s="148"/>
      <c r="BC122" s="148"/>
      <c r="BD122" s="148"/>
      <c r="BE122" s="152">
        <f t="shared" si="0"/>
        <v>0</v>
      </c>
      <c r="BF122" s="152">
        <f t="shared" si="1"/>
        <v>0</v>
      </c>
      <c r="BG122" s="152">
        <f t="shared" si="2"/>
        <v>0</v>
      </c>
      <c r="BH122" s="152">
        <f t="shared" si="3"/>
        <v>0</v>
      </c>
      <c r="BI122" s="152">
        <f t="shared" si="4"/>
        <v>0</v>
      </c>
      <c r="BJ122" s="151" t="s">
        <v>40</v>
      </c>
      <c r="BK122" s="148"/>
      <c r="BL122" s="148"/>
      <c r="BM122" s="148"/>
    </row>
    <row r="123" spans="2:65" s="1" customFormat="1" ht="18" customHeight="1">
      <c r="B123" s="35"/>
      <c r="C123" s="36"/>
      <c r="D123" s="114" t="s">
        <v>203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246">
        <f>ROUND(N89*T123,0)</f>
        <v>0</v>
      </c>
      <c r="O123" s="226"/>
      <c r="P123" s="226"/>
      <c r="Q123" s="226"/>
      <c r="R123" s="37"/>
      <c r="S123" s="148"/>
      <c r="T123" s="153"/>
      <c r="U123" s="154" t="s">
        <v>49</v>
      </c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51" t="s">
        <v>204</v>
      </c>
      <c r="AZ123" s="148"/>
      <c r="BA123" s="148"/>
      <c r="BB123" s="148"/>
      <c r="BC123" s="148"/>
      <c r="BD123" s="148"/>
      <c r="BE123" s="152">
        <f t="shared" si="0"/>
        <v>0</v>
      </c>
      <c r="BF123" s="152">
        <f t="shared" si="1"/>
        <v>0</v>
      </c>
      <c r="BG123" s="152">
        <f t="shared" si="2"/>
        <v>0</v>
      </c>
      <c r="BH123" s="152">
        <f t="shared" si="3"/>
        <v>0</v>
      </c>
      <c r="BI123" s="152">
        <f t="shared" si="4"/>
        <v>0</v>
      </c>
      <c r="BJ123" s="151" t="s">
        <v>40</v>
      </c>
      <c r="BK123" s="148"/>
      <c r="BL123" s="148"/>
      <c r="BM123" s="148"/>
    </row>
    <row r="124" spans="2:65" s="1" customFormat="1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  <c r="T124" s="135"/>
      <c r="U124" s="135"/>
    </row>
    <row r="125" spans="2:65" s="1" customFormat="1" ht="29.25" customHeight="1">
      <c r="B125" s="35"/>
      <c r="C125" s="123" t="s">
        <v>174</v>
      </c>
      <c r="D125" s="124"/>
      <c r="E125" s="124"/>
      <c r="F125" s="124"/>
      <c r="G125" s="124"/>
      <c r="H125" s="124"/>
      <c r="I125" s="124"/>
      <c r="J125" s="124"/>
      <c r="K125" s="124"/>
      <c r="L125" s="233">
        <f>ROUND(SUM(N89+N117),0)</f>
        <v>0</v>
      </c>
      <c r="M125" s="233"/>
      <c r="N125" s="233"/>
      <c r="O125" s="233"/>
      <c r="P125" s="233"/>
      <c r="Q125" s="233"/>
      <c r="R125" s="37"/>
      <c r="T125" s="135"/>
      <c r="U125" s="135"/>
    </row>
    <row r="126" spans="2:65" s="1" customFormat="1" ht="6.95" customHeight="1">
      <c r="B126" s="59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1"/>
      <c r="T126" s="135"/>
      <c r="U126" s="135"/>
    </row>
    <row r="130" spans="2:63" s="1" customFormat="1" ht="6.95" customHeight="1">
      <c r="B130" s="62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4"/>
    </row>
    <row r="131" spans="2:63" s="1" customFormat="1" ht="36.950000000000003" customHeight="1">
      <c r="B131" s="35"/>
      <c r="C131" s="207" t="s">
        <v>205</v>
      </c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37"/>
    </row>
    <row r="132" spans="2:63" s="1" customFormat="1" ht="6.95" customHeight="1"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7"/>
    </row>
    <row r="133" spans="2:63" s="1" customFormat="1" ht="30" customHeight="1">
      <c r="B133" s="35"/>
      <c r="C133" s="30" t="s">
        <v>19</v>
      </c>
      <c r="D133" s="36"/>
      <c r="E133" s="36"/>
      <c r="F133" s="264" t="str">
        <f>F6</f>
        <v>Dobruška - objekt výuky</v>
      </c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36"/>
      <c r="R133" s="37"/>
    </row>
    <row r="134" spans="2:63" ht="30" customHeight="1">
      <c r="B134" s="23"/>
      <c r="C134" s="30" t="s">
        <v>181</v>
      </c>
      <c r="D134" s="26"/>
      <c r="E134" s="26"/>
      <c r="F134" s="264" t="s">
        <v>284</v>
      </c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6"/>
      <c r="R134" s="24"/>
    </row>
    <row r="135" spans="2:63" s="1" customFormat="1" ht="36.950000000000003" customHeight="1">
      <c r="B135" s="35"/>
      <c r="C135" s="69" t="s">
        <v>183</v>
      </c>
      <c r="D135" s="36"/>
      <c r="E135" s="36"/>
      <c r="F135" s="236" t="str">
        <f>F8</f>
        <v>001 - Stavební část</v>
      </c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36"/>
      <c r="R135" s="37"/>
    </row>
    <row r="136" spans="2:63" s="1" customFormat="1" ht="6.95" customHeight="1"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7"/>
    </row>
    <row r="137" spans="2:63" s="1" customFormat="1" ht="18" customHeight="1">
      <c r="B137" s="35"/>
      <c r="C137" s="30" t="s">
        <v>24</v>
      </c>
      <c r="D137" s="36"/>
      <c r="E137" s="36"/>
      <c r="F137" s="28" t="str">
        <f>F10</f>
        <v>Dobruška</v>
      </c>
      <c r="G137" s="36"/>
      <c r="H137" s="36"/>
      <c r="I137" s="36"/>
      <c r="J137" s="36"/>
      <c r="K137" s="30" t="s">
        <v>26</v>
      </c>
      <c r="L137" s="36"/>
      <c r="M137" s="266" t="str">
        <f>IF(O10="","",O10)</f>
        <v>5. 3. 2018</v>
      </c>
      <c r="N137" s="266"/>
      <c r="O137" s="266"/>
      <c r="P137" s="266"/>
      <c r="Q137" s="36"/>
      <c r="R137" s="37"/>
    </row>
    <row r="138" spans="2:63" s="1" customFormat="1" ht="6.95" customHeight="1">
      <c r="B138" s="35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7"/>
    </row>
    <row r="139" spans="2:63" s="1" customFormat="1" ht="15">
      <c r="B139" s="35"/>
      <c r="C139" s="30" t="s">
        <v>28</v>
      </c>
      <c r="D139" s="36"/>
      <c r="E139" s="36"/>
      <c r="F139" s="28" t="str">
        <f>E13</f>
        <v>SŠ - Podorlické vzdělávací centrum Dobruška</v>
      </c>
      <c r="G139" s="36"/>
      <c r="H139" s="36"/>
      <c r="I139" s="36"/>
      <c r="J139" s="36"/>
      <c r="K139" s="30" t="s">
        <v>35</v>
      </c>
      <c r="L139" s="36"/>
      <c r="M139" s="220" t="str">
        <f>E19</f>
        <v>ApA Architektonicko-projekt.ateliér Vamberk s.r.o.</v>
      </c>
      <c r="N139" s="220"/>
      <c r="O139" s="220"/>
      <c r="P139" s="220"/>
      <c r="Q139" s="220"/>
      <c r="R139" s="37"/>
    </row>
    <row r="140" spans="2:63" s="1" customFormat="1" ht="14.45" customHeight="1">
      <c r="B140" s="35"/>
      <c r="C140" s="30" t="s">
        <v>33</v>
      </c>
      <c r="D140" s="36"/>
      <c r="E140" s="36"/>
      <c r="F140" s="28" t="str">
        <f>IF(E16="","",E16)</f>
        <v>Vyplň údaj</v>
      </c>
      <c r="G140" s="36"/>
      <c r="H140" s="36"/>
      <c r="I140" s="36"/>
      <c r="J140" s="36"/>
      <c r="K140" s="30" t="s">
        <v>41</v>
      </c>
      <c r="L140" s="36"/>
      <c r="M140" s="220" t="str">
        <f>E22</f>
        <v>ApA Architektonicko-projekt.ateliér Vamberk s.r.o.</v>
      </c>
      <c r="N140" s="220"/>
      <c r="O140" s="220"/>
      <c r="P140" s="220"/>
      <c r="Q140" s="220"/>
      <c r="R140" s="37"/>
    </row>
    <row r="141" spans="2:63" s="1" customFormat="1" ht="10.35" customHeight="1">
      <c r="B141" s="35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7"/>
    </row>
    <row r="142" spans="2:63" s="9" customFormat="1" ht="29.25" customHeight="1">
      <c r="B142" s="155"/>
      <c r="C142" s="156" t="s">
        <v>206</v>
      </c>
      <c r="D142" s="157" t="s">
        <v>207</v>
      </c>
      <c r="E142" s="157" t="s">
        <v>66</v>
      </c>
      <c r="F142" s="267" t="s">
        <v>208</v>
      </c>
      <c r="G142" s="267"/>
      <c r="H142" s="267"/>
      <c r="I142" s="267"/>
      <c r="J142" s="157" t="s">
        <v>209</v>
      </c>
      <c r="K142" s="157" t="s">
        <v>210</v>
      </c>
      <c r="L142" s="267" t="s">
        <v>211</v>
      </c>
      <c r="M142" s="267"/>
      <c r="N142" s="267" t="s">
        <v>187</v>
      </c>
      <c r="O142" s="267"/>
      <c r="P142" s="267"/>
      <c r="Q142" s="268"/>
      <c r="R142" s="158"/>
      <c r="T142" s="80" t="s">
        <v>212</v>
      </c>
      <c r="U142" s="81" t="s">
        <v>48</v>
      </c>
      <c r="V142" s="81" t="s">
        <v>213</v>
      </c>
      <c r="W142" s="81" t="s">
        <v>214</v>
      </c>
      <c r="X142" s="81" t="s">
        <v>215</v>
      </c>
      <c r="Y142" s="81" t="s">
        <v>216</v>
      </c>
      <c r="Z142" s="81" t="s">
        <v>217</v>
      </c>
      <c r="AA142" s="82" t="s">
        <v>218</v>
      </c>
    </row>
    <row r="143" spans="2:63" s="1" customFormat="1" ht="29.25" customHeight="1">
      <c r="B143" s="35"/>
      <c r="C143" s="84" t="s">
        <v>184</v>
      </c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257">
        <f>BK143</f>
        <v>0</v>
      </c>
      <c r="O143" s="258"/>
      <c r="P143" s="258"/>
      <c r="Q143" s="258"/>
      <c r="R143" s="37"/>
      <c r="T143" s="83"/>
      <c r="U143" s="51"/>
      <c r="V143" s="51"/>
      <c r="W143" s="159">
        <f>W144+W251+W415+W418</f>
        <v>0</v>
      </c>
      <c r="X143" s="51"/>
      <c r="Y143" s="159">
        <f>Y144+Y251+Y415+Y418</f>
        <v>111.54608052000003</v>
      </c>
      <c r="Z143" s="51"/>
      <c r="AA143" s="160">
        <f>AA144+AA251+AA415+AA418</f>
        <v>0</v>
      </c>
      <c r="AT143" s="19" t="s">
        <v>83</v>
      </c>
      <c r="AU143" s="19" t="s">
        <v>189</v>
      </c>
      <c r="BK143" s="161">
        <f>BK144+BK251+BK415+BK418</f>
        <v>0</v>
      </c>
    </row>
    <row r="144" spans="2:63" s="10" customFormat="1" ht="37.35" customHeight="1">
      <c r="B144" s="162"/>
      <c r="C144" s="163"/>
      <c r="D144" s="164" t="s">
        <v>190</v>
      </c>
      <c r="E144" s="164"/>
      <c r="F144" s="164"/>
      <c r="G144" s="164"/>
      <c r="H144" s="164"/>
      <c r="I144" s="164"/>
      <c r="J144" s="164"/>
      <c r="K144" s="164"/>
      <c r="L144" s="164"/>
      <c r="M144" s="164"/>
      <c r="N144" s="259">
        <f>BK144</f>
        <v>0</v>
      </c>
      <c r="O144" s="260"/>
      <c r="P144" s="260"/>
      <c r="Q144" s="260"/>
      <c r="R144" s="165"/>
      <c r="T144" s="166"/>
      <c r="U144" s="163"/>
      <c r="V144" s="163"/>
      <c r="W144" s="167">
        <f>W145+W156+W163+W186+W199+W235+W249</f>
        <v>0</v>
      </c>
      <c r="X144" s="163"/>
      <c r="Y144" s="167">
        <f>Y145+Y156+Y163+Y186+Y199+Y235+Y249</f>
        <v>108.15312166000002</v>
      </c>
      <c r="Z144" s="163"/>
      <c r="AA144" s="168">
        <f>AA145+AA156+AA163+AA186+AA199+AA235+AA249</f>
        <v>0</v>
      </c>
      <c r="AR144" s="169" t="s">
        <v>40</v>
      </c>
      <c r="AT144" s="170" t="s">
        <v>83</v>
      </c>
      <c r="AU144" s="170" t="s">
        <v>84</v>
      </c>
      <c r="AY144" s="169" t="s">
        <v>219</v>
      </c>
      <c r="BK144" s="171">
        <f>BK145+BK156+BK163+BK186+BK199+BK235+BK249</f>
        <v>0</v>
      </c>
    </row>
    <row r="145" spans="2:65" s="10" customFormat="1" ht="19.899999999999999" customHeight="1">
      <c r="B145" s="162"/>
      <c r="C145" s="163"/>
      <c r="D145" s="172" t="s">
        <v>191</v>
      </c>
      <c r="E145" s="172"/>
      <c r="F145" s="172"/>
      <c r="G145" s="172"/>
      <c r="H145" s="172"/>
      <c r="I145" s="172"/>
      <c r="J145" s="172"/>
      <c r="K145" s="172"/>
      <c r="L145" s="172"/>
      <c r="M145" s="172"/>
      <c r="N145" s="261">
        <f>BK145</f>
        <v>0</v>
      </c>
      <c r="O145" s="262"/>
      <c r="P145" s="262"/>
      <c r="Q145" s="262"/>
      <c r="R145" s="165"/>
      <c r="T145" s="166"/>
      <c r="U145" s="163"/>
      <c r="V145" s="163"/>
      <c r="W145" s="167">
        <f>SUM(W146:W155)</f>
        <v>0</v>
      </c>
      <c r="X145" s="163"/>
      <c r="Y145" s="167">
        <f>SUM(Y146:Y155)</f>
        <v>0</v>
      </c>
      <c r="Z145" s="163"/>
      <c r="AA145" s="168">
        <f>SUM(AA146:AA155)</f>
        <v>0</v>
      </c>
      <c r="AR145" s="169" t="s">
        <v>40</v>
      </c>
      <c r="AT145" s="170" t="s">
        <v>83</v>
      </c>
      <c r="AU145" s="170" t="s">
        <v>40</v>
      </c>
      <c r="AY145" s="169" t="s">
        <v>219</v>
      </c>
      <c r="BK145" s="171">
        <f>SUM(BK146:BK155)</f>
        <v>0</v>
      </c>
    </row>
    <row r="146" spans="2:65" s="1" customFormat="1" ht="25.5" customHeight="1">
      <c r="B146" s="35"/>
      <c r="C146" s="173" t="s">
        <v>40</v>
      </c>
      <c r="D146" s="173" t="s">
        <v>220</v>
      </c>
      <c r="E146" s="174" t="s">
        <v>306</v>
      </c>
      <c r="F146" s="251" t="s">
        <v>307</v>
      </c>
      <c r="G146" s="251"/>
      <c r="H146" s="251"/>
      <c r="I146" s="251"/>
      <c r="J146" s="175" t="s">
        <v>231</v>
      </c>
      <c r="K146" s="176">
        <v>230.024</v>
      </c>
      <c r="L146" s="252">
        <v>0</v>
      </c>
      <c r="M146" s="253"/>
      <c r="N146" s="254">
        <f t="shared" ref="N146:N155" si="5">ROUND(L146*K146,2)</f>
        <v>0</v>
      </c>
      <c r="O146" s="254"/>
      <c r="P146" s="254"/>
      <c r="Q146" s="254"/>
      <c r="R146" s="37"/>
      <c r="T146" s="177" t="s">
        <v>22</v>
      </c>
      <c r="U146" s="44" t="s">
        <v>49</v>
      </c>
      <c r="V146" s="36"/>
      <c r="W146" s="178">
        <f t="shared" ref="W146:W155" si="6">V146*K146</f>
        <v>0</v>
      </c>
      <c r="X146" s="178">
        <v>0</v>
      </c>
      <c r="Y146" s="178">
        <f t="shared" ref="Y146:Y155" si="7">X146*K146</f>
        <v>0</v>
      </c>
      <c r="Z146" s="178">
        <v>0</v>
      </c>
      <c r="AA146" s="179">
        <f t="shared" ref="AA146:AA155" si="8">Z146*K146</f>
        <v>0</v>
      </c>
      <c r="AR146" s="19" t="s">
        <v>224</v>
      </c>
      <c r="AT146" s="19" t="s">
        <v>220</v>
      </c>
      <c r="AU146" s="19" t="s">
        <v>93</v>
      </c>
      <c r="AY146" s="19" t="s">
        <v>219</v>
      </c>
      <c r="BE146" s="118">
        <f t="shared" ref="BE146:BE155" si="9">IF(U146="základní",N146,0)</f>
        <v>0</v>
      </c>
      <c r="BF146" s="118">
        <f t="shared" ref="BF146:BF155" si="10">IF(U146="snížená",N146,0)</f>
        <v>0</v>
      </c>
      <c r="BG146" s="118">
        <f t="shared" ref="BG146:BG155" si="11">IF(U146="zákl. přenesená",N146,0)</f>
        <v>0</v>
      </c>
      <c r="BH146" s="118">
        <f t="shared" ref="BH146:BH155" si="12">IF(U146="sníž. přenesená",N146,0)</f>
        <v>0</v>
      </c>
      <c r="BI146" s="118">
        <f t="shared" ref="BI146:BI155" si="13">IF(U146="nulová",N146,0)</f>
        <v>0</v>
      </c>
      <c r="BJ146" s="19" t="s">
        <v>40</v>
      </c>
      <c r="BK146" s="118">
        <f t="shared" ref="BK146:BK155" si="14">ROUND(L146*K146,2)</f>
        <v>0</v>
      </c>
      <c r="BL146" s="19" t="s">
        <v>224</v>
      </c>
      <c r="BM146" s="19" t="s">
        <v>308</v>
      </c>
    </row>
    <row r="147" spans="2:65" s="1" customFormat="1" ht="25.5" customHeight="1">
      <c r="B147" s="35"/>
      <c r="C147" s="173" t="s">
        <v>93</v>
      </c>
      <c r="D147" s="173" t="s">
        <v>220</v>
      </c>
      <c r="E147" s="174" t="s">
        <v>309</v>
      </c>
      <c r="F147" s="251" t="s">
        <v>310</v>
      </c>
      <c r="G147" s="251"/>
      <c r="H147" s="251"/>
      <c r="I147" s="251"/>
      <c r="J147" s="175" t="s">
        <v>231</v>
      </c>
      <c r="K147" s="176">
        <v>489.75299999999999</v>
      </c>
      <c r="L147" s="252">
        <v>0</v>
      </c>
      <c r="M147" s="253"/>
      <c r="N147" s="254">
        <f t="shared" si="5"/>
        <v>0</v>
      </c>
      <c r="O147" s="254"/>
      <c r="P147" s="254"/>
      <c r="Q147" s="254"/>
      <c r="R147" s="37"/>
      <c r="T147" s="177" t="s">
        <v>22</v>
      </c>
      <c r="U147" s="44" t="s">
        <v>49</v>
      </c>
      <c r="V147" s="36"/>
      <c r="W147" s="178">
        <f t="shared" si="6"/>
        <v>0</v>
      </c>
      <c r="X147" s="178">
        <v>0</v>
      </c>
      <c r="Y147" s="178">
        <f t="shared" si="7"/>
        <v>0</v>
      </c>
      <c r="Z147" s="178">
        <v>0</v>
      </c>
      <c r="AA147" s="179">
        <f t="shared" si="8"/>
        <v>0</v>
      </c>
      <c r="AR147" s="19" t="s">
        <v>224</v>
      </c>
      <c r="AT147" s="19" t="s">
        <v>220</v>
      </c>
      <c r="AU147" s="19" t="s">
        <v>93</v>
      </c>
      <c r="AY147" s="19" t="s">
        <v>219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40</v>
      </c>
      <c r="BK147" s="118">
        <f t="shared" si="14"/>
        <v>0</v>
      </c>
      <c r="BL147" s="19" t="s">
        <v>224</v>
      </c>
      <c r="BM147" s="19" t="s">
        <v>311</v>
      </c>
    </row>
    <row r="148" spans="2:65" s="1" customFormat="1" ht="25.5" customHeight="1">
      <c r="B148" s="35"/>
      <c r="C148" s="173" t="s">
        <v>101</v>
      </c>
      <c r="D148" s="173" t="s">
        <v>220</v>
      </c>
      <c r="E148" s="174" t="s">
        <v>312</v>
      </c>
      <c r="F148" s="251" t="s">
        <v>313</v>
      </c>
      <c r="G148" s="251"/>
      <c r="H148" s="251"/>
      <c r="I148" s="251"/>
      <c r="J148" s="175" t="s">
        <v>231</v>
      </c>
      <c r="K148" s="176">
        <v>6.8</v>
      </c>
      <c r="L148" s="252">
        <v>0</v>
      </c>
      <c r="M148" s="253"/>
      <c r="N148" s="254">
        <f t="shared" si="5"/>
        <v>0</v>
      </c>
      <c r="O148" s="254"/>
      <c r="P148" s="254"/>
      <c r="Q148" s="254"/>
      <c r="R148" s="37"/>
      <c r="T148" s="177" t="s">
        <v>22</v>
      </c>
      <c r="U148" s="44" t="s">
        <v>49</v>
      </c>
      <c r="V148" s="36"/>
      <c r="W148" s="178">
        <f t="shared" si="6"/>
        <v>0</v>
      </c>
      <c r="X148" s="178">
        <v>0</v>
      </c>
      <c r="Y148" s="178">
        <f t="shared" si="7"/>
        <v>0</v>
      </c>
      <c r="Z148" s="178">
        <v>0</v>
      </c>
      <c r="AA148" s="179">
        <f t="shared" si="8"/>
        <v>0</v>
      </c>
      <c r="AR148" s="19" t="s">
        <v>224</v>
      </c>
      <c r="AT148" s="19" t="s">
        <v>220</v>
      </c>
      <c r="AU148" s="19" t="s">
        <v>93</v>
      </c>
      <c r="AY148" s="19" t="s">
        <v>219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40</v>
      </c>
      <c r="BK148" s="118">
        <f t="shared" si="14"/>
        <v>0</v>
      </c>
      <c r="BL148" s="19" t="s">
        <v>224</v>
      </c>
      <c r="BM148" s="19" t="s">
        <v>314</v>
      </c>
    </row>
    <row r="149" spans="2:65" s="1" customFormat="1" ht="25.5" customHeight="1">
      <c r="B149" s="35"/>
      <c r="C149" s="173" t="s">
        <v>224</v>
      </c>
      <c r="D149" s="173" t="s">
        <v>220</v>
      </c>
      <c r="E149" s="174" t="s">
        <v>315</v>
      </c>
      <c r="F149" s="251" t="s">
        <v>316</v>
      </c>
      <c r="G149" s="251"/>
      <c r="H149" s="251"/>
      <c r="I149" s="251"/>
      <c r="J149" s="175" t="s">
        <v>231</v>
      </c>
      <c r="K149" s="176">
        <v>143.511</v>
      </c>
      <c r="L149" s="252">
        <v>0</v>
      </c>
      <c r="M149" s="253"/>
      <c r="N149" s="254">
        <f t="shared" si="5"/>
        <v>0</v>
      </c>
      <c r="O149" s="254"/>
      <c r="P149" s="254"/>
      <c r="Q149" s="254"/>
      <c r="R149" s="37"/>
      <c r="T149" s="177" t="s">
        <v>22</v>
      </c>
      <c r="U149" s="44" t="s">
        <v>49</v>
      </c>
      <c r="V149" s="36"/>
      <c r="W149" s="178">
        <f t="shared" si="6"/>
        <v>0</v>
      </c>
      <c r="X149" s="178">
        <v>0</v>
      </c>
      <c r="Y149" s="178">
        <f t="shared" si="7"/>
        <v>0</v>
      </c>
      <c r="Z149" s="178">
        <v>0</v>
      </c>
      <c r="AA149" s="179">
        <f t="shared" si="8"/>
        <v>0</v>
      </c>
      <c r="AR149" s="19" t="s">
        <v>224</v>
      </c>
      <c r="AT149" s="19" t="s">
        <v>220</v>
      </c>
      <c r="AU149" s="19" t="s">
        <v>93</v>
      </c>
      <c r="AY149" s="19" t="s">
        <v>219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40</v>
      </c>
      <c r="BK149" s="118">
        <f t="shared" si="14"/>
        <v>0</v>
      </c>
      <c r="BL149" s="19" t="s">
        <v>224</v>
      </c>
      <c r="BM149" s="19" t="s">
        <v>317</v>
      </c>
    </row>
    <row r="150" spans="2:65" s="1" customFormat="1" ht="25.5" customHeight="1">
      <c r="B150" s="35"/>
      <c r="C150" s="173" t="s">
        <v>236</v>
      </c>
      <c r="D150" s="173" t="s">
        <v>220</v>
      </c>
      <c r="E150" s="174" t="s">
        <v>318</v>
      </c>
      <c r="F150" s="251" t="s">
        <v>319</v>
      </c>
      <c r="G150" s="251"/>
      <c r="H150" s="251"/>
      <c r="I150" s="251"/>
      <c r="J150" s="175" t="s">
        <v>231</v>
      </c>
      <c r="K150" s="176">
        <v>623.65200000000004</v>
      </c>
      <c r="L150" s="252">
        <v>0</v>
      </c>
      <c r="M150" s="253"/>
      <c r="N150" s="254">
        <f t="shared" si="5"/>
        <v>0</v>
      </c>
      <c r="O150" s="254"/>
      <c r="P150" s="254"/>
      <c r="Q150" s="254"/>
      <c r="R150" s="37"/>
      <c r="T150" s="177" t="s">
        <v>22</v>
      </c>
      <c r="U150" s="44" t="s">
        <v>49</v>
      </c>
      <c r="V150" s="36"/>
      <c r="W150" s="178">
        <f t="shared" si="6"/>
        <v>0</v>
      </c>
      <c r="X150" s="178">
        <v>0</v>
      </c>
      <c r="Y150" s="178">
        <f t="shared" si="7"/>
        <v>0</v>
      </c>
      <c r="Z150" s="178">
        <v>0</v>
      </c>
      <c r="AA150" s="179">
        <f t="shared" si="8"/>
        <v>0</v>
      </c>
      <c r="AR150" s="19" t="s">
        <v>224</v>
      </c>
      <c r="AT150" s="19" t="s">
        <v>220</v>
      </c>
      <c r="AU150" s="19" t="s">
        <v>93</v>
      </c>
      <c r="AY150" s="19" t="s">
        <v>219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40</v>
      </c>
      <c r="BK150" s="118">
        <f t="shared" si="14"/>
        <v>0</v>
      </c>
      <c r="BL150" s="19" t="s">
        <v>224</v>
      </c>
      <c r="BM150" s="19" t="s">
        <v>320</v>
      </c>
    </row>
    <row r="151" spans="2:65" s="1" customFormat="1" ht="25.5" customHeight="1">
      <c r="B151" s="35"/>
      <c r="C151" s="173" t="s">
        <v>241</v>
      </c>
      <c r="D151" s="173" t="s">
        <v>220</v>
      </c>
      <c r="E151" s="174" t="s">
        <v>321</v>
      </c>
      <c r="F151" s="251" t="s">
        <v>322</v>
      </c>
      <c r="G151" s="251"/>
      <c r="H151" s="251"/>
      <c r="I151" s="251"/>
      <c r="J151" s="175" t="s">
        <v>231</v>
      </c>
      <c r="K151" s="176">
        <v>623.65200000000004</v>
      </c>
      <c r="L151" s="252">
        <v>0</v>
      </c>
      <c r="M151" s="253"/>
      <c r="N151" s="254">
        <f t="shared" si="5"/>
        <v>0</v>
      </c>
      <c r="O151" s="254"/>
      <c r="P151" s="254"/>
      <c r="Q151" s="254"/>
      <c r="R151" s="37"/>
      <c r="T151" s="177" t="s">
        <v>22</v>
      </c>
      <c r="U151" s="44" t="s">
        <v>49</v>
      </c>
      <c r="V151" s="36"/>
      <c r="W151" s="178">
        <f t="shared" si="6"/>
        <v>0</v>
      </c>
      <c r="X151" s="178">
        <v>0</v>
      </c>
      <c r="Y151" s="178">
        <f t="shared" si="7"/>
        <v>0</v>
      </c>
      <c r="Z151" s="178">
        <v>0</v>
      </c>
      <c r="AA151" s="179">
        <f t="shared" si="8"/>
        <v>0</v>
      </c>
      <c r="AR151" s="19" t="s">
        <v>224</v>
      </c>
      <c r="AT151" s="19" t="s">
        <v>220</v>
      </c>
      <c r="AU151" s="19" t="s">
        <v>93</v>
      </c>
      <c r="AY151" s="19" t="s">
        <v>219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40</v>
      </c>
      <c r="BK151" s="118">
        <f t="shared" si="14"/>
        <v>0</v>
      </c>
      <c r="BL151" s="19" t="s">
        <v>224</v>
      </c>
      <c r="BM151" s="19" t="s">
        <v>323</v>
      </c>
    </row>
    <row r="152" spans="2:65" s="1" customFormat="1" ht="16.5" customHeight="1">
      <c r="B152" s="35"/>
      <c r="C152" s="173" t="s">
        <v>245</v>
      </c>
      <c r="D152" s="173" t="s">
        <v>220</v>
      </c>
      <c r="E152" s="174" t="s">
        <v>324</v>
      </c>
      <c r="F152" s="251" t="s">
        <v>325</v>
      </c>
      <c r="G152" s="251"/>
      <c r="H152" s="251"/>
      <c r="I152" s="251"/>
      <c r="J152" s="175" t="s">
        <v>231</v>
      </c>
      <c r="K152" s="176">
        <v>623.65200000000004</v>
      </c>
      <c r="L152" s="252">
        <v>0</v>
      </c>
      <c r="M152" s="253"/>
      <c r="N152" s="254">
        <f t="shared" si="5"/>
        <v>0</v>
      </c>
      <c r="O152" s="254"/>
      <c r="P152" s="254"/>
      <c r="Q152" s="254"/>
      <c r="R152" s="37"/>
      <c r="T152" s="177" t="s">
        <v>22</v>
      </c>
      <c r="U152" s="44" t="s">
        <v>49</v>
      </c>
      <c r="V152" s="36"/>
      <c r="W152" s="178">
        <f t="shared" si="6"/>
        <v>0</v>
      </c>
      <c r="X152" s="178">
        <v>0</v>
      </c>
      <c r="Y152" s="178">
        <f t="shared" si="7"/>
        <v>0</v>
      </c>
      <c r="Z152" s="178">
        <v>0</v>
      </c>
      <c r="AA152" s="179">
        <f t="shared" si="8"/>
        <v>0</v>
      </c>
      <c r="AR152" s="19" t="s">
        <v>224</v>
      </c>
      <c r="AT152" s="19" t="s">
        <v>220</v>
      </c>
      <c r="AU152" s="19" t="s">
        <v>93</v>
      </c>
      <c r="AY152" s="19" t="s">
        <v>219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40</v>
      </c>
      <c r="BK152" s="118">
        <f t="shared" si="14"/>
        <v>0</v>
      </c>
      <c r="BL152" s="19" t="s">
        <v>224</v>
      </c>
      <c r="BM152" s="19" t="s">
        <v>326</v>
      </c>
    </row>
    <row r="153" spans="2:65" s="1" customFormat="1" ht="25.5" customHeight="1">
      <c r="B153" s="35"/>
      <c r="C153" s="173" t="s">
        <v>249</v>
      </c>
      <c r="D153" s="173" t="s">
        <v>220</v>
      </c>
      <c r="E153" s="174" t="s">
        <v>327</v>
      </c>
      <c r="F153" s="251" t="s">
        <v>328</v>
      </c>
      <c r="G153" s="251"/>
      <c r="H153" s="251"/>
      <c r="I153" s="251"/>
      <c r="J153" s="175" t="s">
        <v>239</v>
      </c>
      <c r="K153" s="176">
        <v>1122.5740000000001</v>
      </c>
      <c r="L153" s="252">
        <v>0</v>
      </c>
      <c r="M153" s="253"/>
      <c r="N153" s="254">
        <f t="shared" si="5"/>
        <v>0</v>
      </c>
      <c r="O153" s="254"/>
      <c r="P153" s="254"/>
      <c r="Q153" s="254"/>
      <c r="R153" s="37"/>
      <c r="T153" s="177" t="s">
        <v>22</v>
      </c>
      <c r="U153" s="44" t="s">
        <v>49</v>
      </c>
      <c r="V153" s="36"/>
      <c r="W153" s="178">
        <f t="shared" si="6"/>
        <v>0</v>
      </c>
      <c r="X153" s="178">
        <v>0</v>
      </c>
      <c r="Y153" s="178">
        <f t="shared" si="7"/>
        <v>0</v>
      </c>
      <c r="Z153" s="178">
        <v>0</v>
      </c>
      <c r="AA153" s="179">
        <f t="shared" si="8"/>
        <v>0</v>
      </c>
      <c r="AR153" s="19" t="s">
        <v>224</v>
      </c>
      <c r="AT153" s="19" t="s">
        <v>220</v>
      </c>
      <c r="AU153" s="19" t="s">
        <v>93</v>
      </c>
      <c r="AY153" s="19" t="s">
        <v>219</v>
      </c>
      <c r="BE153" s="118">
        <f t="shared" si="9"/>
        <v>0</v>
      </c>
      <c r="BF153" s="118">
        <f t="shared" si="10"/>
        <v>0</v>
      </c>
      <c r="BG153" s="118">
        <f t="shared" si="11"/>
        <v>0</v>
      </c>
      <c r="BH153" s="118">
        <f t="shared" si="12"/>
        <v>0</v>
      </c>
      <c r="BI153" s="118">
        <f t="shared" si="13"/>
        <v>0</v>
      </c>
      <c r="BJ153" s="19" t="s">
        <v>40</v>
      </c>
      <c r="BK153" s="118">
        <f t="shared" si="14"/>
        <v>0</v>
      </c>
      <c r="BL153" s="19" t="s">
        <v>224</v>
      </c>
      <c r="BM153" s="19" t="s">
        <v>329</v>
      </c>
    </row>
    <row r="154" spans="2:65" s="1" customFormat="1" ht="25.5" customHeight="1">
      <c r="B154" s="35"/>
      <c r="C154" s="173" t="s">
        <v>253</v>
      </c>
      <c r="D154" s="173" t="s">
        <v>220</v>
      </c>
      <c r="E154" s="174" t="s">
        <v>330</v>
      </c>
      <c r="F154" s="251" t="s">
        <v>331</v>
      </c>
      <c r="G154" s="251"/>
      <c r="H154" s="251"/>
      <c r="I154" s="251"/>
      <c r="J154" s="175" t="s">
        <v>231</v>
      </c>
      <c r="K154" s="176">
        <v>118.2</v>
      </c>
      <c r="L154" s="252">
        <v>0</v>
      </c>
      <c r="M154" s="253"/>
      <c r="N154" s="254">
        <f t="shared" si="5"/>
        <v>0</v>
      </c>
      <c r="O154" s="254"/>
      <c r="P154" s="254"/>
      <c r="Q154" s="254"/>
      <c r="R154" s="37"/>
      <c r="T154" s="177" t="s">
        <v>22</v>
      </c>
      <c r="U154" s="44" t="s">
        <v>49</v>
      </c>
      <c r="V154" s="36"/>
      <c r="W154" s="178">
        <f t="shared" si="6"/>
        <v>0</v>
      </c>
      <c r="X154" s="178">
        <v>0</v>
      </c>
      <c r="Y154" s="178">
        <f t="shared" si="7"/>
        <v>0</v>
      </c>
      <c r="Z154" s="178">
        <v>0</v>
      </c>
      <c r="AA154" s="179">
        <f t="shared" si="8"/>
        <v>0</v>
      </c>
      <c r="AR154" s="19" t="s">
        <v>224</v>
      </c>
      <c r="AT154" s="19" t="s">
        <v>220</v>
      </c>
      <c r="AU154" s="19" t="s">
        <v>93</v>
      </c>
      <c r="AY154" s="19" t="s">
        <v>219</v>
      </c>
      <c r="BE154" s="118">
        <f t="shared" si="9"/>
        <v>0</v>
      </c>
      <c r="BF154" s="118">
        <f t="shared" si="10"/>
        <v>0</v>
      </c>
      <c r="BG154" s="118">
        <f t="shared" si="11"/>
        <v>0</v>
      </c>
      <c r="BH154" s="118">
        <f t="shared" si="12"/>
        <v>0</v>
      </c>
      <c r="BI154" s="118">
        <f t="shared" si="13"/>
        <v>0</v>
      </c>
      <c r="BJ154" s="19" t="s">
        <v>40</v>
      </c>
      <c r="BK154" s="118">
        <f t="shared" si="14"/>
        <v>0</v>
      </c>
      <c r="BL154" s="19" t="s">
        <v>224</v>
      </c>
      <c r="BM154" s="19" t="s">
        <v>332</v>
      </c>
    </row>
    <row r="155" spans="2:65" s="1" customFormat="1" ht="38.25" customHeight="1">
      <c r="B155" s="35"/>
      <c r="C155" s="173" t="s">
        <v>257</v>
      </c>
      <c r="D155" s="173" t="s">
        <v>220</v>
      </c>
      <c r="E155" s="174" t="s">
        <v>333</v>
      </c>
      <c r="F155" s="251" t="s">
        <v>334</v>
      </c>
      <c r="G155" s="251"/>
      <c r="H155" s="251"/>
      <c r="I155" s="251"/>
      <c r="J155" s="175" t="s">
        <v>223</v>
      </c>
      <c r="K155" s="176">
        <v>1150.1199999999999</v>
      </c>
      <c r="L155" s="252">
        <v>0</v>
      </c>
      <c r="M155" s="253"/>
      <c r="N155" s="254">
        <f t="shared" si="5"/>
        <v>0</v>
      </c>
      <c r="O155" s="254"/>
      <c r="P155" s="254"/>
      <c r="Q155" s="254"/>
      <c r="R155" s="37"/>
      <c r="T155" s="177" t="s">
        <v>22</v>
      </c>
      <c r="U155" s="44" t="s">
        <v>49</v>
      </c>
      <c r="V155" s="36"/>
      <c r="W155" s="178">
        <f t="shared" si="6"/>
        <v>0</v>
      </c>
      <c r="X155" s="178">
        <v>0</v>
      </c>
      <c r="Y155" s="178">
        <f t="shared" si="7"/>
        <v>0</v>
      </c>
      <c r="Z155" s="178">
        <v>0</v>
      </c>
      <c r="AA155" s="179">
        <f t="shared" si="8"/>
        <v>0</v>
      </c>
      <c r="AR155" s="19" t="s">
        <v>224</v>
      </c>
      <c r="AT155" s="19" t="s">
        <v>220</v>
      </c>
      <c r="AU155" s="19" t="s">
        <v>93</v>
      </c>
      <c r="AY155" s="19" t="s">
        <v>219</v>
      </c>
      <c r="BE155" s="118">
        <f t="shared" si="9"/>
        <v>0</v>
      </c>
      <c r="BF155" s="118">
        <f t="shared" si="10"/>
        <v>0</v>
      </c>
      <c r="BG155" s="118">
        <f t="shared" si="11"/>
        <v>0</v>
      </c>
      <c r="BH155" s="118">
        <f t="shared" si="12"/>
        <v>0</v>
      </c>
      <c r="BI155" s="118">
        <f t="shared" si="13"/>
        <v>0</v>
      </c>
      <c r="BJ155" s="19" t="s">
        <v>40</v>
      </c>
      <c r="BK155" s="118">
        <f t="shared" si="14"/>
        <v>0</v>
      </c>
      <c r="BL155" s="19" t="s">
        <v>224</v>
      </c>
      <c r="BM155" s="19" t="s">
        <v>335</v>
      </c>
    </row>
    <row r="156" spans="2:65" s="10" customFormat="1" ht="29.85" customHeight="1">
      <c r="B156" s="162"/>
      <c r="C156" s="163"/>
      <c r="D156" s="172" t="s">
        <v>286</v>
      </c>
      <c r="E156" s="172"/>
      <c r="F156" s="172"/>
      <c r="G156" s="172"/>
      <c r="H156" s="172"/>
      <c r="I156" s="172"/>
      <c r="J156" s="172"/>
      <c r="K156" s="172"/>
      <c r="L156" s="172"/>
      <c r="M156" s="172"/>
      <c r="N156" s="255">
        <f>BK156</f>
        <v>0</v>
      </c>
      <c r="O156" s="256"/>
      <c r="P156" s="256"/>
      <c r="Q156" s="256"/>
      <c r="R156" s="165"/>
      <c r="T156" s="166"/>
      <c r="U156" s="163"/>
      <c r="V156" s="163"/>
      <c r="W156" s="167">
        <f>SUM(W157:W162)</f>
        <v>0</v>
      </c>
      <c r="X156" s="163"/>
      <c r="Y156" s="167">
        <f>SUM(Y157:Y162)</f>
        <v>0</v>
      </c>
      <c r="Z156" s="163"/>
      <c r="AA156" s="168">
        <f>SUM(AA157:AA162)</f>
        <v>0</v>
      </c>
      <c r="AR156" s="169" t="s">
        <v>40</v>
      </c>
      <c r="AT156" s="170" t="s">
        <v>83</v>
      </c>
      <c r="AU156" s="170" t="s">
        <v>40</v>
      </c>
      <c r="AY156" s="169" t="s">
        <v>219</v>
      </c>
      <c r="BK156" s="171">
        <f>SUM(BK157:BK162)</f>
        <v>0</v>
      </c>
    </row>
    <row r="157" spans="2:65" s="1" customFormat="1" ht="25.5" customHeight="1">
      <c r="B157" s="35"/>
      <c r="C157" s="173" t="s">
        <v>261</v>
      </c>
      <c r="D157" s="173" t="s">
        <v>220</v>
      </c>
      <c r="E157" s="174" t="s">
        <v>336</v>
      </c>
      <c r="F157" s="251" t="s">
        <v>337</v>
      </c>
      <c r="G157" s="251"/>
      <c r="H157" s="251"/>
      <c r="I157" s="251"/>
      <c r="J157" s="175" t="s">
        <v>231</v>
      </c>
      <c r="K157" s="176">
        <v>141.011</v>
      </c>
      <c r="L157" s="252">
        <v>0</v>
      </c>
      <c r="M157" s="253"/>
      <c r="N157" s="254">
        <f t="shared" ref="N157:N162" si="15">ROUND(L157*K157,2)</f>
        <v>0</v>
      </c>
      <c r="O157" s="254"/>
      <c r="P157" s="254"/>
      <c r="Q157" s="254"/>
      <c r="R157" s="37"/>
      <c r="T157" s="177" t="s">
        <v>22</v>
      </c>
      <c r="U157" s="44" t="s">
        <v>49</v>
      </c>
      <c r="V157" s="36"/>
      <c r="W157" s="178">
        <f t="shared" ref="W157:W162" si="16">V157*K157</f>
        <v>0</v>
      </c>
      <c r="X157" s="178">
        <v>0</v>
      </c>
      <c r="Y157" s="178">
        <f t="shared" ref="Y157:Y162" si="17">X157*K157</f>
        <v>0</v>
      </c>
      <c r="Z157" s="178">
        <v>0</v>
      </c>
      <c r="AA157" s="179">
        <f t="shared" ref="AA157:AA162" si="18">Z157*K157</f>
        <v>0</v>
      </c>
      <c r="AR157" s="19" t="s">
        <v>224</v>
      </c>
      <c r="AT157" s="19" t="s">
        <v>220</v>
      </c>
      <c r="AU157" s="19" t="s">
        <v>93</v>
      </c>
      <c r="AY157" s="19" t="s">
        <v>219</v>
      </c>
      <c r="BE157" s="118">
        <f t="shared" ref="BE157:BE162" si="19">IF(U157="základní",N157,0)</f>
        <v>0</v>
      </c>
      <c r="BF157" s="118">
        <f t="shared" ref="BF157:BF162" si="20">IF(U157="snížená",N157,0)</f>
        <v>0</v>
      </c>
      <c r="BG157" s="118">
        <f t="shared" ref="BG157:BG162" si="21">IF(U157="zákl. přenesená",N157,0)</f>
        <v>0</v>
      </c>
      <c r="BH157" s="118">
        <f t="shared" ref="BH157:BH162" si="22">IF(U157="sníž. přenesená",N157,0)</f>
        <v>0</v>
      </c>
      <c r="BI157" s="118">
        <f t="shared" ref="BI157:BI162" si="23">IF(U157="nulová",N157,0)</f>
        <v>0</v>
      </c>
      <c r="BJ157" s="19" t="s">
        <v>40</v>
      </c>
      <c r="BK157" s="118">
        <f t="shared" ref="BK157:BK162" si="24">ROUND(L157*K157,2)</f>
        <v>0</v>
      </c>
      <c r="BL157" s="19" t="s">
        <v>224</v>
      </c>
      <c r="BM157" s="19" t="s">
        <v>338</v>
      </c>
    </row>
    <row r="158" spans="2:65" s="1" customFormat="1" ht="38.25" customHeight="1">
      <c r="B158" s="35"/>
      <c r="C158" s="173" t="s">
        <v>265</v>
      </c>
      <c r="D158" s="173" t="s">
        <v>220</v>
      </c>
      <c r="E158" s="174" t="s">
        <v>339</v>
      </c>
      <c r="F158" s="251" t="s">
        <v>340</v>
      </c>
      <c r="G158" s="251"/>
      <c r="H158" s="251"/>
      <c r="I158" s="251"/>
      <c r="J158" s="175" t="s">
        <v>231</v>
      </c>
      <c r="K158" s="176">
        <v>15.959</v>
      </c>
      <c r="L158" s="252">
        <v>0</v>
      </c>
      <c r="M158" s="253"/>
      <c r="N158" s="254">
        <f t="shared" si="15"/>
        <v>0</v>
      </c>
      <c r="O158" s="254"/>
      <c r="P158" s="254"/>
      <c r="Q158" s="254"/>
      <c r="R158" s="37"/>
      <c r="T158" s="177" t="s">
        <v>22</v>
      </c>
      <c r="U158" s="44" t="s">
        <v>49</v>
      </c>
      <c r="V158" s="36"/>
      <c r="W158" s="178">
        <f t="shared" si="16"/>
        <v>0</v>
      </c>
      <c r="X158" s="178">
        <v>0</v>
      </c>
      <c r="Y158" s="178">
        <f t="shared" si="17"/>
        <v>0</v>
      </c>
      <c r="Z158" s="178">
        <v>0</v>
      </c>
      <c r="AA158" s="179">
        <f t="shared" si="18"/>
        <v>0</v>
      </c>
      <c r="AR158" s="19" t="s">
        <v>224</v>
      </c>
      <c r="AT158" s="19" t="s">
        <v>220</v>
      </c>
      <c r="AU158" s="19" t="s">
        <v>93</v>
      </c>
      <c r="AY158" s="19" t="s">
        <v>219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40</v>
      </c>
      <c r="BK158" s="118">
        <f t="shared" si="24"/>
        <v>0</v>
      </c>
      <c r="BL158" s="19" t="s">
        <v>224</v>
      </c>
      <c r="BM158" s="19" t="s">
        <v>341</v>
      </c>
    </row>
    <row r="159" spans="2:65" s="1" customFormat="1" ht="25.5" customHeight="1">
      <c r="B159" s="35"/>
      <c r="C159" s="173" t="s">
        <v>270</v>
      </c>
      <c r="D159" s="173" t="s">
        <v>220</v>
      </c>
      <c r="E159" s="174" t="s">
        <v>342</v>
      </c>
      <c r="F159" s="251" t="s">
        <v>343</v>
      </c>
      <c r="G159" s="251"/>
      <c r="H159" s="251"/>
      <c r="I159" s="251"/>
      <c r="J159" s="175" t="s">
        <v>231</v>
      </c>
      <c r="K159" s="176">
        <v>197.95</v>
      </c>
      <c r="L159" s="252">
        <v>0</v>
      </c>
      <c r="M159" s="253"/>
      <c r="N159" s="254">
        <f t="shared" si="15"/>
        <v>0</v>
      </c>
      <c r="O159" s="254"/>
      <c r="P159" s="254"/>
      <c r="Q159" s="254"/>
      <c r="R159" s="37"/>
      <c r="T159" s="177" t="s">
        <v>22</v>
      </c>
      <c r="U159" s="44" t="s">
        <v>49</v>
      </c>
      <c r="V159" s="36"/>
      <c r="W159" s="178">
        <f t="shared" si="16"/>
        <v>0</v>
      </c>
      <c r="X159" s="178">
        <v>0</v>
      </c>
      <c r="Y159" s="178">
        <f t="shared" si="17"/>
        <v>0</v>
      </c>
      <c r="Z159" s="178">
        <v>0</v>
      </c>
      <c r="AA159" s="179">
        <f t="shared" si="18"/>
        <v>0</v>
      </c>
      <c r="AR159" s="19" t="s">
        <v>224</v>
      </c>
      <c r="AT159" s="19" t="s">
        <v>220</v>
      </c>
      <c r="AU159" s="19" t="s">
        <v>93</v>
      </c>
      <c r="AY159" s="19" t="s">
        <v>219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40</v>
      </c>
      <c r="BK159" s="118">
        <f t="shared" si="24"/>
        <v>0</v>
      </c>
      <c r="BL159" s="19" t="s">
        <v>224</v>
      </c>
      <c r="BM159" s="19" t="s">
        <v>344</v>
      </c>
    </row>
    <row r="160" spans="2:65" s="1" customFormat="1" ht="16.5" customHeight="1">
      <c r="B160" s="35"/>
      <c r="C160" s="173" t="s">
        <v>275</v>
      </c>
      <c r="D160" s="173" t="s">
        <v>220</v>
      </c>
      <c r="E160" s="174" t="s">
        <v>345</v>
      </c>
      <c r="F160" s="251" t="s">
        <v>346</v>
      </c>
      <c r="G160" s="251"/>
      <c r="H160" s="251"/>
      <c r="I160" s="251"/>
      <c r="J160" s="175" t="s">
        <v>223</v>
      </c>
      <c r="K160" s="176">
        <v>63.28</v>
      </c>
      <c r="L160" s="252">
        <v>0</v>
      </c>
      <c r="M160" s="253"/>
      <c r="N160" s="254">
        <f t="shared" si="15"/>
        <v>0</v>
      </c>
      <c r="O160" s="254"/>
      <c r="P160" s="254"/>
      <c r="Q160" s="254"/>
      <c r="R160" s="37"/>
      <c r="T160" s="177" t="s">
        <v>22</v>
      </c>
      <c r="U160" s="44" t="s">
        <v>49</v>
      </c>
      <c r="V160" s="36"/>
      <c r="W160" s="178">
        <f t="shared" si="16"/>
        <v>0</v>
      </c>
      <c r="X160" s="178">
        <v>0</v>
      </c>
      <c r="Y160" s="178">
        <f t="shared" si="17"/>
        <v>0</v>
      </c>
      <c r="Z160" s="178">
        <v>0</v>
      </c>
      <c r="AA160" s="179">
        <f t="shared" si="18"/>
        <v>0</v>
      </c>
      <c r="AR160" s="19" t="s">
        <v>224</v>
      </c>
      <c r="AT160" s="19" t="s">
        <v>220</v>
      </c>
      <c r="AU160" s="19" t="s">
        <v>93</v>
      </c>
      <c r="AY160" s="19" t="s">
        <v>219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40</v>
      </c>
      <c r="BK160" s="118">
        <f t="shared" si="24"/>
        <v>0</v>
      </c>
      <c r="BL160" s="19" t="s">
        <v>224</v>
      </c>
      <c r="BM160" s="19" t="s">
        <v>347</v>
      </c>
    </row>
    <row r="161" spans="2:65" s="1" customFormat="1" ht="16.5" customHeight="1">
      <c r="B161" s="35"/>
      <c r="C161" s="173" t="s">
        <v>11</v>
      </c>
      <c r="D161" s="173" t="s">
        <v>220</v>
      </c>
      <c r="E161" s="174" t="s">
        <v>348</v>
      </c>
      <c r="F161" s="251" t="s">
        <v>349</v>
      </c>
      <c r="G161" s="251"/>
      <c r="H161" s="251"/>
      <c r="I161" s="251"/>
      <c r="J161" s="175" t="s">
        <v>223</v>
      </c>
      <c r="K161" s="176">
        <v>63.28</v>
      </c>
      <c r="L161" s="252">
        <v>0</v>
      </c>
      <c r="M161" s="253"/>
      <c r="N161" s="254">
        <f t="shared" si="15"/>
        <v>0</v>
      </c>
      <c r="O161" s="254"/>
      <c r="P161" s="254"/>
      <c r="Q161" s="254"/>
      <c r="R161" s="37"/>
      <c r="T161" s="177" t="s">
        <v>22</v>
      </c>
      <c r="U161" s="44" t="s">
        <v>49</v>
      </c>
      <c r="V161" s="36"/>
      <c r="W161" s="178">
        <f t="shared" si="16"/>
        <v>0</v>
      </c>
      <c r="X161" s="178">
        <v>0</v>
      </c>
      <c r="Y161" s="178">
        <f t="shared" si="17"/>
        <v>0</v>
      </c>
      <c r="Z161" s="178">
        <v>0</v>
      </c>
      <c r="AA161" s="179">
        <f t="shared" si="18"/>
        <v>0</v>
      </c>
      <c r="AR161" s="19" t="s">
        <v>224</v>
      </c>
      <c r="AT161" s="19" t="s">
        <v>220</v>
      </c>
      <c r="AU161" s="19" t="s">
        <v>93</v>
      </c>
      <c r="AY161" s="19" t="s">
        <v>219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40</v>
      </c>
      <c r="BK161" s="118">
        <f t="shared" si="24"/>
        <v>0</v>
      </c>
      <c r="BL161" s="19" t="s">
        <v>224</v>
      </c>
      <c r="BM161" s="19" t="s">
        <v>350</v>
      </c>
    </row>
    <row r="162" spans="2:65" s="1" customFormat="1" ht="25.5" customHeight="1">
      <c r="B162" s="35"/>
      <c r="C162" s="173" t="s">
        <v>268</v>
      </c>
      <c r="D162" s="173" t="s">
        <v>220</v>
      </c>
      <c r="E162" s="174" t="s">
        <v>351</v>
      </c>
      <c r="F162" s="251" t="s">
        <v>352</v>
      </c>
      <c r="G162" s="251"/>
      <c r="H162" s="251"/>
      <c r="I162" s="251"/>
      <c r="J162" s="175" t="s">
        <v>239</v>
      </c>
      <c r="K162" s="176">
        <v>6.4619999999999997</v>
      </c>
      <c r="L162" s="252">
        <v>0</v>
      </c>
      <c r="M162" s="253"/>
      <c r="N162" s="254">
        <f t="shared" si="15"/>
        <v>0</v>
      </c>
      <c r="O162" s="254"/>
      <c r="P162" s="254"/>
      <c r="Q162" s="254"/>
      <c r="R162" s="37"/>
      <c r="T162" s="177" t="s">
        <v>22</v>
      </c>
      <c r="U162" s="44" t="s">
        <v>49</v>
      </c>
      <c r="V162" s="36"/>
      <c r="W162" s="178">
        <f t="shared" si="16"/>
        <v>0</v>
      </c>
      <c r="X162" s="178">
        <v>0</v>
      </c>
      <c r="Y162" s="178">
        <f t="shared" si="17"/>
        <v>0</v>
      </c>
      <c r="Z162" s="178">
        <v>0</v>
      </c>
      <c r="AA162" s="179">
        <f t="shared" si="18"/>
        <v>0</v>
      </c>
      <c r="AR162" s="19" t="s">
        <v>224</v>
      </c>
      <c r="AT162" s="19" t="s">
        <v>220</v>
      </c>
      <c r="AU162" s="19" t="s">
        <v>93</v>
      </c>
      <c r="AY162" s="19" t="s">
        <v>219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40</v>
      </c>
      <c r="BK162" s="118">
        <f t="shared" si="24"/>
        <v>0</v>
      </c>
      <c r="BL162" s="19" t="s">
        <v>224</v>
      </c>
      <c r="BM162" s="19" t="s">
        <v>353</v>
      </c>
    </row>
    <row r="163" spans="2:65" s="10" customFormat="1" ht="29.85" customHeight="1">
      <c r="B163" s="162"/>
      <c r="C163" s="163"/>
      <c r="D163" s="172" t="s">
        <v>287</v>
      </c>
      <c r="E163" s="172"/>
      <c r="F163" s="172"/>
      <c r="G163" s="172"/>
      <c r="H163" s="172"/>
      <c r="I163" s="172"/>
      <c r="J163" s="172"/>
      <c r="K163" s="172"/>
      <c r="L163" s="172"/>
      <c r="M163" s="172"/>
      <c r="N163" s="255">
        <f>BK163</f>
        <v>0</v>
      </c>
      <c r="O163" s="256"/>
      <c r="P163" s="256"/>
      <c r="Q163" s="256"/>
      <c r="R163" s="165"/>
      <c r="T163" s="166"/>
      <c r="U163" s="163"/>
      <c r="V163" s="163"/>
      <c r="W163" s="167">
        <f>SUM(W164:W185)</f>
        <v>0</v>
      </c>
      <c r="X163" s="163"/>
      <c r="Y163" s="167">
        <f>SUM(Y164:Y185)</f>
        <v>82.412825000000012</v>
      </c>
      <c r="Z163" s="163"/>
      <c r="AA163" s="168">
        <f>SUM(AA164:AA185)</f>
        <v>0</v>
      </c>
      <c r="AR163" s="169" t="s">
        <v>40</v>
      </c>
      <c r="AT163" s="170" t="s">
        <v>83</v>
      </c>
      <c r="AU163" s="170" t="s">
        <v>40</v>
      </c>
      <c r="AY163" s="169" t="s">
        <v>219</v>
      </c>
      <c r="BK163" s="171">
        <f>SUM(BK164:BK185)</f>
        <v>0</v>
      </c>
    </row>
    <row r="164" spans="2:65" s="1" customFormat="1" ht="38.25" customHeight="1">
      <c r="B164" s="35"/>
      <c r="C164" s="173" t="s">
        <v>354</v>
      </c>
      <c r="D164" s="173" t="s">
        <v>220</v>
      </c>
      <c r="E164" s="174" t="s">
        <v>355</v>
      </c>
      <c r="F164" s="251" t="s">
        <v>356</v>
      </c>
      <c r="G164" s="251"/>
      <c r="H164" s="251"/>
      <c r="I164" s="251"/>
      <c r="J164" s="175" t="s">
        <v>223</v>
      </c>
      <c r="K164" s="176">
        <v>543.57899999999995</v>
      </c>
      <c r="L164" s="252">
        <v>0</v>
      </c>
      <c r="M164" s="253"/>
      <c r="N164" s="254">
        <f t="shared" ref="N164:N185" si="25">ROUND(L164*K164,2)</f>
        <v>0</v>
      </c>
      <c r="O164" s="254"/>
      <c r="P164" s="254"/>
      <c r="Q164" s="254"/>
      <c r="R164" s="37"/>
      <c r="T164" s="177" t="s">
        <v>22</v>
      </c>
      <c r="U164" s="44" t="s">
        <v>49</v>
      </c>
      <c r="V164" s="36"/>
      <c r="W164" s="178">
        <f t="shared" ref="W164:W185" si="26">V164*K164</f>
        <v>0</v>
      </c>
      <c r="X164" s="178">
        <v>0</v>
      </c>
      <c r="Y164" s="178">
        <f t="shared" ref="Y164:Y185" si="27">X164*K164</f>
        <v>0</v>
      </c>
      <c r="Z164" s="178">
        <v>0</v>
      </c>
      <c r="AA164" s="179">
        <f t="shared" ref="AA164:AA185" si="28">Z164*K164</f>
        <v>0</v>
      </c>
      <c r="AR164" s="19" t="s">
        <v>224</v>
      </c>
      <c r="AT164" s="19" t="s">
        <v>220</v>
      </c>
      <c r="AU164" s="19" t="s">
        <v>93</v>
      </c>
      <c r="AY164" s="19" t="s">
        <v>219</v>
      </c>
      <c r="BE164" s="118">
        <f t="shared" ref="BE164:BE185" si="29">IF(U164="základní",N164,0)</f>
        <v>0</v>
      </c>
      <c r="BF164" s="118">
        <f t="shared" ref="BF164:BF185" si="30">IF(U164="snížená",N164,0)</f>
        <v>0</v>
      </c>
      <c r="BG164" s="118">
        <f t="shared" ref="BG164:BG185" si="31">IF(U164="zákl. přenesená",N164,0)</f>
        <v>0</v>
      </c>
      <c r="BH164" s="118">
        <f t="shared" ref="BH164:BH185" si="32">IF(U164="sníž. přenesená",N164,0)</f>
        <v>0</v>
      </c>
      <c r="BI164" s="118">
        <f t="shared" ref="BI164:BI185" si="33">IF(U164="nulová",N164,0)</f>
        <v>0</v>
      </c>
      <c r="BJ164" s="19" t="s">
        <v>40</v>
      </c>
      <c r="BK164" s="118">
        <f t="shared" ref="BK164:BK185" si="34">ROUND(L164*K164,2)</f>
        <v>0</v>
      </c>
      <c r="BL164" s="19" t="s">
        <v>224</v>
      </c>
      <c r="BM164" s="19" t="s">
        <v>357</v>
      </c>
    </row>
    <row r="165" spans="2:65" s="1" customFormat="1" ht="38.25" customHeight="1">
      <c r="B165" s="35"/>
      <c r="C165" s="173" t="s">
        <v>358</v>
      </c>
      <c r="D165" s="173" t="s">
        <v>220</v>
      </c>
      <c r="E165" s="174" t="s">
        <v>359</v>
      </c>
      <c r="F165" s="251" t="s">
        <v>360</v>
      </c>
      <c r="G165" s="251"/>
      <c r="H165" s="251"/>
      <c r="I165" s="251"/>
      <c r="J165" s="175" t="s">
        <v>223</v>
      </c>
      <c r="K165" s="176">
        <v>372.25</v>
      </c>
      <c r="L165" s="252">
        <v>0</v>
      </c>
      <c r="M165" s="253"/>
      <c r="N165" s="254">
        <f t="shared" si="25"/>
        <v>0</v>
      </c>
      <c r="O165" s="254"/>
      <c r="P165" s="254"/>
      <c r="Q165" s="254"/>
      <c r="R165" s="37"/>
      <c r="T165" s="177" t="s">
        <v>22</v>
      </c>
      <c r="U165" s="44" t="s">
        <v>49</v>
      </c>
      <c r="V165" s="36"/>
      <c r="W165" s="178">
        <f t="shared" si="26"/>
        <v>0</v>
      </c>
      <c r="X165" s="178">
        <v>0.22090000000000001</v>
      </c>
      <c r="Y165" s="178">
        <f t="shared" si="27"/>
        <v>82.230025000000012</v>
      </c>
      <c r="Z165" s="178">
        <v>0</v>
      </c>
      <c r="AA165" s="179">
        <f t="shared" si="28"/>
        <v>0</v>
      </c>
      <c r="AR165" s="19" t="s">
        <v>224</v>
      </c>
      <c r="AT165" s="19" t="s">
        <v>220</v>
      </c>
      <c r="AU165" s="19" t="s">
        <v>93</v>
      </c>
      <c r="AY165" s="19" t="s">
        <v>219</v>
      </c>
      <c r="BE165" s="118">
        <f t="shared" si="29"/>
        <v>0</v>
      </c>
      <c r="BF165" s="118">
        <f t="shared" si="30"/>
        <v>0</v>
      </c>
      <c r="BG165" s="118">
        <f t="shared" si="31"/>
        <v>0</v>
      </c>
      <c r="BH165" s="118">
        <f t="shared" si="32"/>
        <v>0</v>
      </c>
      <c r="BI165" s="118">
        <f t="shared" si="33"/>
        <v>0</v>
      </c>
      <c r="BJ165" s="19" t="s">
        <v>40</v>
      </c>
      <c r="BK165" s="118">
        <f t="shared" si="34"/>
        <v>0</v>
      </c>
      <c r="BL165" s="19" t="s">
        <v>224</v>
      </c>
      <c r="BM165" s="19" t="s">
        <v>361</v>
      </c>
    </row>
    <row r="166" spans="2:65" s="1" customFormat="1" ht="38.25" customHeight="1">
      <c r="B166" s="35"/>
      <c r="C166" s="173" t="s">
        <v>362</v>
      </c>
      <c r="D166" s="173" t="s">
        <v>220</v>
      </c>
      <c r="E166" s="174" t="s">
        <v>363</v>
      </c>
      <c r="F166" s="251" t="s">
        <v>364</v>
      </c>
      <c r="G166" s="251"/>
      <c r="H166" s="251"/>
      <c r="I166" s="251"/>
      <c r="J166" s="175" t="s">
        <v>223</v>
      </c>
      <c r="K166" s="176">
        <v>558.51</v>
      </c>
      <c r="L166" s="252">
        <v>0</v>
      </c>
      <c r="M166" s="253"/>
      <c r="N166" s="254">
        <f t="shared" si="25"/>
        <v>0</v>
      </c>
      <c r="O166" s="254"/>
      <c r="P166" s="254"/>
      <c r="Q166" s="254"/>
      <c r="R166" s="37"/>
      <c r="T166" s="177" t="s">
        <v>22</v>
      </c>
      <c r="U166" s="44" t="s">
        <v>49</v>
      </c>
      <c r="V166" s="36"/>
      <c r="W166" s="178">
        <f t="shared" si="26"/>
        <v>0</v>
      </c>
      <c r="X166" s="178">
        <v>0</v>
      </c>
      <c r="Y166" s="178">
        <f t="shared" si="27"/>
        <v>0</v>
      </c>
      <c r="Z166" s="178">
        <v>0</v>
      </c>
      <c r="AA166" s="179">
        <f t="shared" si="28"/>
        <v>0</v>
      </c>
      <c r="AR166" s="19" t="s">
        <v>224</v>
      </c>
      <c r="AT166" s="19" t="s">
        <v>220</v>
      </c>
      <c r="AU166" s="19" t="s">
        <v>93</v>
      </c>
      <c r="AY166" s="19" t="s">
        <v>219</v>
      </c>
      <c r="BE166" s="118">
        <f t="shared" si="29"/>
        <v>0</v>
      </c>
      <c r="BF166" s="118">
        <f t="shared" si="30"/>
        <v>0</v>
      </c>
      <c r="BG166" s="118">
        <f t="shared" si="31"/>
        <v>0</v>
      </c>
      <c r="BH166" s="118">
        <f t="shared" si="32"/>
        <v>0</v>
      </c>
      <c r="BI166" s="118">
        <f t="shared" si="33"/>
        <v>0</v>
      </c>
      <c r="BJ166" s="19" t="s">
        <v>40</v>
      </c>
      <c r="BK166" s="118">
        <f t="shared" si="34"/>
        <v>0</v>
      </c>
      <c r="BL166" s="19" t="s">
        <v>224</v>
      </c>
      <c r="BM166" s="19" t="s">
        <v>365</v>
      </c>
    </row>
    <row r="167" spans="2:65" s="1" customFormat="1" ht="38.25" customHeight="1">
      <c r="B167" s="35"/>
      <c r="C167" s="173" t="s">
        <v>366</v>
      </c>
      <c r="D167" s="173" t="s">
        <v>220</v>
      </c>
      <c r="E167" s="174" t="s">
        <v>367</v>
      </c>
      <c r="F167" s="251" t="s">
        <v>368</v>
      </c>
      <c r="G167" s="251"/>
      <c r="H167" s="251"/>
      <c r="I167" s="251"/>
      <c r="J167" s="175" t="s">
        <v>223</v>
      </c>
      <c r="K167" s="176">
        <v>1088.432</v>
      </c>
      <c r="L167" s="252">
        <v>0</v>
      </c>
      <c r="M167" s="253"/>
      <c r="N167" s="254">
        <f t="shared" si="25"/>
        <v>0</v>
      </c>
      <c r="O167" s="254"/>
      <c r="P167" s="254"/>
      <c r="Q167" s="254"/>
      <c r="R167" s="37"/>
      <c r="T167" s="177" t="s">
        <v>22</v>
      </c>
      <c r="U167" s="44" t="s">
        <v>49</v>
      </c>
      <c r="V167" s="36"/>
      <c r="W167" s="178">
        <f t="shared" si="26"/>
        <v>0</v>
      </c>
      <c r="X167" s="178">
        <v>0</v>
      </c>
      <c r="Y167" s="178">
        <f t="shared" si="27"/>
        <v>0</v>
      </c>
      <c r="Z167" s="178">
        <v>0</v>
      </c>
      <c r="AA167" s="179">
        <f t="shared" si="28"/>
        <v>0</v>
      </c>
      <c r="AR167" s="19" t="s">
        <v>224</v>
      </c>
      <c r="AT167" s="19" t="s">
        <v>220</v>
      </c>
      <c r="AU167" s="19" t="s">
        <v>93</v>
      </c>
      <c r="AY167" s="19" t="s">
        <v>219</v>
      </c>
      <c r="BE167" s="118">
        <f t="shared" si="29"/>
        <v>0</v>
      </c>
      <c r="BF167" s="118">
        <f t="shared" si="30"/>
        <v>0</v>
      </c>
      <c r="BG167" s="118">
        <f t="shared" si="31"/>
        <v>0</v>
      </c>
      <c r="BH167" s="118">
        <f t="shared" si="32"/>
        <v>0</v>
      </c>
      <c r="BI167" s="118">
        <f t="shared" si="33"/>
        <v>0</v>
      </c>
      <c r="BJ167" s="19" t="s">
        <v>40</v>
      </c>
      <c r="BK167" s="118">
        <f t="shared" si="34"/>
        <v>0</v>
      </c>
      <c r="BL167" s="19" t="s">
        <v>224</v>
      </c>
      <c r="BM167" s="19" t="s">
        <v>369</v>
      </c>
    </row>
    <row r="168" spans="2:65" s="1" customFormat="1" ht="25.5" customHeight="1">
      <c r="B168" s="35"/>
      <c r="C168" s="173" t="s">
        <v>10</v>
      </c>
      <c r="D168" s="173" t="s">
        <v>220</v>
      </c>
      <c r="E168" s="174" t="s">
        <v>370</v>
      </c>
      <c r="F168" s="251" t="s">
        <v>371</v>
      </c>
      <c r="G168" s="251"/>
      <c r="H168" s="251"/>
      <c r="I168" s="251"/>
      <c r="J168" s="175" t="s">
        <v>372</v>
      </c>
      <c r="K168" s="176">
        <v>10</v>
      </c>
      <c r="L168" s="252">
        <v>0</v>
      </c>
      <c r="M168" s="253"/>
      <c r="N168" s="254">
        <f t="shared" si="25"/>
        <v>0</v>
      </c>
      <c r="O168" s="254"/>
      <c r="P168" s="254"/>
      <c r="Q168" s="254"/>
      <c r="R168" s="37"/>
      <c r="T168" s="177" t="s">
        <v>22</v>
      </c>
      <c r="U168" s="44" t="s">
        <v>49</v>
      </c>
      <c r="V168" s="36"/>
      <c r="W168" s="178">
        <f t="shared" si="26"/>
        <v>0</v>
      </c>
      <c r="X168" s="178">
        <v>1.8280000000000001E-2</v>
      </c>
      <c r="Y168" s="178">
        <f t="shared" si="27"/>
        <v>0.18280000000000002</v>
      </c>
      <c r="Z168" s="178">
        <v>0</v>
      </c>
      <c r="AA168" s="179">
        <f t="shared" si="28"/>
        <v>0</v>
      </c>
      <c r="AR168" s="19" t="s">
        <v>224</v>
      </c>
      <c r="AT168" s="19" t="s">
        <v>220</v>
      </c>
      <c r="AU168" s="19" t="s">
        <v>93</v>
      </c>
      <c r="AY168" s="19" t="s">
        <v>219</v>
      </c>
      <c r="BE168" s="118">
        <f t="shared" si="29"/>
        <v>0</v>
      </c>
      <c r="BF168" s="118">
        <f t="shared" si="30"/>
        <v>0</v>
      </c>
      <c r="BG168" s="118">
        <f t="shared" si="31"/>
        <v>0</v>
      </c>
      <c r="BH168" s="118">
        <f t="shared" si="32"/>
        <v>0</v>
      </c>
      <c r="BI168" s="118">
        <f t="shared" si="33"/>
        <v>0</v>
      </c>
      <c r="BJ168" s="19" t="s">
        <v>40</v>
      </c>
      <c r="BK168" s="118">
        <f t="shared" si="34"/>
        <v>0</v>
      </c>
      <c r="BL168" s="19" t="s">
        <v>224</v>
      </c>
      <c r="BM168" s="19" t="s">
        <v>373</v>
      </c>
    </row>
    <row r="169" spans="2:65" s="1" customFormat="1" ht="25.5" customHeight="1">
      <c r="B169" s="35"/>
      <c r="C169" s="173" t="s">
        <v>374</v>
      </c>
      <c r="D169" s="173" t="s">
        <v>220</v>
      </c>
      <c r="E169" s="174" t="s">
        <v>375</v>
      </c>
      <c r="F169" s="251" t="s">
        <v>376</v>
      </c>
      <c r="G169" s="251"/>
      <c r="H169" s="251"/>
      <c r="I169" s="251"/>
      <c r="J169" s="175" t="s">
        <v>372</v>
      </c>
      <c r="K169" s="176">
        <v>29</v>
      </c>
      <c r="L169" s="252">
        <v>0</v>
      </c>
      <c r="M169" s="253"/>
      <c r="N169" s="254">
        <f t="shared" si="25"/>
        <v>0</v>
      </c>
      <c r="O169" s="254"/>
      <c r="P169" s="254"/>
      <c r="Q169" s="254"/>
      <c r="R169" s="37"/>
      <c r="T169" s="177" t="s">
        <v>22</v>
      </c>
      <c r="U169" s="44" t="s">
        <v>49</v>
      </c>
      <c r="V169" s="36"/>
      <c r="W169" s="178">
        <f t="shared" si="26"/>
        <v>0</v>
      </c>
      <c r="X169" s="178">
        <v>0</v>
      </c>
      <c r="Y169" s="178">
        <f t="shared" si="27"/>
        <v>0</v>
      </c>
      <c r="Z169" s="178">
        <v>0</v>
      </c>
      <c r="AA169" s="179">
        <f t="shared" si="28"/>
        <v>0</v>
      </c>
      <c r="AR169" s="19" t="s">
        <v>224</v>
      </c>
      <c r="AT169" s="19" t="s">
        <v>220</v>
      </c>
      <c r="AU169" s="19" t="s">
        <v>93</v>
      </c>
      <c r="AY169" s="19" t="s">
        <v>219</v>
      </c>
      <c r="BE169" s="118">
        <f t="shared" si="29"/>
        <v>0</v>
      </c>
      <c r="BF169" s="118">
        <f t="shared" si="30"/>
        <v>0</v>
      </c>
      <c r="BG169" s="118">
        <f t="shared" si="31"/>
        <v>0</v>
      </c>
      <c r="BH169" s="118">
        <f t="shared" si="32"/>
        <v>0</v>
      </c>
      <c r="BI169" s="118">
        <f t="shared" si="33"/>
        <v>0</v>
      </c>
      <c r="BJ169" s="19" t="s">
        <v>40</v>
      </c>
      <c r="BK169" s="118">
        <f t="shared" si="34"/>
        <v>0</v>
      </c>
      <c r="BL169" s="19" t="s">
        <v>224</v>
      </c>
      <c r="BM169" s="19" t="s">
        <v>377</v>
      </c>
    </row>
    <row r="170" spans="2:65" s="1" customFormat="1" ht="25.5" customHeight="1">
      <c r="B170" s="35"/>
      <c r="C170" s="173" t="s">
        <v>378</v>
      </c>
      <c r="D170" s="173" t="s">
        <v>220</v>
      </c>
      <c r="E170" s="174" t="s">
        <v>379</v>
      </c>
      <c r="F170" s="251" t="s">
        <v>380</v>
      </c>
      <c r="G170" s="251"/>
      <c r="H170" s="251"/>
      <c r="I170" s="251"/>
      <c r="J170" s="175" t="s">
        <v>372</v>
      </c>
      <c r="K170" s="176">
        <v>2</v>
      </c>
      <c r="L170" s="252">
        <v>0</v>
      </c>
      <c r="M170" s="253"/>
      <c r="N170" s="254">
        <f t="shared" si="25"/>
        <v>0</v>
      </c>
      <c r="O170" s="254"/>
      <c r="P170" s="254"/>
      <c r="Q170" s="254"/>
      <c r="R170" s="37"/>
      <c r="T170" s="177" t="s">
        <v>22</v>
      </c>
      <c r="U170" s="44" t="s">
        <v>49</v>
      </c>
      <c r="V170" s="36"/>
      <c r="W170" s="178">
        <f t="shared" si="26"/>
        <v>0</v>
      </c>
      <c r="X170" s="178">
        <v>0</v>
      </c>
      <c r="Y170" s="178">
        <f t="shared" si="27"/>
        <v>0</v>
      </c>
      <c r="Z170" s="178">
        <v>0</v>
      </c>
      <c r="AA170" s="179">
        <f t="shared" si="28"/>
        <v>0</v>
      </c>
      <c r="AR170" s="19" t="s">
        <v>224</v>
      </c>
      <c r="AT170" s="19" t="s">
        <v>220</v>
      </c>
      <c r="AU170" s="19" t="s">
        <v>93</v>
      </c>
      <c r="AY170" s="19" t="s">
        <v>219</v>
      </c>
      <c r="BE170" s="118">
        <f t="shared" si="29"/>
        <v>0</v>
      </c>
      <c r="BF170" s="118">
        <f t="shared" si="30"/>
        <v>0</v>
      </c>
      <c r="BG170" s="118">
        <f t="shared" si="31"/>
        <v>0</v>
      </c>
      <c r="BH170" s="118">
        <f t="shared" si="32"/>
        <v>0</v>
      </c>
      <c r="BI170" s="118">
        <f t="shared" si="33"/>
        <v>0</v>
      </c>
      <c r="BJ170" s="19" t="s">
        <v>40</v>
      </c>
      <c r="BK170" s="118">
        <f t="shared" si="34"/>
        <v>0</v>
      </c>
      <c r="BL170" s="19" t="s">
        <v>224</v>
      </c>
      <c r="BM170" s="19" t="s">
        <v>381</v>
      </c>
    </row>
    <row r="171" spans="2:65" s="1" customFormat="1" ht="25.5" customHeight="1">
      <c r="B171" s="35"/>
      <c r="C171" s="173" t="s">
        <v>382</v>
      </c>
      <c r="D171" s="173" t="s">
        <v>220</v>
      </c>
      <c r="E171" s="174" t="s">
        <v>383</v>
      </c>
      <c r="F171" s="251" t="s">
        <v>384</v>
      </c>
      <c r="G171" s="251"/>
      <c r="H171" s="251"/>
      <c r="I171" s="251"/>
      <c r="J171" s="175" t="s">
        <v>372</v>
      </c>
      <c r="K171" s="176">
        <v>7</v>
      </c>
      <c r="L171" s="252">
        <v>0</v>
      </c>
      <c r="M171" s="253"/>
      <c r="N171" s="254">
        <f t="shared" si="25"/>
        <v>0</v>
      </c>
      <c r="O171" s="254"/>
      <c r="P171" s="254"/>
      <c r="Q171" s="254"/>
      <c r="R171" s="37"/>
      <c r="T171" s="177" t="s">
        <v>22</v>
      </c>
      <c r="U171" s="44" t="s">
        <v>49</v>
      </c>
      <c r="V171" s="36"/>
      <c r="W171" s="178">
        <f t="shared" si="26"/>
        <v>0</v>
      </c>
      <c r="X171" s="178">
        <v>0</v>
      </c>
      <c r="Y171" s="178">
        <f t="shared" si="27"/>
        <v>0</v>
      </c>
      <c r="Z171" s="178">
        <v>0</v>
      </c>
      <c r="AA171" s="179">
        <f t="shared" si="28"/>
        <v>0</v>
      </c>
      <c r="AR171" s="19" t="s">
        <v>224</v>
      </c>
      <c r="AT171" s="19" t="s">
        <v>220</v>
      </c>
      <c r="AU171" s="19" t="s">
        <v>93</v>
      </c>
      <c r="AY171" s="19" t="s">
        <v>219</v>
      </c>
      <c r="BE171" s="118">
        <f t="shared" si="29"/>
        <v>0</v>
      </c>
      <c r="BF171" s="118">
        <f t="shared" si="30"/>
        <v>0</v>
      </c>
      <c r="BG171" s="118">
        <f t="shared" si="31"/>
        <v>0</v>
      </c>
      <c r="BH171" s="118">
        <f t="shared" si="32"/>
        <v>0</v>
      </c>
      <c r="BI171" s="118">
        <f t="shared" si="33"/>
        <v>0</v>
      </c>
      <c r="BJ171" s="19" t="s">
        <v>40</v>
      </c>
      <c r="BK171" s="118">
        <f t="shared" si="34"/>
        <v>0</v>
      </c>
      <c r="BL171" s="19" t="s">
        <v>224</v>
      </c>
      <c r="BM171" s="19" t="s">
        <v>385</v>
      </c>
    </row>
    <row r="172" spans="2:65" s="1" customFormat="1" ht="25.5" customHeight="1">
      <c r="B172" s="35"/>
      <c r="C172" s="173" t="s">
        <v>386</v>
      </c>
      <c r="D172" s="173" t="s">
        <v>220</v>
      </c>
      <c r="E172" s="174" t="s">
        <v>387</v>
      </c>
      <c r="F172" s="251" t="s">
        <v>388</v>
      </c>
      <c r="G172" s="251"/>
      <c r="H172" s="251"/>
      <c r="I172" s="251"/>
      <c r="J172" s="175" t="s">
        <v>372</v>
      </c>
      <c r="K172" s="176">
        <v>68</v>
      </c>
      <c r="L172" s="252">
        <v>0</v>
      </c>
      <c r="M172" s="253"/>
      <c r="N172" s="254">
        <f t="shared" si="25"/>
        <v>0</v>
      </c>
      <c r="O172" s="254"/>
      <c r="P172" s="254"/>
      <c r="Q172" s="254"/>
      <c r="R172" s="37"/>
      <c r="T172" s="177" t="s">
        <v>22</v>
      </c>
      <c r="U172" s="44" t="s">
        <v>49</v>
      </c>
      <c r="V172" s="36"/>
      <c r="W172" s="178">
        <f t="shared" si="26"/>
        <v>0</v>
      </c>
      <c r="X172" s="178">
        <v>0</v>
      </c>
      <c r="Y172" s="178">
        <f t="shared" si="27"/>
        <v>0</v>
      </c>
      <c r="Z172" s="178">
        <v>0</v>
      </c>
      <c r="AA172" s="179">
        <f t="shared" si="28"/>
        <v>0</v>
      </c>
      <c r="AR172" s="19" t="s">
        <v>224</v>
      </c>
      <c r="AT172" s="19" t="s">
        <v>220</v>
      </c>
      <c r="AU172" s="19" t="s">
        <v>93</v>
      </c>
      <c r="AY172" s="19" t="s">
        <v>219</v>
      </c>
      <c r="BE172" s="118">
        <f t="shared" si="29"/>
        <v>0</v>
      </c>
      <c r="BF172" s="118">
        <f t="shared" si="30"/>
        <v>0</v>
      </c>
      <c r="BG172" s="118">
        <f t="shared" si="31"/>
        <v>0</v>
      </c>
      <c r="BH172" s="118">
        <f t="shared" si="32"/>
        <v>0</v>
      </c>
      <c r="BI172" s="118">
        <f t="shared" si="33"/>
        <v>0</v>
      </c>
      <c r="BJ172" s="19" t="s">
        <v>40</v>
      </c>
      <c r="BK172" s="118">
        <f t="shared" si="34"/>
        <v>0</v>
      </c>
      <c r="BL172" s="19" t="s">
        <v>224</v>
      </c>
      <c r="BM172" s="19" t="s">
        <v>389</v>
      </c>
    </row>
    <row r="173" spans="2:65" s="1" customFormat="1" ht="25.5" customHeight="1">
      <c r="B173" s="35"/>
      <c r="C173" s="173" t="s">
        <v>390</v>
      </c>
      <c r="D173" s="173" t="s">
        <v>220</v>
      </c>
      <c r="E173" s="174" t="s">
        <v>391</v>
      </c>
      <c r="F173" s="251" t="s">
        <v>392</v>
      </c>
      <c r="G173" s="251"/>
      <c r="H173" s="251"/>
      <c r="I173" s="251"/>
      <c r="J173" s="175" t="s">
        <v>372</v>
      </c>
      <c r="K173" s="176">
        <v>300</v>
      </c>
      <c r="L173" s="252">
        <v>0</v>
      </c>
      <c r="M173" s="253"/>
      <c r="N173" s="254">
        <f t="shared" si="25"/>
        <v>0</v>
      </c>
      <c r="O173" s="254"/>
      <c r="P173" s="254"/>
      <c r="Q173" s="254"/>
      <c r="R173" s="37"/>
      <c r="T173" s="177" t="s">
        <v>22</v>
      </c>
      <c r="U173" s="44" t="s">
        <v>49</v>
      </c>
      <c r="V173" s="36"/>
      <c r="W173" s="178">
        <f t="shared" si="26"/>
        <v>0</v>
      </c>
      <c r="X173" s="178">
        <v>0</v>
      </c>
      <c r="Y173" s="178">
        <f t="shared" si="27"/>
        <v>0</v>
      </c>
      <c r="Z173" s="178">
        <v>0</v>
      </c>
      <c r="AA173" s="179">
        <f t="shared" si="28"/>
        <v>0</v>
      </c>
      <c r="AR173" s="19" t="s">
        <v>224</v>
      </c>
      <c r="AT173" s="19" t="s">
        <v>220</v>
      </c>
      <c r="AU173" s="19" t="s">
        <v>93</v>
      </c>
      <c r="AY173" s="19" t="s">
        <v>219</v>
      </c>
      <c r="BE173" s="118">
        <f t="shared" si="29"/>
        <v>0</v>
      </c>
      <c r="BF173" s="118">
        <f t="shared" si="30"/>
        <v>0</v>
      </c>
      <c r="BG173" s="118">
        <f t="shared" si="31"/>
        <v>0</v>
      </c>
      <c r="BH173" s="118">
        <f t="shared" si="32"/>
        <v>0</v>
      </c>
      <c r="BI173" s="118">
        <f t="shared" si="33"/>
        <v>0</v>
      </c>
      <c r="BJ173" s="19" t="s">
        <v>40</v>
      </c>
      <c r="BK173" s="118">
        <f t="shared" si="34"/>
        <v>0</v>
      </c>
      <c r="BL173" s="19" t="s">
        <v>224</v>
      </c>
      <c r="BM173" s="19" t="s">
        <v>393</v>
      </c>
    </row>
    <row r="174" spans="2:65" s="1" customFormat="1" ht="25.5" customHeight="1">
      <c r="B174" s="35"/>
      <c r="C174" s="173" t="s">
        <v>394</v>
      </c>
      <c r="D174" s="173" t="s">
        <v>220</v>
      </c>
      <c r="E174" s="174" t="s">
        <v>395</v>
      </c>
      <c r="F174" s="251" t="s">
        <v>396</v>
      </c>
      <c r="G174" s="251"/>
      <c r="H174" s="251"/>
      <c r="I174" s="251"/>
      <c r="J174" s="175" t="s">
        <v>372</v>
      </c>
      <c r="K174" s="176">
        <v>6</v>
      </c>
      <c r="L174" s="252">
        <v>0</v>
      </c>
      <c r="M174" s="253"/>
      <c r="N174" s="254">
        <f t="shared" si="25"/>
        <v>0</v>
      </c>
      <c r="O174" s="254"/>
      <c r="P174" s="254"/>
      <c r="Q174" s="254"/>
      <c r="R174" s="37"/>
      <c r="T174" s="177" t="s">
        <v>22</v>
      </c>
      <c r="U174" s="44" t="s">
        <v>49</v>
      </c>
      <c r="V174" s="36"/>
      <c r="W174" s="178">
        <f t="shared" si="26"/>
        <v>0</v>
      </c>
      <c r="X174" s="178">
        <v>0</v>
      </c>
      <c r="Y174" s="178">
        <f t="shared" si="27"/>
        <v>0</v>
      </c>
      <c r="Z174" s="178">
        <v>0</v>
      </c>
      <c r="AA174" s="179">
        <f t="shared" si="28"/>
        <v>0</v>
      </c>
      <c r="AR174" s="19" t="s">
        <v>224</v>
      </c>
      <c r="AT174" s="19" t="s">
        <v>220</v>
      </c>
      <c r="AU174" s="19" t="s">
        <v>93</v>
      </c>
      <c r="AY174" s="19" t="s">
        <v>219</v>
      </c>
      <c r="BE174" s="118">
        <f t="shared" si="29"/>
        <v>0</v>
      </c>
      <c r="BF174" s="118">
        <f t="shared" si="30"/>
        <v>0</v>
      </c>
      <c r="BG174" s="118">
        <f t="shared" si="31"/>
        <v>0</v>
      </c>
      <c r="BH174" s="118">
        <f t="shared" si="32"/>
        <v>0</v>
      </c>
      <c r="BI174" s="118">
        <f t="shared" si="33"/>
        <v>0</v>
      </c>
      <c r="BJ174" s="19" t="s">
        <v>40</v>
      </c>
      <c r="BK174" s="118">
        <f t="shared" si="34"/>
        <v>0</v>
      </c>
      <c r="BL174" s="19" t="s">
        <v>224</v>
      </c>
      <c r="BM174" s="19" t="s">
        <v>397</v>
      </c>
    </row>
    <row r="175" spans="2:65" s="1" customFormat="1" ht="25.5" customHeight="1">
      <c r="B175" s="35"/>
      <c r="C175" s="173" t="s">
        <v>398</v>
      </c>
      <c r="D175" s="173" t="s">
        <v>220</v>
      </c>
      <c r="E175" s="174" t="s">
        <v>399</v>
      </c>
      <c r="F175" s="251" t="s">
        <v>400</v>
      </c>
      <c r="G175" s="251"/>
      <c r="H175" s="251"/>
      <c r="I175" s="251"/>
      <c r="J175" s="175" t="s">
        <v>372</v>
      </c>
      <c r="K175" s="176">
        <v>5</v>
      </c>
      <c r="L175" s="252">
        <v>0</v>
      </c>
      <c r="M175" s="253"/>
      <c r="N175" s="254">
        <f t="shared" si="25"/>
        <v>0</v>
      </c>
      <c r="O175" s="254"/>
      <c r="P175" s="254"/>
      <c r="Q175" s="254"/>
      <c r="R175" s="37"/>
      <c r="T175" s="177" t="s">
        <v>22</v>
      </c>
      <c r="U175" s="44" t="s">
        <v>49</v>
      </c>
      <c r="V175" s="36"/>
      <c r="W175" s="178">
        <f t="shared" si="26"/>
        <v>0</v>
      </c>
      <c r="X175" s="178">
        <v>0</v>
      </c>
      <c r="Y175" s="178">
        <f t="shared" si="27"/>
        <v>0</v>
      </c>
      <c r="Z175" s="178">
        <v>0</v>
      </c>
      <c r="AA175" s="179">
        <f t="shared" si="28"/>
        <v>0</v>
      </c>
      <c r="AR175" s="19" t="s">
        <v>224</v>
      </c>
      <c r="AT175" s="19" t="s">
        <v>220</v>
      </c>
      <c r="AU175" s="19" t="s">
        <v>93</v>
      </c>
      <c r="AY175" s="19" t="s">
        <v>219</v>
      </c>
      <c r="BE175" s="118">
        <f t="shared" si="29"/>
        <v>0</v>
      </c>
      <c r="BF175" s="118">
        <f t="shared" si="30"/>
        <v>0</v>
      </c>
      <c r="BG175" s="118">
        <f t="shared" si="31"/>
        <v>0</v>
      </c>
      <c r="BH175" s="118">
        <f t="shared" si="32"/>
        <v>0</v>
      </c>
      <c r="BI175" s="118">
        <f t="shared" si="33"/>
        <v>0</v>
      </c>
      <c r="BJ175" s="19" t="s">
        <v>40</v>
      </c>
      <c r="BK175" s="118">
        <f t="shared" si="34"/>
        <v>0</v>
      </c>
      <c r="BL175" s="19" t="s">
        <v>224</v>
      </c>
      <c r="BM175" s="19" t="s">
        <v>401</v>
      </c>
    </row>
    <row r="176" spans="2:65" s="1" customFormat="1" ht="25.5" customHeight="1">
      <c r="B176" s="35"/>
      <c r="C176" s="173" t="s">
        <v>402</v>
      </c>
      <c r="D176" s="173" t="s">
        <v>220</v>
      </c>
      <c r="E176" s="174" t="s">
        <v>403</v>
      </c>
      <c r="F176" s="251" t="s">
        <v>404</v>
      </c>
      <c r="G176" s="251"/>
      <c r="H176" s="251"/>
      <c r="I176" s="251"/>
      <c r="J176" s="175" t="s">
        <v>372</v>
      </c>
      <c r="K176" s="176">
        <v>18</v>
      </c>
      <c r="L176" s="252">
        <v>0</v>
      </c>
      <c r="M176" s="253"/>
      <c r="N176" s="254">
        <f t="shared" si="25"/>
        <v>0</v>
      </c>
      <c r="O176" s="254"/>
      <c r="P176" s="254"/>
      <c r="Q176" s="254"/>
      <c r="R176" s="37"/>
      <c r="T176" s="177" t="s">
        <v>22</v>
      </c>
      <c r="U176" s="44" t="s">
        <v>49</v>
      </c>
      <c r="V176" s="36"/>
      <c r="W176" s="178">
        <f t="shared" si="26"/>
        <v>0</v>
      </c>
      <c r="X176" s="178">
        <v>0</v>
      </c>
      <c r="Y176" s="178">
        <f t="shared" si="27"/>
        <v>0</v>
      </c>
      <c r="Z176" s="178">
        <v>0</v>
      </c>
      <c r="AA176" s="179">
        <f t="shared" si="28"/>
        <v>0</v>
      </c>
      <c r="AR176" s="19" t="s">
        <v>224</v>
      </c>
      <c r="AT176" s="19" t="s">
        <v>220</v>
      </c>
      <c r="AU176" s="19" t="s">
        <v>93</v>
      </c>
      <c r="AY176" s="19" t="s">
        <v>219</v>
      </c>
      <c r="BE176" s="118">
        <f t="shared" si="29"/>
        <v>0</v>
      </c>
      <c r="BF176" s="118">
        <f t="shared" si="30"/>
        <v>0</v>
      </c>
      <c r="BG176" s="118">
        <f t="shared" si="31"/>
        <v>0</v>
      </c>
      <c r="BH176" s="118">
        <f t="shared" si="32"/>
        <v>0</v>
      </c>
      <c r="BI176" s="118">
        <f t="shared" si="33"/>
        <v>0</v>
      </c>
      <c r="BJ176" s="19" t="s">
        <v>40</v>
      </c>
      <c r="BK176" s="118">
        <f t="shared" si="34"/>
        <v>0</v>
      </c>
      <c r="BL176" s="19" t="s">
        <v>224</v>
      </c>
      <c r="BM176" s="19" t="s">
        <v>405</v>
      </c>
    </row>
    <row r="177" spans="2:65" s="1" customFormat="1" ht="25.5" customHeight="1">
      <c r="B177" s="35"/>
      <c r="C177" s="173" t="s">
        <v>406</v>
      </c>
      <c r="D177" s="173" t="s">
        <v>220</v>
      </c>
      <c r="E177" s="174" t="s">
        <v>407</v>
      </c>
      <c r="F177" s="251" t="s">
        <v>408</v>
      </c>
      <c r="G177" s="251"/>
      <c r="H177" s="251"/>
      <c r="I177" s="251"/>
      <c r="J177" s="175" t="s">
        <v>372</v>
      </c>
      <c r="K177" s="176">
        <v>5</v>
      </c>
      <c r="L177" s="252">
        <v>0</v>
      </c>
      <c r="M177" s="253"/>
      <c r="N177" s="254">
        <f t="shared" si="25"/>
        <v>0</v>
      </c>
      <c r="O177" s="254"/>
      <c r="P177" s="254"/>
      <c r="Q177" s="254"/>
      <c r="R177" s="37"/>
      <c r="T177" s="177" t="s">
        <v>22</v>
      </c>
      <c r="U177" s="44" t="s">
        <v>49</v>
      </c>
      <c r="V177" s="36"/>
      <c r="W177" s="178">
        <f t="shared" si="26"/>
        <v>0</v>
      </c>
      <c r="X177" s="178">
        <v>0</v>
      </c>
      <c r="Y177" s="178">
        <f t="shared" si="27"/>
        <v>0</v>
      </c>
      <c r="Z177" s="178">
        <v>0</v>
      </c>
      <c r="AA177" s="179">
        <f t="shared" si="28"/>
        <v>0</v>
      </c>
      <c r="AR177" s="19" t="s">
        <v>224</v>
      </c>
      <c r="AT177" s="19" t="s">
        <v>220</v>
      </c>
      <c r="AU177" s="19" t="s">
        <v>93</v>
      </c>
      <c r="AY177" s="19" t="s">
        <v>219</v>
      </c>
      <c r="BE177" s="118">
        <f t="shared" si="29"/>
        <v>0</v>
      </c>
      <c r="BF177" s="118">
        <f t="shared" si="30"/>
        <v>0</v>
      </c>
      <c r="BG177" s="118">
        <f t="shared" si="31"/>
        <v>0</v>
      </c>
      <c r="BH177" s="118">
        <f t="shared" si="32"/>
        <v>0</v>
      </c>
      <c r="BI177" s="118">
        <f t="shared" si="33"/>
        <v>0</v>
      </c>
      <c r="BJ177" s="19" t="s">
        <v>40</v>
      </c>
      <c r="BK177" s="118">
        <f t="shared" si="34"/>
        <v>0</v>
      </c>
      <c r="BL177" s="19" t="s">
        <v>224</v>
      </c>
      <c r="BM177" s="19" t="s">
        <v>409</v>
      </c>
    </row>
    <row r="178" spans="2:65" s="1" customFormat="1" ht="25.5" customHeight="1">
      <c r="B178" s="35"/>
      <c r="C178" s="173" t="s">
        <v>410</v>
      </c>
      <c r="D178" s="173" t="s">
        <v>220</v>
      </c>
      <c r="E178" s="174" t="s">
        <v>411</v>
      </c>
      <c r="F178" s="251" t="s">
        <v>412</v>
      </c>
      <c r="G178" s="251"/>
      <c r="H178" s="251"/>
      <c r="I178" s="251"/>
      <c r="J178" s="175" t="s">
        <v>372</v>
      </c>
      <c r="K178" s="176">
        <v>5</v>
      </c>
      <c r="L178" s="252">
        <v>0</v>
      </c>
      <c r="M178" s="253"/>
      <c r="N178" s="254">
        <f t="shared" si="25"/>
        <v>0</v>
      </c>
      <c r="O178" s="254"/>
      <c r="P178" s="254"/>
      <c r="Q178" s="254"/>
      <c r="R178" s="37"/>
      <c r="T178" s="177" t="s">
        <v>22</v>
      </c>
      <c r="U178" s="44" t="s">
        <v>49</v>
      </c>
      <c r="V178" s="36"/>
      <c r="W178" s="178">
        <f t="shared" si="26"/>
        <v>0</v>
      </c>
      <c r="X178" s="178">
        <v>0</v>
      </c>
      <c r="Y178" s="178">
        <f t="shared" si="27"/>
        <v>0</v>
      </c>
      <c r="Z178" s="178">
        <v>0</v>
      </c>
      <c r="AA178" s="179">
        <f t="shared" si="28"/>
        <v>0</v>
      </c>
      <c r="AR178" s="19" t="s">
        <v>224</v>
      </c>
      <c r="AT178" s="19" t="s">
        <v>220</v>
      </c>
      <c r="AU178" s="19" t="s">
        <v>93</v>
      </c>
      <c r="AY178" s="19" t="s">
        <v>219</v>
      </c>
      <c r="BE178" s="118">
        <f t="shared" si="29"/>
        <v>0</v>
      </c>
      <c r="BF178" s="118">
        <f t="shared" si="30"/>
        <v>0</v>
      </c>
      <c r="BG178" s="118">
        <f t="shared" si="31"/>
        <v>0</v>
      </c>
      <c r="BH178" s="118">
        <f t="shared" si="32"/>
        <v>0</v>
      </c>
      <c r="BI178" s="118">
        <f t="shared" si="33"/>
        <v>0</v>
      </c>
      <c r="BJ178" s="19" t="s">
        <v>40</v>
      </c>
      <c r="BK178" s="118">
        <f t="shared" si="34"/>
        <v>0</v>
      </c>
      <c r="BL178" s="19" t="s">
        <v>224</v>
      </c>
      <c r="BM178" s="19" t="s">
        <v>413</v>
      </c>
    </row>
    <row r="179" spans="2:65" s="1" customFormat="1" ht="25.5" customHeight="1">
      <c r="B179" s="35"/>
      <c r="C179" s="173" t="s">
        <v>414</v>
      </c>
      <c r="D179" s="173" t="s">
        <v>220</v>
      </c>
      <c r="E179" s="174" t="s">
        <v>415</v>
      </c>
      <c r="F179" s="251" t="s">
        <v>416</v>
      </c>
      <c r="G179" s="251"/>
      <c r="H179" s="251"/>
      <c r="I179" s="251"/>
      <c r="J179" s="175" t="s">
        <v>372</v>
      </c>
      <c r="K179" s="176">
        <v>1</v>
      </c>
      <c r="L179" s="252">
        <v>0</v>
      </c>
      <c r="M179" s="253"/>
      <c r="N179" s="254">
        <f t="shared" si="25"/>
        <v>0</v>
      </c>
      <c r="O179" s="254"/>
      <c r="P179" s="254"/>
      <c r="Q179" s="254"/>
      <c r="R179" s="37"/>
      <c r="T179" s="177" t="s">
        <v>22</v>
      </c>
      <c r="U179" s="44" t="s">
        <v>49</v>
      </c>
      <c r="V179" s="36"/>
      <c r="W179" s="178">
        <f t="shared" si="26"/>
        <v>0</v>
      </c>
      <c r="X179" s="178">
        <v>0</v>
      </c>
      <c r="Y179" s="178">
        <f t="shared" si="27"/>
        <v>0</v>
      </c>
      <c r="Z179" s="178">
        <v>0</v>
      </c>
      <c r="AA179" s="179">
        <f t="shared" si="28"/>
        <v>0</v>
      </c>
      <c r="AR179" s="19" t="s">
        <v>224</v>
      </c>
      <c r="AT179" s="19" t="s">
        <v>220</v>
      </c>
      <c r="AU179" s="19" t="s">
        <v>93</v>
      </c>
      <c r="AY179" s="19" t="s">
        <v>219</v>
      </c>
      <c r="BE179" s="118">
        <f t="shared" si="29"/>
        <v>0</v>
      </c>
      <c r="BF179" s="118">
        <f t="shared" si="30"/>
        <v>0</v>
      </c>
      <c r="BG179" s="118">
        <f t="shared" si="31"/>
        <v>0</v>
      </c>
      <c r="BH179" s="118">
        <f t="shared" si="32"/>
        <v>0</v>
      </c>
      <c r="BI179" s="118">
        <f t="shared" si="33"/>
        <v>0</v>
      </c>
      <c r="BJ179" s="19" t="s">
        <v>40</v>
      </c>
      <c r="BK179" s="118">
        <f t="shared" si="34"/>
        <v>0</v>
      </c>
      <c r="BL179" s="19" t="s">
        <v>224</v>
      </c>
      <c r="BM179" s="19" t="s">
        <v>417</v>
      </c>
    </row>
    <row r="180" spans="2:65" s="1" customFormat="1" ht="25.5" customHeight="1">
      <c r="B180" s="35"/>
      <c r="C180" s="173" t="s">
        <v>418</v>
      </c>
      <c r="D180" s="173" t="s">
        <v>220</v>
      </c>
      <c r="E180" s="174" t="s">
        <v>419</v>
      </c>
      <c r="F180" s="251" t="s">
        <v>420</v>
      </c>
      <c r="G180" s="251"/>
      <c r="H180" s="251"/>
      <c r="I180" s="251"/>
      <c r="J180" s="175" t="s">
        <v>372</v>
      </c>
      <c r="K180" s="176">
        <v>2</v>
      </c>
      <c r="L180" s="252">
        <v>0</v>
      </c>
      <c r="M180" s="253"/>
      <c r="N180" s="254">
        <f t="shared" si="25"/>
        <v>0</v>
      </c>
      <c r="O180" s="254"/>
      <c r="P180" s="254"/>
      <c r="Q180" s="254"/>
      <c r="R180" s="37"/>
      <c r="T180" s="177" t="s">
        <v>22</v>
      </c>
      <c r="U180" s="44" t="s">
        <v>49</v>
      </c>
      <c r="V180" s="36"/>
      <c r="W180" s="178">
        <f t="shared" si="26"/>
        <v>0</v>
      </c>
      <c r="X180" s="178">
        <v>0</v>
      </c>
      <c r="Y180" s="178">
        <f t="shared" si="27"/>
        <v>0</v>
      </c>
      <c r="Z180" s="178">
        <v>0</v>
      </c>
      <c r="AA180" s="179">
        <f t="shared" si="28"/>
        <v>0</v>
      </c>
      <c r="AR180" s="19" t="s">
        <v>224</v>
      </c>
      <c r="AT180" s="19" t="s">
        <v>220</v>
      </c>
      <c r="AU180" s="19" t="s">
        <v>93</v>
      </c>
      <c r="AY180" s="19" t="s">
        <v>219</v>
      </c>
      <c r="BE180" s="118">
        <f t="shared" si="29"/>
        <v>0</v>
      </c>
      <c r="BF180" s="118">
        <f t="shared" si="30"/>
        <v>0</v>
      </c>
      <c r="BG180" s="118">
        <f t="shared" si="31"/>
        <v>0</v>
      </c>
      <c r="BH180" s="118">
        <f t="shared" si="32"/>
        <v>0</v>
      </c>
      <c r="BI180" s="118">
        <f t="shared" si="33"/>
        <v>0</v>
      </c>
      <c r="BJ180" s="19" t="s">
        <v>40</v>
      </c>
      <c r="BK180" s="118">
        <f t="shared" si="34"/>
        <v>0</v>
      </c>
      <c r="BL180" s="19" t="s">
        <v>224</v>
      </c>
      <c r="BM180" s="19" t="s">
        <v>421</v>
      </c>
    </row>
    <row r="181" spans="2:65" s="1" customFormat="1" ht="25.5" customHeight="1">
      <c r="B181" s="35"/>
      <c r="C181" s="173" t="s">
        <v>422</v>
      </c>
      <c r="D181" s="173" t="s">
        <v>220</v>
      </c>
      <c r="E181" s="174" t="s">
        <v>423</v>
      </c>
      <c r="F181" s="251" t="s">
        <v>424</v>
      </c>
      <c r="G181" s="251"/>
      <c r="H181" s="251"/>
      <c r="I181" s="251"/>
      <c r="J181" s="175" t="s">
        <v>372</v>
      </c>
      <c r="K181" s="176">
        <v>1</v>
      </c>
      <c r="L181" s="252">
        <v>0</v>
      </c>
      <c r="M181" s="253"/>
      <c r="N181" s="254">
        <f t="shared" si="25"/>
        <v>0</v>
      </c>
      <c r="O181" s="254"/>
      <c r="P181" s="254"/>
      <c r="Q181" s="254"/>
      <c r="R181" s="37"/>
      <c r="T181" s="177" t="s">
        <v>22</v>
      </c>
      <c r="U181" s="44" t="s">
        <v>49</v>
      </c>
      <c r="V181" s="36"/>
      <c r="W181" s="178">
        <f t="shared" si="26"/>
        <v>0</v>
      </c>
      <c r="X181" s="178">
        <v>0</v>
      </c>
      <c r="Y181" s="178">
        <f t="shared" si="27"/>
        <v>0</v>
      </c>
      <c r="Z181" s="178">
        <v>0</v>
      </c>
      <c r="AA181" s="179">
        <f t="shared" si="28"/>
        <v>0</v>
      </c>
      <c r="AR181" s="19" t="s">
        <v>224</v>
      </c>
      <c r="AT181" s="19" t="s">
        <v>220</v>
      </c>
      <c r="AU181" s="19" t="s">
        <v>93</v>
      </c>
      <c r="AY181" s="19" t="s">
        <v>219</v>
      </c>
      <c r="BE181" s="118">
        <f t="shared" si="29"/>
        <v>0</v>
      </c>
      <c r="BF181" s="118">
        <f t="shared" si="30"/>
        <v>0</v>
      </c>
      <c r="BG181" s="118">
        <f t="shared" si="31"/>
        <v>0</v>
      </c>
      <c r="BH181" s="118">
        <f t="shared" si="32"/>
        <v>0</v>
      </c>
      <c r="BI181" s="118">
        <f t="shared" si="33"/>
        <v>0</v>
      </c>
      <c r="BJ181" s="19" t="s">
        <v>40</v>
      </c>
      <c r="BK181" s="118">
        <f t="shared" si="34"/>
        <v>0</v>
      </c>
      <c r="BL181" s="19" t="s">
        <v>224</v>
      </c>
      <c r="BM181" s="19" t="s">
        <v>425</v>
      </c>
    </row>
    <row r="182" spans="2:65" s="1" customFormat="1" ht="25.5" customHeight="1">
      <c r="B182" s="35"/>
      <c r="C182" s="173" t="s">
        <v>426</v>
      </c>
      <c r="D182" s="173" t="s">
        <v>220</v>
      </c>
      <c r="E182" s="174" t="s">
        <v>427</v>
      </c>
      <c r="F182" s="251" t="s">
        <v>428</v>
      </c>
      <c r="G182" s="251"/>
      <c r="H182" s="251"/>
      <c r="I182" s="251"/>
      <c r="J182" s="175" t="s">
        <v>429</v>
      </c>
      <c r="K182" s="176">
        <v>118.5</v>
      </c>
      <c r="L182" s="252">
        <v>0</v>
      </c>
      <c r="M182" s="253"/>
      <c r="N182" s="254">
        <f t="shared" si="25"/>
        <v>0</v>
      </c>
      <c r="O182" s="254"/>
      <c r="P182" s="254"/>
      <c r="Q182" s="254"/>
      <c r="R182" s="37"/>
      <c r="T182" s="177" t="s">
        <v>22</v>
      </c>
      <c r="U182" s="44" t="s">
        <v>49</v>
      </c>
      <c r="V182" s="36"/>
      <c r="W182" s="178">
        <f t="shared" si="26"/>
        <v>0</v>
      </c>
      <c r="X182" s="178">
        <v>0</v>
      </c>
      <c r="Y182" s="178">
        <f t="shared" si="27"/>
        <v>0</v>
      </c>
      <c r="Z182" s="178">
        <v>0</v>
      </c>
      <c r="AA182" s="179">
        <f t="shared" si="28"/>
        <v>0</v>
      </c>
      <c r="AR182" s="19" t="s">
        <v>224</v>
      </c>
      <c r="AT182" s="19" t="s">
        <v>220</v>
      </c>
      <c r="AU182" s="19" t="s">
        <v>93</v>
      </c>
      <c r="AY182" s="19" t="s">
        <v>219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19" t="s">
        <v>40</v>
      </c>
      <c r="BK182" s="118">
        <f t="shared" si="34"/>
        <v>0</v>
      </c>
      <c r="BL182" s="19" t="s">
        <v>224</v>
      </c>
      <c r="BM182" s="19" t="s">
        <v>430</v>
      </c>
    </row>
    <row r="183" spans="2:65" s="1" customFormat="1" ht="25.5" customHeight="1">
      <c r="B183" s="35"/>
      <c r="C183" s="173" t="s">
        <v>431</v>
      </c>
      <c r="D183" s="173" t="s">
        <v>220</v>
      </c>
      <c r="E183" s="174" t="s">
        <v>432</v>
      </c>
      <c r="F183" s="251" t="s">
        <v>433</v>
      </c>
      <c r="G183" s="251"/>
      <c r="H183" s="251"/>
      <c r="I183" s="251"/>
      <c r="J183" s="175" t="s">
        <v>223</v>
      </c>
      <c r="K183" s="176">
        <v>453.79</v>
      </c>
      <c r="L183" s="252">
        <v>0</v>
      </c>
      <c r="M183" s="253"/>
      <c r="N183" s="254">
        <f t="shared" si="25"/>
        <v>0</v>
      </c>
      <c r="O183" s="254"/>
      <c r="P183" s="254"/>
      <c r="Q183" s="254"/>
      <c r="R183" s="37"/>
      <c r="T183" s="177" t="s">
        <v>22</v>
      </c>
      <c r="U183" s="44" t="s">
        <v>49</v>
      </c>
      <c r="V183" s="36"/>
      <c r="W183" s="178">
        <f t="shared" si="26"/>
        <v>0</v>
      </c>
      <c r="X183" s="178">
        <v>0</v>
      </c>
      <c r="Y183" s="178">
        <f t="shared" si="27"/>
        <v>0</v>
      </c>
      <c r="Z183" s="178">
        <v>0</v>
      </c>
      <c r="AA183" s="179">
        <f t="shared" si="28"/>
        <v>0</v>
      </c>
      <c r="AR183" s="19" t="s">
        <v>224</v>
      </c>
      <c r="AT183" s="19" t="s">
        <v>220</v>
      </c>
      <c r="AU183" s="19" t="s">
        <v>93</v>
      </c>
      <c r="AY183" s="19" t="s">
        <v>219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19" t="s">
        <v>40</v>
      </c>
      <c r="BK183" s="118">
        <f t="shared" si="34"/>
        <v>0</v>
      </c>
      <c r="BL183" s="19" t="s">
        <v>224</v>
      </c>
      <c r="BM183" s="19" t="s">
        <v>434</v>
      </c>
    </row>
    <row r="184" spans="2:65" s="1" customFormat="1" ht="25.5" customHeight="1">
      <c r="B184" s="35"/>
      <c r="C184" s="173" t="s">
        <v>435</v>
      </c>
      <c r="D184" s="173" t="s">
        <v>220</v>
      </c>
      <c r="E184" s="174" t="s">
        <v>436</v>
      </c>
      <c r="F184" s="251" t="s">
        <v>437</v>
      </c>
      <c r="G184" s="251"/>
      <c r="H184" s="251"/>
      <c r="I184" s="251"/>
      <c r="J184" s="175" t="s">
        <v>223</v>
      </c>
      <c r="K184" s="176">
        <v>27.913</v>
      </c>
      <c r="L184" s="252">
        <v>0</v>
      </c>
      <c r="M184" s="253"/>
      <c r="N184" s="254">
        <f t="shared" si="25"/>
        <v>0</v>
      </c>
      <c r="O184" s="254"/>
      <c r="P184" s="254"/>
      <c r="Q184" s="254"/>
      <c r="R184" s="37"/>
      <c r="T184" s="177" t="s">
        <v>22</v>
      </c>
      <c r="U184" s="44" t="s">
        <v>49</v>
      </c>
      <c r="V184" s="36"/>
      <c r="W184" s="178">
        <f t="shared" si="26"/>
        <v>0</v>
      </c>
      <c r="X184" s="178">
        <v>0</v>
      </c>
      <c r="Y184" s="178">
        <f t="shared" si="27"/>
        <v>0</v>
      </c>
      <c r="Z184" s="178">
        <v>0</v>
      </c>
      <c r="AA184" s="179">
        <f t="shared" si="28"/>
        <v>0</v>
      </c>
      <c r="AR184" s="19" t="s">
        <v>224</v>
      </c>
      <c r="AT184" s="19" t="s">
        <v>220</v>
      </c>
      <c r="AU184" s="19" t="s">
        <v>93</v>
      </c>
      <c r="AY184" s="19" t="s">
        <v>219</v>
      </c>
      <c r="BE184" s="118">
        <f t="shared" si="29"/>
        <v>0</v>
      </c>
      <c r="BF184" s="118">
        <f t="shared" si="30"/>
        <v>0</v>
      </c>
      <c r="BG184" s="118">
        <f t="shared" si="31"/>
        <v>0</v>
      </c>
      <c r="BH184" s="118">
        <f t="shared" si="32"/>
        <v>0</v>
      </c>
      <c r="BI184" s="118">
        <f t="shared" si="33"/>
        <v>0</v>
      </c>
      <c r="BJ184" s="19" t="s">
        <v>40</v>
      </c>
      <c r="BK184" s="118">
        <f t="shared" si="34"/>
        <v>0</v>
      </c>
      <c r="BL184" s="19" t="s">
        <v>224</v>
      </c>
      <c r="BM184" s="19" t="s">
        <v>438</v>
      </c>
    </row>
    <row r="185" spans="2:65" s="1" customFormat="1" ht="25.5" customHeight="1">
      <c r="B185" s="35"/>
      <c r="C185" s="173" t="s">
        <v>439</v>
      </c>
      <c r="D185" s="173" t="s">
        <v>220</v>
      </c>
      <c r="E185" s="174" t="s">
        <v>440</v>
      </c>
      <c r="F185" s="251" t="s">
        <v>441</v>
      </c>
      <c r="G185" s="251"/>
      <c r="H185" s="251"/>
      <c r="I185" s="251"/>
      <c r="J185" s="175" t="s">
        <v>223</v>
      </c>
      <c r="K185" s="176">
        <v>282.73</v>
      </c>
      <c r="L185" s="252">
        <v>0</v>
      </c>
      <c r="M185" s="253"/>
      <c r="N185" s="254">
        <f t="shared" si="25"/>
        <v>0</v>
      </c>
      <c r="O185" s="254"/>
      <c r="P185" s="254"/>
      <c r="Q185" s="254"/>
      <c r="R185" s="37"/>
      <c r="T185" s="177" t="s">
        <v>22</v>
      </c>
      <c r="U185" s="44" t="s">
        <v>49</v>
      </c>
      <c r="V185" s="36"/>
      <c r="W185" s="178">
        <f t="shared" si="26"/>
        <v>0</v>
      </c>
      <c r="X185" s="178">
        <v>0</v>
      </c>
      <c r="Y185" s="178">
        <f t="shared" si="27"/>
        <v>0</v>
      </c>
      <c r="Z185" s="178">
        <v>0</v>
      </c>
      <c r="AA185" s="179">
        <f t="shared" si="28"/>
        <v>0</v>
      </c>
      <c r="AR185" s="19" t="s">
        <v>224</v>
      </c>
      <c r="AT185" s="19" t="s">
        <v>220</v>
      </c>
      <c r="AU185" s="19" t="s">
        <v>93</v>
      </c>
      <c r="AY185" s="19" t="s">
        <v>219</v>
      </c>
      <c r="BE185" s="118">
        <f t="shared" si="29"/>
        <v>0</v>
      </c>
      <c r="BF185" s="118">
        <f t="shared" si="30"/>
        <v>0</v>
      </c>
      <c r="BG185" s="118">
        <f t="shared" si="31"/>
        <v>0</v>
      </c>
      <c r="BH185" s="118">
        <f t="shared" si="32"/>
        <v>0</v>
      </c>
      <c r="BI185" s="118">
        <f t="shared" si="33"/>
        <v>0</v>
      </c>
      <c r="BJ185" s="19" t="s">
        <v>40</v>
      </c>
      <c r="BK185" s="118">
        <f t="shared" si="34"/>
        <v>0</v>
      </c>
      <c r="BL185" s="19" t="s">
        <v>224</v>
      </c>
      <c r="BM185" s="19" t="s">
        <v>442</v>
      </c>
    </row>
    <row r="186" spans="2:65" s="10" customFormat="1" ht="29.85" customHeight="1">
      <c r="B186" s="162"/>
      <c r="C186" s="163"/>
      <c r="D186" s="172" t="s">
        <v>288</v>
      </c>
      <c r="E186" s="172"/>
      <c r="F186" s="172"/>
      <c r="G186" s="172"/>
      <c r="H186" s="172"/>
      <c r="I186" s="172"/>
      <c r="J186" s="172"/>
      <c r="K186" s="172"/>
      <c r="L186" s="172"/>
      <c r="M186" s="172"/>
      <c r="N186" s="255">
        <f>BK186</f>
        <v>0</v>
      </c>
      <c r="O186" s="256"/>
      <c r="P186" s="256"/>
      <c r="Q186" s="256"/>
      <c r="R186" s="165"/>
      <c r="T186" s="166"/>
      <c r="U186" s="163"/>
      <c r="V186" s="163"/>
      <c r="W186" s="167">
        <f>SUM(W187:W198)</f>
        <v>0</v>
      </c>
      <c r="X186" s="163"/>
      <c r="Y186" s="167">
        <f>SUM(Y187:Y198)</f>
        <v>18.162442460000001</v>
      </c>
      <c r="Z186" s="163"/>
      <c r="AA186" s="168">
        <f>SUM(AA187:AA198)</f>
        <v>0</v>
      </c>
      <c r="AR186" s="169" t="s">
        <v>40</v>
      </c>
      <c r="AT186" s="170" t="s">
        <v>83</v>
      </c>
      <c r="AU186" s="170" t="s">
        <v>40</v>
      </c>
      <c r="AY186" s="169" t="s">
        <v>219</v>
      </c>
      <c r="BK186" s="171">
        <f>SUM(BK187:BK198)</f>
        <v>0</v>
      </c>
    </row>
    <row r="187" spans="2:65" s="1" customFormat="1" ht="38.25" customHeight="1">
      <c r="B187" s="35"/>
      <c r="C187" s="173" t="s">
        <v>443</v>
      </c>
      <c r="D187" s="173" t="s">
        <v>220</v>
      </c>
      <c r="E187" s="174" t="s">
        <v>444</v>
      </c>
      <c r="F187" s="251" t="s">
        <v>445</v>
      </c>
      <c r="G187" s="251"/>
      <c r="H187" s="251"/>
      <c r="I187" s="251"/>
      <c r="J187" s="175" t="s">
        <v>223</v>
      </c>
      <c r="K187" s="176">
        <v>1195</v>
      </c>
      <c r="L187" s="252">
        <v>0</v>
      </c>
      <c r="M187" s="253"/>
      <c r="N187" s="254">
        <f t="shared" ref="N187:N198" si="35">ROUND(L187*K187,2)</f>
        <v>0</v>
      </c>
      <c r="O187" s="254"/>
      <c r="P187" s="254"/>
      <c r="Q187" s="254"/>
      <c r="R187" s="37"/>
      <c r="T187" s="177" t="s">
        <v>22</v>
      </c>
      <c r="U187" s="44" t="s">
        <v>49</v>
      </c>
      <c r="V187" s="36"/>
      <c r="W187" s="178">
        <f t="shared" ref="W187:W198" si="36">V187*K187</f>
        <v>0</v>
      </c>
      <c r="X187" s="178">
        <v>0</v>
      </c>
      <c r="Y187" s="178">
        <f t="shared" ref="Y187:Y198" si="37">X187*K187</f>
        <v>0</v>
      </c>
      <c r="Z187" s="178">
        <v>0</v>
      </c>
      <c r="AA187" s="179">
        <f t="shared" ref="AA187:AA198" si="38">Z187*K187</f>
        <v>0</v>
      </c>
      <c r="AR187" s="19" t="s">
        <v>224</v>
      </c>
      <c r="AT187" s="19" t="s">
        <v>220</v>
      </c>
      <c r="AU187" s="19" t="s">
        <v>93</v>
      </c>
      <c r="AY187" s="19" t="s">
        <v>219</v>
      </c>
      <c r="BE187" s="118">
        <f t="shared" ref="BE187:BE198" si="39">IF(U187="základní",N187,0)</f>
        <v>0</v>
      </c>
      <c r="BF187" s="118">
        <f t="shared" ref="BF187:BF198" si="40">IF(U187="snížená",N187,0)</f>
        <v>0</v>
      </c>
      <c r="BG187" s="118">
        <f t="shared" ref="BG187:BG198" si="41">IF(U187="zákl. přenesená",N187,0)</f>
        <v>0</v>
      </c>
      <c r="BH187" s="118">
        <f t="shared" ref="BH187:BH198" si="42">IF(U187="sníž. přenesená",N187,0)</f>
        <v>0</v>
      </c>
      <c r="BI187" s="118">
        <f t="shared" ref="BI187:BI198" si="43">IF(U187="nulová",N187,0)</f>
        <v>0</v>
      </c>
      <c r="BJ187" s="19" t="s">
        <v>40</v>
      </c>
      <c r="BK187" s="118">
        <f t="shared" ref="BK187:BK198" si="44">ROUND(L187*K187,2)</f>
        <v>0</v>
      </c>
      <c r="BL187" s="19" t="s">
        <v>224</v>
      </c>
      <c r="BM187" s="19" t="s">
        <v>446</v>
      </c>
    </row>
    <row r="188" spans="2:65" s="1" customFormat="1" ht="38.25" customHeight="1">
      <c r="B188" s="35"/>
      <c r="C188" s="173" t="s">
        <v>447</v>
      </c>
      <c r="D188" s="173" t="s">
        <v>220</v>
      </c>
      <c r="E188" s="174" t="s">
        <v>448</v>
      </c>
      <c r="F188" s="251" t="s">
        <v>449</v>
      </c>
      <c r="G188" s="251"/>
      <c r="H188" s="251"/>
      <c r="I188" s="251"/>
      <c r="J188" s="175" t="s">
        <v>223</v>
      </c>
      <c r="K188" s="176">
        <v>1219</v>
      </c>
      <c r="L188" s="252">
        <v>0</v>
      </c>
      <c r="M188" s="253"/>
      <c r="N188" s="254">
        <f t="shared" si="35"/>
        <v>0</v>
      </c>
      <c r="O188" s="254"/>
      <c r="P188" s="254"/>
      <c r="Q188" s="254"/>
      <c r="R188" s="37"/>
      <c r="T188" s="177" t="s">
        <v>22</v>
      </c>
      <c r="U188" s="44" t="s">
        <v>49</v>
      </c>
      <c r="V188" s="36"/>
      <c r="W188" s="178">
        <f t="shared" si="36"/>
        <v>0</v>
      </c>
      <c r="X188" s="178">
        <v>0</v>
      </c>
      <c r="Y188" s="178">
        <f t="shared" si="37"/>
        <v>0</v>
      </c>
      <c r="Z188" s="178">
        <v>0</v>
      </c>
      <c r="AA188" s="179">
        <f t="shared" si="38"/>
        <v>0</v>
      </c>
      <c r="AR188" s="19" t="s">
        <v>224</v>
      </c>
      <c r="AT188" s="19" t="s">
        <v>220</v>
      </c>
      <c r="AU188" s="19" t="s">
        <v>93</v>
      </c>
      <c r="AY188" s="19" t="s">
        <v>219</v>
      </c>
      <c r="BE188" s="118">
        <f t="shared" si="39"/>
        <v>0</v>
      </c>
      <c r="BF188" s="118">
        <f t="shared" si="40"/>
        <v>0</v>
      </c>
      <c r="BG188" s="118">
        <f t="shared" si="41"/>
        <v>0</v>
      </c>
      <c r="BH188" s="118">
        <f t="shared" si="42"/>
        <v>0</v>
      </c>
      <c r="BI188" s="118">
        <f t="shared" si="43"/>
        <v>0</v>
      </c>
      <c r="BJ188" s="19" t="s">
        <v>40</v>
      </c>
      <c r="BK188" s="118">
        <f t="shared" si="44"/>
        <v>0</v>
      </c>
      <c r="BL188" s="19" t="s">
        <v>224</v>
      </c>
      <c r="BM188" s="19" t="s">
        <v>450</v>
      </c>
    </row>
    <row r="189" spans="2:65" s="1" customFormat="1" ht="16.5" customHeight="1">
      <c r="B189" s="35"/>
      <c r="C189" s="173" t="s">
        <v>451</v>
      </c>
      <c r="D189" s="173" t="s">
        <v>220</v>
      </c>
      <c r="E189" s="174" t="s">
        <v>452</v>
      </c>
      <c r="F189" s="251" t="s">
        <v>453</v>
      </c>
      <c r="G189" s="251"/>
      <c r="H189" s="251"/>
      <c r="I189" s="251"/>
      <c r="J189" s="175" t="s">
        <v>223</v>
      </c>
      <c r="K189" s="176">
        <v>509.36799999999999</v>
      </c>
      <c r="L189" s="252">
        <v>0</v>
      </c>
      <c r="M189" s="253"/>
      <c r="N189" s="254">
        <f t="shared" si="35"/>
        <v>0</v>
      </c>
      <c r="O189" s="254"/>
      <c r="P189" s="254"/>
      <c r="Q189" s="254"/>
      <c r="R189" s="37"/>
      <c r="T189" s="177" t="s">
        <v>22</v>
      </c>
      <c r="U189" s="44" t="s">
        <v>49</v>
      </c>
      <c r="V189" s="36"/>
      <c r="W189" s="178">
        <f t="shared" si="36"/>
        <v>0</v>
      </c>
      <c r="X189" s="178">
        <v>0</v>
      </c>
      <c r="Y189" s="178">
        <f t="shared" si="37"/>
        <v>0</v>
      </c>
      <c r="Z189" s="178">
        <v>0</v>
      </c>
      <c r="AA189" s="179">
        <f t="shared" si="38"/>
        <v>0</v>
      </c>
      <c r="AR189" s="19" t="s">
        <v>224</v>
      </c>
      <c r="AT189" s="19" t="s">
        <v>220</v>
      </c>
      <c r="AU189" s="19" t="s">
        <v>93</v>
      </c>
      <c r="AY189" s="19" t="s">
        <v>219</v>
      </c>
      <c r="BE189" s="118">
        <f t="shared" si="39"/>
        <v>0</v>
      </c>
      <c r="BF189" s="118">
        <f t="shared" si="40"/>
        <v>0</v>
      </c>
      <c r="BG189" s="118">
        <f t="shared" si="41"/>
        <v>0</v>
      </c>
      <c r="BH189" s="118">
        <f t="shared" si="42"/>
        <v>0</v>
      </c>
      <c r="BI189" s="118">
        <f t="shared" si="43"/>
        <v>0</v>
      </c>
      <c r="BJ189" s="19" t="s">
        <v>40</v>
      </c>
      <c r="BK189" s="118">
        <f t="shared" si="44"/>
        <v>0</v>
      </c>
      <c r="BL189" s="19" t="s">
        <v>224</v>
      </c>
      <c r="BM189" s="19" t="s">
        <v>454</v>
      </c>
    </row>
    <row r="190" spans="2:65" s="1" customFormat="1" ht="16.5" customHeight="1">
      <c r="B190" s="35"/>
      <c r="C190" s="173" t="s">
        <v>455</v>
      </c>
      <c r="D190" s="173" t="s">
        <v>220</v>
      </c>
      <c r="E190" s="174" t="s">
        <v>456</v>
      </c>
      <c r="F190" s="251" t="s">
        <v>457</v>
      </c>
      <c r="G190" s="251"/>
      <c r="H190" s="251"/>
      <c r="I190" s="251"/>
      <c r="J190" s="175" t="s">
        <v>223</v>
      </c>
      <c r="K190" s="176">
        <v>509.36799999999999</v>
      </c>
      <c r="L190" s="252">
        <v>0</v>
      </c>
      <c r="M190" s="253"/>
      <c r="N190" s="254">
        <f t="shared" si="35"/>
        <v>0</v>
      </c>
      <c r="O190" s="254"/>
      <c r="P190" s="254"/>
      <c r="Q190" s="254"/>
      <c r="R190" s="37"/>
      <c r="T190" s="177" t="s">
        <v>22</v>
      </c>
      <c r="U190" s="44" t="s">
        <v>49</v>
      </c>
      <c r="V190" s="36"/>
      <c r="W190" s="178">
        <f t="shared" si="36"/>
        <v>0</v>
      </c>
      <c r="X190" s="178">
        <v>0</v>
      </c>
      <c r="Y190" s="178">
        <f t="shared" si="37"/>
        <v>0</v>
      </c>
      <c r="Z190" s="178">
        <v>0</v>
      </c>
      <c r="AA190" s="179">
        <f t="shared" si="38"/>
        <v>0</v>
      </c>
      <c r="AR190" s="19" t="s">
        <v>224</v>
      </c>
      <c r="AT190" s="19" t="s">
        <v>220</v>
      </c>
      <c r="AU190" s="19" t="s">
        <v>93</v>
      </c>
      <c r="AY190" s="19" t="s">
        <v>219</v>
      </c>
      <c r="BE190" s="118">
        <f t="shared" si="39"/>
        <v>0</v>
      </c>
      <c r="BF190" s="118">
        <f t="shared" si="40"/>
        <v>0</v>
      </c>
      <c r="BG190" s="118">
        <f t="shared" si="41"/>
        <v>0</v>
      </c>
      <c r="BH190" s="118">
        <f t="shared" si="42"/>
        <v>0</v>
      </c>
      <c r="BI190" s="118">
        <f t="shared" si="43"/>
        <v>0</v>
      </c>
      <c r="BJ190" s="19" t="s">
        <v>40</v>
      </c>
      <c r="BK190" s="118">
        <f t="shared" si="44"/>
        <v>0</v>
      </c>
      <c r="BL190" s="19" t="s">
        <v>224</v>
      </c>
      <c r="BM190" s="19" t="s">
        <v>458</v>
      </c>
    </row>
    <row r="191" spans="2:65" s="1" customFormat="1" ht="25.5" customHeight="1">
      <c r="B191" s="35"/>
      <c r="C191" s="173" t="s">
        <v>459</v>
      </c>
      <c r="D191" s="173" t="s">
        <v>220</v>
      </c>
      <c r="E191" s="174" t="s">
        <v>460</v>
      </c>
      <c r="F191" s="251" t="s">
        <v>461</v>
      </c>
      <c r="G191" s="251"/>
      <c r="H191" s="251"/>
      <c r="I191" s="251"/>
      <c r="J191" s="175" t="s">
        <v>231</v>
      </c>
      <c r="K191" s="176">
        <v>50.79</v>
      </c>
      <c r="L191" s="252">
        <v>0</v>
      </c>
      <c r="M191" s="253"/>
      <c r="N191" s="254">
        <f t="shared" si="35"/>
        <v>0</v>
      </c>
      <c r="O191" s="254"/>
      <c r="P191" s="254"/>
      <c r="Q191" s="254"/>
      <c r="R191" s="37"/>
      <c r="T191" s="177" t="s">
        <v>22</v>
      </c>
      <c r="U191" s="44" t="s">
        <v>49</v>
      </c>
      <c r="V191" s="36"/>
      <c r="W191" s="178">
        <f t="shared" si="36"/>
        <v>0</v>
      </c>
      <c r="X191" s="178">
        <v>0</v>
      </c>
      <c r="Y191" s="178">
        <f t="shared" si="37"/>
        <v>0</v>
      </c>
      <c r="Z191" s="178">
        <v>0</v>
      </c>
      <c r="AA191" s="179">
        <f t="shared" si="38"/>
        <v>0</v>
      </c>
      <c r="AR191" s="19" t="s">
        <v>224</v>
      </c>
      <c r="AT191" s="19" t="s">
        <v>220</v>
      </c>
      <c r="AU191" s="19" t="s">
        <v>93</v>
      </c>
      <c r="AY191" s="19" t="s">
        <v>219</v>
      </c>
      <c r="BE191" s="118">
        <f t="shared" si="39"/>
        <v>0</v>
      </c>
      <c r="BF191" s="118">
        <f t="shared" si="40"/>
        <v>0</v>
      </c>
      <c r="BG191" s="118">
        <f t="shared" si="41"/>
        <v>0</v>
      </c>
      <c r="BH191" s="118">
        <f t="shared" si="42"/>
        <v>0</v>
      </c>
      <c r="BI191" s="118">
        <f t="shared" si="43"/>
        <v>0</v>
      </c>
      <c r="BJ191" s="19" t="s">
        <v>40</v>
      </c>
      <c r="BK191" s="118">
        <f t="shared" si="44"/>
        <v>0</v>
      </c>
      <c r="BL191" s="19" t="s">
        <v>224</v>
      </c>
      <c r="BM191" s="19" t="s">
        <v>462</v>
      </c>
    </row>
    <row r="192" spans="2:65" s="1" customFormat="1" ht="25.5" customHeight="1">
      <c r="B192" s="35"/>
      <c r="C192" s="173" t="s">
        <v>463</v>
      </c>
      <c r="D192" s="173" t="s">
        <v>220</v>
      </c>
      <c r="E192" s="174" t="s">
        <v>464</v>
      </c>
      <c r="F192" s="251" t="s">
        <v>465</v>
      </c>
      <c r="G192" s="251"/>
      <c r="H192" s="251"/>
      <c r="I192" s="251"/>
      <c r="J192" s="175" t="s">
        <v>231</v>
      </c>
      <c r="K192" s="176">
        <v>7.7519999999999998</v>
      </c>
      <c r="L192" s="252">
        <v>0</v>
      </c>
      <c r="M192" s="253"/>
      <c r="N192" s="254">
        <f t="shared" si="35"/>
        <v>0</v>
      </c>
      <c r="O192" s="254"/>
      <c r="P192" s="254"/>
      <c r="Q192" s="254"/>
      <c r="R192" s="37"/>
      <c r="T192" s="177" t="s">
        <v>22</v>
      </c>
      <c r="U192" s="44" t="s">
        <v>49</v>
      </c>
      <c r="V192" s="36"/>
      <c r="W192" s="178">
        <f t="shared" si="36"/>
        <v>0</v>
      </c>
      <c r="X192" s="178">
        <v>2.2564199999999999</v>
      </c>
      <c r="Y192" s="178">
        <f t="shared" si="37"/>
        <v>17.491767839999998</v>
      </c>
      <c r="Z192" s="178">
        <v>0</v>
      </c>
      <c r="AA192" s="179">
        <f t="shared" si="38"/>
        <v>0</v>
      </c>
      <c r="AR192" s="19" t="s">
        <v>224</v>
      </c>
      <c r="AT192" s="19" t="s">
        <v>220</v>
      </c>
      <c r="AU192" s="19" t="s">
        <v>93</v>
      </c>
      <c r="AY192" s="19" t="s">
        <v>219</v>
      </c>
      <c r="BE192" s="118">
        <f t="shared" si="39"/>
        <v>0</v>
      </c>
      <c r="BF192" s="118">
        <f t="shared" si="40"/>
        <v>0</v>
      </c>
      <c r="BG192" s="118">
        <f t="shared" si="41"/>
        <v>0</v>
      </c>
      <c r="BH192" s="118">
        <f t="shared" si="42"/>
        <v>0</v>
      </c>
      <c r="BI192" s="118">
        <f t="shared" si="43"/>
        <v>0</v>
      </c>
      <c r="BJ192" s="19" t="s">
        <v>40</v>
      </c>
      <c r="BK192" s="118">
        <f t="shared" si="44"/>
        <v>0</v>
      </c>
      <c r="BL192" s="19" t="s">
        <v>224</v>
      </c>
      <c r="BM192" s="19" t="s">
        <v>466</v>
      </c>
    </row>
    <row r="193" spans="2:65" s="1" customFormat="1" ht="25.5" customHeight="1">
      <c r="B193" s="35"/>
      <c r="C193" s="173" t="s">
        <v>467</v>
      </c>
      <c r="D193" s="173" t="s">
        <v>220</v>
      </c>
      <c r="E193" s="174" t="s">
        <v>468</v>
      </c>
      <c r="F193" s="251" t="s">
        <v>469</v>
      </c>
      <c r="G193" s="251"/>
      <c r="H193" s="251"/>
      <c r="I193" s="251"/>
      <c r="J193" s="175" t="s">
        <v>239</v>
      </c>
      <c r="K193" s="176">
        <v>0.53900000000000003</v>
      </c>
      <c r="L193" s="252">
        <v>0</v>
      </c>
      <c r="M193" s="253"/>
      <c r="N193" s="254">
        <f t="shared" si="35"/>
        <v>0</v>
      </c>
      <c r="O193" s="254"/>
      <c r="P193" s="254"/>
      <c r="Q193" s="254"/>
      <c r="R193" s="37"/>
      <c r="T193" s="177" t="s">
        <v>22</v>
      </c>
      <c r="U193" s="44" t="s">
        <v>49</v>
      </c>
      <c r="V193" s="36"/>
      <c r="W193" s="178">
        <f t="shared" si="36"/>
        <v>0</v>
      </c>
      <c r="X193" s="178">
        <v>1.0530600000000001</v>
      </c>
      <c r="Y193" s="178">
        <f t="shared" si="37"/>
        <v>0.56759934000000012</v>
      </c>
      <c r="Z193" s="178">
        <v>0</v>
      </c>
      <c r="AA193" s="179">
        <f t="shared" si="38"/>
        <v>0</v>
      </c>
      <c r="AR193" s="19" t="s">
        <v>224</v>
      </c>
      <c r="AT193" s="19" t="s">
        <v>220</v>
      </c>
      <c r="AU193" s="19" t="s">
        <v>93</v>
      </c>
      <c r="AY193" s="19" t="s">
        <v>219</v>
      </c>
      <c r="BE193" s="118">
        <f t="shared" si="39"/>
        <v>0</v>
      </c>
      <c r="BF193" s="118">
        <f t="shared" si="40"/>
        <v>0</v>
      </c>
      <c r="BG193" s="118">
        <f t="shared" si="41"/>
        <v>0</v>
      </c>
      <c r="BH193" s="118">
        <f t="shared" si="42"/>
        <v>0</v>
      </c>
      <c r="BI193" s="118">
        <f t="shared" si="43"/>
        <v>0</v>
      </c>
      <c r="BJ193" s="19" t="s">
        <v>40</v>
      </c>
      <c r="BK193" s="118">
        <f t="shared" si="44"/>
        <v>0</v>
      </c>
      <c r="BL193" s="19" t="s">
        <v>224</v>
      </c>
      <c r="BM193" s="19" t="s">
        <v>470</v>
      </c>
    </row>
    <row r="194" spans="2:65" s="1" customFormat="1" ht="25.5" customHeight="1">
      <c r="B194" s="35"/>
      <c r="C194" s="173" t="s">
        <v>471</v>
      </c>
      <c r="D194" s="173" t="s">
        <v>220</v>
      </c>
      <c r="E194" s="174" t="s">
        <v>472</v>
      </c>
      <c r="F194" s="251" t="s">
        <v>473</v>
      </c>
      <c r="G194" s="251"/>
      <c r="H194" s="251"/>
      <c r="I194" s="251"/>
      <c r="J194" s="175" t="s">
        <v>223</v>
      </c>
      <c r="K194" s="176">
        <v>6.4039999999999999</v>
      </c>
      <c r="L194" s="252">
        <v>0</v>
      </c>
      <c r="M194" s="253"/>
      <c r="N194" s="254">
        <f t="shared" si="35"/>
        <v>0</v>
      </c>
      <c r="O194" s="254"/>
      <c r="P194" s="254"/>
      <c r="Q194" s="254"/>
      <c r="R194" s="37"/>
      <c r="T194" s="177" t="s">
        <v>22</v>
      </c>
      <c r="U194" s="44" t="s">
        <v>49</v>
      </c>
      <c r="V194" s="36"/>
      <c r="W194" s="178">
        <f t="shared" si="36"/>
        <v>0</v>
      </c>
      <c r="X194" s="178">
        <v>1.282E-2</v>
      </c>
      <c r="Y194" s="178">
        <f t="shared" si="37"/>
        <v>8.2099279999999997E-2</v>
      </c>
      <c r="Z194" s="178">
        <v>0</v>
      </c>
      <c r="AA194" s="179">
        <f t="shared" si="38"/>
        <v>0</v>
      </c>
      <c r="AR194" s="19" t="s">
        <v>224</v>
      </c>
      <c r="AT194" s="19" t="s">
        <v>220</v>
      </c>
      <c r="AU194" s="19" t="s">
        <v>93</v>
      </c>
      <c r="AY194" s="19" t="s">
        <v>219</v>
      </c>
      <c r="BE194" s="118">
        <f t="shared" si="39"/>
        <v>0</v>
      </c>
      <c r="BF194" s="118">
        <f t="shared" si="40"/>
        <v>0</v>
      </c>
      <c r="BG194" s="118">
        <f t="shared" si="41"/>
        <v>0</v>
      </c>
      <c r="BH194" s="118">
        <f t="shared" si="42"/>
        <v>0</v>
      </c>
      <c r="BI194" s="118">
        <f t="shared" si="43"/>
        <v>0</v>
      </c>
      <c r="BJ194" s="19" t="s">
        <v>40</v>
      </c>
      <c r="BK194" s="118">
        <f t="shared" si="44"/>
        <v>0</v>
      </c>
      <c r="BL194" s="19" t="s">
        <v>224</v>
      </c>
      <c r="BM194" s="19" t="s">
        <v>474</v>
      </c>
    </row>
    <row r="195" spans="2:65" s="1" customFormat="1" ht="25.5" customHeight="1">
      <c r="B195" s="35"/>
      <c r="C195" s="173" t="s">
        <v>475</v>
      </c>
      <c r="D195" s="173" t="s">
        <v>220</v>
      </c>
      <c r="E195" s="174" t="s">
        <v>476</v>
      </c>
      <c r="F195" s="251" t="s">
        <v>477</v>
      </c>
      <c r="G195" s="251"/>
      <c r="H195" s="251"/>
      <c r="I195" s="251"/>
      <c r="J195" s="175" t="s">
        <v>223</v>
      </c>
      <c r="K195" s="176">
        <v>6.4039999999999999</v>
      </c>
      <c r="L195" s="252">
        <v>0</v>
      </c>
      <c r="M195" s="253"/>
      <c r="N195" s="254">
        <f t="shared" si="35"/>
        <v>0</v>
      </c>
      <c r="O195" s="254"/>
      <c r="P195" s="254"/>
      <c r="Q195" s="254"/>
      <c r="R195" s="37"/>
      <c r="T195" s="177" t="s">
        <v>22</v>
      </c>
      <c r="U195" s="44" t="s">
        <v>49</v>
      </c>
      <c r="V195" s="36"/>
      <c r="W195" s="178">
        <f t="shared" si="36"/>
        <v>0</v>
      </c>
      <c r="X195" s="178">
        <v>0</v>
      </c>
      <c r="Y195" s="178">
        <f t="shared" si="37"/>
        <v>0</v>
      </c>
      <c r="Z195" s="178">
        <v>0</v>
      </c>
      <c r="AA195" s="179">
        <f t="shared" si="38"/>
        <v>0</v>
      </c>
      <c r="AR195" s="19" t="s">
        <v>224</v>
      </c>
      <c r="AT195" s="19" t="s">
        <v>220</v>
      </c>
      <c r="AU195" s="19" t="s">
        <v>93</v>
      </c>
      <c r="AY195" s="19" t="s">
        <v>219</v>
      </c>
      <c r="BE195" s="118">
        <f t="shared" si="39"/>
        <v>0</v>
      </c>
      <c r="BF195" s="118">
        <f t="shared" si="40"/>
        <v>0</v>
      </c>
      <c r="BG195" s="118">
        <f t="shared" si="41"/>
        <v>0</v>
      </c>
      <c r="BH195" s="118">
        <f t="shared" si="42"/>
        <v>0</v>
      </c>
      <c r="BI195" s="118">
        <f t="shared" si="43"/>
        <v>0</v>
      </c>
      <c r="BJ195" s="19" t="s">
        <v>40</v>
      </c>
      <c r="BK195" s="118">
        <f t="shared" si="44"/>
        <v>0</v>
      </c>
      <c r="BL195" s="19" t="s">
        <v>224</v>
      </c>
      <c r="BM195" s="19" t="s">
        <v>478</v>
      </c>
    </row>
    <row r="196" spans="2:65" s="1" customFormat="1" ht="25.5" customHeight="1">
      <c r="B196" s="35"/>
      <c r="C196" s="173" t="s">
        <v>479</v>
      </c>
      <c r="D196" s="173" t="s">
        <v>220</v>
      </c>
      <c r="E196" s="174" t="s">
        <v>480</v>
      </c>
      <c r="F196" s="251" t="s">
        <v>481</v>
      </c>
      <c r="G196" s="251"/>
      <c r="H196" s="251"/>
      <c r="I196" s="251"/>
      <c r="J196" s="175" t="s">
        <v>223</v>
      </c>
      <c r="K196" s="176">
        <v>2.4</v>
      </c>
      <c r="L196" s="252">
        <v>0</v>
      </c>
      <c r="M196" s="253"/>
      <c r="N196" s="254">
        <f t="shared" si="35"/>
        <v>0</v>
      </c>
      <c r="O196" s="254"/>
      <c r="P196" s="254"/>
      <c r="Q196" s="254"/>
      <c r="R196" s="37"/>
      <c r="T196" s="177" t="s">
        <v>22</v>
      </c>
      <c r="U196" s="44" t="s">
        <v>49</v>
      </c>
      <c r="V196" s="36"/>
      <c r="W196" s="178">
        <f t="shared" si="36"/>
        <v>0</v>
      </c>
      <c r="X196" s="178">
        <v>8.7399999999999995E-3</v>
      </c>
      <c r="Y196" s="178">
        <f t="shared" si="37"/>
        <v>2.0975999999999998E-2</v>
      </c>
      <c r="Z196" s="178">
        <v>0</v>
      </c>
      <c r="AA196" s="179">
        <f t="shared" si="38"/>
        <v>0</v>
      </c>
      <c r="AR196" s="19" t="s">
        <v>224</v>
      </c>
      <c r="AT196" s="19" t="s">
        <v>220</v>
      </c>
      <c r="AU196" s="19" t="s">
        <v>93</v>
      </c>
      <c r="AY196" s="19" t="s">
        <v>219</v>
      </c>
      <c r="BE196" s="118">
        <f t="shared" si="39"/>
        <v>0</v>
      </c>
      <c r="BF196" s="118">
        <f t="shared" si="40"/>
        <v>0</v>
      </c>
      <c r="BG196" s="118">
        <f t="shared" si="41"/>
        <v>0</v>
      </c>
      <c r="BH196" s="118">
        <f t="shared" si="42"/>
        <v>0</v>
      </c>
      <c r="BI196" s="118">
        <f t="shared" si="43"/>
        <v>0</v>
      </c>
      <c r="BJ196" s="19" t="s">
        <v>40</v>
      </c>
      <c r="BK196" s="118">
        <f t="shared" si="44"/>
        <v>0</v>
      </c>
      <c r="BL196" s="19" t="s">
        <v>224</v>
      </c>
      <c r="BM196" s="19" t="s">
        <v>482</v>
      </c>
    </row>
    <row r="197" spans="2:65" s="1" customFormat="1" ht="25.5" customHeight="1">
      <c r="B197" s="35"/>
      <c r="C197" s="173" t="s">
        <v>483</v>
      </c>
      <c r="D197" s="173" t="s">
        <v>220</v>
      </c>
      <c r="E197" s="174" t="s">
        <v>484</v>
      </c>
      <c r="F197" s="251" t="s">
        <v>485</v>
      </c>
      <c r="G197" s="251"/>
      <c r="H197" s="251"/>
      <c r="I197" s="251"/>
      <c r="J197" s="175" t="s">
        <v>223</v>
      </c>
      <c r="K197" s="176">
        <v>2.4</v>
      </c>
      <c r="L197" s="252">
        <v>0</v>
      </c>
      <c r="M197" s="253"/>
      <c r="N197" s="254">
        <f t="shared" si="35"/>
        <v>0</v>
      </c>
      <c r="O197" s="254"/>
      <c r="P197" s="254"/>
      <c r="Q197" s="254"/>
      <c r="R197" s="37"/>
      <c r="T197" s="177" t="s">
        <v>22</v>
      </c>
      <c r="U197" s="44" t="s">
        <v>49</v>
      </c>
      <c r="V197" s="36"/>
      <c r="W197" s="178">
        <f t="shared" si="36"/>
        <v>0</v>
      </c>
      <c r="X197" s="178">
        <v>0</v>
      </c>
      <c r="Y197" s="178">
        <f t="shared" si="37"/>
        <v>0</v>
      </c>
      <c r="Z197" s="178">
        <v>0</v>
      </c>
      <c r="AA197" s="179">
        <f t="shared" si="38"/>
        <v>0</v>
      </c>
      <c r="AR197" s="19" t="s">
        <v>224</v>
      </c>
      <c r="AT197" s="19" t="s">
        <v>220</v>
      </c>
      <c r="AU197" s="19" t="s">
        <v>93</v>
      </c>
      <c r="AY197" s="19" t="s">
        <v>219</v>
      </c>
      <c r="BE197" s="118">
        <f t="shared" si="39"/>
        <v>0</v>
      </c>
      <c r="BF197" s="118">
        <f t="shared" si="40"/>
        <v>0</v>
      </c>
      <c r="BG197" s="118">
        <f t="shared" si="41"/>
        <v>0</v>
      </c>
      <c r="BH197" s="118">
        <f t="shared" si="42"/>
        <v>0</v>
      </c>
      <c r="BI197" s="118">
        <f t="shared" si="43"/>
        <v>0</v>
      </c>
      <c r="BJ197" s="19" t="s">
        <v>40</v>
      </c>
      <c r="BK197" s="118">
        <f t="shared" si="44"/>
        <v>0</v>
      </c>
      <c r="BL197" s="19" t="s">
        <v>224</v>
      </c>
      <c r="BM197" s="19" t="s">
        <v>486</v>
      </c>
    </row>
    <row r="198" spans="2:65" s="1" customFormat="1" ht="25.5" customHeight="1">
      <c r="B198" s="35"/>
      <c r="C198" s="173" t="s">
        <v>487</v>
      </c>
      <c r="D198" s="173" t="s">
        <v>220</v>
      </c>
      <c r="E198" s="174" t="s">
        <v>488</v>
      </c>
      <c r="F198" s="251" t="s">
        <v>489</v>
      </c>
      <c r="G198" s="251"/>
      <c r="H198" s="251"/>
      <c r="I198" s="251"/>
      <c r="J198" s="175" t="s">
        <v>239</v>
      </c>
      <c r="K198" s="176">
        <v>15</v>
      </c>
      <c r="L198" s="252">
        <v>0</v>
      </c>
      <c r="M198" s="253"/>
      <c r="N198" s="254">
        <f t="shared" si="35"/>
        <v>0</v>
      </c>
      <c r="O198" s="254"/>
      <c r="P198" s="254"/>
      <c r="Q198" s="254"/>
      <c r="R198" s="37"/>
      <c r="T198" s="177" t="s">
        <v>22</v>
      </c>
      <c r="U198" s="44" t="s">
        <v>49</v>
      </c>
      <c r="V198" s="36"/>
      <c r="W198" s="178">
        <f t="shared" si="36"/>
        <v>0</v>
      </c>
      <c r="X198" s="178">
        <v>0</v>
      </c>
      <c r="Y198" s="178">
        <f t="shared" si="37"/>
        <v>0</v>
      </c>
      <c r="Z198" s="178">
        <v>0</v>
      </c>
      <c r="AA198" s="179">
        <f t="shared" si="38"/>
        <v>0</v>
      </c>
      <c r="AR198" s="19" t="s">
        <v>224</v>
      </c>
      <c r="AT198" s="19" t="s">
        <v>220</v>
      </c>
      <c r="AU198" s="19" t="s">
        <v>93</v>
      </c>
      <c r="AY198" s="19" t="s">
        <v>219</v>
      </c>
      <c r="BE198" s="118">
        <f t="shared" si="39"/>
        <v>0</v>
      </c>
      <c r="BF198" s="118">
        <f t="shared" si="40"/>
        <v>0</v>
      </c>
      <c r="BG198" s="118">
        <f t="shared" si="41"/>
        <v>0</v>
      </c>
      <c r="BH198" s="118">
        <f t="shared" si="42"/>
        <v>0</v>
      </c>
      <c r="BI198" s="118">
        <f t="shared" si="43"/>
        <v>0</v>
      </c>
      <c r="BJ198" s="19" t="s">
        <v>40</v>
      </c>
      <c r="BK198" s="118">
        <f t="shared" si="44"/>
        <v>0</v>
      </c>
      <c r="BL198" s="19" t="s">
        <v>224</v>
      </c>
      <c r="BM198" s="19" t="s">
        <v>490</v>
      </c>
    </row>
    <row r="199" spans="2:65" s="10" customFormat="1" ht="29.85" customHeight="1">
      <c r="B199" s="162"/>
      <c r="C199" s="163"/>
      <c r="D199" s="172" t="s">
        <v>289</v>
      </c>
      <c r="E199" s="172"/>
      <c r="F199" s="172"/>
      <c r="G199" s="172"/>
      <c r="H199" s="172"/>
      <c r="I199" s="172"/>
      <c r="J199" s="172"/>
      <c r="K199" s="172"/>
      <c r="L199" s="172"/>
      <c r="M199" s="172"/>
      <c r="N199" s="255">
        <f>BK199</f>
        <v>0</v>
      </c>
      <c r="O199" s="256"/>
      <c r="P199" s="256"/>
      <c r="Q199" s="256"/>
      <c r="R199" s="165"/>
      <c r="T199" s="166"/>
      <c r="U199" s="163"/>
      <c r="V199" s="163"/>
      <c r="W199" s="167">
        <f>SUM(W200:W234)</f>
        <v>0</v>
      </c>
      <c r="X199" s="163"/>
      <c r="Y199" s="167">
        <f>SUM(Y200:Y234)</f>
        <v>7.4922480000000009</v>
      </c>
      <c r="Z199" s="163"/>
      <c r="AA199" s="168">
        <f>SUM(AA200:AA234)</f>
        <v>0</v>
      </c>
      <c r="AR199" s="169" t="s">
        <v>40</v>
      </c>
      <c r="AT199" s="170" t="s">
        <v>83</v>
      </c>
      <c r="AU199" s="170" t="s">
        <v>40</v>
      </c>
      <c r="AY199" s="169" t="s">
        <v>219</v>
      </c>
      <c r="BK199" s="171">
        <f>SUM(BK200:BK234)</f>
        <v>0</v>
      </c>
    </row>
    <row r="200" spans="2:65" s="1" customFormat="1" ht="38.25" customHeight="1">
      <c r="B200" s="35"/>
      <c r="C200" s="173" t="s">
        <v>491</v>
      </c>
      <c r="D200" s="173" t="s">
        <v>220</v>
      </c>
      <c r="E200" s="174" t="s">
        <v>492</v>
      </c>
      <c r="F200" s="251" t="s">
        <v>493</v>
      </c>
      <c r="G200" s="251"/>
      <c r="H200" s="251"/>
      <c r="I200" s="251"/>
      <c r="J200" s="175" t="s">
        <v>223</v>
      </c>
      <c r="K200" s="176">
        <v>843.17</v>
      </c>
      <c r="L200" s="252">
        <v>0</v>
      </c>
      <c r="M200" s="253"/>
      <c r="N200" s="254">
        <f t="shared" ref="N200:N234" si="45">ROUND(L200*K200,2)</f>
        <v>0</v>
      </c>
      <c r="O200" s="254"/>
      <c r="P200" s="254"/>
      <c r="Q200" s="254"/>
      <c r="R200" s="37"/>
      <c r="T200" s="177" t="s">
        <v>22</v>
      </c>
      <c r="U200" s="44" t="s">
        <v>49</v>
      </c>
      <c r="V200" s="36"/>
      <c r="W200" s="178">
        <f t="shared" ref="W200:W234" si="46">V200*K200</f>
        <v>0</v>
      </c>
      <c r="X200" s="178">
        <v>0</v>
      </c>
      <c r="Y200" s="178">
        <f t="shared" ref="Y200:Y234" si="47">X200*K200</f>
        <v>0</v>
      </c>
      <c r="Z200" s="178">
        <v>0</v>
      </c>
      <c r="AA200" s="179">
        <f t="shared" ref="AA200:AA234" si="48">Z200*K200</f>
        <v>0</v>
      </c>
      <c r="AR200" s="19" t="s">
        <v>224</v>
      </c>
      <c r="AT200" s="19" t="s">
        <v>220</v>
      </c>
      <c r="AU200" s="19" t="s">
        <v>93</v>
      </c>
      <c r="AY200" s="19" t="s">
        <v>219</v>
      </c>
      <c r="BE200" s="118">
        <f t="shared" ref="BE200:BE234" si="49">IF(U200="základní",N200,0)</f>
        <v>0</v>
      </c>
      <c r="BF200" s="118">
        <f t="shared" ref="BF200:BF234" si="50">IF(U200="snížená",N200,0)</f>
        <v>0</v>
      </c>
      <c r="BG200" s="118">
        <f t="shared" ref="BG200:BG234" si="51">IF(U200="zákl. přenesená",N200,0)</f>
        <v>0</v>
      </c>
      <c r="BH200" s="118">
        <f t="shared" ref="BH200:BH234" si="52">IF(U200="sníž. přenesená",N200,0)</f>
        <v>0</v>
      </c>
      <c r="BI200" s="118">
        <f t="shared" ref="BI200:BI234" si="53">IF(U200="nulová",N200,0)</f>
        <v>0</v>
      </c>
      <c r="BJ200" s="19" t="s">
        <v>40</v>
      </c>
      <c r="BK200" s="118">
        <f t="shared" ref="BK200:BK234" si="54">ROUND(L200*K200,2)</f>
        <v>0</v>
      </c>
      <c r="BL200" s="19" t="s">
        <v>224</v>
      </c>
      <c r="BM200" s="19" t="s">
        <v>494</v>
      </c>
    </row>
    <row r="201" spans="2:65" s="1" customFormat="1" ht="25.5" customHeight="1">
      <c r="B201" s="35"/>
      <c r="C201" s="173" t="s">
        <v>495</v>
      </c>
      <c r="D201" s="173" t="s">
        <v>220</v>
      </c>
      <c r="E201" s="174" t="s">
        <v>496</v>
      </c>
      <c r="F201" s="251" t="s">
        <v>497</v>
      </c>
      <c r="G201" s="251"/>
      <c r="H201" s="251"/>
      <c r="I201" s="251"/>
      <c r="J201" s="175" t="s">
        <v>223</v>
      </c>
      <c r="K201" s="176">
        <v>843.17</v>
      </c>
      <c r="L201" s="252">
        <v>0</v>
      </c>
      <c r="M201" s="253"/>
      <c r="N201" s="254">
        <f t="shared" si="45"/>
        <v>0</v>
      </c>
      <c r="O201" s="254"/>
      <c r="P201" s="254"/>
      <c r="Q201" s="254"/>
      <c r="R201" s="37"/>
      <c r="T201" s="177" t="s">
        <v>22</v>
      </c>
      <c r="U201" s="44" t="s">
        <v>49</v>
      </c>
      <c r="V201" s="36"/>
      <c r="W201" s="178">
        <f t="shared" si="46"/>
        <v>0</v>
      </c>
      <c r="X201" s="178">
        <v>0</v>
      </c>
      <c r="Y201" s="178">
        <f t="shared" si="47"/>
        <v>0</v>
      </c>
      <c r="Z201" s="178">
        <v>0</v>
      </c>
      <c r="AA201" s="179">
        <f t="shared" si="48"/>
        <v>0</v>
      </c>
      <c r="AR201" s="19" t="s">
        <v>224</v>
      </c>
      <c r="AT201" s="19" t="s">
        <v>220</v>
      </c>
      <c r="AU201" s="19" t="s">
        <v>93</v>
      </c>
      <c r="AY201" s="19" t="s">
        <v>219</v>
      </c>
      <c r="BE201" s="118">
        <f t="shared" si="49"/>
        <v>0</v>
      </c>
      <c r="BF201" s="118">
        <f t="shared" si="50"/>
        <v>0</v>
      </c>
      <c r="BG201" s="118">
        <f t="shared" si="51"/>
        <v>0</v>
      </c>
      <c r="BH201" s="118">
        <f t="shared" si="52"/>
        <v>0</v>
      </c>
      <c r="BI201" s="118">
        <f t="shared" si="53"/>
        <v>0</v>
      </c>
      <c r="BJ201" s="19" t="s">
        <v>40</v>
      </c>
      <c r="BK201" s="118">
        <f t="shared" si="54"/>
        <v>0</v>
      </c>
      <c r="BL201" s="19" t="s">
        <v>224</v>
      </c>
      <c r="BM201" s="19" t="s">
        <v>498</v>
      </c>
    </row>
    <row r="202" spans="2:65" s="1" customFormat="1" ht="25.5" customHeight="1">
      <c r="B202" s="35"/>
      <c r="C202" s="173" t="s">
        <v>499</v>
      </c>
      <c r="D202" s="173" t="s">
        <v>220</v>
      </c>
      <c r="E202" s="174" t="s">
        <v>500</v>
      </c>
      <c r="F202" s="251" t="s">
        <v>501</v>
      </c>
      <c r="G202" s="251"/>
      <c r="H202" s="251"/>
      <c r="I202" s="251"/>
      <c r="J202" s="175" t="s">
        <v>223</v>
      </c>
      <c r="K202" s="176">
        <v>843.17</v>
      </c>
      <c r="L202" s="252">
        <v>0</v>
      </c>
      <c r="M202" s="253"/>
      <c r="N202" s="254">
        <f t="shared" si="45"/>
        <v>0</v>
      </c>
      <c r="O202" s="254"/>
      <c r="P202" s="254"/>
      <c r="Q202" s="254"/>
      <c r="R202" s="37"/>
      <c r="T202" s="177" t="s">
        <v>22</v>
      </c>
      <c r="U202" s="44" t="s">
        <v>49</v>
      </c>
      <c r="V202" s="36"/>
      <c r="W202" s="178">
        <f t="shared" si="46"/>
        <v>0</v>
      </c>
      <c r="X202" s="178">
        <v>0</v>
      </c>
      <c r="Y202" s="178">
        <f t="shared" si="47"/>
        <v>0</v>
      </c>
      <c r="Z202" s="178">
        <v>0</v>
      </c>
      <c r="AA202" s="179">
        <f t="shared" si="48"/>
        <v>0</v>
      </c>
      <c r="AR202" s="19" t="s">
        <v>224</v>
      </c>
      <c r="AT202" s="19" t="s">
        <v>220</v>
      </c>
      <c r="AU202" s="19" t="s">
        <v>93</v>
      </c>
      <c r="AY202" s="19" t="s">
        <v>219</v>
      </c>
      <c r="BE202" s="118">
        <f t="shared" si="49"/>
        <v>0</v>
      </c>
      <c r="BF202" s="118">
        <f t="shared" si="50"/>
        <v>0</v>
      </c>
      <c r="BG202" s="118">
        <f t="shared" si="51"/>
        <v>0</v>
      </c>
      <c r="BH202" s="118">
        <f t="shared" si="52"/>
        <v>0</v>
      </c>
      <c r="BI202" s="118">
        <f t="shared" si="53"/>
        <v>0</v>
      </c>
      <c r="BJ202" s="19" t="s">
        <v>40</v>
      </c>
      <c r="BK202" s="118">
        <f t="shared" si="54"/>
        <v>0</v>
      </c>
      <c r="BL202" s="19" t="s">
        <v>224</v>
      </c>
      <c r="BM202" s="19" t="s">
        <v>502</v>
      </c>
    </row>
    <row r="203" spans="2:65" s="1" customFormat="1" ht="25.5" customHeight="1">
      <c r="B203" s="35"/>
      <c r="C203" s="173" t="s">
        <v>503</v>
      </c>
      <c r="D203" s="173" t="s">
        <v>220</v>
      </c>
      <c r="E203" s="174" t="s">
        <v>504</v>
      </c>
      <c r="F203" s="251" t="s">
        <v>505</v>
      </c>
      <c r="G203" s="251"/>
      <c r="H203" s="251"/>
      <c r="I203" s="251"/>
      <c r="J203" s="175" t="s">
        <v>223</v>
      </c>
      <c r="K203" s="176">
        <v>843.17</v>
      </c>
      <c r="L203" s="252">
        <v>0</v>
      </c>
      <c r="M203" s="253"/>
      <c r="N203" s="254">
        <f t="shared" si="45"/>
        <v>0</v>
      </c>
      <c r="O203" s="254"/>
      <c r="P203" s="254"/>
      <c r="Q203" s="254"/>
      <c r="R203" s="37"/>
      <c r="T203" s="177" t="s">
        <v>22</v>
      </c>
      <c r="U203" s="44" t="s">
        <v>49</v>
      </c>
      <c r="V203" s="36"/>
      <c r="W203" s="178">
        <f t="shared" si="46"/>
        <v>0</v>
      </c>
      <c r="X203" s="178">
        <v>0</v>
      </c>
      <c r="Y203" s="178">
        <f t="shared" si="47"/>
        <v>0</v>
      </c>
      <c r="Z203" s="178">
        <v>0</v>
      </c>
      <c r="AA203" s="179">
        <f t="shared" si="48"/>
        <v>0</v>
      </c>
      <c r="AR203" s="19" t="s">
        <v>224</v>
      </c>
      <c r="AT203" s="19" t="s">
        <v>220</v>
      </c>
      <c r="AU203" s="19" t="s">
        <v>93</v>
      </c>
      <c r="AY203" s="19" t="s">
        <v>219</v>
      </c>
      <c r="BE203" s="118">
        <f t="shared" si="49"/>
        <v>0</v>
      </c>
      <c r="BF203" s="118">
        <f t="shared" si="50"/>
        <v>0</v>
      </c>
      <c r="BG203" s="118">
        <f t="shared" si="51"/>
        <v>0</v>
      </c>
      <c r="BH203" s="118">
        <f t="shared" si="52"/>
        <v>0</v>
      </c>
      <c r="BI203" s="118">
        <f t="shared" si="53"/>
        <v>0</v>
      </c>
      <c r="BJ203" s="19" t="s">
        <v>40</v>
      </c>
      <c r="BK203" s="118">
        <f t="shared" si="54"/>
        <v>0</v>
      </c>
      <c r="BL203" s="19" t="s">
        <v>224</v>
      </c>
      <c r="BM203" s="19" t="s">
        <v>506</v>
      </c>
    </row>
    <row r="204" spans="2:65" s="1" customFormat="1" ht="25.5" customHeight="1">
      <c r="B204" s="35"/>
      <c r="C204" s="173" t="s">
        <v>507</v>
      </c>
      <c r="D204" s="173" t="s">
        <v>220</v>
      </c>
      <c r="E204" s="174" t="s">
        <v>508</v>
      </c>
      <c r="F204" s="251" t="s">
        <v>509</v>
      </c>
      <c r="G204" s="251"/>
      <c r="H204" s="251"/>
      <c r="I204" s="251"/>
      <c r="J204" s="175" t="s">
        <v>223</v>
      </c>
      <c r="K204" s="176">
        <v>843.17</v>
      </c>
      <c r="L204" s="252">
        <v>0</v>
      </c>
      <c r="M204" s="253"/>
      <c r="N204" s="254">
        <f t="shared" si="45"/>
        <v>0</v>
      </c>
      <c r="O204" s="254"/>
      <c r="P204" s="254"/>
      <c r="Q204" s="254"/>
      <c r="R204" s="37"/>
      <c r="T204" s="177" t="s">
        <v>22</v>
      </c>
      <c r="U204" s="44" t="s">
        <v>49</v>
      </c>
      <c r="V204" s="36"/>
      <c r="W204" s="178">
        <f t="shared" si="46"/>
        <v>0</v>
      </c>
      <c r="X204" s="178">
        <v>0</v>
      </c>
      <c r="Y204" s="178">
        <f t="shared" si="47"/>
        <v>0</v>
      </c>
      <c r="Z204" s="178">
        <v>0</v>
      </c>
      <c r="AA204" s="179">
        <f t="shared" si="48"/>
        <v>0</v>
      </c>
      <c r="AR204" s="19" t="s">
        <v>224</v>
      </c>
      <c r="AT204" s="19" t="s">
        <v>220</v>
      </c>
      <c r="AU204" s="19" t="s">
        <v>93</v>
      </c>
      <c r="AY204" s="19" t="s">
        <v>219</v>
      </c>
      <c r="BE204" s="118">
        <f t="shared" si="49"/>
        <v>0</v>
      </c>
      <c r="BF204" s="118">
        <f t="shared" si="50"/>
        <v>0</v>
      </c>
      <c r="BG204" s="118">
        <f t="shared" si="51"/>
        <v>0</v>
      </c>
      <c r="BH204" s="118">
        <f t="shared" si="52"/>
        <v>0</v>
      </c>
      <c r="BI204" s="118">
        <f t="shared" si="53"/>
        <v>0</v>
      </c>
      <c r="BJ204" s="19" t="s">
        <v>40</v>
      </c>
      <c r="BK204" s="118">
        <f t="shared" si="54"/>
        <v>0</v>
      </c>
      <c r="BL204" s="19" t="s">
        <v>224</v>
      </c>
      <c r="BM204" s="19" t="s">
        <v>510</v>
      </c>
    </row>
    <row r="205" spans="2:65" s="1" customFormat="1" ht="25.5" customHeight="1">
      <c r="B205" s="35"/>
      <c r="C205" s="173" t="s">
        <v>511</v>
      </c>
      <c r="D205" s="173" t="s">
        <v>220</v>
      </c>
      <c r="E205" s="174" t="s">
        <v>512</v>
      </c>
      <c r="F205" s="251" t="s">
        <v>513</v>
      </c>
      <c r="G205" s="251"/>
      <c r="H205" s="251"/>
      <c r="I205" s="251"/>
      <c r="J205" s="175" t="s">
        <v>223</v>
      </c>
      <c r="K205" s="176">
        <v>304.02300000000002</v>
      </c>
      <c r="L205" s="252">
        <v>0</v>
      </c>
      <c r="M205" s="253"/>
      <c r="N205" s="254">
        <f t="shared" si="45"/>
        <v>0</v>
      </c>
      <c r="O205" s="254"/>
      <c r="P205" s="254"/>
      <c r="Q205" s="254"/>
      <c r="R205" s="37"/>
      <c r="T205" s="177" t="s">
        <v>22</v>
      </c>
      <c r="U205" s="44" t="s">
        <v>49</v>
      </c>
      <c r="V205" s="36"/>
      <c r="W205" s="178">
        <f t="shared" si="46"/>
        <v>0</v>
      </c>
      <c r="X205" s="178">
        <v>0</v>
      </c>
      <c r="Y205" s="178">
        <f t="shared" si="47"/>
        <v>0</v>
      </c>
      <c r="Z205" s="178">
        <v>0</v>
      </c>
      <c r="AA205" s="179">
        <f t="shared" si="48"/>
        <v>0</v>
      </c>
      <c r="AR205" s="19" t="s">
        <v>224</v>
      </c>
      <c r="AT205" s="19" t="s">
        <v>220</v>
      </c>
      <c r="AU205" s="19" t="s">
        <v>93</v>
      </c>
      <c r="AY205" s="19" t="s">
        <v>219</v>
      </c>
      <c r="BE205" s="118">
        <f t="shared" si="49"/>
        <v>0</v>
      </c>
      <c r="BF205" s="118">
        <f t="shared" si="50"/>
        <v>0</v>
      </c>
      <c r="BG205" s="118">
        <f t="shared" si="51"/>
        <v>0</v>
      </c>
      <c r="BH205" s="118">
        <f t="shared" si="52"/>
        <v>0</v>
      </c>
      <c r="BI205" s="118">
        <f t="shared" si="53"/>
        <v>0</v>
      </c>
      <c r="BJ205" s="19" t="s">
        <v>40</v>
      </c>
      <c r="BK205" s="118">
        <f t="shared" si="54"/>
        <v>0</v>
      </c>
      <c r="BL205" s="19" t="s">
        <v>224</v>
      </c>
      <c r="BM205" s="19" t="s">
        <v>514</v>
      </c>
    </row>
    <row r="206" spans="2:65" s="1" customFormat="1" ht="25.5" customHeight="1">
      <c r="B206" s="35"/>
      <c r="C206" s="173" t="s">
        <v>515</v>
      </c>
      <c r="D206" s="173" t="s">
        <v>220</v>
      </c>
      <c r="E206" s="174" t="s">
        <v>516</v>
      </c>
      <c r="F206" s="251" t="s">
        <v>517</v>
      </c>
      <c r="G206" s="251"/>
      <c r="H206" s="251"/>
      <c r="I206" s="251"/>
      <c r="J206" s="175" t="s">
        <v>223</v>
      </c>
      <c r="K206" s="176">
        <v>3651.7510000000002</v>
      </c>
      <c r="L206" s="252">
        <v>0</v>
      </c>
      <c r="M206" s="253"/>
      <c r="N206" s="254">
        <f t="shared" si="45"/>
        <v>0</v>
      </c>
      <c r="O206" s="254"/>
      <c r="P206" s="254"/>
      <c r="Q206" s="254"/>
      <c r="R206" s="37"/>
      <c r="T206" s="177" t="s">
        <v>22</v>
      </c>
      <c r="U206" s="44" t="s">
        <v>49</v>
      </c>
      <c r="V206" s="36"/>
      <c r="W206" s="178">
        <f t="shared" si="46"/>
        <v>0</v>
      </c>
      <c r="X206" s="178">
        <v>0</v>
      </c>
      <c r="Y206" s="178">
        <f t="shared" si="47"/>
        <v>0</v>
      </c>
      <c r="Z206" s="178">
        <v>0</v>
      </c>
      <c r="AA206" s="179">
        <f t="shared" si="48"/>
        <v>0</v>
      </c>
      <c r="AR206" s="19" t="s">
        <v>224</v>
      </c>
      <c r="AT206" s="19" t="s">
        <v>220</v>
      </c>
      <c r="AU206" s="19" t="s">
        <v>93</v>
      </c>
      <c r="AY206" s="19" t="s">
        <v>219</v>
      </c>
      <c r="BE206" s="118">
        <f t="shared" si="49"/>
        <v>0</v>
      </c>
      <c r="BF206" s="118">
        <f t="shared" si="50"/>
        <v>0</v>
      </c>
      <c r="BG206" s="118">
        <f t="shared" si="51"/>
        <v>0</v>
      </c>
      <c r="BH206" s="118">
        <f t="shared" si="52"/>
        <v>0</v>
      </c>
      <c r="BI206" s="118">
        <f t="shared" si="53"/>
        <v>0</v>
      </c>
      <c r="BJ206" s="19" t="s">
        <v>40</v>
      </c>
      <c r="BK206" s="118">
        <f t="shared" si="54"/>
        <v>0</v>
      </c>
      <c r="BL206" s="19" t="s">
        <v>224</v>
      </c>
      <c r="BM206" s="19" t="s">
        <v>518</v>
      </c>
    </row>
    <row r="207" spans="2:65" s="1" customFormat="1" ht="25.5" customHeight="1">
      <c r="B207" s="35"/>
      <c r="C207" s="173" t="s">
        <v>519</v>
      </c>
      <c r="D207" s="173" t="s">
        <v>220</v>
      </c>
      <c r="E207" s="174" t="s">
        <v>520</v>
      </c>
      <c r="F207" s="251" t="s">
        <v>521</v>
      </c>
      <c r="G207" s="251"/>
      <c r="H207" s="251"/>
      <c r="I207" s="251"/>
      <c r="J207" s="175" t="s">
        <v>223</v>
      </c>
      <c r="K207" s="176">
        <v>129.84700000000001</v>
      </c>
      <c r="L207" s="252">
        <v>0</v>
      </c>
      <c r="M207" s="253"/>
      <c r="N207" s="254">
        <f t="shared" si="45"/>
        <v>0</v>
      </c>
      <c r="O207" s="254"/>
      <c r="P207" s="254"/>
      <c r="Q207" s="254"/>
      <c r="R207" s="37"/>
      <c r="T207" s="177" t="s">
        <v>22</v>
      </c>
      <c r="U207" s="44" t="s">
        <v>49</v>
      </c>
      <c r="V207" s="36"/>
      <c r="W207" s="178">
        <f t="shared" si="46"/>
        <v>0</v>
      </c>
      <c r="X207" s="178">
        <v>0</v>
      </c>
      <c r="Y207" s="178">
        <f t="shared" si="47"/>
        <v>0</v>
      </c>
      <c r="Z207" s="178">
        <v>0</v>
      </c>
      <c r="AA207" s="179">
        <f t="shared" si="48"/>
        <v>0</v>
      </c>
      <c r="AR207" s="19" t="s">
        <v>224</v>
      </c>
      <c r="AT207" s="19" t="s">
        <v>220</v>
      </c>
      <c r="AU207" s="19" t="s">
        <v>93</v>
      </c>
      <c r="AY207" s="19" t="s">
        <v>219</v>
      </c>
      <c r="BE207" s="118">
        <f t="shared" si="49"/>
        <v>0</v>
      </c>
      <c r="BF207" s="118">
        <f t="shared" si="50"/>
        <v>0</v>
      </c>
      <c r="BG207" s="118">
        <f t="shared" si="51"/>
        <v>0</v>
      </c>
      <c r="BH207" s="118">
        <f t="shared" si="52"/>
        <v>0</v>
      </c>
      <c r="BI207" s="118">
        <f t="shared" si="53"/>
        <v>0</v>
      </c>
      <c r="BJ207" s="19" t="s">
        <v>40</v>
      </c>
      <c r="BK207" s="118">
        <f t="shared" si="54"/>
        <v>0</v>
      </c>
      <c r="BL207" s="19" t="s">
        <v>224</v>
      </c>
      <c r="BM207" s="19" t="s">
        <v>522</v>
      </c>
    </row>
    <row r="208" spans="2:65" s="1" customFormat="1" ht="25.5" customHeight="1">
      <c r="B208" s="35"/>
      <c r="C208" s="173" t="s">
        <v>523</v>
      </c>
      <c r="D208" s="173" t="s">
        <v>220</v>
      </c>
      <c r="E208" s="174" t="s">
        <v>524</v>
      </c>
      <c r="F208" s="251" t="s">
        <v>525</v>
      </c>
      <c r="G208" s="251"/>
      <c r="H208" s="251"/>
      <c r="I208" s="251"/>
      <c r="J208" s="175" t="s">
        <v>223</v>
      </c>
      <c r="K208" s="176">
        <v>1239.5160000000001</v>
      </c>
      <c r="L208" s="252">
        <v>0</v>
      </c>
      <c r="M208" s="253"/>
      <c r="N208" s="254">
        <f t="shared" si="45"/>
        <v>0</v>
      </c>
      <c r="O208" s="254"/>
      <c r="P208" s="254"/>
      <c r="Q208" s="254"/>
      <c r="R208" s="37"/>
      <c r="T208" s="177" t="s">
        <v>22</v>
      </c>
      <c r="U208" s="44" t="s">
        <v>49</v>
      </c>
      <c r="V208" s="36"/>
      <c r="W208" s="178">
        <f t="shared" si="46"/>
        <v>0</v>
      </c>
      <c r="X208" s="178">
        <v>0</v>
      </c>
      <c r="Y208" s="178">
        <f t="shared" si="47"/>
        <v>0</v>
      </c>
      <c r="Z208" s="178">
        <v>0</v>
      </c>
      <c r="AA208" s="179">
        <f t="shared" si="48"/>
        <v>0</v>
      </c>
      <c r="AR208" s="19" t="s">
        <v>224</v>
      </c>
      <c r="AT208" s="19" t="s">
        <v>220</v>
      </c>
      <c r="AU208" s="19" t="s">
        <v>93</v>
      </c>
      <c r="AY208" s="19" t="s">
        <v>219</v>
      </c>
      <c r="BE208" s="118">
        <f t="shared" si="49"/>
        <v>0</v>
      </c>
      <c r="BF208" s="118">
        <f t="shared" si="50"/>
        <v>0</v>
      </c>
      <c r="BG208" s="118">
        <f t="shared" si="51"/>
        <v>0</v>
      </c>
      <c r="BH208" s="118">
        <f t="shared" si="52"/>
        <v>0</v>
      </c>
      <c r="BI208" s="118">
        <f t="shared" si="53"/>
        <v>0</v>
      </c>
      <c r="BJ208" s="19" t="s">
        <v>40</v>
      </c>
      <c r="BK208" s="118">
        <f t="shared" si="54"/>
        <v>0</v>
      </c>
      <c r="BL208" s="19" t="s">
        <v>224</v>
      </c>
      <c r="BM208" s="19" t="s">
        <v>526</v>
      </c>
    </row>
    <row r="209" spans="2:65" s="1" customFormat="1" ht="25.5" customHeight="1">
      <c r="B209" s="35"/>
      <c r="C209" s="173" t="s">
        <v>527</v>
      </c>
      <c r="D209" s="173" t="s">
        <v>220</v>
      </c>
      <c r="E209" s="174" t="s">
        <v>528</v>
      </c>
      <c r="F209" s="251" t="s">
        <v>529</v>
      </c>
      <c r="G209" s="251"/>
      <c r="H209" s="251"/>
      <c r="I209" s="251"/>
      <c r="J209" s="175" t="s">
        <v>223</v>
      </c>
      <c r="K209" s="176">
        <v>1239.5160000000001</v>
      </c>
      <c r="L209" s="252">
        <v>0</v>
      </c>
      <c r="M209" s="253"/>
      <c r="N209" s="254">
        <f t="shared" si="45"/>
        <v>0</v>
      </c>
      <c r="O209" s="254"/>
      <c r="P209" s="254"/>
      <c r="Q209" s="254"/>
      <c r="R209" s="37"/>
      <c r="T209" s="177" t="s">
        <v>22</v>
      </c>
      <c r="U209" s="44" t="s">
        <v>49</v>
      </c>
      <c r="V209" s="36"/>
      <c r="W209" s="178">
        <f t="shared" si="46"/>
        <v>0</v>
      </c>
      <c r="X209" s="178">
        <v>0</v>
      </c>
      <c r="Y209" s="178">
        <f t="shared" si="47"/>
        <v>0</v>
      </c>
      <c r="Z209" s="178">
        <v>0</v>
      </c>
      <c r="AA209" s="179">
        <f t="shared" si="48"/>
        <v>0</v>
      </c>
      <c r="AR209" s="19" t="s">
        <v>224</v>
      </c>
      <c r="AT209" s="19" t="s">
        <v>220</v>
      </c>
      <c r="AU209" s="19" t="s">
        <v>93</v>
      </c>
      <c r="AY209" s="19" t="s">
        <v>219</v>
      </c>
      <c r="BE209" s="118">
        <f t="shared" si="49"/>
        <v>0</v>
      </c>
      <c r="BF209" s="118">
        <f t="shared" si="50"/>
        <v>0</v>
      </c>
      <c r="BG209" s="118">
        <f t="shared" si="51"/>
        <v>0</v>
      </c>
      <c r="BH209" s="118">
        <f t="shared" si="52"/>
        <v>0</v>
      </c>
      <c r="BI209" s="118">
        <f t="shared" si="53"/>
        <v>0</v>
      </c>
      <c r="BJ209" s="19" t="s">
        <v>40</v>
      </c>
      <c r="BK209" s="118">
        <f t="shared" si="54"/>
        <v>0</v>
      </c>
      <c r="BL209" s="19" t="s">
        <v>224</v>
      </c>
      <c r="BM209" s="19" t="s">
        <v>530</v>
      </c>
    </row>
    <row r="210" spans="2:65" s="1" customFormat="1" ht="25.5" customHeight="1">
      <c r="B210" s="35"/>
      <c r="C210" s="173" t="s">
        <v>531</v>
      </c>
      <c r="D210" s="173" t="s">
        <v>220</v>
      </c>
      <c r="E210" s="174" t="s">
        <v>532</v>
      </c>
      <c r="F210" s="251" t="s">
        <v>533</v>
      </c>
      <c r="G210" s="251"/>
      <c r="H210" s="251"/>
      <c r="I210" s="251"/>
      <c r="J210" s="175" t="s">
        <v>429</v>
      </c>
      <c r="K210" s="176">
        <v>38</v>
      </c>
      <c r="L210" s="252">
        <v>0</v>
      </c>
      <c r="M210" s="253"/>
      <c r="N210" s="254">
        <f t="shared" si="45"/>
        <v>0</v>
      </c>
      <c r="O210" s="254"/>
      <c r="P210" s="254"/>
      <c r="Q210" s="254"/>
      <c r="R210" s="37"/>
      <c r="T210" s="177" t="s">
        <v>22</v>
      </c>
      <c r="U210" s="44" t="s">
        <v>49</v>
      </c>
      <c r="V210" s="36"/>
      <c r="W210" s="178">
        <f t="shared" si="46"/>
        <v>0</v>
      </c>
      <c r="X210" s="178">
        <v>0</v>
      </c>
      <c r="Y210" s="178">
        <f t="shared" si="47"/>
        <v>0</v>
      </c>
      <c r="Z210" s="178">
        <v>0</v>
      </c>
      <c r="AA210" s="179">
        <f t="shared" si="48"/>
        <v>0</v>
      </c>
      <c r="AR210" s="19" t="s">
        <v>224</v>
      </c>
      <c r="AT210" s="19" t="s">
        <v>220</v>
      </c>
      <c r="AU210" s="19" t="s">
        <v>93</v>
      </c>
      <c r="AY210" s="19" t="s">
        <v>219</v>
      </c>
      <c r="BE210" s="118">
        <f t="shared" si="49"/>
        <v>0</v>
      </c>
      <c r="BF210" s="118">
        <f t="shared" si="50"/>
        <v>0</v>
      </c>
      <c r="BG210" s="118">
        <f t="shared" si="51"/>
        <v>0</v>
      </c>
      <c r="BH210" s="118">
        <f t="shared" si="52"/>
        <v>0</v>
      </c>
      <c r="BI210" s="118">
        <f t="shared" si="53"/>
        <v>0</v>
      </c>
      <c r="BJ210" s="19" t="s">
        <v>40</v>
      </c>
      <c r="BK210" s="118">
        <f t="shared" si="54"/>
        <v>0</v>
      </c>
      <c r="BL210" s="19" t="s">
        <v>224</v>
      </c>
      <c r="BM210" s="19" t="s">
        <v>534</v>
      </c>
    </row>
    <row r="211" spans="2:65" s="1" customFormat="1" ht="16.5" customHeight="1">
      <c r="B211" s="35"/>
      <c r="C211" s="181" t="s">
        <v>535</v>
      </c>
      <c r="D211" s="181" t="s">
        <v>536</v>
      </c>
      <c r="E211" s="182" t="s">
        <v>537</v>
      </c>
      <c r="F211" s="285" t="s">
        <v>538</v>
      </c>
      <c r="G211" s="285"/>
      <c r="H211" s="285"/>
      <c r="I211" s="285"/>
      <c r="J211" s="183" t="s">
        <v>429</v>
      </c>
      <c r="K211" s="184">
        <v>39.9</v>
      </c>
      <c r="L211" s="282">
        <v>0</v>
      </c>
      <c r="M211" s="283"/>
      <c r="N211" s="284">
        <f t="shared" si="45"/>
        <v>0</v>
      </c>
      <c r="O211" s="254"/>
      <c r="P211" s="254"/>
      <c r="Q211" s="254"/>
      <c r="R211" s="37"/>
      <c r="T211" s="177" t="s">
        <v>22</v>
      </c>
      <c r="U211" s="44" t="s">
        <v>49</v>
      </c>
      <c r="V211" s="36"/>
      <c r="W211" s="178">
        <f t="shared" si="46"/>
        <v>0</v>
      </c>
      <c r="X211" s="178">
        <v>0</v>
      </c>
      <c r="Y211" s="178">
        <f t="shared" si="47"/>
        <v>0</v>
      </c>
      <c r="Z211" s="178">
        <v>0</v>
      </c>
      <c r="AA211" s="179">
        <f t="shared" si="48"/>
        <v>0</v>
      </c>
      <c r="AR211" s="19" t="s">
        <v>249</v>
      </c>
      <c r="AT211" s="19" t="s">
        <v>536</v>
      </c>
      <c r="AU211" s="19" t="s">
        <v>93</v>
      </c>
      <c r="AY211" s="19" t="s">
        <v>219</v>
      </c>
      <c r="BE211" s="118">
        <f t="shared" si="49"/>
        <v>0</v>
      </c>
      <c r="BF211" s="118">
        <f t="shared" si="50"/>
        <v>0</v>
      </c>
      <c r="BG211" s="118">
        <f t="shared" si="51"/>
        <v>0</v>
      </c>
      <c r="BH211" s="118">
        <f t="shared" si="52"/>
        <v>0</v>
      </c>
      <c r="BI211" s="118">
        <f t="shared" si="53"/>
        <v>0</v>
      </c>
      <c r="BJ211" s="19" t="s">
        <v>40</v>
      </c>
      <c r="BK211" s="118">
        <f t="shared" si="54"/>
        <v>0</v>
      </c>
      <c r="BL211" s="19" t="s">
        <v>224</v>
      </c>
      <c r="BM211" s="19" t="s">
        <v>539</v>
      </c>
    </row>
    <row r="212" spans="2:65" s="1" customFormat="1" ht="25.5" customHeight="1">
      <c r="B212" s="35"/>
      <c r="C212" s="173" t="s">
        <v>540</v>
      </c>
      <c r="D212" s="173" t="s">
        <v>220</v>
      </c>
      <c r="E212" s="174" t="s">
        <v>541</v>
      </c>
      <c r="F212" s="251" t="s">
        <v>542</v>
      </c>
      <c r="G212" s="251"/>
      <c r="H212" s="251"/>
      <c r="I212" s="251"/>
      <c r="J212" s="175" t="s">
        <v>429</v>
      </c>
      <c r="K212" s="176">
        <v>530.42999999999995</v>
      </c>
      <c r="L212" s="252">
        <v>0</v>
      </c>
      <c r="M212" s="253"/>
      <c r="N212" s="254">
        <f t="shared" si="45"/>
        <v>0</v>
      </c>
      <c r="O212" s="254"/>
      <c r="P212" s="254"/>
      <c r="Q212" s="254"/>
      <c r="R212" s="37"/>
      <c r="T212" s="177" t="s">
        <v>22</v>
      </c>
      <c r="U212" s="44" t="s">
        <v>49</v>
      </c>
      <c r="V212" s="36"/>
      <c r="W212" s="178">
        <f t="shared" si="46"/>
        <v>0</v>
      </c>
      <c r="X212" s="178">
        <v>0</v>
      </c>
      <c r="Y212" s="178">
        <f t="shared" si="47"/>
        <v>0</v>
      </c>
      <c r="Z212" s="178">
        <v>0</v>
      </c>
      <c r="AA212" s="179">
        <f t="shared" si="48"/>
        <v>0</v>
      </c>
      <c r="AR212" s="19" t="s">
        <v>224</v>
      </c>
      <c r="AT212" s="19" t="s">
        <v>220</v>
      </c>
      <c r="AU212" s="19" t="s">
        <v>93</v>
      </c>
      <c r="AY212" s="19" t="s">
        <v>219</v>
      </c>
      <c r="BE212" s="118">
        <f t="shared" si="49"/>
        <v>0</v>
      </c>
      <c r="BF212" s="118">
        <f t="shared" si="50"/>
        <v>0</v>
      </c>
      <c r="BG212" s="118">
        <f t="shared" si="51"/>
        <v>0</v>
      </c>
      <c r="BH212" s="118">
        <f t="shared" si="52"/>
        <v>0</v>
      </c>
      <c r="BI212" s="118">
        <f t="shared" si="53"/>
        <v>0</v>
      </c>
      <c r="BJ212" s="19" t="s">
        <v>40</v>
      </c>
      <c r="BK212" s="118">
        <f t="shared" si="54"/>
        <v>0</v>
      </c>
      <c r="BL212" s="19" t="s">
        <v>224</v>
      </c>
      <c r="BM212" s="19" t="s">
        <v>543</v>
      </c>
    </row>
    <row r="213" spans="2:65" s="1" customFormat="1" ht="25.5" customHeight="1">
      <c r="B213" s="35"/>
      <c r="C213" s="181" t="s">
        <v>544</v>
      </c>
      <c r="D213" s="181" t="s">
        <v>536</v>
      </c>
      <c r="E213" s="182" t="s">
        <v>545</v>
      </c>
      <c r="F213" s="285" t="s">
        <v>546</v>
      </c>
      <c r="G213" s="285"/>
      <c r="H213" s="285"/>
      <c r="I213" s="285"/>
      <c r="J213" s="183" t="s">
        <v>429</v>
      </c>
      <c r="K213" s="184">
        <v>556.952</v>
      </c>
      <c r="L213" s="282">
        <v>0</v>
      </c>
      <c r="M213" s="283"/>
      <c r="N213" s="284">
        <f t="shared" si="45"/>
        <v>0</v>
      </c>
      <c r="O213" s="254"/>
      <c r="P213" s="254"/>
      <c r="Q213" s="254"/>
      <c r="R213" s="37"/>
      <c r="T213" s="177" t="s">
        <v>22</v>
      </c>
      <c r="U213" s="44" t="s">
        <v>49</v>
      </c>
      <c r="V213" s="36"/>
      <c r="W213" s="178">
        <f t="shared" si="46"/>
        <v>0</v>
      </c>
      <c r="X213" s="178">
        <v>0</v>
      </c>
      <c r="Y213" s="178">
        <f t="shared" si="47"/>
        <v>0</v>
      </c>
      <c r="Z213" s="178">
        <v>0</v>
      </c>
      <c r="AA213" s="179">
        <f t="shared" si="48"/>
        <v>0</v>
      </c>
      <c r="AR213" s="19" t="s">
        <v>249</v>
      </c>
      <c r="AT213" s="19" t="s">
        <v>536</v>
      </c>
      <c r="AU213" s="19" t="s">
        <v>93</v>
      </c>
      <c r="AY213" s="19" t="s">
        <v>219</v>
      </c>
      <c r="BE213" s="118">
        <f t="shared" si="49"/>
        <v>0</v>
      </c>
      <c r="BF213" s="118">
        <f t="shared" si="50"/>
        <v>0</v>
      </c>
      <c r="BG213" s="118">
        <f t="shared" si="51"/>
        <v>0</v>
      </c>
      <c r="BH213" s="118">
        <f t="shared" si="52"/>
        <v>0</v>
      </c>
      <c r="BI213" s="118">
        <f t="shared" si="53"/>
        <v>0</v>
      </c>
      <c r="BJ213" s="19" t="s">
        <v>40</v>
      </c>
      <c r="BK213" s="118">
        <f t="shared" si="54"/>
        <v>0</v>
      </c>
      <c r="BL213" s="19" t="s">
        <v>224</v>
      </c>
      <c r="BM213" s="19" t="s">
        <v>547</v>
      </c>
    </row>
    <row r="214" spans="2:65" s="1" customFormat="1" ht="25.5" customHeight="1">
      <c r="B214" s="35"/>
      <c r="C214" s="173" t="s">
        <v>548</v>
      </c>
      <c r="D214" s="173" t="s">
        <v>220</v>
      </c>
      <c r="E214" s="174" t="s">
        <v>549</v>
      </c>
      <c r="F214" s="251" t="s">
        <v>550</v>
      </c>
      <c r="G214" s="251"/>
      <c r="H214" s="251"/>
      <c r="I214" s="251"/>
      <c r="J214" s="175" t="s">
        <v>223</v>
      </c>
      <c r="K214" s="176">
        <v>1239.5160000000001</v>
      </c>
      <c r="L214" s="252">
        <v>0</v>
      </c>
      <c r="M214" s="253"/>
      <c r="N214" s="254">
        <f t="shared" si="45"/>
        <v>0</v>
      </c>
      <c r="O214" s="254"/>
      <c r="P214" s="254"/>
      <c r="Q214" s="254"/>
      <c r="R214" s="37"/>
      <c r="T214" s="177" t="s">
        <v>22</v>
      </c>
      <c r="U214" s="44" t="s">
        <v>49</v>
      </c>
      <c r="V214" s="36"/>
      <c r="W214" s="178">
        <f t="shared" si="46"/>
        <v>0</v>
      </c>
      <c r="X214" s="178">
        <v>0</v>
      </c>
      <c r="Y214" s="178">
        <f t="shared" si="47"/>
        <v>0</v>
      </c>
      <c r="Z214" s="178">
        <v>0</v>
      </c>
      <c r="AA214" s="179">
        <f t="shared" si="48"/>
        <v>0</v>
      </c>
      <c r="AR214" s="19" t="s">
        <v>224</v>
      </c>
      <c r="AT214" s="19" t="s">
        <v>220</v>
      </c>
      <c r="AU214" s="19" t="s">
        <v>93</v>
      </c>
      <c r="AY214" s="19" t="s">
        <v>219</v>
      </c>
      <c r="BE214" s="118">
        <f t="shared" si="49"/>
        <v>0</v>
      </c>
      <c r="BF214" s="118">
        <f t="shared" si="50"/>
        <v>0</v>
      </c>
      <c r="BG214" s="118">
        <f t="shared" si="51"/>
        <v>0</v>
      </c>
      <c r="BH214" s="118">
        <f t="shared" si="52"/>
        <v>0</v>
      </c>
      <c r="BI214" s="118">
        <f t="shared" si="53"/>
        <v>0</v>
      </c>
      <c r="BJ214" s="19" t="s">
        <v>40</v>
      </c>
      <c r="BK214" s="118">
        <f t="shared" si="54"/>
        <v>0</v>
      </c>
      <c r="BL214" s="19" t="s">
        <v>224</v>
      </c>
      <c r="BM214" s="19" t="s">
        <v>551</v>
      </c>
    </row>
    <row r="215" spans="2:65" s="1" customFormat="1" ht="25.5" customHeight="1">
      <c r="B215" s="35"/>
      <c r="C215" s="173" t="s">
        <v>552</v>
      </c>
      <c r="D215" s="173" t="s">
        <v>220</v>
      </c>
      <c r="E215" s="174" t="s">
        <v>553</v>
      </c>
      <c r="F215" s="251" t="s">
        <v>554</v>
      </c>
      <c r="G215" s="251"/>
      <c r="H215" s="251"/>
      <c r="I215" s="251"/>
      <c r="J215" s="175" t="s">
        <v>223</v>
      </c>
      <c r="K215" s="176">
        <v>1239.5160000000001</v>
      </c>
      <c r="L215" s="252">
        <v>0</v>
      </c>
      <c r="M215" s="253"/>
      <c r="N215" s="254">
        <f t="shared" si="45"/>
        <v>0</v>
      </c>
      <c r="O215" s="254"/>
      <c r="P215" s="254"/>
      <c r="Q215" s="254"/>
      <c r="R215" s="37"/>
      <c r="T215" s="177" t="s">
        <v>22</v>
      </c>
      <c r="U215" s="44" t="s">
        <v>49</v>
      </c>
      <c r="V215" s="36"/>
      <c r="W215" s="178">
        <f t="shared" si="46"/>
        <v>0</v>
      </c>
      <c r="X215" s="178">
        <v>0</v>
      </c>
      <c r="Y215" s="178">
        <f t="shared" si="47"/>
        <v>0</v>
      </c>
      <c r="Z215" s="178">
        <v>0</v>
      </c>
      <c r="AA215" s="179">
        <f t="shared" si="48"/>
        <v>0</v>
      </c>
      <c r="AR215" s="19" t="s">
        <v>224</v>
      </c>
      <c r="AT215" s="19" t="s">
        <v>220</v>
      </c>
      <c r="AU215" s="19" t="s">
        <v>93</v>
      </c>
      <c r="AY215" s="19" t="s">
        <v>219</v>
      </c>
      <c r="BE215" s="118">
        <f t="shared" si="49"/>
        <v>0</v>
      </c>
      <c r="BF215" s="118">
        <f t="shared" si="50"/>
        <v>0</v>
      </c>
      <c r="BG215" s="118">
        <f t="shared" si="51"/>
        <v>0</v>
      </c>
      <c r="BH215" s="118">
        <f t="shared" si="52"/>
        <v>0</v>
      </c>
      <c r="BI215" s="118">
        <f t="shared" si="53"/>
        <v>0</v>
      </c>
      <c r="BJ215" s="19" t="s">
        <v>40</v>
      </c>
      <c r="BK215" s="118">
        <f t="shared" si="54"/>
        <v>0</v>
      </c>
      <c r="BL215" s="19" t="s">
        <v>224</v>
      </c>
      <c r="BM215" s="19" t="s">
        <v>555</v>
      </c>
    </row>
    <row r="216" spans="2:65" s="1" customFormat="1" ht="25.5" customHeight="1">
      <c r="B216" s="35"/>
      <c r="C216" s="173" t="s">
        <v>556</v>
      </c>
      <c r="D216" s="173" t="s">
        <v>220</v>
      </c>
      <c r="E216" s="174" t="s">
        <v>557</v>
      </c>
      <c r="F216" s="251" t="s">
        <v>558</v>
      </c>
      <c r="G216" s="251"/>
      <c r="H216" s="251"/>
      <c r="I216" s="251"/>
      <c r="J216" s="175" t="s">
        <v>223</v>
      </c>
      <c r="K216" s="176">
        <v>219.684</v>
      </c>
      <c r="L216" s="252">
        <v>0</v>
      </c>
      <c r="M216" s="253"/>
      <c r="N216" s="254">
        <f t="shared" si="45"/>
        <v>0</v>
      </c>
      <c r="O216" s="254"/>
      <c r="P216" s="254"/>
      <c r="Q216" s="254"/>
      <c r="R216" s="37"/>
      <c r="T216" s="177" t="s">
        <v>22</v>
      </c>
      <c r="U216" s="44" t="s">
        <v>49</v>
      </c>
      <c r="V216" s="36"/>
      <c r="W216" s="178">
        <f t="shared" si="46"/>
        <v>0</v>
      </c>
      <c r="X216" s="178">
        <v>0</v>
      </c>
      <c r="Y216" s="178">
        <f t="shared" si="47"/>
        <v>0</v>
      </c>
      <c r="Z216" s="178">
        <v>0</v>
      </c>
      <c r="AA216" s="179">
        <f t="shared" si="48"/>
        <v>0</v>
      </c>
      <c r="AR216" s="19" t="s">
        <v>224</v>
      </c>
      <c r="AT216" s="19" t="s">
        <v>220</v>
      </c>
      <c r="AU216" s="19" t="s">
        <v>93</v>
      </c>
      <c r="AY216" s="19" t="s">
        <v>219</v>
      </c>
      <c r="BE216" s="118">
        <f t="shared" si="49"/>
        <v>0</v>
      </c>
      <c r="BF216" s="118">
        <f t="shared" si="50"/>
        <v>0</v>
      </c>
      <c r="BG216" s="118">
        <f t="shared" si="51"/>
        <v>0</v>
      </c>
      <c r="BH216" s="118">
        <f t="shared" si="52"/>
        <v>0</v>
      </c>
      <c r="BI216" s="118">
        <f t="shared" si="53"/>
        <v>0</v>
      </c>
      <c r="BJ216" s="19" t="s">
        <v>40</v>
      </c>
      <c r="BK216" s="118">
        <f t="shared" si="54"/>
        <v>0</v>
      </c>
      <c r="BL216" s="19" t="s">
        <v>224</v>
      </c>
      <c r="BM216" s="19" t="s">
        <v>559</v>
      </c>
    </row>
    <row r="217" spans="2:65" s="1" customFormat="1" ht="38.25" customHeight="1">
      <c r="B217" s="35"/>
      <c r="C217" s="173" t="s">
        <v>560</v>
      </c>
      <c r="D217" s="173" t="s">
        <v>220</v>
      </c>
      <c r="E217" s="174" t="s">
        <v>561</v>
      </c>
      <c r="F217" s="251" t="s">
        <v>562</v>
      </c>
      <c r="G217" s="251"/>
      <c r="H217" s="251"/>
      <c r="I217" s="251"/>
      <c r="J217" s="175" t="s">
        <v>231</v>
      </c>
      <c r="K217" s="176">
        <v>26.138999999999999</v>
      </c>
      <c r="L217" s="252">
        <v>0</v>
      </c>
      <c r="M217" s="253"/>
      <c r="N217" s="254">
        <f t="shared" si="45"/>
        <v>0</v>
      </c>
      <c r="O217" s="254"/>
      <c r="P217" s="254"/>
      <c r="Q217" s="254"/>
      <c r="R217" s="37"/>
      <c r="T217" s="177" t="s">
        <v>22</v>
      </c>
      <c r="U217" s="44" t="s">
        <v>49</v>
      </c>
      <c r="V217" s="36"/>
      <c r="W217" s="178">
        <f t="shared" si="46"/>
        <v>0</v>
      </c>
      <c r="X217" s="178">
        <v>0</v>
      </c>
      <c r="Y217" s="178">
        <f t="shared" si="47"/>
        <v>0</v>
      </c>
      <c r="Z217" s="178">
        <v>0</v>
      </c>
      <c r="AA217" s="179">
        <f t="shared" si="48"/>
        <v>0</v>
      </c>
      <c r="AR217" s="19" t="s">
        <v>224</v>
      </c>
      <c r="AT217" s="19" t="s">
        <v>220</v>
      </c>
      <c r="AU217" s="19" t="s">
        <v>93</v>
      </c>
      <c r="AY217" s="19" t="s">
        <v>219</v>
      </c>
      <c r="BE217" s="118">
        <f t="shared" si="49"/>
        <v>0</v>
      </c>
      <c r="BF217" s="118">
        <f t="shared" si="50"/>
        <v>0</v>
      </c>
      <c r="BG217" s="118">
        <f t="shared" si="51"/>
        <v>0</v>
      </c>
      <c r="BH217" s="118">
        <f t="shared" si="52"/>
        <v>0</v>
      </c>
      <c r="BI217" s="118">
        <f t="shared" si="53"/>
        <v>0</v>
      </c>
      <c r="BJ217" s="19" t="s">
        <v>40</v>
      </c>
      <c r="BK217" s="118">
        <f t="shared" si="54"/>
        <v>0</v>
      </c>
      <c r="BL217" s="19" t="s">
        <v>224</v>
      </c>
      <c r="BM217" s="19" t="s">
        <v>563</v>
      </c>
    </row>
    <row r="218" spans="2:65" s="1" customFormat="1" ht="38.25" customHeight="1">
      <c r="B218" s="35"/>
      <c r="C218" s="173" t="s">
        <v>564</v>
      </c>
      <c r="D218" s="173" t="s">
        <v>220</v>
      </c>
      <c r="E218" s="174" t="s">
        <v>565</v>
      </c>
      <c r="F218" s="251" t="s">
        <v>566</v>
      </c>
      <c r="G218" s="251"/>
      <c r="H218" s="251"/>
      <c r="I218" s="251"/>
      <c r="J218" s="175" t="s">
        <v>231</v>
      </c>
      <c r="K218" s="176">
        <v>120.506</v>
      </c>
      <c r="L218" s="252">
        <v>0</v>
      </c>
      <c r="M218" s="253"/>
      <c r="N218" s="254">
        <f t="shared" si="45"/>
        <v>0</v>
      </c>
      <c r="O218" s="254"/>
      <c r="P218" s="254"/>
      <c r="Q218" s="254"/>
      <c r="R218" s="37"/>
      <c r="T218" s="177" t="s">
        <v>22</v>
      </c>
      <c r="U218" s="44" t="s">
        <v>49</v>
      </c>
      <c r="V218" s="36"/>
      <c r="W218" s="178">
        <f t="shared" si="46"/>
        <v>0</v>
      </c>
      <c r="X218" s="178">
        <v>0</v>
      </c>
      <c r="Y218" s="178">
        <f t="shared" si="47"/>
        <v>0</v>
      </c>
      <c r="Z218" s="178">
        <v>0</v>
      </c>
      <c r="AA218" s="179">
        <f t="shared" si="48"/>
        <v>0</v>
      </c>
      <c r="AR218" s="19" t="s">
        <v>224</v>
      </c>
      <c r="AT218" s="19" t="s">
        <v>220</v>
      </c>
      <c r="AU218" s="19" t="s">
        <v>93</v>
      </c>
      <c r="AY218" s="19" t="s">
        <v>219</v>
      </c>
      <c r="BE218" s="118">
        <f t="shared" si="49"/>
        <v>0</v>
      </c>
      <c r="BF218" s="118">
        <f t="shared" si="50"/>
        <v>0</v>
      </c>
      <c r="BG218" s="118">
        <f t="shared" si="51"/>
        <v>0</v>
      </c>
      <c r="BH218" s="118">
        <f t="shared" si="52"/>
        <v>0</v>
      </c>
      <c r="BI218" s="118">
        <f t="shared" si="53"/>
        <v>0</v>
      </c>
      <c r="BJ218" s="19" t="s">
        <v>40</v>
      </c>
      <c r="BK218" s="118">
        <f t="shared" si="54"/>
        <v>0</v>
      </c>
      <c r="BL218" s="19" t="s">
        <v>224</v>
      </c>
      <c r="BM218" s="19" t="s">
        <v>567</v>
      </c>
    </row>
    <row r="219" spans="2:65" s="1" customFormat="1" ht="38.25" customHeight="1">
      <c r="B219" s="35"/>
      <c r="C219" s="173" t="s">
        <v>568</v>
      </c>
      <c r="D219" s="173" t="s">
        <v>220</v>
      </c>
      <c r="E219" s="174" t="s">
        <v>569</v>
      </c>
      <c r="F219" s="251" t="s">
        <v>570</v>
      </c>
      <c r="G219" s="251"/>
      <c r="H219" s="251"/>
      <c r="I219" s="251"/>
      <c r="J219" s="175" t="s">
        <v>231</v>
      </c>
      <c r="K219" s="176">
        <v>26.138999999999999</v>
      </c>
      <c r="L219" s="252">
        <v>0</v>
      </c>
      <c r="M219" s="253"/>
      <c r="N219" s="254">
        <f t="shared" si="45"/>
        <v>0</v>
      </c>
      <c r="O219" s="254"/>
      <c r="P219" s="254"/>
      <c r="Q219" s="254"/>
      <c r="R219" s="37"/>
      <c r="T219" s="177" t="s">
        <v>22</v>
      </c>
      <c r="U219" s="44" t="s">
        <v>49</v>
      </c>
      <c r="V219" s="36"/>
      <c r="W219" s="178">
        <f t="shared" si="46"/>
        <v>0</v>
      </c>
      <c r="X219" s="178">
        <v>0</v>
      </c>
      <c r="Y219" s="178">
        <f t="shared" si="47"/>
        <v>0</v>
      </c>
      <c r="Z219" s="178">
        <v>0</v>
      </c>
      <c r="AA219" s="179">
        <f t="shared" si="48"/>
        <v>0</v>
      </c>
      <c r="AR219" s="19" t="s">
        <v>224</v>
      </c>
      <c r="AT219" s="19" t="s">
        <v>220</v>
      </c>
      <c r="AU219" s="19" t="s">
        <v>93</v>
      </c>
      <c r="AY219" s="19" t="s">
        <v>219</v>
      </c>
      <c r="BE219" s="118">
        <f t="shared" si="49"/>
        <v>0</v>
      </c>
      <c r="BF219" s="118">
        <f t="shared" si="50"/>
        <v>0</v>
      </c>
      <c r="BG219" s="118">
        <f t="shared" si="51"/>
        <v>0</v>
      </c>
      <c r="BH219" s="118">
        <f t="shared" si="52"/>
        <v>0</v>
      </c>
      <c r="BI219" s="118">
        <f t="shared" si="53"/>
        <v>0</v>
      </c>
      <c r="BJ219" s="19" t="s">
        <v>40</v>
      </c>
      <c r="BK219" s="118">
        <f t="shared" si="54"/>
        <v>0</v>
      </c>
      <c r="BL219" s="19" t="s">
        <v>224</v>
      </c>
      <c r="BM219" s="19" t="s">
        <v>571</v>
      </c>
    </row>
    <row r="220" spans="2:65" s="1" customFormat="1" ht="38.25" customHeight="1">
      <c r="B220" s="35"/>
      <c r="C220" s="173" t="s">
        <v>572</v>
      </c>
      <c r="D220" s="173" t="s">
        <v>220</v>
      </c>
      <c r="E220" s="174" t="s">
        <v>573</v>
      </c>
      <c r="F220" s="251" t="s">
        <v>574</v>
      </c>
      <c r="G220" s="251"/>
      <c r="H220" s="251"/>
      <c r="I220" s="251"/>
      <c r="J220" s="175" t="s">
        <v>231</v>
      </c>
      <c r="K220" s="176">
        <v>120.506</v>
      </c>
      <c r="L220" s="252">
        <v>0</v>
      </c>
      <c r="M220" s="253"/>
      <c r="N220" s="254">
        <f t="shared" si="45"/>
        <v>0</v>
      </c>
      <c r="O220" s="254"/>
      <c r="P220" s="254"/>
      <c r="Q220" s="254"/>
      <c r="R220" s="37"/>
      <c r="T220" s="177" t="s">
        <v>22</v>
      </c>
      <c r="U220" s="44" t="s">
        <v>49</v>
      </c>
      <c r="V220" s="36"/>
      <c r="W220" s="178">
        <f t="shared" si="46"/>
        <v>0</v>
      </c>
      <c r="X220" s="178">
        <v>0</v>
      </c>
      <c r="Y220" s="178">
        <f t="shared" si="47"/>
        <v>0</v>
      </c>
      <c r="Z220" s="178">
        <v>0</v>
      </c>
      <c r="AA220" s="179">
        <f t="shared" si="48"/>
        <v>0</v>
      </c>
      <c r="AR220" s="19" t="s">
        <v>224</v>
      </c>
      <c r="AT220" s="19" t="s">
        <v>220</v>
      </c>
      <c r="AU220" s="19" t="s">
        <v>93</v>
      </c>
      <c r="AY220" s="19" t="s">
        <v>219</v>
      </c>
      <c r="BE220" s="118">
        <f t="shared" si="49"/>
        <v>0</v>
      </c>
      <c r="BF220" s="118">
        <f t="shared" si="50"/>
        <v>0</v>
      </c>
      <c r="BG220" s="118">
        <f t="shared" si="51"/>
        <v>0</v>
      </c>
      <c r="BH220" s="118">
        <f t="shared" si="52"/>
        <v>0</v>
      </c>
      <c r="BI220" s="118">
        <f t="shared" si="53"/>
        <v>0</v>
      </c>
      <c r="BJ220" s="19" t="s">
        <v>40</v>
      </c>
      <c r="BK220" s="118">
        <f t="shared" si="54"/>
        <v>0</v>
      </c>
      <c r="BL220" s="19" t="s">
        <v>224</v>
      </c>
      <c r="BM220" s="19" t="s">
        <v>575</v>
      </c>
    </row>
    <row r="221" spans="2:65" s="1" customFormat="1" ht="16.5" customHeight="1">
      <c r="B221" s="35"/>
      <c r="C221" s="173" t="s">
        <v>576</v>
      </c>
      <c r="D221" s="173" t="s">
        <v>220</v>
      </c>
      <c r="E221" s="174" t="s">
        <v>577</v>
      </c>
      <c r="F221" s="251" t="s">
        <v>578</v>
      </c>
      <c r="G221" s="251"/>
      <c r="H221" s="251"/>
      <c r="I221" s="251"/>
      <c r="J221" s="175" t="s">
        <v>239</v>
      </c>
      <c r="K221" s="176">
        <v>9.6709999999999994</v>
      </c>
      <c r="L221" s="252">
        <v>0</v>
      </c>
      <c r="M221" s="253"/>
      <c r="N221" s="254">
        <f t="shared" si="45"/>
        <v>0</v>
      </c>
      <c r="O221" s="254"/>
      <c r="P221" s="254"/>
      <c r="Q221" s="254"/>
      <c r="R221" s="37"/>
      <c r="T221" s="177" t="s">
        <v>22</v>
      </c>
      <c r="U221" s="44" t="s">
        <v>49</v>
      </c>
      <c r="V221" s="36"/>
      <c r="W221" s="178">
        <f t="shared" si="46"/>
        <v>0</v>
      </c>
      <c r="X221" s="178">
        <v>0</v>
      </c>
      <c r="Y221" s="178">
        <f t="shared" si="47"/>
        <v>0</v>
      </c>
      <c r="Z221" s="178">
        <v>0</v>
      </c>
      <c r="AA221" s="179">
        <f t="shared" si="48"/>
        <v>0</v>
      </c>
      <c r="AR221" s="19" t="s">
        <v>224</v>
      </c>
      <c r="AT221" s="19" t="s">
        <v>220</v>
      </c>
      <c r="AU221" s="19" t="s">
        <v>93</v>
      </c>
      <c r="AY221" s="19" t="s">
        <v>219</v>
      </c>
      <c r="BE221" s="118">
        <f t="shared" si="49"/>
        <v>0</v>
      </c>
      <c r="BF221" s="118">
        <f t="shared" si="50"/>
        <v>0</v>
      </c>
      <c r="BG221" s="118">
        <f t="shared" si="51"/>
        <v>0</v>
      </c>
      <c r="BH221" s="118">
        <f t="shared" si="52"/>
        <v>0</v>
      </c>
      <c r="BI221" s="118">
        <f t="shared" si="53"/>
        <v>0</v>
      </c>
      <c r="BJ221" s="19" t="s">
        <v>40</v>
      </c>
      <c r="BK221" s="118">
        <f t="shared" si="54"/>
        <v>0</v>
      </c>
      <c r="BL221" s="19" t="s">
        <v>224</v>
      </c>
      <c r="BM221" s="19" t="s">
        <v>579</v>
      </c>
    </row>
    <row r="222" spans="2:65" s="1" customFormat="1" ht="25.5" customHeight="1">
      <c r="B222" s="35"/>
      <c r="C222" s="173" t="s">
        <v>580</v>
      </c>
      <c r="D222" s="173" t="s">
        <v>220</v>
      </c>
      <c r="E222" s="174" t="s">
        <v>581</v>
      </c>
      <c r="F222" s="251" t="s">
        <v>582</v>
      </c>
      <c r="G222" s="251"/>
      <c r="H222" s="251"/>
      <c r="I222" s="251"/>
      <c r="J222" s="175" t="s">
        <v>223</v>
      </c>
      <c r="K222" s="176">
        <v>1135.8900000000001</v>
      </c>
      <c r="L222" s="252">
        <v>0</v>
      </c>
      <c r="M222" s="253"/>
      <c r="N222" s="254">
        <f t="shared" si="45"/>
        <v>0</v>
      </c>
      <c r="O222" s="254"/>
      <c r="P222" s="254"/>
      <c r="Q222" s="254"/>
      <c r="R222" s="37"/>
      <c r="T222" s="177" t="s">
        <v>22</v>
      </c>
      <c r="U222" s="44" t="s">
        <v>49</v>
      </c>
      <c r="V222" s="36"/>
      <c r="W222" s="178">
        <f t="shared" si="46"/>
        <v>0</v>
      </c>
      <c r="X222" s="178">
        <v>0</v>
      </c>
      <c r="Y222" s="178">
        <f t="shared" si="47"/>
        <v>0</v>
      </c>
      <c r="Z222" s="178">
        <v>0</v>
      </c>
      <c r="AA222" s="179">
        <f t="shared" si="48"/>
        <v>0</v>
      </c>
      <c r="AR222" s="19" t="s">
        <v>224</v>
      </c>
      <c r="AT222" s="19" t="s">
        <v>220</v>
      </c>
      <c r="AU222" s="19" t="s">
        <v>93</v>
      </c>
      <c r="AY222" s="19" t="s">
        <v>219</v>
      </c>
      <c r="BE222" s="118">
        <f t="shared" si="49"/>
        <v>0</v>
      </c>
      <c r="BF222" s="118">
        <f t="shared" si="50"/>
        <v>0</v>
      </c>
      <c r="BG222" s="118">
        <f t="shared" si="51"/>
        <v>0</v>
      </c>
      <c r="BH222" s="118">
        <f t="shared" si="52"/>
        <v>0</v>
      </c>
      <c r="BI222" s="118">
        <f t="shared" si="53"/>
        <v>0</v>
      </c>
      <c r="BJ222" s="19" t="s">
        <v>40</v>
      </c>
      <c r="BK222" s="118">
        <f t="shared" si="54"/>
        <v>0</v>
      </c>
      <c r="BL222" s="19" t="s">
        <v>224</v>
      </c>
      <c r="BM222" s="19" t="s">
        <v>583</v>
      </c>
    </row>
    <row r="223" spans="2:65" s="1" customFormat="1" ht="25.5" customHeight="1">
      <c r="B223" s="35"/>
      <c r="C223" s="173" t="s">
        <v>584</v>
      </c>
      <c r="D223" s="173" t="s">
        <v>220</v>
      </c>
      <c r="E223" s="174" t="s">
        <v>585</v>
      </c>
      <c r="F223" s="251" t="s">
        <v>586</v>
      </c>
      <c r="G223" s="251"/>
      <c r="H223" s="251"/>
      <c r="I223" s="251"/>
      <c r="J223" s="175" t="s">
        <v>223</v>
      </c>
      <c r="K223" s="176">
        <v>45.26</v>
      </c>
      <c r="L223" s="252">
        <v>0</v>
      </c>
      <c r="M223" s="253"/>
      <c r="N223" s="254">
        <f t="shared" si="45"/>
        <v>0</v>
      </c>
      <c r="O223" s="254"/>
      <c r="P223" s="254"/>
      <c r="Q223" s="254"/>
      <c r="R223" s="37"/>
      <c r="T223" s="177" t="s">
        <v>22</v>
      </c>
      <c r="U223" s="44" t="s">
        <v>49</v>
      </c>
      <c r="V223" s="36"/>
      <c r="W223" s="178">
        <f t="shared" si="46"/>
        <v>0</v>
      </c>
      <c r="X223" s="178">
        <v>0</v>
      </c>
      <c r="Y223" s="178">
        <f t="shared" si="47"/>
        <v>0</v>
      </c>
      <c r="Z223" s="178">
        <v>0</v>
      </c>
      <c r="AA223" s="179">
        <f t="shared" si="48"/>
        <v>0</v>
      </c>
      <c r="AR223" s="19" t="s">
        <v>224</v>
      </c>
      <c r="AT223" s="19" t="s">
        <v>220</v>
      </c>
      <c r="AU223" s="19" t="s">
        <v>93</v>
      </c>
      <c r="AY223" s="19" t="s">
        <v>219</v>
      </c>
      <c r="BE223" s="118">
        <f t="shared" si="49"/>
        <v>0</v>
      </c>
      <c r="BF223" s="118">
        <f t="shared" si="50"/>
        <v>0</v>
      </c>
      <c r="BG223" s="118">
        <f t="shared" si="51"/>
        <v>0</v>
      </c>
      <c r="BH223" s="118">
        <f t="shared" si="52"/>
        <v>0</v>
      </c>
      <c r="BI223" s="118">
        <f t="shared" si="53"/>
        <v>0</v>
      </c>
      <c r="BJ223" s="19" t="s">
        <v>40</v>
      </c>
      <c r="BK223" s="118">
        <f t="shared" si="54"/>
        <v>0</v>
      </c>
      <c r="BL223" s="19" t="s">
        <v>224</v>
      </c>
      <c r="BM223" s="19" t="s">
        <v>587</v>
      </c>
    </row>
    <row r="224" spans="2:65" s="1" customFormat="1" ht="16.5" customHeight="1">
      <c r="B224" s="35"/>
      <c r="C224" s="173" t="s">
        <v>588</v>
      </c>
      <c r="D224" s="173" t="s">
        <v>220</v>
      </c>
      <c r="E224" s="174" t="s">
        <v>589</v>
      </c>
      <c r="F224" s="251" t="s">
        <v>590</v>
      </c>
      <c r="G224" s="251"/>
      <c r="H224" s="251"/>
      <c r="I224" s="251"/>
      <c r="J224" s="175" t="s">
        <v>223</v>
      </c>
      <c r="K224" s="176">
        <v>1169.74</v>
      </c>
      <c r="L224" s="252">
        <v>0</v>
      </c>
      <c r="M224" s="253"/>
      <c r="N224" s="254">
        <f t="shared" si="45"/>
        <v>0</v>
      </c>
      <c r="O224" s="254"/>
      <c r="P224" s="254"/>
      <c r="Q224" s="254"/>
      <c r="R224" s="37"/>
      <c r="T224" s="177" t="s">
        <v>22</v>
      </c>
      <c r="U224" s="44" t="s">
        <v>49</v>
      </c>
      <c r="V224" s="36"/>
      <c r="W224" s="178">
        <f t="shared" si="46"/>
        <v>0</v>
      </c>
      <c r="X224" s="178">
        <v>0</v>
      </c>
      <c r="Y224" s="178">
        <f t="shared" si="47"/>
        <v>0</v>
      </c>
      <c r="Z224" s="178">
        <v>0</v>
      </c>
      <c r="AA224" s="179">
        <f t="shared" si="48"/>
        <v>0</v>
      </c>
      <c r="AR224" s="19" t="s">
        <v>224</v>
      </c>
      <c r="AT224" s="19" t="s">
        <v>220</v>
      </c>
      <c r="AU224" s="19" t="s">
        <v>93</v>
      </c>
      <c r="AY224" s="19" t="s">
        <v>219</v>
      </c>
      <c r="BE224" s="118">
        <f t="shared" si="49"/>
        <v>0</v>
      </c>
      <c r="BF224" s="118">
        <f t="shared" si="50"/>
        <v>0</v>
      </c>
      <c r="BG224" s="118">
        <f t="shared" si="51"/>
        <v>0</v>
      </c>
      <c r="BH224" s="118">
        <f t="shared" si="52"/>
        <v>0</v>
      </c>
      <c r="BI224" s="118">
        <f t="shared" si="53"/>
        <v>0</v>
      </c>
      <c r="BJ224" s="19" t="s">
        <v>40</v>
      </c>
      <c r="BK224" s="118">
        <f t="shared" si="54"/>
        <v>0</v>
      </c>
      <c r="BL224" s="19" t="s">
        <v>224</v>
      </c>
      <c r="BM224" s="19" t="s">
        <v>591</v>
      </c>
    </row>
    <row r="225" spans="2:65" s="1" customFormat="1" ht="25.5" customHeight="1">
      <c r="B225" s="35"/>
      <c r="C225" s="173" t="s">
        <v>592</v>
      </c>
      <c r="D225" s="173" t="s">
        <v>220</v>
      </c>
      <c r="E225" s="174" t="s">
        <v>593</v>
      </c>
      <c r="F225" s="251" t="s">
        <v>594</v>
      </c>
      <c r="G225" s="251"/>
      <c r="H225" s="251"/>
      <c r="I225" s="251"/>
      <c r="J225" s="175" t="s">
        <v>231</v>
      </c>
      <c r="K225" s="176">
        <v>173.304</v>
      </c>
      <c r="L225" s="252">
        <v>0</v>
      </c>
      <c r="M225" s="253"/>
      <c r="N225" s="254">
        <f t="shared" si="45"/>
        <v>0</v>
      </c>
      <c r="O225" s="254"/>
      <c r="P225" s="254"/>
      <c r="Q225" s="254"/>
      <c r="R225" s="37"/>
      <c r="T225" s="177" t="s">
        <v>22</v>
      </c>
      <c r="U225" s="44" t="s">
        <v>49</v>
      </c>
      <c r="V225" s="36"/>
      <c r="W225" s="178">
        <f t="shared" si="46"/>
        <v>0</v>
      </c>
      <c r="X225" s="178">
        <v>0</v>
      </c>
      <c r="Y225" s="178">
        <f t="shared" si="47"/>
        <v>0</v>
      </c>
      <c r="Z225" s="178">
        <v>0</v>
      </c>
      <c r="AA225" s="179">
        <f t="shared" si="48"/>
        <v>0</v>
      </c>
      <c r="AR225" s="19" t="s">
        <v>224</v>
      </c>
      <c r="AT225" s="19" t="s">
        <v>220</v>
      </c>
      <c r="AU225" s="19" t="s">
        <v>93</v>
      </c>
      <c r="AY225" s="19" t="s">
        <v>219</v>
      </c>
      <c r="BE225" s="118">
        <f t="shared" si="49"/>
        <v>0</v>
      </c>
      <c r="BF225" s="118">
        <f t="shared" si="50"/>
        <v>0</v>
      </c>
      <c r="BG225" s="118">
        <f t="shared" si="51"/>
        <v>0</v>
      </c>
      <c r="BH225" s="118">
        <f t="shared" si="52"/>
        <v>0</v>
      </c>
      <c r="BI225" s="118">
        <f t="shared" si="53"/>
        <v>0</v>
      </c>
      <c r="BJ225" s="19" t="s">
        <v>40</v>
      </c>
      <c r="BK225" s="118">
        <f t="shared" si="54"/>
        <v>0</v>
      </c>
      <c r="BL225" s="19" t="s">
        <v>224</v>
      </c>
      <c r="BM225" s="19" t="s">
        <v>595</v>
      </c>
    </row>
    <row r="226" spans="2:65" s="1" customFormat="1" ht="25.5" customHeight="1">
      <c r="B226" s="35"/>
      <c r="C226" s="173" t="s">
        <v>596</v>
      </c>
      <c r="D226" s="173" t="s">
        <v>220</v>
      </c>
      <c r="E226" s="174" t="s">
        <v>597</v>
      </c>
      <c r="F226" s="251" t="s">
        <v>598</v>
      </c>
      <c r="G226" s="251"/>
      <c r="H226" s="251"/>
      <c r="I226" s="251"/>
      <c r="J226" s="175" t="s">
        <v>223</v>
      </c>
      <c r="K226" s="176">
        <v>91.55</v>
      </c>
      <c r="L226" s="252">
        <v>0</v>
      </c>
      <c r="M226" s="253"/>
      <c r="N226" s="254">
        <f t="shared" si="45"/>
        <v>0</v>
      </c>
      <c r="O226" s="254"/>
      <c r="P226" s="254"/>
      <c r="Q226" s="254"/>
      <c r="R226" s="37"/>
      <c r="T226" s="177" t="s">
        <v>22</v>
      </c>
      <c r="U226" s="44" t="s">
        <v>49</v>
      </c>
      <c r="V226" s="36"/>
      <c r="W226" s="178">
        <f t="shared" si="46"/>
        <v>0</v>
      </c>
      <c r="X226" s="178">
        <v>0</v>
      </c>
      <c r="Y226" s="178">
        <f t="shared" si="47"/>
        <v>0</v>
      </c>
      <c r="Z226" s="178">
        <v>0</v>
      </c>
      <c r="AA226" s="179">
        <f t="shared" si="48"/>
        <v>0</v>
      </c>
      <c r="AR226" s="19" t="s">
        <v>224</v>
      </c>
      <c r="AT226" s="19" t="s">
        <v>220</v>
      </c>
      <c r="AU226" s="19" t="s">
        <v>93</v>
      </c>
      <c r="AY226" s="19" t="s">
        <v>219</v>
      </c>
      <c r="BE226" s="118">
        <f t="shared" si="49"/>
        <v>0</v>
      </c>
      <c r="BF226" s="118">
        <f t="shared" si="50"/>
        <v>0</v>
      </c>
      <c r="BG226" s="118">
        <f t="shared" si="51"/>
        <v>0</v>
      </c>
      <c r="BH226" s="118">
        <f t="shared" si="52"/>
        <v>0</v>
      </c>
      <c r="BI226" s="118">
        <f t="shared" si="53"/>
        <v>0</v>
      </c>
      <c r="BJ226" s="19" t="s">
        <v>40</v>
      </c>
      <c r="BK226" s="118">
        <f t="shared" si="54"/>
        <v>0</v>
      </c>
      <c r="BL226" s="19" t="s">
        <v>224</v>
      </c>
      <c r="BM226" s="19" t="s">
        <v>599</v>
      </c>
    </row>
    <row r="227" spans="2:65" s="1" customFormat="1" ht="25.5" customHeight="1">
      <c r="B227" s="35"/>
      <c r="C227" s="173" t="s">
        <v>600</v>
      </c>
      <c r="D227" s="173" t="s">
        <v>220</v>
      </c>
      <c r="E227" s="174" t="s">
        <v>601</v>
      </c>
      <c r="F227" s="251" t="s">
        <v>602</v>
      </c>
      <c r="G227" s="251"/>
      <c r="H227" s="251"/>
      <c r="I227" s="251"/>
      <c r="J227" s="175" t="s">
        <v>223</v>
      </c>
      <c r="K227" s="176">
        <v>77.8</v>
      </c>
      <c r="L227" s="252">
        <v>0</v>
      </c>
      <c r="M227" s="253"/>
      <c r="N227" s="254">
        <f t="shared" si="45"/>
        <v>0</v>
      </c>
      <c r="O227" s="254"/>
      <c r="P227" s="254"/>
      <c r="Q227" s="254"/>
      <c r="R227" s="37"/>
      <c r="T227" s="177" t="s">
        <v>22</v>
      </c>
      <c r="U227" s="44" t="s">
        <v>49</v>
      </c>
      <c r="V227" s="36"/>
      <c r="W227" s="178">
        <f t="shared" si="46"/>
        <v>0</v>
      </c>
      <c r="X227" s="178">
        <v>0</v>
      </c>
      <c r="Y227" s="178">
        <f t="shared" si="47"/>
        <v>0</v>
      </c>
      <c r="Z227" s="178">
        <v>0</v>
      </c>
      <c r="AA227" s="179">
        <f t="shared" si="48"/>
        <v>0</v>
      </c>
      <c r="AR227" s="19" t="s">
        <v>224</v>
      </c>
      <c r="AT227" s="19" t="s">
        <v>220</v>
      </c>
      <c r="AU227" s="19" t="s">
        <v>93</v>
      </c>
      <c r="AY227" s="19" t="s">
        <v>219</v>
      </c>
      <c r="BE227" s="118">
        <f t="shared" si="49"/>
        <v>0</v>
      </c>
      <c r="BF227" s="118">
        <f t="shared" si="50"/>
        <v>0</v>
      </c>
      <c r="BG227" s="118">
        <f t="shared" si="51"/>
        <v>0</v>
      </c>
      <c r="BH227" s="118">
        <f t="shared" si="52"/>
        <v>0</v>
      </c>
      <c r="BI227" s="118">
        <f t="shared" si="53"/>
        <v>0</v>
      </c>
      <c r="BJ227" s="19" t="s">
        <v>40</v>
      </c>
      <c r="BK227" s="118">
        <f t="shared" si="54"/>
        <v>0</v>
      </c>
      <c r="BL227" s="19" t="s">
        <v>224</v>
      </c>
      <c r="BM227" s="19" t="s">
        <v>603</v>
      </c>
    </row>
    <row r="228" spans="2:65" s="1" customFormat="1" ht="38.25" customHeight="1">
      <c r="B228" s="35"/>
      <c r="C228" s="173" t="s">
        <v>604</v>
      </c>
      <c r="D228" s="173" t="s">
        <v>220</v>
      </c>
      <c r="E228" s="174" t="s">
        <v>605</v>
      </c>
      <c r="F228" s="251" t="s">
        <v>606</v>
      </c>
      <c r="G228" s="251"/>
      <c r="H228" s="251"/>
      <c r="I228" s="251"/>
      <c r="J228" s="175" t="s">
        <v>223</v>
      </c>
      <c r="K228" s="176">
        <v>13.75</v>
      </c>
      <c r="L228" s="252">
        <v>0</v>
      </c>
      <c r="M228" s="253"/>
      <c r="N228" s="254">
        <f t="shared" si="45"/>
        <v>0</v>
      </c>
      <c r="O228" s="254"/>
      <c r="P228" s="254"/>
      <c r="Q228" s="254"/>
      <c r="R228" s="37"/>
      <c r="T228" s="177" t="s">
        <v>22</v>
      </c>
      <c r="U228" s="44" t="s">
        <v>49</v>
      </c>
      <c r="V228" s="36"/>
      <c r="W228" s="178">
        <f t="shared" si="46"/>
        <v>0</v>
      </c>
      <c r="X228" s="178">
        <v>0</v>
      </c>
      <c r="Y228" s="178">
        <f t="shared" si="47"/>
        <v>0</v>
      </c>
      <c r="Z228" s="178">
        <v>0</v>
      </c>
      <c r="AA228" s="179">
        <f t="shared" si="48"/>
        <v>0</v>
      </c>
      <c r="AR228" s="19" t="s">
        <v>224</v>
      </c>
      <c r="AT228" s="19" t="s">
        <v>220</v>
      </c>
      <c r="AU228" s="19" t="s">
        <v>93</v>
      </c>
      <c r="AY228" s="19" t="s">
        <v>219</v>
      </c>
      <c r="BE228" s="118">
        <f t="shared" si="49"/>
        <v>0</v>
      </c>
      <c r="BF228" s="118">
        <f t="shared" si="50"/>
        <v>0</v>
      </c>
      <c r="BG228" s="118">
        <f t="shared" si="51"/>
        <v>0</v>
      </c>
      <c r="BH228" s="118">
        <f t="shared" si="52"/>
        <v>0</v>
      </c>
      <c r="BI228" s="118">
        <f t="shared" si="53"/>
        <v>0</v>
      </c>
      <c r="BJ228" s="19" t="s">
        <v>40</v>
      </c>
      <c r="BK228" s="118">
        <f t="shared" si="54"/>
        <v>0</v>
      </c>
      <c r="BL228" s="19" t="s">
        <v>224</v>
      </c>
      <c r="BM228" s="19" t="s">
        <v>607</v>
      </c>
    </row>
    <row r="229" spans="2:65" s="1" customFormat="1" ht="25.5" customHeight="1">
      <c r="B229" s="35"/>
      <c r="C229" s="173" t="s">
        <v>608</v>
      </c>
      <c r="D229" s="173" t="s">
        <v>220</v>
      </c>
      <c r="E229" s="174" t="s">
        <v>609</v>
      </c>
      <c r="F229" s="251" t="s">
        <v>610</v>
      </c>
      <c r="G229" s="251"/>
      <c r="H229" s="251"/>
      <c r="I229" s="251"/>
      <c r="J229" s="175" t="s">
        <v>223</v>
      </c>
      <c r="K229" s="176">
        <v>24.84</v>
      </c>
      <c r="L229" s="252">
        <v>0</v>
      </c>
      <c r="M229" s="253"/>
      <c r="N229" s="254">
        <f t="shared" si="45"/>
        <v>0</v>
      </c>
      <c r="O229" s="254"/>
      <c r="P229" s="254"/>
      <c r="Q229" s="254"/>
      <c r="R229" s="37"/>
      <c r="T229" s="177" t="s">
        <v>22</v>
      </c>
      <c r="U229" s="44" t="s">
        <v>49</v>
      </c>
      <c r="V229" s="36"/>
      <c r="W229" s="178">
        <f t="shared" si="46"/>
        <v>0</v>
      </c>
      <c r="X229" s="178">
        <v>0.30075000000000002</v>
      </c>
      <c r="Y229" s="178">
        <f t="shared" si="47"/>
        <v>7.4706300000000008</v>
      </c>
      <c r="Z229" s="178">
        <v>0</v>
      </c>
      <c r="AA229" s="179">
        <f t="shared" si="48"/>
        <v>0</v>
      </c>
      <c r="AR229" s="19" t="s">
        <v>224</v>
      </c>
      <c r="AT229" s="19" t="s">
        <v>220</v>
      </c>
      <c r="AU229" s="19" t="s">
        <v>93</v>
      </c>
      <c r="AY229" s="19" t="s">
        <v>219</v>
      </c>
      <c r="BE229" s="118">
        <f t="shared" si="49"/>
        <v>0</v>
      </c>
      <c r="BF229" s="118">
        <f t="shared" si="50"/>
        <v>0</v>
      </c>
      <c r="BG229" s="118">
        <f t="shared" si="51"/>
        <v>0</v>
      </c>
      <c r="BH229" s="118">
        <f t="shared" si="52"/>
        <v>0</v>
      </c>
      <c r="BI229" s="118">
        <f t="shared" si="53"/>
        <v>0</v>
      </c>
      <c r="BJ229" s="19" t="s">
        <v>40</v>
      </c>
      <c r="BK229" s="118">
        <f t="shared" si="54"/>
        <v>0</v>
      </c>
      <c r="BL229" s="19" t="s">
        <v>224</v>
      </c>
      <c r="BM229" s="19" t="s">
        <v>611</v>
      </c>
    </row>
    <row r="230" spans="2:65" s="1" customFormat="1" ht="25.5" customHeight="1">
      <c r="B230" s="35"/>
      <c r="C230" s="173" t="s">
        <v>612</v>
      </c>
      <c r="D230" s="173" t="s">
        <v>220</v>
      </c>
      <c r="E230" s="174" t="s">
        <v>613</v>
      </c>
      <c r="F230" s="251" t="s">
        <v>614</v>
      </c>
      <c r="G230" s="251"/>
      <c r="H230" s="251"/>
      <c r="I230" s="251"/>
      <c r="J230" s="175" t="s">
        <v>429</v>
      </c>
      <c r="K230" s="176">
        <v>12.01</v>
      </c>
      <c r="L230" s="252">
        <v>0</v>
      </c>
      <c r="M230" s="253"/>
      <c r="N230" s="254">
        <f t="shared" si="45"/>
        <v>0</v>
      </c>
      <c r="O230" s="254"/>
      <c r="P230" s="254"/>
      <c r="Q230" s="254"/>
      <c r="R230" s="37"/>
      <c r="T230" s="177" t="s">
        <v>22</v>
      </c>
      <c r="U230" s="44" t="s">
        <v>49</v>
      </c>
      <c r="V230" s="36"/>
      <c r="W230" s="178">
        <f t="shared" si="46"/>
        <v>0</v>
      </c>
      <c r="X230" s="178">
        <v>1.8E-3</v>
      </c>
      <c r="Y230" s="178">
        <f t="shared" si="47"/>
        <v>2.1617999999999998E-2</v>
      </c>
      <c r="Z230" s="178">
        <v>0</v>
      </c>
      <c r="AA230" s="179">
        <f t="shared" si="48"/>
        <v>0</v>
      </c>
      <c r="AR230" s="19" t="s">
        <v>224</v>
      </c>
      <c r="AT230" s="19" t="s">
        <v>220</v>
      </c>
      <c r="AU230" s="19" t="s">
        <v>93</v>
      </c>
      <c r="AY230" s="19" t="s">
        <v>219</v>
      </c>
      <c r="BE230" s="118">
        <f t="shared" si="49"/>
        <v>0</v>
      </c>
      <c r="BF230" s="118">
        <f t="shared" si="50"/>
        <v>0</v>
      </c>
      <c r="BG230" s="118">
        <f t="shared" si="51"/>
        <v>0</v>
      </c>
      <c r="BH230" s="118">
        <f t="shared" si="52"/>
        <v>0</v>
      </c>
      <c r="BI230" s="118">
        <f t="shared" si="53"/>
        <v>0</v>
      </c>
      <c r="BJ230" s="19" t="s">
        <v>40</v>
      </c>
      <c r="BK230" s="118">
        <f t="shared" si="54"/>
        <v>0</v>
      </c>
      <c r="BL230" s="19" t="s">
        <v>224</v>
      </c>
      <c r="BM230" s="19" t="s">
        <v>615</v>
      </c>
    </row>
    <row r="231" spans="2:65" s="1" customFormat="1" ht="25.5" customHeight="1">
      <c r="B231" s="35"/>
      <c r="C231" s="173" t="s">
        <v>616</v>
      </c>
      <c r="D231" s="173" t="s">
        <v>220</v>
      </c>
      <c r="E231" s="174" t="s">
        <v>617</v>
      </c>
      <c r="F231" s="251" t="s">
        <v>618</v>
      </c>
      <c r="G231" s="251"/>
      <c r="H231" s="251"/>
      <c r="I231" s="251"/>
      <c r="J231" s="175" t="s">
        <v>372</v>
      </c>
      <c r="K231" s="176">
        <v>5</v>
      </c>
      <c r="L231" s="252">
        <v>0</v>
      </c>
      <c r="M231" s="253"/>
      <c r="N231" s="254">
        <f t="shared" si="45"/>
        <v>0</v>
      </c>
      <c r="O231" s="254"/>
      <c r="P231" s="254"/>
      <c r="Q231" s="254"/>
      <c r="R231" s="37"/>
      <c r="T231" s="177" t="s">
        <v>22</v>
      </c>
      <c r="U231" s="44" t="s">
        <v>49</v>
      </c>
      <c r="V231" s="36"/>
      <c r="W231" s="178">
        <f t="shared" si="46"/>
        <v>0</v>
      </c>
      <c r="X231" s="178">
        <v>0</v>
      </c>
      <c r="Y231" s="178">
        <f t="shared" si="47"/>
        <v>0</v>
      </c>
      <c r="Z231" s="178">
        <v>0</v>
      </c>
      <c r="AA231" s="179">
        <f t="shared" si="48"/>
        <v>0</v>
      </c>
      <c r="AR231" s="19" t="s">
        <v>224</v>
      </c>
      <c r="AT231" s="19" t="s">
        <v>220</v>
      </c>
      <c r="AU231" s="19" t="s">
        <v>93</v>
      </c>
      <c r="AY231" s="19" t="s">
        <v>219</v>
      </c>
      <c r="BE231" s="118">
        <f t="shared" si="49"/>
        <v>0</v>
      </c>
      <c r="BF231" s="118">
        <f t="shared" si="50"/>
        <v>0</v>
      </c>
      <c r="BG231" s="118">
        <f t="shared" si="51"/>
        <v>0</v>
      </c>
      <c r="BH231" s="118">
        <f t="shared" si="52"/>
        <v>0</v>
      </c>
      <c r="BI231" s="118">
        <f t="shared" si="53"/>
        <v>0</v>
      </c>
      <c r="BJ231" s="19" t="s">
        <v>40</v>
      </c>
      <c r="BK231" s="118">
        <f t="shared" si="54"/>
        <v>0</v>
      </c>
      <c r="BL231" s="19" t="s">
        <v>224</v>
      </c>
      <c r="BM231" s="19" t="s">
        <v>619</v>
      </c>
    </row>
    <row r="232" spans="2:65" s="1" customFormat="1" ht="25.5" customHeight="1">
      <c r="B232" s="35"/>
      <c r="C232" s="181" t="s">
        <v>620</v>
      </c>
      <c r="D232" s="181" t="s">
        <v>536</v>
      </c>
      <c r="E232" s="182" t="s">
        <v>621</v>
      </c>
      <c r="F232" s="285" t="s">
        <v>622</v>
      </c>
      <c r="G232" s="285"/>
      <c r="H232" s="285"/>
      <c r="I232" s="285"/>
      <c r="J232" s="183" t="s">
        <v>372</v>
      </c>
      <c r="K232" s="184">
        <v>5</v>
      </c>
      <c r="L232" s="282">
        <v>0</v>
      </c>
      <c r="M232" s="283"/>
      <c r="N232" s="284">
        <f t="shared" si="45"/>
        <v>0</v>
      </c>
      <c r="O232" s="254"/>
      <c r="P232" s="254"/>
      <c r="Q232" s="254"/>
      <c r="R232" s="37"/>
      <c r="T232" s="177" t="s">
        <v>22</v>
      </c>
      <c r="U232" s="44" t="s">
        <v>49</v>
      </c>
      <c r="V232" s="36"/>
      <c r="W232" s="178">
        <f t="shared" si="46"/>
        <v>0</v>
      </c>
      <c r="X232" s="178">
        <v>0</v>
      </c>
      <c r="Y232" s="178">
        <f t="shared" si="47"/>
        <v>0</v>
      </c>
      <c r="Z232" s="178">
        <v>0</v>
      </c>
      <c r="AA232" s="179">
        <f t="shared" si="48"/>
        <v>0</v>
      </c>
      <c r="AR232" s="19" t="s">
        <v>249</v>
      </c>
      <c r="AT232" s="19" t="s">
        <v>536</v>
      </c>
      <c r="AU232" s="19" t="s">
        <v>93</v>
      </c>
      <c r="AY232" s="19" t="s">
        <v>219</v>
      </c>
      <c r="BE232" s="118">
        <f t="shared" si="49"/>
        <v>0</v>
      </c>
      <c r="BF232" s="118">
        <f t="shared" si="50"/>
        <v>0</v>
      </c>
      <c r="BG232" s="118">
        <f t="shared" si="51"/>
        <v>0</v>
      </c>
      <c r="BH232" s="118">
        <f t="shared" si="52"/>
        <v>0</v>
      </c>
      <c r="BI232" s="118">
        <f t="shared" si="53"/>
        <v>0</v>
      </c>
      <c r="BJ232" s="19" t="s">
        <v>40</v>
      </c>
      <c r="BK232" s="118">
        <f t="shared" si="54"/>
        <v>0</v>
      </c>
      <c r="BL232" s="19" t="s">
        <v>224</v>
      </c>
      <c r="BM232" s="19" t="s">
        <v>623</v>
      </c>
    </row>
    <row r="233" spans="2:65" s="1" customFormat="1" ht="25.5" customHeight="1">
      <c r="B233" s="35"/>
      <c r="C233" s="173" t="s">
        <v>624</v>
      </c>
      <c r="D233" s="173" t="s">
        <v>220</v>
      </c>
      <c r="E233" s="174" t="s">
        <v>625</v>
      </c>
      <c r="F233" s="251" t="s">
        <v>626</v>
      </c>
      <c r="G233" s="251"/>
      <c r="H233" s="251"/>
      <c r="I233" s="251"/>
      <c r="J233" s="175" t="s">
        <v>372</v>
      </c>
      <c r="K233" s="176">
        <v>2</v>
      </c>
      <c r="L233" s="252">
        <v>0</v>
      </c>
      <c r="M233" s="253"/>
      <c r="N233" s="254">
        <f t="shared" si="45"/>
        <v>0</v>
      </c>
      <c r="O233" s="254"/>
      <c r="P233" s="254"/>
      <c r="Q233" s="254"/>
      <c r="R233" s="37"/>
      <c r="T233" s="177" t="s">
        <v>22</v>
      </c>
      <c r="U233" s="44" t="s">
        <v>49</v>
      </c>
      <c r="V233" s="36"/>
      <c r="W233" s="178">
        <f t="shared" si="46"/>
        <v>0</v>
      </c>
      <c r="X233" s="178">
        <v>0</v>
      </c>
      <c r="Y233" s="178">
        <f t="shared" si="47"/>
        <v>0</v>
      </c>
      <c r="Z233" s="178">
        <v>0</v>
      </c>
      <c r="AA233" s="179">
        <f t="shared" si="48"/>
        <v>0</v>
      </c>
      <c r="AR233" s="19" t="s">
        <v>224</v>
      </c>
      <c r="AT233" s="19" t="s">
        <v>220</v>
      </c>
      <c r="AU233" s="19" t="s">
        <v>93</v>
      </c>
      <c r="AY233" s="19" t="s">
        <v>219</v>
      </c>
      <c r="BE233" s="118">
        <f t="shared" si="49"/>
        <v>0</v>
      </c>
      <c r="BF233" s="118">
        <f t="shared" si="50"/>
        <v>0</v>
      </c>
      <c r="BG233" s="118">
        <f t="shared" si="51"/>
        <v>0</v>
      </c>
      <c r="BH233" s="118">
        <f t="shared" si="52"/>
        <v>0</v>
      </c>
      <c r="BI233" s="118">
        <f t="shared" si="53"/>
        <v>0</v>
      </c>
      <c r="BJ233" s="19" t="s">
        <v>40</v>
      </c>
      <c r="BK233" s="118">
        <f t="shared" si="54"/>
        <v>0</v>
      </c>
      <c r="BL233" s="19" t="s">
        <v>224</v>
      </c>
      <c r="BM233" s="19" t="s">
        <v>627</v>
      </c>
    </row>
    <row r="234" spans="2:65" s="1" customFormat="1" ht="25.5" customHeight="1">
      <c r="B234" s="35"/>
      <c r="C234" s="181" t="s">
        <v>628</v>
      </c>
      <c r="D234" s="181" t="s">
        <v>536</v>
      </c>
      <c r="E234" s="182" t="s">
        <v>629</v>
      </c>
      <c r="F234" s="285" t="s">
        <v>630</v>
      </c>
      <c r="G234" s="285"/>
      <c r="H234" s="285"/>
      <c r="I234" s="285"/>
      <c r="J234" s="183" t="s">
        <v>372</v>
      </c>
      <c r="K234" s="184">
        <v>2</v>
      </c>
      <c r="L234" s="282">
        <v>0</v>
      </c>
      <c r="M234" s="283"/>
      <c r="N234" s="284">
        <f t="shared" si="45"/>
        <v>0</v>
      </c>
      <c r="O234" s="254"/>
      <c r="P234" s="254"/>
      <c r="Q234" s="254"/>
      <c r="R234" s="37"/>
      <c r="T234" s="177" t="s">
        <v>22</v>
      </c>
      <c r="U234" s="44" t="s">
        <v>49</v>
      </c>
      <c r="V234" s="36"/>
      <c r="W234" s="178">
        <f t="shared" si="46"/>
        <v>0</v>
      </c>
      <c r="X234" s="178">
        <v>0</v>
      </c>
      <c r="Y234" s="178">
        <f t="shared" si="47"/>
        <v>0</v>
      </c>
      <c r="Z234" s="178">
        <v>0</v>
      </c>
      <c r="AA234" s="179">
        <f t="shared" si="48"/>
        <v>0</v>
      </c>
      <c r="AR234" s="19" t="s">
        <v>249</v>
      </c>
      <c r="AT234" s="19" t="s">
        <v>536</v>
      </c>
      <c r="AU234" s="19" t="s">
        <v>93</v>
      </c>
      <c r="AY234" s="19" t="s">
        <v>219</v>
      </c>
      <c r="BE234" s="118">
        <f t="shared" si="49"/>
        <v>0</v>
      </c>
      <c r="BF234" s="118">
        <f t="shared" si="50"/>
        <v>0</v>
      </c>
      <c r="BG234" s="118">
        <f t="shared" si="51"/>
        <v>0</v>
      </c>
      <c r="BH234" s="118">
        <f t="shared" si="52"/>
        <v>0</v>
      </c>
      <c r="BI234" s="118">
        <f t="shared" si="53"/>
        <v>0</v>
      </c>
      <c r="BJ234" s="19" t="s">
        <v>40</v>
      </c>
      <c r="BK234" s="118">
        <f t="shared" si="54"/>
        <v>0</v>
      </c>
      <c r="BL234" s="19" t="s">
        <v>224</v>
      </c>
      <c r="BM234" s="19" t="s">
        <v>631</v>
      </c>
    </row>
    <row r="235" spans="2:65" s="10" customFormat="1" ht="29.85" customHeight="1">
      <c r="B235" s="162"/>
      <c r="C235" s="163"/>
      <c r="D235" s="172" t="s">
        <v>192</v>
      </c>
      <c r="E235" s="172"/>
      <c r="F235" s="172"/>
      <c r="G235" s="172"/>
      <c r="H235" s="172"/>
      <c r="I235" s="172"/>
      <c r="J235" s="172"/>
      <c r="K235" s="172"/>
      <c r="L235" s="172"/>
      <c r="M235" s="172"/>
      <c r="N235" s="255">
        <f>BK235</f>
        <v>0</v>
      </c>
      <c r="O235" s="256"/>
      <c r="P235" s="256"/>
      <c r="Q235" s="256"/>
      <c r="R235" s="165"/>
      <c r="T235" s="166"/>
      <c r="U235" s="163"/>
      <c r="V235" s="163"/>
      <c r="W235" s="167">
        <f>SUM(W236:W248)</f>
        <v>0</v>
      </c>
      <c r="X235" s="163"/>
      <c r="Y235" s="167">
        <f>SUM(Y236:Y248)</f>
        <v>8.5606200000000007E-2</v>
      </c>
      <c r="Z235" s="163"/>
      <c r="AA235" s="168">
        <f>SUM(AA236:AA248)</f>
        <v>0</v>
      </c>
      <c r="AR235" s="169" t="s">
        <v>40</v>
      </c>
      <c r="AT235" s="170" t="s">
        <v>83</v>
      </c>
      <c r="AU235" s="170" t="s">
        <v>40</v>
      </c>
      <c r="AY235" s="169" t="s">
        <v>219</v>
      </c>
      <c r="BK235" s="171">
        <f>SUM(BK236:BK248)</f>
        <v>0</v>
      </c>
    </row>
    <row r="236" spans="2:65" s="1" customFormat="1" ht="25.5" customHeight="1">
      <c r="B236" s="35"/>
      <c r="C236" s="173" t="s">
        <v>632</v>
      </c>
      <c r="D236" s="173" t="s">
        <v>220</v>
      </c>
      <c r="E236" s="174" t="s">
        <v>633</v>
      </c>
      <c r="F236" s="251" t="s">
        <v>634</v>
      </c>
      <c r="G236" s="251"/>
      <c r="H236" s="251"/>
      <c r="I236" s="251"/>
      <c r="J236" s="175" t="s">
        <v>429</v>
      </c>
      <c r="K236" s="176">
        <v>167.8</v>
      </c>
      <c r="L236" s="252">
        <v>0</v>
      </c>
      <c r="M236" s="253"/>
      <c r="N236" s="254">
        <f t="shared" ref="N236:N248" si="55">ROUND(L236*K236,2)</f>
        <v>0</v>
      </c>
      <c r="O236" s="254"/>
      <c r="P236" s="254"/>
      <c r="Q236" s="254"/>
      <c r="R236" s="37"/>
      <c r="T236" s="177" t="s">
        <v>22</v>
      </c>
      <c r="U236" s="44" t="s">
        <v>49</v>
      </c>
      <c r="V236" s="36"/>
      <c r="W236" s="178">
        <f t="shared" ref="W236:W248" si="56">V236*K236</f>
        <v>0</v>
      </c>
      <c r="X236" s="178">
        <v>0</v>
      </c>
      <c r="Y236" s="178">
        <f t="shared" ref="Y236:Y248" si="57">X236*K236</f>
        <v>0</v>
      </c>
      <c r="Z236" s="178">
        <v>0</v>
      </c>
      <c r="AA236" s="179">
        <f t="shared" ref="AA236:AA248" si="58">Z236*K236</f>
        <v>0</v>
      </c>
      <c r="AR236" s="19" t="s">
        <v>224</v>
      </c>
      <c r="AT236" s="19" t="s">
        <v>220</v>
      </c>
      <c r="AU236" s="19" t="s">
        <v>93</v>
      </c>
      <c r="AY236" s="19" t="s">
        <v>219</v>
      </c>
      <c r="BE236" s="118">
        <f t="shared" ref="BE236:BE248" si="59">IF(U236="základní",N236,0)</f>
        <v>0</v>
      </c>
      <c r="BF236" s="118">
        <f t="shared" ref="BF236:BF248" si="60">IF(U236="snížená",N236,0)</f>
        <v>0</v>
      </c>
      <c r="BG236" s="118">
        <f t="shared" ref="BG236:BG248" si="61">IF(U236="zákl. přenesená",N236,0)</f>
        <v>0</v>
      </c>
      <c r="BH236" s="118">
        <f t="shared" ref="BH236:BH248" si="62">IF(U236="sníž. přenesená",N236,0)</f>
        <v>0</v>
      </c>
      <c r="BI236" s="118">
        <f t="shared" ref="BI236:BI248" si="63">IF(U236="nulová",N236,0)</f>
        <v>0</v>
      </c>
      <c r="BJ236" s="19" t="s">
        <v>40</v>
      </c>
      <c r="BK236" s="118">
        <f t="shared" ref="BK236:BK248" si="64">ROUND(L236*K236,2)</f>
        <v>0</v>
      </c>
      <c r="BL236" s="19" t="s">
        <v>224</v>
      </c>
      <c r="BM236" s="19" t="s">
        <v>635</v>
      </c>
    </row>
    <row r="237" spans="2:65" s="1" customFormat="1" ht="25.5" customHeight="1">
      <c r="B237" s="35"/>
      <c r="C237" s="181" t="s">
        <v>636</v>
      </c>
      <c r="D237" s="181" t="s">
        <v>536</v>
      </c>
      <c r="E237" s="182" t="s">
        <v>637</v>
      </c>
      <c r="F237" s="285" t="s">
        <v>638</v>
      </c>
      <c r="G237" s="285"/>
      <c r="H237" s="285"/>
      <c r="I237" s="285"/>
      <c r="J237" s="183" t="s">
        <v>372</v>
      </c>
      <c r="K237" s="184">
        <v>172</v>
      </c>
      <c r="L237" s="282">
        <v>0</v>
      </c>
      <c r="M237" s="283"/>
      <c r="N237" s="284">
        <f t="shared" si="55"/>
        <v>0</v>
      </c>
      <c r="O237" s="254"/>
      <c r="P237" s="254"/>
      <c r="Q237" s="254"/>
      <c r="R237" s="37"/>
      <c r="T237" s="177" t="s">
        <v>22</v>
      </c>
      <c r="U237" s="44" t="s">
        <v>49</v>
      </c>
      <c r="V237" s="36"/>
      <c r="W237" s="178">
        <f t="shared" si="56"/>
        <v>0</v>
      </c>
      <c r="X237" s="178">
        <v>0</v>
      </c>
      <c r="Y237" s="178">
        <f t="shared" si="57"/>
        <v>0</v>
      </c>
      <c r="Z237" s="178">
        <v>0</v>
      </c>
      <c r="AA237" s="179">
        <f t="shared" si="58"/>
        <v>0</v>
      </c>
      <c r="AR237" s="19" t="s">
        <v>249</v>
      </c>
      <c r="AT237" s="19" t="s">
        <v>536</v>
      </c>
      <c r="AU237" s="19" t="s">
        <v>93</v>
      </c>
      <c r="AY237" s="19" t="s">
        <v>219</v>
      </c>
      <c r="BE237" s="118">
        <f t="shared" si="59"/>
        <v>0</v>
      </c>
      <c r="BF237" s="118">
        <f t="shared" si="60"/>
        <v>0</v>
      </c>
      <c r="BG237" s="118">
        <f t="shared" si="61"/>
        <v>0</v>
      </c>
      <c r="BH237" s="118">
        <f t="shared" si="62"/>
        <v>0</v>
      </c>
      <c r="BI237" s="118">
        <f t="shared" si="63"/>
        <v>0</v>
      </c>
      <c r="BJ237" s="19" t="s">
        <v>40</v>
      </c>
      <c r="BK237" s="118">
        <f t="shared" si="64"/>
        <v>0</v>
      </c>
      <c r="BL237" s="19" t="s">
        <v>224</v>
      </c>
      <c r="BM237" s="19" t="s">
        <v>639</v>
      </c>
    </row>
    <row r="238" spans="2:65" s="1" customFormat="1" ht="38.25" customHeight="1">
      <c r="B238" s="35"/>
      <c r="C238" s="173" t="s">
        <v>640</v>
      </c>
      <c r="D238" s="173" t="s">
        <v>220</v>
      </c>
      <c r="E238" s="174" t="s">
        <v>641</v>
      </c>
      <c r="F238" s="251" t="s">
        <v>642</v>
      </c>
      <c r="G238" s="251"/>
      <c r="H238" s="251"/>
      <c r="I238" s="251"/>
      <c r="J238" s="175" t="s">
        <v>429</v>
      </c>
      <c r="K238" s="176">
        <v>184.64</v>
      </c>
      <c r="L238" s="252">
        <v>0</v>
      </c>
      <c r="M238" s="253"/>
      <c r="N238" s="254">
        <f t="shared" si="55"/>
        <v>0</v>
      </c>
      <c r="O238" s="254"/>
      <c r="P238" s="254"/>
      <c r="Q238" s="254"/>
      <c r="R238" s="37"/>
      <c r="T238" s="177" t="s">
        <v>22</v>
      </c>
      <c r="U238" s="44" t="s">
        <v>49</v>
      </c>
      <c r="V238" s="36"/>
      <c r="W238" s="178">
        <f t="shared" si="56"/>
        <v>0</v>
      </c>
      <c r="X238" s="178">
        <v>0</v>
      </c>
      <c r="Y238" s="178">
        <f t="shared" si="57"/>
        <v>0</v>
      </c>
      <c r="Z238" s="178">
        <v>0</v>
      </c>
      <c r="AA238" s="179">
        <f t="shared" si="58"/>
        <v>0</v>
      </c>
      <c r="AR238" s="19" t="s">
        <v>224</v>
      </c>
      <c r="AT238" s="19" t="s">
        <v>220</v>
      </c>
      <c r="AU238" s="19" t="s">
        <v>93</v>
      </c>
      <c r="AY238" s="19" t="s">
        <v>219</v>
      </c>
      <c r="BE238" s="118">
        <f t="shared" si="59"/>
        <v>0</v>
      </c>
      <c r="BF238" s="118">
        <f t="shared" si="60"/>
        <v>0</v>
      </c>
      <c r="BG238" s="118">
        <f t="shared" si="61"/>
        <v>0</v>
      </c>
      <c r="BH238" s="118">
        <f t="shared" si="62"/>
        <v>0</v>
      </c>
      <c r="BI238" s="118">
        <f t="shared" si="63"/>
        <v>0</v>
      </c>
      <c r="BJ238" s="19" t="s">
        <v>40</v>
      </c>
      <c r="BK238" s="118">
        <f t="shared" si="64"/>
        <v>0</v>
      </c>
      <c r="BL238" s="19" t="s">
        <v>224</v>
      </c>
      <c r="BM238" s="19" t="s">
        <v>643</v>
      </c>
    </row>
    <row r="239" spans="2:65" s="1" customFormat="1" ht="38.25" customHeight="1">
      <c r="B239" s="35"/>
      <c r="C239" s="173" t="s">
        <v>644</v>
      </c>
      <c r="D239" s="173" t="s">
        <v>220</v>
      </c>
      <c r="E239" s="174" t="s">
        <v>645</v>
      </c>
      <c r="F239" s="251" t="s">
        <v>646</v>
      </c>
      <c r="G239" s="251"/>
      <c r="H239" s="251"/>
      <c r="I239" s="251"/>
      <c r="J239" s="175" t="s">
        <v>223</v>
      </c>
      <c r="K239" s="176">
        <v>1540</v>
      </c>
      <c r="L239" s="252">
        <v>0</v>
      </c>
      <c r="M239" s="253"/>
      <c r="N239" s="254">
        <f t="shared" si="55"/>
        <v>0</v>
      </c>
      <c r="O239" s="254"/>
      <c r="P239" s="254"/>
      <c r="Q239" s="254"/>
      <c r="R239" s="37"/>
      <c r="T239" s="177" t="s">
        <v>22</v>
      </c>
      <c r="U239" s="44" t="s">
        <v>49</v>
      </c>
      <c r="V239" s="36"/>
      <c r="W239" s="178">
        <f t="shared" si="56"/>
        <v>0</v>
      </c>
      <c r="X239" s="178">
        <v>0</v>
      </c>
      <c r="Y239" s="178">
        <f t="shared" si="57"/>
        <v>0</v>
      </c>
      <c r="Z239" s="178">
        <v>0</v>
      </c>
      <c r="AA239" s="179">
        <f t="shared" si="58"/>
        <v>0</v>
      </c>
      <c r="AR239" s="19" t="s">
        <v>224</v>
      </c>
      <c r="AT239" s="19" t="s">
        <v>220</v>
      </c>
      <c r="AU239" s="19" t="s">
        <v>93</v>
      </c>
      <c r="AY239" s="19" t="s">
        <v>219</v>
      </c>
      <c r="BE239" s="118">
        <f t="shared" si="59"/>
        <v>0</v>
      </c>
      <c r="BF239" s="118">
        <f t="shared" si="60"/>
        <v>0</v>
      </c>
      <c r="BG239" s="118">
        <f t="shared" si="61"/>
        <v>0</v>
      </c>
      <c r="BH239" s="118">
        <f t="shared" si="62"/>
        <v>0</v>
      </c>
      <c r="BI239" s="118">
        <f t="shared" si="63"/>
        <v>0</v>
      </c>
      <c r="BJ239" s="19" t="s">
        <v>40</v>
      </c>
      <c r="BK239" s="118">
        <f t="shared" si="64"/>
        <v>0</v>
      </c>
      <c r="BL239" s="19" t="s">
        <v>224</v>
      </c>
      <c r="BM239" s="19" t="s">
        <v>647</v>
      </c>
    </row>
    <row r="240" spans="2:65" s="1" customFormat="1" ht="38.25" customHeight="1">
      <c r="B240" s="35"/>
      <c r="C240" s="173" t="s">
        <v>648</v>
      </c>
      <c r="D240" s="173" t="s">
        <v>220</v>
      </c>
      <c r="E240" s="174" t="s">
        <v>649</v>
      </c>
      <c r="F240" s="251" t="s">
        <v>650</v>
      </c>
      <c r="G240" s="251"/>
      <c r="H240" s="251"/>
      <c r="I240" s="251"/>
      <c r="J240" s="175" t="s">
        <v>223</v>
      </c>
      <c r="K240" s="176">
        <v>92400</v>
      </c>
      <c r="L240" s="252">
        <v>0</v>
      </c>
      <c r="M240" s="253"/>
      <c r="N240" s="254">
        <f t="shared" si="55"/>
        <v>0</v>
      </c>
      <c r="O240" s="254"/>
      <c r="P240" s="254"/>
      <c r="Q240" s="254"/>
      <c r="R240" s="37"/>
      <c r="T240" s="177" t="s">
        <v>22</v>
      </c>
      <c r="U240" s="44" t="s">
        <v>49</v>
      </c>
      <c r="V240" s="36"/>
      <c r="W240" s="178">
        <f t="shared" si="56"/>
        <v>0</v>
      </c>
      <c r="X240" s="178">
        <v>0</v>
      </c>
      <c r="Y240" s="178">
        <f t="shared" si="57"/>
        <v>0</v>
      </c>
      <c r="Z240" s="178">
        <v>0</v>
      </c>
      <c r="AA240" s="179">
        <f t="shared" si="58"/>
        <v>0</v>
      </c>
      <c r="AR240" s="19" t="s">
        <v>224</v>
      </c>
      <c r="AT240" s="19" t="s">
        <v>220</v>
      </c>
      <c r="AU240" s="19" t="s">
        <v>93</v>
      </c>
      <c r="AY240" s="19" t="s">
        <v>219</v>
      </c>
      <c r="BE240" s="118">
        <f t="shared" si="59"/>
        <v>0</v>
      </c>
      <c r="BF240" s="118">
        <f t="shared" si="60"/>
        <v>0</v>
      </c>
      <c r="BG240" s="118">
        <f t="shared" si="61"/>
        <v>0</v>
      </c>
      <c r="BH240" s="118">
        <f t="shared" si="62"/>
        <v>0</v>
      </c>
      <c r="BI240" s="118">
        <f t="shared" si="63"/>
        <v>0</v>
      </c>
      <c r="BJ240" s="19" t="s">
        <v>40</v>
      </c>
      <c r="BK240" s="118">
        <f t="shared" si="64"/>
        <v>0</v>
      </c>
      <c r="BL240" s="19" t="s">
        <v>224</v>
      </c>
      <c r="BM240" s="19" t="s">
        <v>651</v>
      </c>
    </row>
    <row r="241" spans="2:65" s="1" customFormat="1" ht="38.25" customHeight="1">
      <c r="B241" s="35"/>
      <c r="C241" s="173" t="s">
        <v>652</v>
      </c>
      <c r="D241" s="173" t="s">
        <v>220</v>
      </c>
      <c r="E241" s="174" t="s">
        <v>653</v>
      </c>
      <c r="F241" s="251" t="s">
        <v>654</v>
      </c>
      <c r="G241" s="251"/>
      <c r="H241" s="251"/>
      <c r="I241" s="251"/>
      <c r="J241" s="175" t="s">
        <v>223</v>
      </c>
      <c r="K241" s="176">
        <v>1540</v>
      </c>
      <c r="L241" s="252">
        <v>0</v>
      </c>
      <c r="M241" s="253"/>
      <c r="N241" s="254">
        <f t="shared" si="55"/>
        <v>0</v>
      </c>
      <c r="O241" s="254"/>
      <c r="P241" s="254"/>
      <c r="Q241" s="254"/>
      <c r="R241" s="37"/>
      <c r="T241" s="177" t="s">
        <v>22</v>
      </c>
      <c r="U241" s="44" t="s">
        <v>49</v>
      </c>
      <c r="V241" s="36"/>
      <c r="W241" s="178">
        <f t="shared" si="56"/>
        <v>0</v>
      </c>
      <c r="X241" s="178">
        <v>0</v>
      </c>
      <c r="Y241" s="178">
        <f t="shared" si="57"/>
        <v>0</v>
      </c>
      <c r="Z241" s="178">
        <v>0</v>
      </c>
      <c r="AA241" s="179">
        <f t="shared" si="58"/>
        <v>0</v>
      </c>
      <c r="AR241" s="19" t="s">
        <v>224</v>
      </c>
      <c r="AT241" s="19" t="s">
        <v>220</v>
      </c>
      <c r="AU241" s="19" t="s">
        <v>93</v>
      </c>
      <c r="AY241" s="19" t="s">
        <v>219</v>
      </c>
      <c r="BE241" s="118">
        <f t="shared" si="59"/>
        <v>0</v>
      </c>
      <c r="BF241" s="118">
        <f t="shared" si="60"/>
        <v>0</v>
      </c>
      <c r="BG241" s="118">
        <f t="shared" si="61"/>
        <v>0</v>
      </c>
      <c r="BH241" s="118">
        <f t="shared" si="62"/>
        <v>0</v>
      </c>
      <c r="BI241" s="118">
        <f t="shared" si="63"/>
        <v>0</v>
      </c>
      <c r="BJ241" s="19" t="s">
        <v>40</v>
      </c>
      <c r="BK241" s="118">
        <f t="shared" si="64"/>
        <v>0</v>
      </c>
      <c r="BL241" s="19" t="s">
        <v>224</v>
      </c>
      <c r="BM241" s="19" t="s">
        <v>655</v>
      </c>
    </row>
    <row r="242" spans="2:65" s="1" customFormat="1" ht="25.5" customHeight="1">
      <c r="B242" s="35"/>
      <c r="C242" s="173" t="s">
        <v>656</v>
      </c>
      <c r="D242" s="173" t="s">
        <v>220</v>
      </c>
      <c r="E242" s="174" t="s">
        <v>657</v>
      </c>
      <c r="F242" s="251" t="s">
        <v>658</v>
      </c>
      <c r="G242" s="251"/>
      <c r="H242" s="251"/>
      <c r="I242" s="251"/>
      <c r="J242" s="175" t="s">
        <v>223</v>
      </c>
      <c r="K242" s="176">
        <v>1540</v>
      </c>
      <c r="L242" s="252">
        <v>0</v>
      </c>
      <c r="M242" s="253"/>
      <c r="N242" s="254">
        <f t="shared" si="55"/>
        <v>0</v>
      </c>
      <c r="O242" s="254"/>
      <c r="P242" s="254"/>
      <c r="Q242" s="254"/>
      <c r="R242" s="37"/>
      <c r="T242" s="177" t="s">
        <v>22</v>
      </c>
      <c r="U242" s="44" t="s">
        <v>49</v>
      </c>
      <c r="V242" s="36"/>
      <c r="W242" s="178">
        <f t="shared" si="56"/>
        <v>0</v>
      </c>
      <c r="X242" s="178">
        <v>0</v>
      </c>
      <c r="Y242" s="178">
        <f t="shared" si="57"/>
        <v>0</v>
      </c>
      <c r="Z242" s="178">
        <v>0</v>
      </c>
      <c r="AA242" s="179">
        <f t="shared" si="58"/>
        <v>0</v>
      </c>
      <c r="AR242" s="19" t="s">
        <v>224</v>
      </c>
      <c r="AT242" s="19" t="s">
        <v>220</v>
      </c>
      <c r="AU242" s="19" t="s">
        <v>93</v>
      </c>
      <c r="AY242" s="19" t="s">
        <v>219</v>
      </c>
      <c r="BE242" s="118">
        <f t="shared" si="59"/>
        <v>0</v>
      </c>
      <c r="BF242" s="118">
        <f t="shared" si="60"/>
        <v>0</v>
      </c>
      <c r="BG242" s="118">
        <f t="shared" si="61"/>
        <v>0</v>
      </c>
      <c r="BH242" s="118">
        <f t="shared" si="62"/>
        <v>0</v>
      </c>
      <c r="BI242" s="118">
        <f t="shared" si="63"/>
        <v>0</v>
      </c>
      <c r="BJ242" s="19" t="s">
        <v>40</v>
      </c>
      <c r="BK242" s="118">
        <f t="shared" si="64"/>
        <v>0</v>
      </c>
      <c r="BL242" s="19" t="s">
        <v>224</v>
      </c>
      <c r="BM242" s="19" t="s">
        <v>659</v>
      </c>
    </row>
    <row r="243" spans="2:65" s="1" customFormat="1" ht="25.5" customHeight="1">
      <c r="B243" s="35"/>
      <c r="C243" s="173" t="s">
        <v>660</v>
      </c>
      <c r="D243" s="173" t="s">
        <v>220</v>
      </c>
      <c r="E243" s="174" t="s">
        <v>661</v>
      </c>
      <c r="F243" s="251" t="s">
        <v>662</v>
      </c>
      <c r="G243" s="251"/>
      <c r="H243" s="251"/>
      <c r="I243" s="251"/>
      <c r="J243" s="175" t="s">
        <v>223</v>
      </c>
      <c r="K243" s="176">
        <v>92400</v>
      </c>
      <c r="L243" s="252">
        <v>0</v>
      </c>
      <c r="M243" s="253"/>
      <c r="N243" s="254">
        <f t="shared" si="55"/>
        <v>0</v>
      </c>
      <c r="O243" s="254"/>
      <c r="P243" s="254"/>
      <c r="Q243" s="254"/>
      <c r="R243" s="37"/>
      <c r="T243" s="177" t="s">
        <v>22</v>
      </c>
      <c r="U243" s="44" t="s">
        <v>49</v>
      </c>
      <c r="V243" s="36"/>
      <c r="W243" s="178">
        <f t="shared" si="56"/>
        <v>0</v>
      </c>
      <c r="X243" s="178">
        <v>0</v>
      </c>
      <c r="Y243" s="178">
        <f t="shared" si="57"/>
        <v>0</v>
      </c>
      <c r="Z243" s="178">
        <v>0</v>
      </c>
      <c r="AA243" s="179">
        <f t="shared" si="58"/>
        <v>0</v>
      </c>
      <c r="AR243" s="19" t="s">
        <v>224</v>
      </c>
      <c r="AT243" s="19" t="s">
        <v>220</v>
      </c>
      <c r="AU243" s="19" t="s">
        <v>93</v>
      </c>
      <c r="AY243" s="19" t="s">
        <v>219</v>
      </c>
      <c r="BE243" s="118">
        <f t="shared" si="59"/>
        <v>0</v>
      </c>
      <c r="BF243" s="118">
        <f t="shared" si="60"/>
        <v>0</v>
      </c>
      <c r="BG243" s="118">
        <f t="shared" si="61"/>
        <v>0</v>
      </c>
      <c r="BH243" s="118">
        <f t="shared" si="62"/>
        <v>0</v>
      </c>
      <c r="BI243" s="118">
        <f t="shared" si="63"/>
        <v>0</v>
      </c>
      <c r="BJ243" s="19" t="s">
        <v>40</v>
      </c>
      <c r="BK243" s="118">
        <f t="shared" si="64"/>
        <v>0</v>
      </c>
      <c r="BL243" s="19" t="s">
        <v>224</v>
      </c>
      <c r="BM243" s="19" t="s">
        <v>663</v>
      </c>
    </row>
    <row r="244" spans="2:65" s="1" customFormat="1" ht="25.5" customHeight="1">
      <c r="B244" s="35"/>
      <c r="C244" s="173" t="s">
        <v>664</v>
      </c>
      <c r="D244" s="173" t="s">
        <v>220</v>
      </c>
      <c r="E244" s="174" t="s">
        <v>665</v>
      </c>
      <c r="F244" s="251" t="s">
        <v>666</v>
      </c>
      <c r="G244" s="251"/>
      <c r="H244" s="251"/>
      <c r="I244" s="251"/>
      <c r="J244" s="175" t="s">
        <v>223</v>
      </c>
      <c r="K244" s="176">
        <v>1540</v>
      </c>
      <c r="L244" s="252">
        <v>0</v>
      </c>
      <c r="M244" s="253"/>
      <c r="N244" s="254">
        <f t="shared" si="55"/>
        <v>0</v>
      </c>
      <c r="O244" s="254"/>
      <c r="P244" s="254"/>
      <c r="Q244" s="254"/>
      <c r="R244" s="37"/>
      <c r="T244" s="177" t="s">
        <v>22</v>
      </c>
      <c r="U244" s="44" t="s">
        <v>49</v>
      </c>
      <c r="V244" s="36"/>
      <c r="W244" s="178">
        <f t="shared" si="56"/>
        <v>0</v>
      </c>
      <c r="X244" s="178">
        <v>0</v>
      </c>
      <c r="Y244" s="178">
        <f t="shared" si="57"/>
        <v>0</v>
      </c>
      <c r="Z244" s="178">
        <v>0</v>
      </c>
      <c r="AA244" s="179">
        <f t="shared" si="58"/>
        <v>0</v>
      </c>
      <c r="AR244" s="19" t="s">
        <v>224</v>
      </c>
      <c r="AT244" s="19" t="s">
        <v>220</v>
      </c>
      <c r="AU244" s="19" t="s">
        <v>93</v>
      </c>
      <c r="AY244" s="19" t="s">
        <v>219</v>
      </c>
      <c r="BE244" s="118">
        <f t="shared" si="59"/>
        <v>0</v>
      </c>
      <c r="BF244" s="118">
        <f t="shared" si="60"/>
        <v>0</v>
      </c>
      <c r="BG244" s="118">
        <f t="shared" si="61"/>
        <v>0</v>
      </c>
      <c r="BH244" s="118">
        <f t="shared" si="62"/>
        <v>0</v>
      </c>
      <c r="BI244" s="118">
        <f t="shared" si="63"/>
        <v>0</v>
      </c>
      <c r="BJ244" s="19" t="s">
        <v>40</v>
      </c>
      <c r="BK244" s="118">
        <f t="shared" si="64"/>
        <v>0</v>
      </c>
      <c r="BL244" s="19" t="s">
        <v>224</v>
      </c>
      <c r="BM244" s="19" t="s">
        <v>667</v>
      </c>
    </row>
    <row r="245" spans="2:65" s="1" customFormat="1" ht="38.25" customHeight="1">
      <c r="B245" s="35"/>
      <c r="C245" s="173" t="s">
        <v>668</v>
      </c>
      <c r="D245" s="173" t="s">
        <v>220</v>
      </c>
      <c r="E245" s="174" t="s">
        <v>669</v>
      </c>
      <c r="F245" s="251" t="s">
        <v>670</v>
      </c>
      <c r="G245" s="251"/>
      <c r="H245" s="251"/>
      <c r="I245" s="251"/>
      <c r="J245" s="175" t="s">
        <v>223</v>
      </c>
      <c r="K245" s="176">
        <v>720.91</v>
      </c>
      <c r="L245" s="252">
        <v>0</v>
      </c>
      <c r="M245" s="253"/>
      <c r="N245" s="254">
        <f t="shared" si="55"/>
        <v>0</v>
      </c>
      <c r="O245" s="254"/>
      <c r="P245" s="254"/>
      <c r="Q245" s="254"/>
      <c r="R245" s="37"/>
      <c r="T245" s="177" t="s">
        <v>22</v>
      </c>
      <c r="U245" s="44" t="s">
        <v>49</v>
      </c>
      <c r="V245" s="36"/>
      <c r="W245" s="178">
        <f t="shared" si="56"/>
        <v>0</v>
      </c>
      <c r="X245" s="178">
        <v>0</v>
      </c>
      <c r="Y245" s="178">
        <f t="shared" si="57"/>
        <v>0</v>
      </c>
      <c r="Z245" s="178">
        <v>0</v>
      </c>
      <c r="AA245" s="179">
        <f t="shared" si="58"/>
        <v>0</v>
      </c>
      <c r="AR245" s="19" t="s">
        <v>224</v>
      </c>
      <c r="AT245" s="19" t="s">
        <v>220</v>
      </c>
      <c r="AU245" s="19" t="s">
        <v>93</v>
      </c>
      <c r="AY245" s="19" t="s">
        <v>219</v>
      </c>
      <c r="BE245" s="118">
        <f t="shared" si="59"/>
        <v>0</v>
      </c>
      <c r="BF245" s="118">
        <f t="shared" si="60"/>
        <v>0</v>
      </c>
      <c r="BG245" s="118">
        <f t="shared" si="61"/>
        <v>0</v>
      </c>
      <c r="BH245" s="118">
        <f t="shared" si="62"/>
        <v>0</v>
      </c>
      <c r="BI245" s="118">
        <f t="shared" si="63"/>
        <v>0</v>
      </c>
      <c r="BJ245" s="19" t="s">
        <v>40</v>
      </c>
      <c r="BK245" s="118">
        <f t="shared" si="64"/>
        <v>0</v>
      </c>
      <c r="BL245" s="19" t="s">
        <v>224</v>
      </c>
      <c r="BM245" s="19" t="s">
        <v>671</v>
      </c>
    </row>
    <row r="246" spans="2:65" s="1" customFormat="1" ht="25.5" customHeight="1">
      <c r="B246" s="35"/>
      <c r="C246" s="173" t="s">
        <v>672</v>
      </c>
      <c r="D246" s="173" t="s">
        <v>220</v>
      </c>
      <c r="E246" s="174" t="s">
        <v>673</v>
      </c>
      <c r="F246" s="251" t="s">
        <v>674</v>
      </c>
      <c r="G246" s="251"/>
      <c r="H246" s="251"/>
      <c r="I246" s="251"/>
      <c r="J246" s="175" t="s">
        <v>223</v>
      </c>
      <c r="K246" s="176">
        <v>2162.73</v>
      </c>
      <c r="L246" s="252">
        <v>0</v>
      </c>
      <c r="M246" s="253"/>
      <c r="N246" s="254">
        <f t="shared" si="55"/>
        <v>0</v>
      </c>
      <c r="O246" s="254"/>
      <c r="P246" s="254"/>
      <c r="Q246" s="254"/>
      <c r="R246" s="37"/>
      <c r="T246" s="177" t="s">
        <v>22</v>
      </c>
      <c r="U246" s="44" t="s">
        <v>49</v>
      </c>
      <c r="V246" s="36"/>
      <c r="W246" s="178">
        <f t="shared" si="56"/>
        <v>0</v>
      </c>
      <c r="X246" s="178">
        <v>0</v>
      </c>
      <c r="Y246" s="178">
        <f t="shared" si="57"/>
        <v>0</v>
      </c>
      <c r="Z246" s="178">
        <v>0</v>
      </c>
      <c r="AA246" s="179">
        <f t="shared" si="58"/>
        <v>0</v>
      </c>
      <c r="AR246" s="19" t="s">
        <v>224</v>
      </c>
      <c r="AT246" s="19" t="s">
        <v>220</v>
      </c>
      <c r="AU246" s="19" t="s">
        <v>93</v>
      </c>
      <c r="AY246" s="19" t="s">
        <v>219</v>
      </c>
      <c r="BE246" s="118">
        <f t="shared" si="59"/>
        <v>0</v>
      </c>
      <c r="BF246" s="118">
        <f t="shared" si="60"/>
        <v>0</v>
      </c>
      <c r="BG246" s="118">
        <f t="shared" si="61"/>
        <v>0</v>
      </c>
      <c r="BH246" s="118">
        <f t="shared" si="62"/>
        <v>0</v>
      </c>
      <c r="BI246" s="118">
        <f t="shared" si="63"/>
        <v>0</v>
      </c>
      <c r="BJ246" s="19" t="s">
        <v>40</v>
      </c>
      <c r="BK246" s="118">
        <f t="shared" si="64"/>
        <v>0</v>
      </c>
      <c r="BL246" s="19" t="s">
        <v>224</v>
      </c>
      <c r="BM246" s="19" t="s">
        <v>675</v>
      </c>
    </row>
    <row r="247" spans="2:65" s="1" customFormat="1" ht="25.5" customHeight="1">
      <c r="B247" s="35"/>
      <c r="C247" s="173" t="s">
        <v>676</v>
      </c>
      <c r="D247" s="173" t="s">
        <v>220</v>
      </c>
      <c r="E247" s="174" t="s">
        <v>677</v>
      </c>
      <c r="F247" s="251" t="s">
        <v>678</v>
      </c>
      <c r="G247" s="251"/>
      <c r="H247" s="251"/>
      <c r="I247" s="251"/>
      <c r="J247" s="175" t="s">
        <v>223</v>
      </c>
      <c r="K247" s="176">
        <v>237.79499999999999</v>
      </c>
      <c r="L247" s="252">
        <v>0</v>
      </c>
      <c r="M247" s="253"/>
      <c r="N247" s="254">
        <f t="shared" si="55"/>
        <v>0</v>
      </c>
      <c r="O247" s="254"/>
      <c r="P247" s="254"/>
      <c r="Q247" s="254"/>
      <c r="R247" s="37"/>
      <c r="T247" s="177" t="s">
        <v>22</v>
      </c>
      <c r="U247" s="44" t="s">
        <v>49</v>
      </c>
      <c r="V247" s="36"/>
      <c r="W247" s="178">
        <f t="shared" si="56"/>
        <v>0</v>
      </c>
      <c r="X247" s="178">
        <v>3.6000000000000002E-4</v>
      </c>
      <c r="Y247" s="178">
        <f t="shared" si="57"/>
        <v>8.5606200000000007E-2</v>
      </c>
      <c r="Z247" s="178">
        <v>0</v>
      </c>
      <c r="AA247" s="179">
        <f t="shared" si="58"/>
        <v>0</v>
      </c>
      <c r="AR247" s="19" t="s">
        <v>224</v>
      </c>
      <c r="AT247" s="19" t="s">
        <v>220</v>
      </c>
      <c r="AU247" s="19" t="s">
        <v>93</v>
      </c>
      <c r="AY247" s="19" t="s">
        <v>219</v>
      </c>
      <c r="BE247" s="118">
        <f t="shared" si="59"/>
        <v>0</v>
      </c>
      <c r="BF247" s="118">
        <f t="shared" si="60"/>
        <v>0</v>
      </c>
      <c r="BG247" s="118">
        <f t="shared" si="61"/>
        <v>0</v>
      </c>
      <c r="BH247" s="118">
        <f t="shared" si="62"/>
        <v>0</v>
      </c>
      <c r="BI247" s="118">
        <f t="shared" si="63"/>
        <v>0</v>
      </c>
      <c r="BJ247" s="19" t="s">
        <v>40</v>
      </c>
      <c r="BK247" s="118">
        <f t="shared" si="64"/>
        <v>0</v>
      </c>
      <c r="BL247" s="19" t="s">
        <v>224</v>
      </c>
      <c r="BM247" s="19" t="s">
        <v>679</v>
      </c>
    </row>
    <row r="248" spans="2:65" s="1" customFormat="1" ht="38.25" customHeight="1">
      <c r="B248" s="35"/>
      <c r="C248" s="173" t="s">
        <v>680</v>
      </c>
      <c r="D248" s="173" t="s">
        <v>220</v>
      </c>
      <c r="E248" s="174" t="s">
        <v>681</v>
      </c>
      <c r="F248" s="251" t="s">
        <v>682</v>
      </c>
      <c r="G248" s="251"/>
      <c r="H248" s="251"/>
      <c r="I248" s="251"/>
      <c r="J248" s="175" t="s">
        <v>223</v>
      </c>
      <c r="K248" s="176">
        <v>16.72</v>
      </c>
      <c r="L248" s="252">
        <v>0</v>
      </c>
      <c r="M248" s="253"/>
      <c r="N248" s="254">
        <f t="shared" si="55"/>
        <v>0</v>
      </c>
      <c r="O248" s="254"/>
      <c r="P248" s="254"/>
      <c r="Q248" s="254"/>
      <c r="R248" s="37"/>
      <c r="T248" s="177" t="s">
        <v>22</v>
      </c>
      <c r="U248" s="44" t="s">
        <v>49</v>
      </c>
      <c r="V248" s="36"/>
      <c r="W248" s="178">
        <f t="shared" si="56"/>
        <v>0</v>
      </c>
      <c r="X248" s="178">
        <v>0</v>
      </c>
      <c r="Y248" s="178">
        <f t="shared" si="57"/>
        <v>0</v>
      </c>
      <c r="Z248" s="178">
        <v>0</v>
      </c>
      <c r="AA248" s="179">
        <f t="shared" si="58"/>
        <v>0</v>
      </c>
      <c r="AR248" s="19" t="s">
        <v>224</v>
      </c>
      <c r="AT248" s="19" t="s">
        <v>220</v>
      </c>
      <c r="AU248" s="19" t="s">
        <v>93</v>
      </c>
      <c r="AY248" s="19" t="s">
        <v>219</v>
      </c>
      <c r="BE248" s="118">
        <f t="shared" si="59"/>
        <v>0</v>
      </c>
      <c r="BF248" s="118">
        <f t="shared" si="60"/>
        <v>0</v>
      </c>
      <c r="BG248" s="118">
        <f t="shared" si="61"/>
        <v>0</v>
      </c>
      <c r="BH248" s="118">
        <f t="shared" si="62"/>
        <v>0</v>
      </c>
      <c r="BI248" s="118">
        <f t="shared" si="63"/>
        <v>0</v>
      </c>
      <c r="BJ248" s="19" t="s">
        <v>40</v>
      </c>
      <c r="BK248" s="118">
        <f t="shared" si="64"/>
        <v>0</v>
      </c>
      <c r="BL248" s="19" t="s">
        <v>224</v>
      </c>
      <c r="BM248" s="19" t="s">
        <v>683</v>
      </c>
    </row>
    <row r="249" spans="2:65" s="10" customFormat="1" ht="29.85" customHeight="1">
      <c r="B249" s="162"/>
      <c r="C249" s="163"/>
      <c r="D249" s="172" t="s">
        <v>290</v>
      </c>
      <c r="E249" s="172"/>
      <c r="F249" s="172"/>
      <c r="G249" s="172"/>
      <c r="H249" s="172"/>
      <c r="I249" s="172"/>
      <c r="J249" s="172"/>
      <c r="K249" s="172"/>
      <c r="L249" s="172"/>
      <c r="M249" s="172"/>
      <c r="N249" s="255">
        <f>BK249</f>
        <v>0</v>
      </c>
      <c r="O249" s="256"/>
      <c r="P249" s="256"/>
      <c r="Q249" s="256"/>
      <c r="R249" s="165"/>
      <c r="T249" s="166"/>
      <c r="U249" s="163"/>
      <c r="V249" s="163"/>
      <c r="W249" s="167">
        <f>W250</f>
        <v>0</v>
      </c>
      <c r="X249" s="163"/>
      <c r="Y249" s="167">
        <f>Y250</f>
        <v>0</v>
      </c>
      <c r="Z249" s="163"/>
      <c r="AA249" s="168">
        <f>AA250</f>
        <v>0</v>
      </c>
      <c r="AR249" s="169" t="s">
        <v>40</v>
      </c>
      <c r="AT249" s="170" t="s">
        <v>83</v>
      </c>
      <c r="AU249" s="170" t="s">
        <v>40</v>
      </c>
      <c r="AY249" s="169" t="s">
        <v>219</v>
      </c>
      <c r="BK249" s="171">
        <f>BK250</f>
        <v>0</v>
      </c>
    </row>
    <row r="250" spans="2:65" s="1" customFormat="1" ht="25.5" customHeight="1">
      <c r="B250" s="35"/>
      <c r="C250" s="173" t="s">
        <v>684</v>
      </c>
      <c r="D250" s="173" t="s">
        <v>220</v>
      </c>
      <c r="E250" s="174" t="s">
        <v>685</v>
      </c>
      <c r="F250" s="251" t="s">
        <v>686</v>
      </c>
      <c r="G250" s="251"/>
      <c r="H250" s="251"/>
      <c r="I250" s="251"/>
      <c r="J250" s="175" t="s">
        <v>239</v>
      </c>
      <c r="K250" s="176">
        <v>3284.7440000000001</v>
      </c>
      <c r="L250" s="252">
        <v>0</v>
      </c>
      <c r="M250" s="253"/>
      <c r="N250" s="254">
        <f>ROUND(L250*K250,2)</f>
        <v>0</v>
      </c>
      <c r="O250" s="254"/>
      <c r="P250" s="254"/>
      <c r="Q250" s="254"/>
      <c r="R250" s="37"/>
      <c r="T250" s="177" t="s">
        <v>22</v>
      </c>
      <c r="U250" s="44" t="s">
        <v>49</v>
      </c>
      <c r="V250" s="36"/>
      <c r="W250" s="178">
        <f>V250*K250</f>
        <v>0</v>
      </c>
      <c r="X250" s="178">
        <v>0</v>
      </c>
      <c r="Y250" s="178">
        <f>X250*K250</f>
        <v>0</v>
      </c>
      <c r="Z250" s="178">
        <v>0</v>
      </c>
      <c r="AA250" s="179">
        <f>Z250*K250</f>
        <v>0</v>
      </c>
      <c r="AR250" s="19" t="s">
        <v>224</v>
      </c>
      <c r="AT250" s="19" t="s">
        <v>220</v>
      </c>
      <c r="AU250" s="19" t="s">
        <v>93</v>
      </c>
      <c r="AY250" s="19" t="s">
        <v>219</v>
      </c>
      <c r="BE250" s="118">
        <f>IF(U250="základní",N250,0)</f>
        <v>0</v>
      </c>
      <c r="BF250" s="118">
        <f>IF(U250="snížená",N250,0)</f>
        <v>0</v>
      </c>
      <c r="BG250" s="118">
        <f>IF(U250="zákl. přenesená",N250,0)</f>
        <v>0</v>
      </c>
      <c r="BH250" s="118">
        <f>IF(U250="sníž. přenesená",N250,0)</f>
        <v>0</v>
      </c>
      <c r="BI250" s="118">
        <f>IF(U250="nulová",N250,0)</f>
        <v>0</v>
      </c>
      <c r="BJ250" s="19" t="s">
        <v>40</v>
      </c>
      <c r="BK250" s="118">
        <f>ROUND(L250*K250,2)</f>
        <v>0</v>
      </c>
      <c r="BL250" s="19" t="s">
        <v>224</v>
      </c>
      <c r="BM250" s="19" t="s">
        <v>687</v>
      </c>
    </row>
    <row r="251" spans="2:65" s="10" customFormat="1" ht="37.35" customHeight="1">
      <c r="B251" s="162"/>
      <c r="C251" s="163"/>
      <c r="D251" s="164" t="s">
        <v>194</v>
      </c>
      <c r="E251" s="164"/>
      <c r="F251" s="164"/>
      <c r="G251" s="164"/>
      <c r="H251" s="164"/>
      <c r="I251" s="164"/>
      <c r="J251" s="164"/>
      <c r="K251" s="164"/>
      <c r="L251" s="164"/>
      <c r="M251" s="164"/>
      <c r="N251" s="249">
        <f>BK251</f>
        <v>0</v>
      </c>
      <c r="O251" s="250"/>
      <c r="P251" s="250"/>
      <c r="Q251" s="250"/>
      <c r="R251" s="165"/>
      <c r="T251" s="166"/>
      <c r="U251" s="163"/>
      <c r="V251" s="163"/>
      <c r="W251" s="167">
        <f>W252+W263+W273+W280+W286+W320+W331+W356+W381+W390+W394+W397+W403+W410+W412</f>
        <v>0</v>
      </c>
      <c r="X251" s="163"/>
      <c r="Y251" s="167">
        <f>Y252+Y263+Y273+Y280+Y286+Y320+Y331+Y356+Y381+Y390+Y394+Y397+Y403+Y410+Y412</f>
        <v>3.3929588600000002</v>
      </c>
      <c r="Z251" s="163"/>
      <c r="AA251" s="168">
        <f>AA252+AA263+AA273+AA280+AA286+AA320+AA331+AA356+AA381+AA390+AA394+AA397+AA403+AA410+AA412</f>
        <v>0</v>
      </c>
      <c r="AR251" s="169" t="s">
        <v>93</v>
      </c>
      <c r="AT251" s="170" t="s">
        <v>83</v>
      </c>
      <c r="AU251" s="170" t="s">
        <v>84</v>
      </c>
      <c r="AY251" s="169" t="s">
        <v>219</v>
      </c>
      <c r="BK251" s="171">
        <f>BK252+BK263+BK273+BK280+BK286+BK320+BK331+BK356+BK381+BK390+BK394+BK397+BK403+BK410+BK412</f>
        <v>0</v>
      </c>
    </row>
    <row r="252" spans="2:65" s="10" customFormat="1" ht="19.899999999999999" customHeight="1">
      <c r="B252" s="162"/>
      <c r="C252" s="163"/>
      <c r="D252" s="172" t="s">
        <v>195</v>
      </c>
      <c r="E252" s="172"/>
      <c r="F252" s="172"/>
      <c r="G252" s="172"/>
      <c r="H252" s="172"/>
      <c r="I252" s="172"/>
      <c r="J252" s="172"/>
      <c r="K252" s="172"/>
      <c r="L252" s="172"/>
      <c r="M252" s="172"/>
      <c r="N252" s="261">
        <f>BK252</f>
        <v>0</v>
      </c>
      <c r="O252" s="262"/>
      <c r="P252" s="262"/>
      <c r="Q252" s="262"/>
      <c r="R252" s="165"/>
      <c r="T252" s="166"/>
      <c r="U252" s="163"/>
      <c r="V252" s="163"/>
      <c r="W252" s="167">
        <f>SUM(W253:W262)</f>
        <v>0</v>
      </c>
      <c r="X252" s="163"/>
      <c r="Y252" s="167">
        <f>SUM(Y253:Y262)</f>
        <v>0</v>
      </c>
      <c r="Z252" s="163"/>
      <c r="AA252" s="168">
        <f>SUM(AA253:AA262)</f>
        <v>0</v>
      </c>
      <c r="AR252" s="169" t="s">
        <v>93</v>
      </c>
      <c r="AT252" s="170" t="s">
        <v>83</v>
      </c>
      <c r="AU252" s="170" t="s">
        <v>40</v>
      </c>
      <c r="AY252" s="169" t="s">
        <v>219</v>
      </c>
      <c r="BK252" s="171">
        <f>SUM(BK253:BK262)</f>
        <v>0</v>
      </c>
    </row>
    <row r="253" spans="2:65" s="1" customFormat="1" ht="38.25" customHeight="1">
      <c r="B253" s="35"/>
      <c r="C253" s="173" t="s">
        <v>688</v>
      </c>
      <c r="D253" s="173" t="s">
        <v>220</v>
      </c>
      <c r="E253" s="174" t="s">
        <v>689</v>
      </c>
      <c r="F253" s="251" t="s">
        <v>690</v>
      </c>
      <c r="G253" s="251"/>
      <c r="H253" s="251"/>
      <c r="I253" s="251"/>
      <c r="J253" s="175" t="s">
        <v>223</v>
      </c>
      <c r="K253" s="176">
        <v>1307.71</v>
      </c>
      <c r="L253" s="252">
        <v>0</v>
      </c>
      <c r="M253" s="253"/>
      <c r="N253" s="254">
        <f t="shared" ref="N253:N262" si="65">ROUND(L253*K253,2)</f>
        <v>0</v>
      </c>
      <c r="O253" s="254"/>
      <c r="P253" s="254"/>
      <c r="Q253" s="254"/>
      <c r="R253" s="37"/>
      <c r="T253" s="177" t="s">
        <v>22</v>
      </c>
      <c r="U253" s="44" t="s">
        <v>49</v>
      </c>
      <c r="V253" s="36"/>
      <c r="W253" s="178">
        <f t="shared" ref="W253:W262" si="66">V253*K253</f>
        <v>0</v>
      </c>
      <c r="X253" s="178">
        <v>0</v>
      </c>
      <c r="Y253" s="178">
        <f t="shared" ref="Y253:Y262" si="67">X253*K253</f>
        <v>0</v>
      </c>
      <c r="Z253" s="178">
        <v>0</v>
      </c>
      <c r="AA253" s="179">
        <f t="shared" ref="AA253:AA262" si="68">Z253*K253</f>
        <v>0</v>
      </c>
      <c r="AR253" s="19" t="s">
        <v>268</v>
      </c>
      <c r="AT253" s="19" t="s">
        <v>220</v>
      </c>
      <c r="AU253" s="19" t="s">
        <v>93</v>
      </c>
      <c r="AY253" s="19" t="s">
        <v>219</v>
      </c>
      <c r="BE253" s="118">
        <f t="shared" ref="BE253:BE262" si="69">IF(U253="základní",N253,0)</f>
        <v>0</v>
      </c>
      <c r="BF253" s="118">
        <f t="shared" ref="BF253:BF262" si="70">IF(U253="snížená",N253,0)</f>
        <v>0</v>
      </c>
      <c r="BG253" s="118">
        <f t="shared" ref="BG253:BG262" si="71">IF(U253="zákl. přenesená",N253,0)</f>
        <v>0</v>
      </c>
      <c r="BH253" s="118">
        <f t="shared" ref="BH253:BH262" si="72">IF(U253="sníž. přenesená",N253,0)</f>
        <v>0</v>
      </c>
      <c r="BI253" s="118">
        <f t="shared" ref="BI253:BI262" si="73">IF(U253="nulová",N253,0)</f>
        <v>0</v>
      </c>
      <c r="BJ253" s="19" t="s">
        <v>40</v>
      </c>
      <c r="BK253" s="118">
        <f t="shared" ref="BK253:BK262" si="74">ROUND(L253*K253,2)</f>
        <v>0</v>
      </c>
      <c r="BL253" s="19" t="s">
        <v>268</v>
      </c>
      <c r="BM253" s="19" t="s">
        <v>691</v>
      </c>
    </row>
    <row r="254" spans="2:65" s="1" customFormat="1" ht="25.5" customHeight="1">
      <c r="B254" s="35"/>
      <c r="C254" s="173" t="s">
        <v>692</v>
      </c>
      <c r="D254" s="173" t="s">
        <v>220</v>
      </c>
      <c r="E254" s="174" t="s">
        <v>693</v>
      </c>
      <c r="F254" s="251" t="s">
        <v>694</v>
      </c>
      <c r="G254" s="251"/>
      <c r="H254" s="251"/>
      <c r="I254" s="251"/>
      <c r="J254" s="175" t="s">
        <v>223</v>
      </c>
      <c r="K254" s="176">
        <v>39.200000000000003</v>
      </c>
      <c r="L254" s="252">
        <v>0</v>
      </c>
      <c r="M254" s="253"/>
      <c r="N254" s="254">
        <f t="shared" si="65"/>
        <v>0</v>
      </c>
      <c r="O254" s="254"/>
      <c r="P254" s="254"/>
      <c r="Q254" s="254"/>
      <c r="R254" s="37"/>
      <c r="T254" s="177" t="s">
        <v>22</v>
      </c>
      <c r="U254" s="44" t="s">
        <v>49</v>
      </c>
      <c r="V254" s="36"/>
      <c r="W254" s="178">
        <f t="shared" si="66"/>
        <v>0</v>
      </c>
      <c r="X254" s="178">
        <v>0</v>
      </c>
      <c r="Y254" s="178">
        <f t="shared" si="67"/>
        <v>0</v>
      </c>
      <c r="Z254" s="178">
        <v>0</v>
      </c>
      <c r="AA254" s="179">
        <f t="shared" si="68"/>
        <v>0</v>
      </c>
      <c r="AR254" s="19" t="s">
        <v>268</v>
      </c>
      <c r="AT254" s="19" t="s">
        <v>220</v>
      </c>
      <c r="AU254" s="19" t="s">
        <v>93</v>
      </c>
      <c r="AY254" s="19" t="s">
        <v>219</v>
      </c>
      <c r="BE254" s="118">
        <f t="shared" si="69"/>
        <v>0</v>
      </c>
      <c r="BF254" s="118">
        <f t="shared" si="70"/>
        <v>0</v>
      </c>
      <c r="BG254" s="118">
        <f t="shared" si="71"/>
        <v>0</v>
      </c>
      <c r="BH254" s="118">
        <f t="shared" si="72"/>
        <v>0</v>
      </c>
      <c r="BI254" s="118">
        <f t="shared" si="73"/>
        <v>0</v>
      </c>
      <c r="BJ254" s="19" t="s">
        <v>40</v>
      </c>
      <c r="BK254" s="118">
        <f t="shared" si="74"/>
        <v>0</v>
      </c>
      <c r="BL254" s="19" t="s">
        <v>268</v>
      </c>
      <c r="BM254" s="19" t="s">
        <v>695</v>
      </c>
    </row>
    <row r="255" spans="2:65" s="1" customFormat="1" ht="16.5" customHeight="1">
      <c r="B255" s="35"/>
      <c r="C255" s="181" t="s">
        <v>696</v>
      </c>
      <c r="D255" s="181" t="s">
        <v>536</v>
      </c>
      <c r="E255" s="182" t="s">
        <v>697</v>
      </c>
      <c r="F255" s="285" t="s">
        <v>698</v>
      </c>
      <c r="G255" s="285"/>
      <c r="H255" s="285"/>
      <c r="I255" s="285"/>
      <c r="J255" s="183" t="s">
        <v>239</v>
      </c>
      <c r="K255" s="184">
        <v>0.40400000000000003</v>
      </c>
      <c r="L255" s="282">
        <v>0</v>
      </c>
      <c r="M255" s="283"/>
      <c r="N255" s="284">
        <f t="shared" si="65"/>
        <v>0</v>
      </c>
      <c r="O255" s="254"/>
      <c r="P255" s="254"/>
      <c r="Q255" s="254"/>
      <c r="R255" s="37"/>
      <c r="T255" s="177" t="s">
        <v>22</v>
      </c>
      <c r="U255" s="44" t="s">
        <v>49</v>
      </c>
      <c r="V255" s="36"/>
      <c r="W255" s="178">
        <f t="shared" si="66"/>
        <v>0</v>
      </c>
      <c r="X255" s="178">
        <v>0</v>
      </c>
      <c r="Y255" s="178">
        <f t="shared" si="67"/>
        <v>0</v>
      </c>
      <c r="Z255" s="178">
        <v>0</v>
      </c>
      <c r="AA255" s="179">
        <f t="shared" si="68"/>
        <v>0</v>
      </c>
      <c r="AR255" s="19" t="s">
        <v>414</v>
      </c>
      <c r="AT255" s="19" t="s">
        <v>536</v>
      </c>
      <c r="AU255" s="19" t="s">
        <v>93</v>
      </c>
      <c r="AY255" s="19" t="s">
        <v>219</v>
      </c>
      <c r="BE255" s="118">
        <f t="shared" si="69"/>
        <v>0</v>
      </c>
      <c r="BF255" s="118">
        <f t="shared" si="70"/>
        <v>0</v>
      </c>
      <c r="BG255" s="118">
        <f t="shared" si="71"/>
        <v>0</v>
      </c>
      <c r="BH255" s="118">
        <f t="shared" si="72"/>
        <v>0</v>
      </c>
      <c r="BI255" s="118">
        <f t="shared" si="73"/>
        <v>0</v>
      </c>
      <c r="BJ255" s="19" t="s">
        <v>40</v>
      </c>
      <c r="BK255" s="118">
        <f t="shared" si="74"/>
        <v>0</v>
      </c>
      <c r="BL255" s="19" t="s">
        <v>268</v>
      </c>
      <c r="BM255" s="19" t="s">
        <v>699</v>
      </c>
    </row>
    <row r="256" spans="2:65" s="1" customFormat="1" ht="25.5" customHeight="1">
      <c r="B256" s="35"/>
      <c r="C256" s="173" t="s">
        <v>700</v>
      </c>
      <c r="D256" s="173" t="s">
        <v>220</v>
      </c>
      <c r="E256" s="174" t="s">
        <v>701</v>
      </c>
      <c r="F256" s="251" t="s">
        <v>702</v>
      </c>
      <c r="G256" s="251"/>
      <c r="H256" s="251"/>
      <c r="I256" s="251"/>
      <c r="J256" s="175" t="s">
        <v>223</v>
      </c>
      <c r="K256" s="176">
        <v>2615.42</v>
      </c>
      <c r="L256" s="252">
        <v>0</v>
      </c>
      <c r="M256" s="253"/>
      <c r="N256" s="254">
        <f t="shared" si="65"/>
        <v>0</v>
      </c>
      <c r="O256" s="254"/>
      <c r="P256" s="254"/>
      <c r="Q256" s="254"/>
      <c r="R256" s="37"/>
      <c r="T256" s="177" t="s">
        <v>22</v>
      </c>
      <c r="U256" s="44" t="s">
        <v>49</v>
      </c>
      <c r="V256" s="36"/>
      <c r="W256" s="178">
        <f t="shared" si="66"/>
        <v>0</v>
      </c>
      <c r="X256" s="178">
        <v>0</v>
      </c>
      <c r="Y256" s="178">
        <f t="shared" si="67"/>
        <v>0</v>
      </c>
      <c r="Z256" s="178">
        <v>0</v>
      </c>
      <c r="AA256" s="179">
        <f t="shared" si="68"/>
        <v>0</v>
      </c>
      <c r="AR256" s="19" t="s">
        <v>268</v>
      </c>
      <c r="AT256" s="19" t="s">
        <v>220</v>
      </c>
      <c r="AU256" s="19" t="s">
        <v>93</v>
      </c>
      <c r="AY256" s="19" t="s">
        <v>219</v>
      </c>
      <c r="BE256" s="118">
        <f t="shared" si="69"/>
        <v>0</v>
      </c>
      <c r="BF256" s="118">
        <f t="shared" si="70"/>
        <v>0</v>
      </c>
      <c r="BG256" s="118">
        <f t="shared" si="71"/>
        <v>0</v>
      </c>
      <c r="BH256" s="118">
        <f t="shared" si="72"/>
        <v>0</v>
      </c>
      <c r="BI256" s="118">
        <f t="shared" si="73"/>
        <v>0</v>
      </c>
      <c r="BJ256" s="19" t="s">
        <v>40</v>
      </c>
      <c r="BK256" s="118">
        <f t="shared" si="74"/>
        <v>0</v>
      </c>
      <c r="BL256" s="19" t="s">
        <v>268</v>
      </c>
      <c r="BM256" s="19" t="s">
        <v>703</v>
      </c>
    </row>
    <row r="257" spans="2:65" s="1" customFormat="1" ht="25.5" customHeight="1">
      <c r="B257" s="35"/>
      <c r="C257" s="173" t="s">
        <v>704</v>
      </c>
      <c r="D257" s="173" t="s">
        <v>220</v>
      </c>
      <c r="E257" s="174" t="s">
        <v>705</v>
      </c>
      <c r="F257" s="251" t="s">
        <v>706</v>
      </c>
      <c r="G257" s="251"/>
      <c r="H257" s="251"/>
      <c r="I257" s="251"/>
      <c r="J257" s="175" t="s">
        <v>223</v>
      </c>
      <c r="K257" s="176">
        <v>78.400000000000006</v>
      </c>
      <c r="L257" s="252">
        <v>0</v>
      </c>
      <c r="M257" s="253"/>
      <c r="N257" s="254">
        <f t="shared" si="65"/>
        <v>0</v>
      </c>
      <c r="O257" s="254"/>
      <c r="P257" s="254"/>
      <c r="Q257" s="254"/>
      <c r="R257" s="37"/>
      <c r="T257" s="177" t="s">
        <v>22</v>
      </c>
      <c r="U257" s="44" t="s">
        <v>49</v>
      </c>
      <c r="V257" s="36"/>
      <c r="W257" s="178">
        <f t="shared" si="66"/>
        <v>0</v>
      </c>
      <c r="X257" s="178">
        <v>0</v>
      </c>
      <c r="Y257" s="178">
        <f t="shared" si="67"/>
        <v>0</v>
      </c>
      <c r="Z257" s="178">
        <v>0</v>
      </c>
      <c r="AA257" s="179">
        <f t="shared" si="68"/>
        <v>0</v>
      </c>
      <c r="AR257" s="19" t="s">
        <v>268</v>
      </c>
      <c r="AT257" s="19" t="s">
        <v>220</v>
      </c>
      <c r="AU257" s="19" t="s">
        <v>93</v>
      </c>
      <c r="AY257" s="19" t="s">
        <v>219</v>
      </c>
      <c r="BE257" s="118">
        <f t="shared" si="69"/>
        <v>0</v>
      </c>
      <c r="BF257" s="118">
        <f t="shared" si="70"/>
        <v>0</v>
      </c>
      <c r="BG257" s="118">
        <f t="shared" si="71"/>
        <v>0</v>
      </c>
      <c r="BH257" s="118">
        <f t="shared" si="72"/>
        <v>0</v>
      </c>
      <c r="BI257" s="118">
        <f t="shared" si="73"/>
        <v>0</v>
      </c>
      <c r="BJ257" s="19" t="s">
        <v>40</v>
      </c>
      <c r="BK257" s="118">
        <f t="shared" si="74"/>
        <v>0</v>
      </c>
      <c r="BL257" s="19" t="s">
        <v>268</v>
      </c>
      <c r="BM257" s="19" t="s">
        <v>707</v>
      </c>
    </row>
    <row r="258" spans="2:65" s="1" customFormat="1" ht="25.5" customHeight="1">
      <c r="B258" s="35"/>
      <c r="C258" s="181" t="s">
        <v>708</v>
      </c>
      <c r="D258" s="181" t="s">
        <v>536</v>
      </c>
      <c r="E258" s="182" t="s">
        <v>709</v>
      </c>
      <c r="F258" s="285" t="s">
        <v>710</v>
      </c>
      <c r="G258" s="285"/>
      <c r="H258" s="285"/>
      <c r="I258" s="285"/>
      <c r="J258" s="183" t="s">
        <v>223</v>
      </c>
      <c r="K258" s="184">
        <v>1550.9069999999999</v>
      </c>
      <c r="L258" s="282">
        <v>0</v>
      </c>
      <c r="M258" s="283"/>
      <c r="N258" s="284">
        <f t="shared" si="65"/>
        <v>0</v>
      </c>
      <c r="O258" s="254"/>
      <c r="P258" s="254"/>
      <c r="Q258" s="254"/>
      <c r="R258" s="37"/>
      <c r="T258" s="177" t="s">
        <v>22</v>
      </c>
      <c r="U258" s="44" t="s">
        <v>49</v>
      </c>
      <c r="V258" s="36"/>
      <c r="W258" s="178">
        <f t="shared" si="66"/>
        <v>0</v>
      </c>
      <c r="X258" s="178">
        <v>0</v>
      </c>
      <c r="Y258" s="178">
        <f t="shared" si="67"/>
        <v>0</v>
      </c>
      <c r="Z258" s="178">
        <v>0</v>
      </c>
      <c r="AA258" s="179">
        <f t="shared" si="68"/>
        <v>0</v>
      </c>
      <c r="AR258" s="19" t="s">
        <v>414</v>
      </c>
      <c r="AT258" s="19" t="s">
        <v>536</v>
      </c>
      <c r="AU258" s="19" t="s">
        <v>93</v>
      </c>
      <c r="AY258" s="19" t="s">
        <v>219</v>
      </c>
      <c r="BE258" s="118">
        <f t="shared" si="69"/>
        <v>0</v>
      </c>
      <c r="BF258" s="118">
        <f t="shared" si="70"/>
        <v>0</v>
      </c>
      <c r="BG258" s="118">
        <f t="shared" si="71"/>
        <v>0</v>
      </c>
      <c r="BH258" s="118">
        <f t="shared" si="72"/>
        <v>0</v>
      </c>
      <c r="BI258" s="118">
        <f t="shared" si="73"/>
        <v>0</v>
      </c>
      <c r="BJ258" s="19" t="s">
        <v>40</v>
      </c>
      <c r="BK258" s="118">
        <f t="shared" si="74"/>
        <v>0</v>
      </c>
      <c r="BL258" s="19" t="s">
        <v>268</v>
      </c>
      <c r="BM258" s="19" t="s">
        <v>711</v>
      </c>
    </row>
    <row r="259" spans="2:65" s="1" customFormat="1" ht="25.5" customHeight="1">
      <c r="B259" s="35"/>
      <c r="C259" s="181" t="s">
        <v>712</v>
      </c>
      <c r="D259" s="181" t="s">
        <v>536</v>
      </c>
      <c r="E259" s="182" t="s">
        <v>713</v>
      </c>
      <c r="F259" s="285" t="s">
        <v>710</v>
      </c>
      <c r="G259" s="285"/>
      <c r="H259" s="285"/>
      <c r="I259" s="285"/>
      <c r="J259" s="183" t="s">
        <v>223</v>
      </c>
      <c r="K259" s="184">
        <v>1550.9069999999999</v>
      </c>
      <c r="L259" s="282">
        <v>0</v>
      </c>
      <c r="M259" s="283"/>
      <c r="N259" s="284">
        <f t="shared" si="65"/>
        <v>0</v>
      </c>
      <c r="O259" s="254"/>
      <c r="P259" s="254"/>
      <c r="Q259" s="254"/>
      <c r="R259" s="37"/>
      <c r="T259" s="177" t="s">
        <v>22</v>
      </c>
      <c r="U259" s="44" t="s">
        <v>49</v>
      </c>
      <c r="V259" s="36"/>
      <c r="W259" s="178">
        <f t="shared" si="66"/>
        <v>0</v>
      </c>
      <c r="X259" s="178">
        <v>0</v>
      </c>
      <c r="Y259" s="178">
        <f t="shared" si="67"/>
        <v>0</v>
      </c>
      <c r="Z259" s="178">
        <v>0</v>
      </c>
      <c r="AA259" s="179">
        <f t="shared" si="68"/>
        <v>0</v>
      </c>
      <c r="AR259" s="19" t="s">
        <v>414</v>
      </c>
      <c r="AT259" s="19" t="s">
        <v>536</v>
      </c>
      <c r="AU259" s="19" t="s">
        <v>93</v>
      </c>
      <c r="AY259" s="19" t="s">
        <v>219</v>
      </c>
      <c r="BE259" s="118">
        <f t="shared" si="69"/>
        <v>0</v>
      </c>
      <c r="BF259" s="118">
        <f t="shared" si="70"/>
        <v>0</v>
      </c>
      <c r="BG259" s="118">
        <f t="shared" si="71"/>
        <v>0</v>
      </c>
      <c r="BH259" s="118">
        <f t="shared" si="72"/>
        <v>0</v>
      </c>
      <c r="BI259" s="118">
        <f t="shared" si="73"/>
        <v>0</v>
      </c>
      <c r="BJ259" s="19" t="s">
        <v>40</v>
      </c>
      <c r="BK259" s="118">
        <f t="shared" si="74"/>
        <v>0</v>
      </c>
      <c r="BL259" s="19" t="s">
        <v>268</v>
      </c>
      <c r="BM259" s="19" t="s">
        <v>714</v>
      </c>
    </row>
    <row r="260" spans="2:65" s="1" customFormat="1" ht="25.5" customHeight="1">
      <c r="B260" s="35"/>
      <c r="C260" s="173" t="s">
        <v>715</v>
      </c>
      <c r="D260" s="173" t="s">
        <v>220</v>
      </c>
      <c r="E260" s="174" t="s">
        <v>716</v>
      </c>
      <c r="F260" s="251" t="s">
        <v>717</v>
      </c>
      <c r="G260" s="251"/>
      <c r="H260" s="251"/>
      <c r="I260" s="251"/>
      <c r="J260" s="175" t="s">
        <v>223</v>
      </c>
      <c r="K260" s="176">
        <v>687.80799999999999</v>
      </c>
      <c r="L260" s="252">
        <v>0</v>
      </c>
      <c r="M260" s="253"/>
      <c r="N260" s="254">
        <f t="shared" si="65"/>
        <v>0</v>
      </c>
      <c r="O260" s="254"/>
      <c r="P260" s="254"/>
      <c r="Q260" s="254"/>
      <c r="R260" s="37"/>
      <c r="T260" s="177" t="s">
        <v>22</v>
      </c>
      <c r="U260" s="44" t="s">
        <v>49</v>
      </c>
      <c r="V260" s="36"/>
      <c r="W260" s="178">
        <f t="shared" si="66"/>
        <v>0</v>
      </c>
      <c r="X260" s="178">
        <v>0</v>
      </c>
      <c r="Y260" s="178">
        <f t="shared" si="67"/>
        <v>0</v>
      </c>
      <c r="Z260" s="178">
        <v>0</v>
      </c>
      <c r="AA260" s="179">
        <f t="shared" si="68"/>
        <v>0</v>
      </c>
      <c r="AR260" s="19" t="s">
        <v>268</v>
      </c>
      <c r="AT260" s="19" t="s">
        <v>220</v>
      </c>
      <c r="AU260" s="19" t="s">
        <v>93</v>
      </c>
      <c r="AY260" s="19" t="s">
        <v>219</v>
      </c>
      <c r="BE260" s="118">
        <f t="shared" si="69"/>
        <v>0</v>
      </c>
      <c r="BF260" s="118">
        <f t="shared" si="70"/>
        <v>0</v>
      </c>
      <c r="BG260" s="118">
        <f t="shared" si="71"/>
        <v>0</v>
      </c>
      <c r="BH260" s="118">
        <f t="shared" si="72"/>
        <v>0</v>
      </c>
      <c r="BI260" s="118">
        <f t="shared" si="73"/>
        <v>0</v>
      </c>
      <c r="BJ260" s="19" t="s">
        <v>40</v>
      </c>
      <c r="BK260" s="118">
        <f t="shared" si="74"/>
        <v>0</v>
      </c>
      <c r="BL260" s="19" t="s">
        <v>268</v>
      </c>
      <c r="BM260" s="19" t="s">
        <v>718</v>
      </c>
    </row>
    <row r="261" spans="2:65" s="1" customFormat="1" ht="25.5" customHeight="1">
      <c r="B261" s="35"/>
      <c r="C261" s="173" t="s">
        <v>719</v>
      </c>
      <c r="D261" s="173" t="s">
        <v>220</v>
      </c>
      <c r="E261" s="174" t="s">
        <v>720</v>
      </c>
      <c r="F261" s="251" t="s">
        <v>721</v>
      </c>
      <c r="G261" s="251"/>
      <c r="H261" s="251"/>
      <c r="I261" s="251"/>
      <c r="J261" s="175" t="s">
        <v>223</v>
      </c>
      <c r="K261" s="176">
        <v>304.02300000000002</v>
      </c>
      <c r="L261" s="252">
        <v>0</v>
      </c>
      <c r="M261" s="253"/>
      <c r="N261" s="254">
        <f t="shared" si="65"/>
        <v>0</v>
      </c>
      <c r="O261" s="254"/>
      <c r="P261" s="254"/>
      <c r="Q261" s="254"/>
      <c r="R261" s="37"/>
      <c r="T261" s="177" t="s">
        <v>22</v>
      </c>
      <c r="U261" s="44" t="s">
        <v>49</v>
      </c>
      <c r="V261" s="36"/>
      <c r="W261" s="178">
        <f t="shared" si="66"/>
        <v>0</v>
      </c>
      <c r="X261" s="178">
        <v>0</v>
      </c>
      <c r="Y261" s="178">
        <f t="shared" si="67"/>
        <v>0</v>
      </c>
      <c r="Z261" s="178">
        <v>0</v>
      </c>
      <c r="AA261" s="179">
        <f t="shared" si="68"/>
        <v>0</v>
      </c>
      <c r="AR261" s="19" t="s">
        <v>268</v>
      </c>
      <c r="AT261" s="19" t="s">
        <v>220</v>
      </c>
      <c r="AU261" s="19" t="s">
        <v>93</v>
      </c>
      <c r="AY261" s="19" t="s">
        <v>219</v>
      </c>
      <c r="BE261" s="118">
        <f t="shared" si="69"/>
        <v>0</v>
      </c>
      <c r="BF261" s="118">
        <f t="shared" si="70"/>
        <v>0</v>
      </c>
      <c r="BG261" s="118">
        <f t="shared" si="71"/>
        <v>0</v>
      </c>
      <c r="BH261" s="118">
        <f t="shared" si="72"/>
        <v>0</v>
      </c>
      <c r="BI261" s="118">
        <f t="shared" si="73"/>
        <v>0</v>
      </c>
      <c r="BJ261" s="19" t="s">
        <v>40</v>
      </c>
      <c r="BK261" s="118">
        <f t="shared" si="74"/>
        <v>0</v>
      </c>
      <c r="BL261" s="19" t="s">
        <v>268</v>
      </c>
      <c r="BM261" s="19" t="s">
        <v>722</v>
      </c>
    </row>
    <row r="262" spans="2:65" s="1" customFormat="1" ht="38.25" customHeight="1">
      <c r="B262" s="35"/>
      <c r="C262" s="173" t="s">
        <v>723</v>
      </c>
      <c r="D262" s="173" t="s">
        <v>220</v>
      </c>
      <c r="E262" s="174" t="s">
        <v>724</v>
      </c>
      <c r="F262" s="251" t="s">
        <v>725</v>
      </c>
      <c r="G262" s="251"/>
      <c r="H262" s="251"/>
      <c r="I262" s="251"/>
      <c r="J262" s="175" t="s">
        <v>273</v>
      </c>
      <c r="K262" s="180">
        <v>0</v>
      </c>
      <c r="L262" s="252">
        <v>0</v>
      </c>
      <c r="M262" s="253"/>
      <c r="N262" s="254">
        <f t="shared" si="65"/>
        <v>0</v>
      </c>
      <c r="O262" s="254"/>
      <c r="P262" s="254"/>
      <c r="Q262" s="254"/>
      <c r="R262" s="37"/>
      <c r="T262" s="177" t="s">
        <v>22</v>
      </c>
      <c r="U262" s="44" t="s">
        <v>49</v>
      </c>
      <c r="V262" s="36"/>
      <c r="W262" s="178">
        <f t="shared" si="66"/>
        <v>0</v>
      </c>
      <c r="X262" s="178">
        <v>0</v>
      </c>
      <c r="Y262" s="178">
        <f t="shared" si="67"/>
        <v>0</v>
      </c>
      <c r="Z262" s="178">
        <v>0</v>
      </c>
      <c r="AA262" s="179">
        <f t="shared" si="68"/>
        <v>0</v>
      </c>
      <c r="AR262" s="19" t="s">
        <v>268</v>
      </c>
      <c r="AT262" s="19" t="s">
        <v>220</v>
      </c>
      <c r="AU262" s="19" t="s">
        <v>93</v>
      </c>
      <c r="AY262" s="19" t="s">
        <v>219</v>
      </c>
      <c r="BE262" s="118">
        <f t="shared" si="69"/>
        <v>0</v>
      </c>
      <c r="BF262" s="118">
        <f t="shared" si="70"/>
        <v>0</v>
      </c>
      <c r="BG262" s="118">
        <f t="shared" si="71"/>
        <v>0</v>
      </c>
      <c r="BH262" s="118">
        <f t="shared" si="72"/>
        <v>0</v>
      </c>
      <c r="BI262" s="118">
        <f t="shared" si="73"/>
        <v>0</v>
      </c>
      <c r="BJ262" s="19" t="s">
        <v>40</v>
      </c>
      <c r="BK262" s="118">
        <f t="shared" si="74"/>
        <v>0</v>
      </c>
      <c r="BL262" s="19" t="s">
        <v>268</v>
      </c>
      <c r="BM262" s="19" t="s">
        <v>726</v>
      </c>
    </row>
    <row r="263" spans="2:65" s="10" customFormat="1" ht="29.85" customHeight="1">
      <c r="B263" s="162"/>
      <c r="C263" s="163"/>
      <c r="D263" s="172" t="s">
        <v>291</v>
      </c>
      <c r="E263" s="172"/>
      <c r="F263" s="172"/>
      <c r="G263" s="172"/>
      <c r="H263" s="172"/>
      <c r="I263" s="172"/>
      <c r="J263" s="172"/>
      <c r="K263" s="172"/>
      <c r="L263" s="172"/>
      <c r="M263" s="172"/>
      <c r="N263" s="255">
        <f>BK263</f>
        <v>0</v>
      </c>
      <c r="O263" s="256"/>
      <c r="P263" s="256"/>
      <c r="Q263" s="256"/>
      <c r="R263" s="165"/>
      <c r="T263" s="166"/>
      <c r="U263" s="163"/>
      <c r="V263" s="163"/>
      <c r="W263" s="167">
        <f>SUM(W264:W272)</f>
        <v>0</v>
      </c>
      <c r="X263" s="163"/>
      <c r="Y263" s="167">
        <f>SUM(Y264:Y272)</f>
        <v>0</v>
      </c>
      <c r="Z263" s="163"/>
      <c r="AA263" s="168">
        <f>SUM(AA264:AA272)</f>
        <v>0</v>
      </c>
      <c r="AR263" s="169" t="s">
        <v>93</v>
      </c>
      <c r="AT263" s="170" t="s">
        <v>83</v>
      </c>
      <c r="AU263" s="170" t="s">
        <v>40</v>
      </c>
      <c r="AY263" s="169" t="s">
        <v>219</v>
      </c>
      <c r="BK263" s="171">
        <f>SUM(BK264:BK272)</f>
        <v>0</v>
      </c>
    </row>
    <row r="264" spans="2:65" s="1" customFormat="1" ht="38.25" customHeight="1">
      <c r="B264" s="35"/>
      <c r="C264" s="173" t="s">
        <v>727</v>
      </c>
      <c r="D264" s="173" t="s">
        <v>220</v>
      </c>
      <c r="E264" s="174" t="s">
        <v>728</v>
      </c>
      <c r="F264" s="251" t="s">
        <v>729</v>
      </c>
      <c r="G264" s="251"/>
      <c r="H264" s="251"/>
      <c r="I264" s="251"/>
      <c r="J264" s="175" t="s">
        <v>223</v>
      </c>
      <c r="K264" s="176">
        <v>1231.51</v>
      </c>
      <c r="L264" s="252">
        <v>0</v>
      </c>
      <c r="M264" s="253"/>
      <c r="N264" s="254">
        <f t="shared" ref="N264:N272" si="75">ROUND(L264*K264,2)</f>
        <v>0</v>
      </c>
      <c r="O264" s="254"/>
      <c r="P264" s="254"/>
      <c r="Q264" s="254"/>
      <c r="R264" s="37"/>
      <c r="T264" s="177" t="s">
        <v>22</v>
      </c>
      <c r="U264" s="44" t="s">
        <v>49</v>
      </c>
      <c r="V264" s="36"/>
      <c r="W264" s="178">
        <f t="shared" ref="W264:W272" si="76">V264*K264</f>
        <v>0</v>
      </c>
      <c r="X264" s="178">
        <v>0</v>
      </c>
      <c r="Y264" s="178">
        <f t="shared" ref="Y264:Y272" si="77">X264*K264</f>
        <v>0</v>
      </c>
      <c r="Z264" s="178">
        <v>0</v>
      </c>
      <c r="AA264" s="179">
        <f t="shared" ref="AA264:AA272" si="78">Z264*K264</f>
        <v>0</v>
      </c>
      <c r="AR264" s="19" t="s">
        <v>268</v>
      </c>
      <c r="AT264" s="19" t="s">
        <v>220</v>
      </c>
      <c r="AU264" s="19" t="s">
        <v>93</v>
      </c>
      <c r="AY264" s="19" t="s">
        <v>219</v>
      </c>
      <c r="BE264" s="118">
        <f t="shared" ref="BE264:BE272" si="79">IF(U264="základní",N264,0)</f>
        <v>0</v>
      </c>
      <c r="BF264" s="118">
        <f t="shared" ref="BF264:BF272" si="80">IF(U264="snížená",N264,0)</f>
        <v>0</v>
      </c>
      <c r="BG264" s="118">
        <f t="shared" ref="BG264:BG272" si="81">IF(U264="zákl. přenesená",N264,0)</f>
        <v>0</v>
      </c>
      <c r="BH264" s="118">
        <f t="shared" ref="BH264:BH272" si="82">IF(U264="sníž. přenesená",N264,0)</f>
        <v>0</v>
      </c>
      <c r="BI264" s="118">
        <f t="shared" ref="BI264:BI272" si="83">IF(U264="nulová",N264,0)</f>
        <v>0</v>
      </c>
      <c r="BJ264" s="19" t="s">
        <v>40</v>
      </c>
      <c r="BK264" s="118">
        <f t="shared" ref="BK264:BK272" si="84">ROUND(L264*K264,2)</f>
        <v>0</v>
      </c>
      <c r="BL264" s="19" t="s">
        <v>268</v>
      </c>
      <c r="BM264" s="19" t="s">
        <v>730</v>
      </c>
    </row>
    <row r="265" spans="2:65" s="1" customFormat="1" ht="25.5" customHeight="1">
      <c r="B265" s="35"/>
      <c r="C265" s="181" t="s">
        <v>731</v>
      </c>
      <c r="D265" s="181" t="s">
        <v>536</v>
      </c>
      <c r="E265" s="182" t="s">
        <v>732</v>
      </c>
      <c r="F265" s="285" t="s">
        <v>733</v>
      </c>
      <c r="G265" s="285"/>
      <c r="H265" s="285"/>
      <c r="I265" s="285"/>
      <c r="J265" s="183" t="s">
        <v>223</v>
      </c>
      <c r="K265" s="184">
        <v>1256.1400000000001</v>
      </c>
      <c r="L265" s="282">
        <v>0</v>
      </c>
      <c r="M265" s="283"/>
      <c r="N265" s="284">
        <f t="shared" si="75"/>
        <v>0</v>
      </c>
      <c r="O265" s="254"/>
      <c r="P265" s="254"/>
      <c r="Q265" s="254"/>
      <c r="R265" s="37"/>
      <c r="T265" s="177" t="s">
        <v>22</v>
      </c>
      <c r="U265" s="44" t="s">
        <v>49</v>
      </c>
      <c r="V265" s="36"/>
      <c r="W265" s="178">
        <f t="shared" si="76"/>
        <v>0</v>
      </c>
      <c r="X265" s="178">
        <v>0</v>
      </c>
      <c r="Y265" s="178">
        <f t="shared" si="77"/>
        <v>0</v>
      </c>
      <c r="Z265" s="178">
        <v>0</v>
      </c>
      <c r="AA265" s="179">
        <f t="shared" si="78"/>
        <v>0</v>
      </c>
      <c r="AR265" s="19" t="s">
        <v>414</v>
      </c>
      <c r="AT265" s="19" t="s">
        <v>536</v>
      </c>
      <c r="AU265" s="19" t="s">
        <v>93</v>
      </c>
      <c r="AY265" s="19" t="s">
        <v>219</v>
      </c>
      <c r="BE265" s="118">
        <f t="shared" si="79"/>
        <v>0</v>
      </c>
      <c r="BF265" s="118">
        <f t="shared" si="80"/>
        <v>0</v>
      </c>
      <c r="BG265" s="118">
        <f t="shared" si="81"/>
        <v>0</v>
      </c>
      <c r="BH265" s="118">
        <f t="shared" si="82"/>
        <v>0</v>
      </c>
      <c r="BI265" s="118">
        <f t="shared" si="83"/>
        <v>0</v>
      </c>
      <c r="BJ265" s="19" t="s">
        <v>40</v>
      </c>
      <c r="BK265" s="118">
        <f t="shared" si="84"/>
        <v>0</v>
      </c>
      <c r="BL265" s="19" t="s">
        <v>268</v>
      </c>
      <c r="BM265" s="19" t="s">
        <v>734</v>
      </c>
    </row>
    <row r="266" spans="2:65" s="1" customFormat="1" ht="38.25" customHeight="1">
      <c r="B266" s="35"/>
      <c r="C266" s="173" t="s">
        <v>735</v>
      </c>
      <c r="D266" s="173" t="s">
        <v>220</v>
      </c>
      <c r="E266" s="174" t="s">
        <v>736</v>
      </c>
      <c r="F266" s="251" t="s">
        <v>737</v>
      </c>
      <c r="G266" s="251"/>
      <c r="H266" s="251"/>
      <c r="I266" s="251"/>
      <c r="J266" s="175" t="s">
        <v>223</v>
      </c>
      <c r="K266" s="176">
        <v>2305.63</v>
      </c>
      <c r="L266" s="252">
        <v>0</v>
      </c>
      <c r="M266" s="253"/>
      <c r="N266" s="254">
        <f t="shared" si="75"/>
        <v>0</v>
      </c>
      <c r="O266" s="254"/>
      <c r="P266" s="254"/>
      <c r="Q266" s="254"/>
      <c r="R266" s="37"/>
      <c r="T266" s="177" t="s">
        <v>22</v>
      </c>
      <c r="U266" s="44" t="s">
        <v>49</v>
      </c>
      <c r="V266" s="36"/>
      <c r="W266" s="178">
        <f t="shared" si="76"/>
        <v>0</v>
      </c>
      <c r="X266" s="178">
        <v>0</v>
      </c>
      <c r="Y266" s="178">
        <f t="shared" si="77"/>
        <v>0</v>
      </c>
      <c r="Z266" s="178">
        <v>0</v>
      </c>
      <c r="AA266" s="179">
        <f t="shared" si="78"/>
        <v>0</v>
      </c>
      <c r="AR266" s="19" t="s">
        <v>268</v>
      </c>
      <c r="AT266" s="19" t="s">
        <v>220</v>
      </c>
      <c r="AU266" s="19" t="s">
        <v>93</v>
      </c>
      <c r="AY266" s="19" t="s">
        <v>219</v>
      </c>
      <c r="BE266" s="118">
        <f t="shared" si="79"/>
        <v>0</v>
      </c>
      <c r="BF266" s="118">
        <f t="shared" si="80"/>
        <v>0</v>
      </c>
      <c r="BG266" s="118">
        <f t="shared" si="81"/>
        <v>0</v>
      </c>
      <c r="BH266" s="118">
        <f t="shared" si="82"/>
        <v>0</v>
      </c>
      <c r="BI266" s="118">
        <f t="shared" si="83"/>
        <v>0</v>
      </c>
      <c r="BJ266" s="19" t="s">
        <v>40</v>
      </c>
      <c r="BK266" s="118">
        <f t="shared" si="84"/>
        <v>0</v>
      </c>
      <c r="BL266" s="19" t="s">
        <v>268</v>
      </c>
      <c r="BM266" s="19" t="s">
        <v>738</v>
      </c>
    </row>
    <row r="267" spans="2:65" s="1" customFormat="1" ht="25.5" customHeight="1">
      <c r="B267" s="35"/>
      <c r="C267" s="181" t="s">
        <v>739</v>
      </c>
      <c r="D267" s="181" t="s">
        <v>536</v>
      </c>
      <c r="E267" s="182" t="s">
        <v>740</v>
      </c>
      <c r="F267" s="285" t="s">
        <v>741</v>
      </c>
      <c r="G267" s="285"/>
      <c r="H267" s="285"/>
      <c r="I267" s="285"/>
      <c r="J267" s="183" t="s">
        <v>223</v>
      </c>
      <c r="K267" s="184">
        <v>373.697</v>
      </c>
      <c r="L267" s="282">
        <v>0</v>
      </c>
      <c r="M267" s="283"/>
      <c r="N267" s="284">
        <f t="shared" si="75"/>
        <v>0</v>
      </c>
      <c r="O267" s="254"/>
      <c r="P267" s="254"/>
      <c r="Q267" s="254"/>
      <c r="R267" s="37"/>
      <c r="T267" s="177" t="s">
        <v>22</v>
      </c>
      <c r="U267" s="44" t="s">
        <v>49</v>
      </c>
      <c r="V267" s="36"/>
      <c r="W267" s="178">
        <f t="shared" si="76"/>
        <v>0</v>
      </c>
      <c r="X267" s="178">
        <v>0</v>
      </c>
      <c r="Y267" s="178">
        <f t="shared" si="77"/>
        <v>0</v>
      </c>
      <c r="Z267" s="178">
        <v>0</v>
      </c>
      <c r="AA267" s="179">
        <f t="shared" si="78"/>
        <v>0</v>
      </c>
      <c r="AR267" s="19" t="s">
        <v>414</v>
      </c>
      <c r="AT267" s="19" t="s">
        <v>536</v>
      </c>
      <c r="AU267" s="19" t="s">
        <v>93</v>
      </c>
      <c r="AY267" s="19" t="s">
        <v>219</v>
      </c>
      <c r="BE267" s="118">
        <f t="shared" si="79"/>
        <v>0</v>
      </c>
      <c r="BF267" s="118">
        <f t="shared" si="80"/>
        <v>0</v>
      </c>
      <c r="BG267" s="118">
        <f t="shared" si="81"/>
        <v>0</v>
      </c>
      <c r="BH267" s="118">
        <f t="shared" si="82"/>
        <v>0</v>
      </c>
      <c r="BI267" s="118">
        <f t="shared" si="83"/>
        <v>0</v>
      </c>
      <c r="BJ267" s="19" t="s">
        <v>40</v>
      </c>
      <c r="BK267" s="118">
        <f t="shared" si="84"/>
        <v>0</v>
      </c>
      <c r="BL267" s="19" t="s">
        <v>268</v>
      </c>
      <c r="BM267" s="19" t="s">
        <v>742</v>
      </c>
    </row>
    <row r="268" spans="2:65" s="1" customFormat="1" ht="25.5" customHeight="1">
      <c r="B268" s="35"/>
      <c r="C268" s="181" t="s">
        <v>743</v>
      </c>
      <c r="D268" s="181" t="s">
        <v>536</v>
      </c>
      <c r="E268" s="182" t="s">
        <v>744</v>
      </c>
      <c r="F268" s="285" t="s">
        <v>745</v>
      </c>
      <c r="G268" s="285"/>
      <c r="H268" s="285"/>
      <c r="I268" s="285"/>
      <c r="J268" s="183" t="s">
        <v>223</v>
      </c>
      <c r="K268" s="184">
        <v>819.43700000000001</v>
      </c>
      <c r="L268" s="282">
        <v>0</v>
      </c>
      <c r="M268" s="283"/>
      <c r="N268" s="284">
        <f t="shared" si="75"/>
        <v>0</v>
      </c>
      <c r="O268" s="254"/>
      <c r="P268" s="254"/>
      <c r="Q268" s="254"/>
      <c r="R268" s="37"/>
      <c r="T268" s="177" t="s">
        <v>22</v>
      </c>
      <c r="U268" s="44" t="s">
        <v>49</v>
      </c>
      <c r="V268" s="36"/>
      <c r="W268" s="178">
        <f t="shared" si="76"/>
        <v>0</v>
      </c>
      <c r="X268" s="178">
        <v>0</v>
      </c>
      <c r="Y268" s="178">
        <f t="shared" si="77"/>
        <v>0</v>
      </c>
      <c r="Z268" s="178">
        <v>0</v>
      </c>
      <c r="AA268" s="179">
        <f t="shared" si="78"/>
        <v>0</v>
      </c>
      <c r="AR268" s="19" t="s">
        <v>414</v>
      </c>
      <c r="AT268" s="19" t="s">
        <v>536</v>
      </c>
      <c r="AU268" s="19" t="s">
        <v>93</v>
      </c>
      <c r="AY268" s="19" t="s">
        <v>219</v>
      </c>
      <c r="BE268" s="118">
        <f t="shared" si="79"/>
        <v>0</v>
      </c>
      <c r="BF268" s="118">
        <f t="shared" si="80"/>
        <v>0</v>
      </c>
      <c r="BG268" s="118">
        <f t="shared" si="81"/>
        <v>0</v>
      </c>
      <c r="BH268" s="118">
        <f t="shared" si="82"/>
        <v>0</v>
      </c>
      <c r="BI268" s="118">
        <f t="shared" si="83"/>
        <v>0</v>
      </c>
      <c r="BJ268" s="19" t="s">
        <v>40</v>
      </c>
      <c r="BK268" s="118">
        <f t="shared" si="84"/>
        <v>0</v>
      </c>
      <c r="BL268" s="19" t="s">
        <v>268</v>
      </c>
      <c r="BM268" s="19" t="s">
        <v>746</v>
      </c>
    </row>
    <row r="269" spans="2:65" s="1" customFormat="1" ht="25.5" customHeight="1">
      <c r="B269" s="35"/>
      <c r="C269" s="181" t="s">
        <v>747</v>
      </c>
      <c r="D269" s="181" t="s">
        <v>536</v>
      </c>
      <c r="E269" s="182" t="s">
        <v>748</v>
      </c>
      <c r="F269" s="285" t="s">
        <v>749</v>
      </c>
      <c r="G269" s="285"/>
      <c r="H269" s="285"/>
      <c r="I269" s="285"/>
      <c r="J269" s="183" t="s">
        <v>223</v>
      </c>
      <c r="K269" s="184">
        <v>1158.6079999999999</v>
      </c>
      <c r="L269" s="282">
        <v>0</v>
      </c>
      <c r="M269" s="283"/>
      <c r="N269" s="284">
        <f t="shared" si="75"/>
        <v>0</v>
      </c>
      <c r="O269" s="254"/>
      <c r="P269" s="254"/>
      <c r="Q269" s="254"/>
      <c r="R269" s="37"/>
      <c r="T269" s="177" t="s">
        <v>22</v>
      </c>
      <c r="U269" s="44" t="s">
        <v>49</v>
      </c>
      <c r="V269" s="36"/>
      <c r="W269" s="178">
        <f t="shared" si="76"/>
        <v>0</v>
      </c>
      <c r="X269" s="178">
        <v>0</v>
      </c>
      <c r="Y269" s="178">
        <f t="shared" si="77"/>
        <v>0</v>
      </c>
      <c r="Z269" s="178">
        <v>0</v>
      </c>
      <c r="AA269" s="179">
        <f t="shared" si="78"/>
        <v>0</v>
      </c>
      <c r="AR269" s="19" t="s">
        <v>414</v>
      </c>
      <c r="AT269" s="19" t="s">
        <v>536</v>
      </c>
      <c r="AU269" s="19" t="s">
        <v>93</v>
      </c>
      <c r="AY269" s="19" t="s">
        <v>219</v>
      </c>
      <c r="BE269" s="118">
        <f t="shared" si="79"/>
        <v>0</v>
      </c>
      <c r="BF269" s="118">
        <f t="shared" si="80"/>
        <v>0</v>
      </c>
      <c r="BG269" s="118">
        <f t="shared" si="81"/>
        <v>0</v>
      </c>
      <c r="BH269" s="118">
        <f t="shared" si="82"/>
        <v>0</v>
      </c>
      <c r="BI269" s="118">
        <f t="shared" si="83"/>
        <v>0</v>
      </c>
      <c r="BJ269" s="19" t="s">
        <v>40</v>
      </c>
      <c r="BK269" s="118">
        <f t="shared" si="84"/>
        <v>0</v>
      </c>
      <c r="BL269" s="19" t="s">
        <v>268</v>
      </c>
      <c r="BM269" s="19" t="s">
        <v>750</v>
      </c>
    </row>
    <row r="270" spans="2:65" s="1" customFormat="1" ht="38.25" customHeight="1">
      <c r="B270" s="35"/>
      <c r="C270" s="173" t="s">
        <v>751</v>
      </c>
      <c r="D270" s="173" t="s">
        <v>220</v>
      </c>
      <c r="E270" s="174" t="s">
        <v>752</v>
      </c>
      <c r="F270" s="251" t="s">
        <v>753</v>
      </c>
      <c r="G270" s="251"/>
      <c r="H270" s="251"/>
      <c r="I270" s="251"/>
      <c r="J270" s="175" t="s">
        <v>223</v>
      </c>
      <c r="K270" s="176">
        <v>253.44</v>
      </c>
      <c r="L270" s="252">
        <v>0</v>
      </c>
      <c r="M270" s="253"/>
      <c r="N270" s="254">
        <f t="shared" si="75"/>
        <v>0</v>
      </c>
      <c r="O270" s="254"/>
      <c r="P270" s="254"/>
      <c r="Q270" s="254"/>
      <c r="R270" s="37"/>
      <c r="T270" s="177" t="s">
        <v>22</v>
      </c>
      <c r="U270" s="44" t="s">
        <v>49</v>
      </c>
      <c r="V270" s="36"/>
      <c r="W270" s="178">
        <f t="shared" si="76"/>
        <v>0</v>
      </c>
      <c r="X270" s="178">
        <v>0</v>
      </c>
      <c r="Y270" s="178">
        <f t="shared" si="77"/>
        <v>0</v>
      </c>
      <c r="Z270" s="178">
        <v>0</v>
      </c>
      <c r="AA270" s="179">
        <f t="shared" si="78"/>
        <v>0</v>
      </c>
      <c r="AR270" s="19" t="s">
        <v>268</v>
      </c>
      <c r="AT270" s="19" t="s">
        <v>220</v>
      </c>
      <c r="AU270" s="19" t="s">
        <v>93</v>
      </c>
      <c r="AY270" s="19" t="s">
        <v>219</v>
      </c>
      <c r="BE270" s="118">
        <f t="shared" si="79"/>
        <v>0</v>
      </c>
      <c r="BF270" s="118">
        <f t="shared" si="80"/>
        <v>0</v>
      </c>
      <c r="BG270" s="118">
        <f t="shared" si="81"/>
        <v>0</v>
      </c>
      <c r="BH270" s="118">
        <f t="shared" si="82"/>
        <v>0</v>
      </c>
      <c r="BI270" s="118">
        <f t="shared" si="83"/>
        <v>0</v>
      </c>
      <c r="BJ270" s="19" t="s">
        <v>40</v>
      </c>
      <c r="BK270" s="118">
        <f t="shared" si="84"/>
        <v>0</v>
      </c>
      <c r="BL270" s="19" t="s">
        <v>268</v>
      </c>
      <c r="BM270" s="19" t="s">
        <v>754</v>
      </c>
    </row>
    <row r="271" spans="2:65" s="1" customFormat="1" ht="25.5" customHeight="1">
      <c r="B271" s="35"/>
      <c r="C271" s="181" t="s">
        <v>755</v>
      </c>
      <c r="D271" s="181" t="s">
        <v>536</v>
      </c>
      <c r="E271" s="182" t="s">
        <v>756</v>
      </c>
      <c r="F271" s="285" t="s">
        <v>757</v>
      </c>
      <c r="G271" s="285"/>
      <c r="H271" s="285"/>
      <c r="I271" s="285"/>
      <c r="J271" s="183" t="s">
        <v>223</v>
      </c>
      <c r="K271" s="184">
        <v>258.50900000000001</v>
      </c>
      <c r="L271" s="282">
        <v>0</v>
      </c>
      <c r="M271" s="283"/>
      <c r="N271" s="284">
        <f t="shared" si="75"/>
        <v>0</v>
      </c>
      <c r="O271" s="254"/>
      <c r="P271" s="254"/>
      <c r="Q271" s="254"/>
      <c r="R271" s="37"/>
      <c r="T271" s="177" t="s">
        <v>22</v>
      </c>
      <c r="U271" s="44" t="s">
        <v>49</v>
      </c>
      <c r="V271" s="36"/>
      <c r="W271" s="178">
        <f t="shared" si="76"/>
        <v>0</v>
      </c>
      <c r="X271" s="178">
        <v>0</v>
      </c>
      <c r="Y271" s="178">
        <f t="shared" si="77"/>
        <v>0</v>
      </c>
      <c r="Z271" s="178">
        <v>0</v>
      </c>
      <c r="AA271" s="179">
        <f t="shared" si="78"/>
        <v>0</v>
      </c>
      <c r="AR271" s="19" t="s">
        <v>414</v>
      </c>
      <c r="AT271" s="19" t="s">
        <v>536</v>
      </c>
      <c r="AU271" s="19" t="s">
        <v>93</v>
      </c>
      <c r="AY271" s="19" t="s">
        <v>219</v>
      </c>
      <c r="BE271" s="118">
        <f t="shared" si="79"/>
        <v>0</v>
      </c>
      <c r="BF271" s="118">
        <f t="shared" si="80"/>
        <v>0</v>
      </c>
      <c r="BG271" s="118">
        <f t="shared" si="81"/>
        <v>0</v>
      </c>
      <c r="BH271" s="118">
        <f t="shared" si="82"/>
        <v>0</v>
      </c>
      <c r="BI271" s="118">
        <f t="shared" si="83"/>
        <v>0</v>
      </c>
      <c r="BJ271" s="19" t="s">
        <v>40</v>
      </c>
      <c r="BK271" s="118">
        <f t="shared" si="84"/>
        <v>0</v>
      </c>
      <c r="BL271" s="19" t="s">
        <v>268</v>
      </c>
      <c r="BM271" s="19" t="s">
        <v>758</v>
      </c>
    </row>
    <row r="272" spans="2:65" s="1" customFormat="1" ht="25.5" customHeight="1">
      <c r="B272" s="35"/>
      <c r="C272" s="173" t="s">
        <v>759</v>
      </c>
      <c r="D272" s="173" t="s">
        <v>220</v>
      </c>
      <c r="E272" s="174" t="s">
        <v>760</v>
      </c>
      <c r="F272" s="251" t="s">
        <v>761</v>
      </c>
      <c r="G272" s="251"/>
      <c r="H272" s="251"/>
      <c r="I272" s="251"/>
      <c r="J272" s="175" t="s">
        <v>273</v>
      </c>
      <c r="K272" s="180">
        <v>0</v>
      </c>
      <c r="L272" s="252">
        <v>0</v>
      </c>
      <c r="M272" s="253"/>
      <c r="N272" s="254">
        <f t="shared" si="75"/>
        <v>0</v>
      </c>
      <c r="O272" s="254"/>
      <c r="P272" s="254"/>
      <c r="Q272" s="254"/>
      <c r="R272" s="37"/>
      <c r="T272" s="177" t="s">
        <v>22</v>
      </c>
      <c r="U272" s="44" t="s">
        <v>49</v>
      </c>
      <c r="V272" s="36"/>
      <c r="W272" s="178">
        <f t="shared" si="76"/>
        <v>0</v>
      </c>
      <c r="X272" s="178">
        <v>0</v>
      </c>
      <c r="Y272" s="178">
        <f t="shared" si="77"/>
        <v>0</v>
      </c>
      <c r="Z272" s="178">
        <v>0</v>
      </c>
      <c r="AA272" s="179">
        <f t="shared" si="78"/>
        <v>0</v>
      </c>
      <c r="AR272" s="19" t="s">
        <v>268</v>
      </c>
      <c r="AT272" s="19" t="s">
        <v>220</v>
      </c>
      <c r="AU272" s="19" t="s">
        <v>93</v>
      </c>
      <c r="AY272" s="19" t="s">
        <v>219</v>
      </c>
      <c r="BE272" s="118">
        <f t="shared" si="79"/>
        <v>0</v>
      </c>
      <c r="BF272" s="118">
        <f t="shared" si="80"/>
        <v>0</v>
      </c>
      <c r="BG272" s="118">
        <f t="shared" si="81"/>
        <v>0</v>
      </c>
      <c r="BH272" s="118">
        <f t="shared" si="82"/>
        <v>0</v>
      </c>
      <c r="BI272" s="118">
        <f t="shared" si="83"/>
        <v>0</v>
      </c>
      <c r="BJ272" s="19" t="s">
        <v>40</v>
      </c>
      <c r="BK272" s="118">
        <f t="shared" si="84"/>
        <v>0</v>
      </c>
      <c r="BL272" s="19" t="s">
        <v>268</v>
      </c>
      <c r="BM272" s="19" t="s">
        <v>762</v>
      </c>
    </row>
    <row r="273" spans="2:65" s="10" customFormat="1" ht="29.85" customHeight="1">
      <c r="B273" s="162"/>
      <c r="C273" s="163"/>
      <c r="D273" s="172" t="s">
        <v>292</v>
      </c>
      <c r="E273" s="172"/>
      <c r="F273" s="172"/>
      <c r="G273" s="172"/>
      <c r="H273" s="172"/>
      <c r="I273" s="172"/>
      <c r="J273" s="172"/>
      <c r="K273" s="172"/>
      <c r="L273" s="172"/>
      <c r="M273" s="172"/>
      <c r="N273" s="255">
        <f>BK273</f>
        <v>0</v>
      </c>
      <c r="O273" s="256"/>
      <c r="P273" s="256"/>
      <c r="Q273" s="256"/>
      <c r="R273" s="165"/>
      <c r="T273" s="166"/>
      <c r="U273" s="163"/>
      <c r="V273" s="163"/>
      <c r="W273" s="167">
        <f>SUM(W274:W279)</f>
        <v>0</v>
      </c>
      <c r="X273" s="163"/>
      <c r="Y273" s="167">
        <f>SUM(Y274:Y279)</f>
        <v>3.4292159999999995E-2</v>
      </c>
      <c r="Z273" s="163"/>
      <c r="AA273" s="168">
        <f>SUM(AA274:AA279)</f>
        <v>0</v>
      </c>
      <c r="AR273" s="169" t="s">
        <v>93</v>
      </c>
      <c r="AT273" s="170" t="s">
        <v>83</v>
      </c>
      <c r="AU273" s="170" t="s">
        <v>40</v>
      </c>
      <c r="AY273" s="169" t="s">
        <v>219</v>
      </c>
      <c r="BK273" s="171">
        <f>SUM(BK274:BK279)</f>
        <v>0</v>
      </c>
    </row>
    <row r="274" spans="2:65" s="1" customFormat="1" ht="38.25" customHeight="1">
      <c r="B274" s="35"/>
      <c r="C274" s="173" t="s">
        <v>763</v>
      </c>
      <c r="D274" s="173" t="s">
        <v>220</v>
      </c>
      <c r="E274" s="174" t="s">
        <v>764</v>
      </c>
      <c r="F274" s="251" t="s">
        <v>765</v>
      </c>
      <c r="G274" s="251"/>
      <c r="H274" s="251"/>
      <c r="I274" s="251"/>
      <c r="J274" s="175" t="s">
        <v>231</v>
      </c>
      <c r="K274" s="176">
        <v>18.143999999999998</v>
      </c>
      <c r="L274" s="252">
        <v>0</v>
      </c>
      <c r="M274" s="253"/>
      <c r="N274" s="254">
        <f t="shared" ref="N274:N279" si="85">ROUND(L274*K274,2)</f>
        <v>0</v>
      </c>
      <c r="O274" s="254"/>
      <c r="P274" s="254"/>
      <c r="Q274" s="254"/>
      <c r="R274" s="37"/>
      <c r="T274" s="177" t="s">
        <v>22</v>
      </c>
      <c r="U274" s="44" t="s">
        <v>49</v>
      </c>
      <c r="V274" s="36"/>
      <c r="W274" s="178">
        <f t="shared" ref="W274:W279" si="86">V274*K274</f>
        <v>0</v>
      </c>
      <c r="X274" s="178">
        <v>1.89E-3</v>
      </c>
      <c r="Y274" s="178">
        <f t="shared" ref="Y274:Y279" si="87">X274*K274</f>
        <v>3.4292159999999995E-2</v>
      </c>
      <c r="Z274" s="178">
        <v>0</v>
      </c>
      <c r="AA274" s="179">
        <f t="shared" ref="AA274:AA279" si="88">Z274*K274</f>
        <v>0</v>
      </c>
      <c r="AR274" s="19" t="s">
        <v>268</v>
      </c>
      <c r="AT274" s="19" t="s">
        <v>220</v>
      </c>
      <c r="AU274" s="19" t="s">
        <v>93</v>
      </c>
      <c r="AY274" s="19" t="s">
        <v>219</v>
      </c>
      <c r="BE274" s="118">
        <f t="shared" ref="BE274:BE279" si="89">IF(U274="základní",N274,0)</f>
        <v>0</v>
      </c>
      <c r="BF274" s="118">
        <f t="shared" ref="BF274:BF279" si="90">IF(U274="snížená",N274,0)</f>
        <v>0</v>
      </c>
      <c r="BG274" s="118">
        <f t="shared" ref="BG274:BG279" si="91">IF(U274="zákl. přenesená",N274,0)</f>
        <v>0</v>
      </c>
      <c r="BH274" s="118">
        <f t="shared" ref="BH274:BH279" si="92">IF(U274="sníž. přenesená",N274,0)</f>
        <v>0</v>
      </c>
      <c r="BI274" s="118">
        <f t="shared" ref="BI274:BI279" si="93">IF(U274="nulová",N274,0)</f>
        <v>0</v>
      </c>
      <c r="BJ274" s="19" t="s">
        <v>40</v>
      </c>
      <c r="BK274" s="118">
        <f t="shared" ref="BK274:BK279" si="94">ROUND(L274*K274,2)</f>
        <v>0</v>
      </c>
      <c r="BL274" s="19" t="s">
        <v>268</v>
      </c>
      <c r="BM274" s="19" t="s">
        <v>766</v>
      </c>
    </row>
    <row r="275" spans="2:65" s="1" customFormat="1" ht="38.25" customHeight="1">
      <c r="B275" s="35"/>
      <c r="C275" s="173" t="s">
        <v>767</v>
      </c>
      <c r="D275" s="173" t="s">
        <v>220</v>
      </c>
      <c r="E275" s="174" t="s">
        <v>768</v>
      </c>
      <c r="F275" s="251" t="s">
        <v>769</v>
      </c>
      <c r="G275" s="251"/>
      <c r="H275" s="251"/>
      <c r="I275" s="251"/>
      <c r="J275" s="175" t="s">
        <v>223</v>
      </c>
      <c r="K275" s="176">
        <v>1586</v>
      </c>
      <c r="L275" s="252">
        <v>0</v>
      </c>
      <c r="M275" s="253"/>
      <c r="N275" s="254">
        <f t="shared" si="85"/>
        <v>0</v>
      </c>
      <c r="O275" s="254"/>
      <c r="P275" s="254"/>
      <c r="Q275" s="254"/>
      <c r="R275" s="37"/>
      <c r="T275" s="177" t="s">
        <v>22</v>
      </c>
      <c r="U275" s="44" t="s">
        <v>49</v>
      </c>
      <c r="V275" s="36"/>
      <c r="W275" s="178">
        <f t="shared" si="86"/>
        <v>0</v>
      </c>
      <c r="X275" s="178">
        <v>0</v>
      </c>
      <c r="Y275" s="178">
        <f t="shared" si="87"/>
        <v>0</v>
      </c>
      <c r="Z275" s="178">
        <v>0</v>
      </c>
      <c r="AA275" s="179">
        <f t="shared" si="88"/>
        <v>0</v>
      </c>
      <c r="AR275" s="19" t="s">
        <v>268</v>
      </c>
      <c r="AT275" s="19" t="s">
        <v>220</v>
      </c>
      <c r="AU275" s="19" t="s">
        <v>93</v>
      </c>
      <c r="AY275" s="19" t="s">
        <v>219</v>
      </c>
      <c r="BE275" s="118">
        <f t="shared" si="89"/>
        <v>0</v>
      </c>
      <c r="BF275" s="118">
        <f t="shared" si="90"/>
        <v>0</v>
      </c>
      <c r="BG275" s="118">
        <f t="shared" si="91"/>
        <v>0</v>
      </c>
      <c r="BH275" s="118">
        <f t="shared" si="92"/>
        <v>0</v>
      </c>
      <c r="BI275" s="118">
        <f t="shared" si="93"/>
        <v>0</v>
      </c>
      <c r="BJ275" s="19" t="s">
        <v>40</v>
      </c>
      <c r="BK275" s="118">
        <f t="shared" si="94"/>
        <v>0</v>
      </c>
      <c r="BL275" s="19" t="s">
        <v>268</v>
      </c>
      <c r="BM275" s="19" t="s">
        <v>770</v>
      </c>
    </row>
    <row r="276" spans="2:65" s="1" customFormat="1" ht="25.5" customHeight="1">
      <c r="B276" s="35"/>
      <c r="C276" s="173" t="s">
        <v>771</v>
      </c>
      <c r="D276" s="173" t="s">
        <v>220</v>
      </c>
      <c r="E276" s="174" t="s">
        <v>772</v>
      </c>
      <c r="F276" s="251" t="s">
        <v>773</v>
      </c>
      <c r="G276" s="251"/>
      <c r="H276" s="251"/>
      <c r="I276" s="251"/>
      <c r="J276" s="175" t="s">
        <v>429</v>
      </c>
      <c r="K276" s="176">
        <v>1800</v>
      </c>
      <c r="L276" s="252">
        <v>0</v>
      </c>
      <c r="M276" s="253"/>
      <c r="N276" s="254">
        <f t="shared" si="85"/>
        <v>0</v>
      </c>
      <c r="O276" s="254"/>
      <c r="P276" s="254"/>
      <c r="Q276" s="254"/>
      <c r="R276" s="37"/>
      <c r="T276" s="177" t="s">
        <v>22</v>
      </c>
      <c r="U276" s="44" t="s">
        <v>49</v>
      </c>
      <c r="V276" s="36"/>
      <c r="W276" s="178">
        <f t="shared" si="86"/>
        <v>0</v>
      </c>
      <c r="X276" s="178">
        <v>0</v>
      </c>
      <c r="Y276" s="178">
        <f t="shared" si="87"/>
        <v>0</v>
      </c>
      <c r="Z276" s="178">
        <v>0</v>
      </c>
      <c r="AA276" s="179">
        <f t="shared" si="88"/>
        <v>0</v>
      </c>
      <c r="AR276" s="19" t="s">
        <v>268</v>
      </c>
      <c r="AT276" s="19" t="s">
        <v>220</v>
      </c>
      <c r="AU276" s="19" t="s">
        <v>93</v>
      </c>
      <c r="AY276" s="19" t="s">
        <v>219</v>
      </c>
      <c r="BE276" s="118">
        <f t="shared" si="89"/>
        <v>0</v>
      </c>
      <c r="BF276" s="118">
        <f t="shared" si="90"/>
        <v>0</v>
      </c>
      <c r="BG276" s="118">
        <f t="shared" si="91"/>
        <v>0</v>
      </c>
      <c r="BH276" s="118">
        <f t="shared" si="92"/>
        <v>0</v>
      </c>
      <c r="BI276" s="118">
        <f t="shared" si="93"/>
        <v>0</v>
      </c>
      <c r="BJ276" s="19" t="s">
        <v>40</v>
      </c>
      <c r="BK276" s="118">
        <f t="shared" si="94"/>
        <v>0</v>
      </c>
      <c r="BL276" s="19" t="s">
        <v>268</v>
      </c>
      <c r="BM276" s="19" t="s">
        <v>774</v>
      </c>
    </row>
    <row r="277" spans="2:65" s="1" customFormat="1" ht="25.5" customHeight="1">
      <c r="B277" s="35"/>
      <c r="C277" s="181" t="s">
        <v>775</v>
      </c>
      <c r="D277" s="181" t="s">
        <v>536</v>
      </c>
      <c r="E277" s="182" t="s">
        <v>776</v>
      </c>
      <c r="F277" s="285" t="s">
        <v>777</v>
      </c>
      <c r="G277" s="285"/>
      <c r="H277" s="285"/>
      <c r="I277" s="285"/>
      <c r="J277" s="183" t="s">
        <v>231</v>
      </c>
      <c r="K277" s="184">
        <v>18.143999999999998</v>
      </c>
      <c r="L277" s="282">
        <v>0</v>
      </c>
      <c r="M277" s="283"/>
      <c r="N277" s="284">
        <f t="shared" si="85"/>
        <v>0</v>
      </c>
      <c r="O277" s="254"/>
      <c r="P277" s="254"/>
      <c r="Q277" s="254"/>
      <c r="R277" s="37"/>
      <c r="T277" s="177" t="s">
        <v>22</v>
      </c>
      <c r="U277" s="44" t="s">
        <v>49</v>
      </c>
      <c r="V277" s="36"/>
      <c r="W277" s="178">
        <f t="shared" si="86"/>
        <v>0</v>
      </c>
      <c r="X277" s="178">
        <v>0</v>
      </c>
      <c r="Y277" s="178">
        <f t="shared" si="87"/>
        <v>0</v>
      </c>
      <c r="Z277" s="178">
        <v>0</v>
      </c>
      <c r="AA277" s="179">
        <f t="shared" si="88"/>
        <v>0</v>
      </c>
      <c r="AR277" s="19" t="s">
        <v>414</v>
      </c>
      <c r="AT277" s="19" t="s">
        <v>536</v>
      </c>
      <c r="AU277" s="19" t="s">
        <v>93</v>
      </c>
      <c r="AY277" s="19" t="s">
        <v>219</v>
      </c>
      <c r="BE277" s="118">
        <f t="shared" si="89"/>
        <v>0</v>
      </c>
      <c r="BF277" s="118">
        <f t="shared" si="90"/>
        <v>0</v>
      </c>
      <c r="BG277" s="118">
        <f t="shared" si="91"/>
        <v>0</v>
      </c>
      <c r="BH277" s="118">
        <f t="shared" si="92"/>
        <v>0</v>
      </c>
      <c r="BI277" s="118">
        <f t="shared" si="93"/>
        <v>0</v>
      </c>
      <c r="BJ277" s="19" t="s">
        <v>40</v>
      </c>
      <c r="BK277" s="118">
        <f t="shared" si="94"/>
        <v>0</v>
      </c>
      <c r="BL277" s="19" t="s">
        <v>268</v>
      </c>
      <c r="BM277" s="19" t="s">
        <v>778</v>
      </c>
    </row>
    <row r="278" spans="2:65" s="1" customFormat="1" ht="25.5" customHeight="1">
      <c r="B278" s="35"/>
      <c r="C278" s="173" t="s">
        <v>779</v>
      </c>
      <c r="D278" s="173" t="s">
        <v>220</v>
      </c>
      <c r="E278" s="174" t="s">
        <v>780</v>
      </c>
      <c r="F278" s="251" t="s">
        <v>781</v>
      </c>
      <c r="G278" s="251"/>
      <c r="H278" s="251"/>
      <c r="I278" s="251"/>
      <c r="J278" s="175" t="s">
        <v>231</v>
      </c>
      <c r="K278" s="176">
        <v>18.143999999999998</v>
      </c>
      <c r="L278" s="252">
        <v>0</v>
      </c>
      <c r="M278" s="253"/>
      <c r="N278" s="254">
        <f t="shared" si="85"/>
        <v>0</v>
      </c>
      <c r="O278" s="254"/>
      <c r="P278" s="254"/>
      <c r="Q278" s="254"/>
      <c r="R278" s="37"/>
      <c r="T278" s="177" t="s">
        <v>22</v>
      </c>
      <c r="U278" s="44" t="s">
        <v>49</v>
      </c>
      <c r="V278" s="36"/>
      <c r="W278" s="178">
        <f t="shared" si="86"/>
        <v>0</v>
      </c>
      <c r="X278" s="178">
        <v>0</v>
      </c>
      <c r="Y278" s="178">
        <f t="shared" si="87"/>
        <v>0</v>
      </c>
      <c r="Z278" s="178">
        <v>0</v>
      </c>
      <c r="AA278" s="179">
        <f t="shared" si="88"/>
        <v>0</v>
      </c>
      <c r="AR278" s="19" t="s">
        <v>268</v>
      </c>
      <c r="AT278" s="19" t="s">
        <v>220</v>
      </c>
      <c r="AU278" s="19" t="s">
        <v>93</v>
      </c>
      <c r="AY278" s="19" t="s">
        <v>219</v>
      </c>
      <c r="BE278" s="118">
        <f t="shared" si="89"/>
        <v>0</v>
      </c>
      <c r="BF278" s="118">
        <f t="shared" si="90"/>
        <v>0</v>
      </c>
      <c r="BG278" s="118">
        <f t="shared" si="91"/>
        <v>0</v>
      </c>
      <c r="BH278" s="118">
        <f t="shared" si="92"/>
        <v>0</v>
      </c>
      <c r="BI278" s="118">
        <f t="shared" si="93"/>
        <v>0</v>
      </c>
      <c r="BJ278" s="19" t="s">
        <v>40</v>
      </c>
      <c r="BK278" s="118">
        <f t="shared" si="94"/>
        <v>0</v>
      </c>
      <c r="BL278" s="19" t="s">
        <v>268</v>
      </c>
      <c r="BM278" s="19" t="s">
        <v>782</v>
      </c>
    </row>
    <row r="279" spans="2:65" s="1" customFormat="1" ht="25.5" customHeight="1">
      <c r="B279" s="35"/>
      <c r="C279" s="173" t="s">
        <v>783</v>
      </c>
      <c r="D279" s="173" t="s">
        <v>220</v>
      </c>
      <c r="E279" s="174" t="s">
        <v>784</v>
      </c>
      <c r="F279" s="251" t="s">
        <v>785</v>
      </c>
      <c r="G279" s="251"/>
      <c r="H279" s="251"/>
      <c r="I279" s="251"/>
      <c r="J279" s="175" t="s">
        <v>273</v>
      </c>
      <c r="K279" s="180">
        <v>0</v>
      </c>
      <c r="L279" s="252">
        <v>0</v>
      </c>
      <c r="M279" s="253"/>
      <c r="N279" s="254">
        <f t="shared" si="85"/>
        <v>0</v>
      </c>
      <c r="O279" s="254"/>
      <c r="P279" s="254"/>
      <c r="Q279" s="254"/>
      <c r="R279" s="37"/>
      <c r="T279" s="177" t="s">
        <v>22</v>
      </c>
      <c r="U279" s="44" t="s">
        <v>49</v>
      </c>
      <c r="V279" s="36"/>
      <c r="W279" s="178">
        <f t="shared" si="86"/>
        <v>0</v>
      </c>
      <c r="X279" s="178">
        <v>0</v>
      </c>
      <c r="Y279" s="178">
        <f t="shared" si="87"/>
        <v>0</v>
      </c>
      <c r="Z279" s="178">
        <v>0</v>
      </c>
      <c r="AA279" s="179">
        <f t="shared" si="88"/>
        <v>0</v>
      </c>
      <c r="AR279" s="19" t="s">
        <v>268</v>
      </c>
      <c r="AT279" s="19" t="s">
        <v>220</v>
      </c>
      <c r="AU279" s="19" t="s">
        <v>93</v>
      </c>
      <c r="AY279" s="19" t="s">
        <v>219</v>
      </c>
      <c r="BE279" s="118">
        <f t="shared" si="89"/>
        <v>0</v>
      </c>
      <c r="BF279" s="118">
        <f t="shared" si="90"/>
        <v>0</v>
      </c>
      <c r="BG279" s="118">
        <f t="shared" si="91"/>
        <v>0</v>
      </c>
      <c r="BH279" s="118">
        <f t="shared" si="92"/>
        <v>0</v>
      </c>
      <c r="BI279" s="118">
        <f t="shared" si="93"/>
        <v>0</v>
      </c>
      <c r="BJ279" s="19" t="s">
        <v>40</v>
      </c>
      <c r="BK279" s="118">
        <f t="shared" si="94"/>
        <v>0</v>
      </c>
      <c r="BL279" s="19" t="s">
        <v>268</v>
      </c>
      <c r="BM279" s="19" t="s">
        <v>786</v>
      </c>
    </row>
    <row r="280" spans="2:65" s="10" customFormat="1" ht="29.85" customHeight="1">
      <c r="B280" s="162"/>
      <c r="C280" s="163"/>
      <c r="D280" s="172" t="s">
        <v>293</v>
      </c>
      <c r="E280" s="172"/>
      <c r="F280" s="172"/>
      <c r="G280" s="172"/>
      <c r="H280" s="172"/>
      <c r="I280" s="172"/>
      <c r="J280" s="172"/>
      <c r="K280" s="172"/>
      <c r="L280" s="172"/>
      <c r="M280" s="172"/>
      <c r="N280" s="255">
        <f>BK280</f>
        <v>0</v>
      </c>
      <c r="O280" s="256"/>
      <c r="P280" s="256"/>
      <c r="Q280" s="256"/>
      <c r="R280" s="165"/>
      <c r="T280" s="166"/>
      <c r="U280" s="163"/>
      <c r="V280" s="163"/>
      <c r="W280" s="167">
        <f>SUM(W281:W285)</f>
        <v>0</v>
      </c>
      <c r="X280" s="163"/>
      <c r="Y280" s="167">
        <f>SUM(Y281:Y285)</f>
        <v>0</v>
      </c>
      <c r="Z280" s="163"/>
      <c r="AA280" s="168">
        <f>SUM(AA281:AA285)</f>
        <v>0</v>
      </c>
      <c r="AR280" s="169" t="s">
        <v>93</v>
      </c>
      <c r="AT280" s="170" t="s">
        <v>83</v>
      </c>
      <c r="AU280" s="170" t="s">
        <v>40</v>
      </c>
      <c r="AY280" s="169" t="s">
        <v>219</v>
      </c>
      <c r="BK280" s="171">
        <f>SUM(BK281:BK285)</f>
        <v>0</v>
      </c>
    </row>
    <row r="281" spans="2:65" s="1" customFormat="1" ht="38.25" customHeight="1">
      <c r="B281" s="35"/>
      <c r="C281" s="173" t="s">
        <v>787</v>
      </c>
      <c r="D281" s="173" t="s">
        <v>220</v>
      </c>
      <c r="E281" s="174" t="s">
        <v>788</v>
      </c>
      <c r="F281" s="251" t="s">
        <v>789</v>
      </c>
      <c r="G281" s="251"/>
      <c r="H281" s="251"/>
      <c r="I281" s="251"/>
      <c r="J281" s="175" t="s">
        <v>223</v>
      </c>
      <c r="K281" s="176">
        <v>540.37</v>
      </c>
      <c r="L281" s="252">
        <v>0</v>
      </c>
      <c r="M281" s="253"/>
      <c r="N281" s="254">
        <f>ROUND(L281*K281,2)</f>
        <v>0</v>
      </c>
      <c r="O281" s="254"/>
      <c r="P281" s="254"/>
      <c r="Q281" s="254"/>
      <c r="R281" s="37"/>
      <c r="T281" s="177" t="s">
        <v>22</v>
      </c>
      <c r="U281" s="44" t="s">
        <v>49</v>
      </c>
      <c r="V281" s="36"/>
      <c r="W281" s="178">
        <f>V281*K281</f>
        <v>0</v>
      </c>
      <c r="X281" s="178">
        <v>0</v>
      </c>
      <c r="Y281" s="178">
        <f>X281*K281</f>
        <v>0</v>
      </c>
      <c r="Z281" s="178">
        <v>0</v>
      </c>
      <c r="AA281" s="179">
        <f>Z281*K281</f>
        <v>0</v>
      </c>
      <c r="AR281" s="19" t="s">
        <v>268</v>
      </c>
      <c r="AT281" s="19" t="s">
        <v>220</v>
      </c>
      <c r="AU281" s="19" t="s">
        <v>93</v>
      </c>
      <c r="AY281" s="19" t="s">
        <v>219</v>
      </c>
      <c r="BE281" s="118">
        <f>IF(U281="základní",N281,0)</f>
        <v>0</v>
      </c>
      <c r="BF281" s="118">
        <f>IF(U281="snížená",N281,0)</f>
        <v>0</v>
      </c>
      <c r="BG281" s="118">
        <f>IF(U281="zákl. přenesená",N281,0)</f>
        <v>0</v>
      </c>
      <c r="BH281" s="118">
        <f>IF(U281="sníž. přenesená",N281,0)</f>
        <v>0</v>
      </c>
      <c r="BI281" s="118">
        <f>IF(U281="nulová",N281,0)</f>
        <v>0</v>
      </c>
      <c r="BJ281" s="19" t="s">
        <v>40</v>
      </c>
      <c r="BK281" s="118">
        <f>ROUND(L281*K281,2)</f>
        <v>0</v>
      </c>
      <c r="BL281" s="19" t="s">
        <v>268</v>
      </c>
      <c r="BM281" s="19" t="s">
        <v>790</v>
      </c>
    </row>
    <row r="282" spans="2:65" s="1" customFormat="1" ht="38.25" customHeight="1">
      <c r="B282" s="35"/>
      <c r="C282" s="173" t="s">
        <v>791</v>
      </c>
      <c r="D282" s="173" t="s">
        <v>220</v>
      </c>
      <c r="E282" s="174" t="s">
        <v>792</v>
      </c>
      <c r="F282" s="251" t="s">
        <v>793</v>
      </c>
      <c r="G282" s="251"/>
      <c r="H282" s="251"/>
      <c r="I282" s="251"/>
      <c r="J282" s="175" t="s">
        <v>223</v>
      </c>
      <c r="K282" s="176">
        <v>593.95000000000005</v>
      </c>
      <c r="L282" s="252">
        <v>0</v>
      </c>
      <c r="M282" s="253"/>
      <c r="N282" s="254">
        <f>ROUND(L282*K282,2)</f>
        <v>0</v>
      </c>
      <c r="O282" s="254"/>
      <c r="P282" s="254"/>
      <c r="Q282" s="254"/>
      <c r="R282" s="37"/>
      <c r="T282" s="177" t="s">
        <v>22</v>
      </c>
      <c r="U282" s="44" t="s">
        <v>49</v>
      </c>
      <c r="V282" s="36"/>
      <c r="W282" s="178">
        <f>V282*K282</f>
        <v>0</v>
      </c>
      <c r="X282" s="178">
        <v>0</v>
      </c>
      <c r="Y282" s="178">
        <f>X282*K282</f>
        <v>0</v>
      </c>
      <c r="Z282" s="178">
        <v>0</v>
      </c>
      <c r="AA282" s="179">
        <f>Z282*K282</f>
        <v>0</v>
      </c>
      <c r="AR282" s="19" t="s">
        <v>268</v>
      </c>
      <c r="AT282" s="19" t="s">
        <v>220</v>
      </c>
      <c r="AU282" s="19" t="s">
        <v>93</v>
      </c>
      <c r="AY282" s="19" t="s">
        <v>219</v>
      </c>
      <c r="BE282" s="118">
        <f>IF(U282="základní",N282,0)</f>
        <v>0</v>
      </c>
      <c r="BF282" s="118">
        <f>IF(U282="snížená",N282,0)</f>
        <v>0</v>
      </c>
      <c r="BG282" s="118">
        <f>IF(U282="zákl. přenesená",N282,0)</f>
        <v>0</v>
      </c>
      <c r="BH282" s="118">
        <f>IF(U282="sníž. přenesená",N282,0)</f>
        <v>0</v>
      </c>
      <c r="BI282" s="118">
        <f>IF(U282="nulová",N282,0)</f>
        <v>0</v>
      </c>
      <c r="BJ282" s="19" t="s">
        <v>40</v>
      </c>
      <c r="BK282" s="118">
        <f>ROUND(L282*K282,2)</f>
        <v>0</v>
      </c>
      <c r="BL282" s="19" t="s">
        <v>268</v>
      </c>
      <c r="BM282" s="19" t="s">
        <v>794</v>
      </c>
    </row>
    <row r="283" spans="2:65" s="1" customFormat="1" ht="38.25" customHeight="1">
      <c r="B283" s="35"/>
      <c r="C283" s="173" t="s">
        <v>795</v>
      </c>
      <c r="D283" s="173" t="s">
        <v>220</v>
      </c>
      <c r="E283" s="174" t="s">
        <v>796</v>
      </c>
      <c r="F283" s="251" t="s">
        <v>797</v>
      </c>
      <c r="G283" s="251"/>
      <c r="H283" s="251"/>
      <c r="I283" s="251"/>
      <c r="J283" s="175" t="s">
        <v>223</v>
      </c>
      <c r="K283" s="176">
        <v>178.19</v>
      </c>
      <c r="L283" s="252">
        <v>0</v>
      </c>
      <c r="M283" s="253"/>
      <c r="N283" s="254">
        <f>ROUND(L283*K283,2)</f>
        <v>0</v>
      </c>
      <c r="O283" s="254"/>
      <c r="P283" s="254"/>
      <c r="Q283" s="254"/>
      <c r="R283" s="37"/>
      <c r="T283" s="177" t="s">
        <v>22</v>
      </c>
      <c r="U283" s="44" t="s">
        <v>49</v>
      </c>
      <c r="V283" s="36"/>
      <c r="W283" s="178">
        <f>V283*K283</f>
        <v>0</v>
      </c>
      <c r="X283" s="178">
        <v>0</v>
      </c>
      <c r="Y283" s="178">
        <f>X283*K283</f>
        <v>0</v>
      </c>
      <c r="Z283" s="178">
        <v>0</v>
      </c>
      <c r="AA283" s="179">
        <f>Z283*K283</f>
        <v>0</v>
      </c>
      <c r="AR283" s="19" t="s">
        <v>268</v>
      </c>
      <c r="AT283" s="19" t="s">
        <v>220</v>
      </c>
      <c r="AU283" s="19" t="s">
        <v>93</v>
      </c>
      <c r="AY283" s="19" t="s">
        <v>219</v>
      </c>
      <c r="BE283" s="118">
        <f>IF(U283="základní",N283,0)</f>
        <v>0</v>
      </c>
      <c r="BF283" s="118">
        <f>IF(U283="snížená",N283,0)</f>
        <v>0</v>
      </c>
      <c r="BG283" s="118">
        <f>IF(U283="zákl. přenesená",N283,0)</f>
        <v>0</v>
      </c>
      <c r="BH283" s="118">
        <f>IF(U283="sníž. přenesená",N283,0)</f>
        <v>0</v>
      </c>
      <c r="BI283" s="118">
        <f>IF(U283="nulová",N283,0)</f>
        <v>0</v>
      </c>
      <c r="BJ283" s="19" t="s">
        <v>40</v>
      </c>
      <c r="BK283" s="118">
        <f>ROUND(L283*K283,2)</f>
        <v>0</v>
      </c>
      <c r="BL283" s="19" t="s">
        <v>268</v>
      </c>
      <c r="BM283" s="19" t="s">
        <v>798</v>
      </c>
    </row>
    <row r="284" spans="2:65" s="1" customFormat="1" ht="51" customHeight="1">
      <c r="B284" s="35"/>
      <c r="C284" s="173" t="s">
        <v>799</v>
      </c>
      <c r="D284" s="173" t="s">
        <v>220</v>
      </c>
      <c r="E284" s="174" t="s">
        <v>800</v>
      </c>
      <c r="F284" s="251" t="s">
        <v>801</v>
      </c>
      <c r="G284" s="251"/>
      <c r="H284" s="251"/>
      <c r="I284" s="251"/>
      <c r="J284" s="175" t="s">
        <v>429</v>
      </c>
      <c r="K284" s="176">
        <v>1501.5</v>
      </c>
      <c r="L284" s="252">
        <v>0</v>
      </c>
      <c r="M284" s="253"/>
      <c r="N284" s="254">
        <f>ROUND(L284*K284,2)</f>
        <v>0</v>
      </c>
      <c r="O284" s="254"/>
      <c r="P284" s="254"/>
      <c r="Q284" s="254"/>
      <c r="R284" s="37"/>
      <c r="T284" s="177" t="s">
        <v>22</v>
      </c>
      <c r="U284" s="44" t="s">
        <v>49</v>
      </c>
      <c r="V284" s="36"/>
      <c r="W284" s="178">
        <f>V284*K284</f>
        <v>0</v>
      </c>
      <c r="X284" s="178">
        <v>0</v>
      </c>
      <c r="Y284" s="178">
        <f>X284*K284</f>
        <v>0</v>
      </c>
      <c r="Z284" s="178">
        <v>0</v>
      </c>
      <c r="AA284" s="179">
        <f>Z284*K284</f>
        <v>0</v>
      </c>
      <c r="AR284" s="19" t="s">
        <v>268</v>
      </c>
      <c r="AT284" s="19" t="s">
        <v>220</v>
      </c>
      <c r="AU284" s="19" t="s">
        <v>93</v>
      </c>
      <c r="AY284" s="19" t="s">
        <v>219</v>
      </c>
      <c r="BE284" s="118">
        <f>IF(U284="základní",N284,0)</f>
        <v>0</v>
      </c>
      <c r="BF284" s="118">
        <f>IF(U284="snížená",N284,0)</f>
        <v>0</v>
      </c>
      <c r="BG284" s="118">
        <f>IF(U284="zákl. přenesená",N284,0)</f>
        <v>0</v>
      </c>
      <c r="BH284" s="118">
        <f>IF(U284="sníž. přenesená",N284,0)</f>
        <v>0</v>
      </c>
      <c r="BI284" s="118">
        <f>IF(U284="nulová",N284,0)</f>
        <v>0</v>
      </c>
      <c r="BJ284" s="19" t="s">
        <v>40</v>
      </c>
      <c r="BK284" s="118">
        <f>ROUND(L284*K284,2)</f>
        <v>0</v>
      </c>
      <c r="BL284" s="19" t="s">
        <v>268</v>
      </c>
      <c r="BM284" s="19" t="s">
        <v>802</v>
      </c>
    </row>
    <row r="285" spans="2:65" s="1" customFormat="1" ht="25.5" customHeight="1">
      <c r="B285" s="35"/>
      <c r="C285" s="173" t="s">
        <v>803</v>
      </c>
      <c r="D285" s="173" t="s">
        <v>220</v>
      </c>
      <c r="E285" s="174" t="s">
        <v>804</v>
      </c>
      <c r="F285" s="251" t="s">
        <v>805</v>
      </c>
      <c r="G285" s="251"/>
      <c r="H285" s="251"/>
      <c r="I285" s="251"/>
      <c r="J285" s="175" t="s">
        <v>273</v>
      </c>
      <c r="K285" s="180">
        <v>0</v>
      </c>
      <c r="L285" s="252">
        <v>0</v>
      </c>
      <c r="M285" s="253"/>
      <c r="N285" s="254">
        <f>ROUND(L285*K285,2)</f>
        <v>0</v>
      </c>
      <c r="O285" s="254"/>
      <c r="P285" s="254"/>
      <c r="Q285" s="254"/>
      <c r="R285" s="37"/>
      <c r="T285" s="177" t="s">
        <v>22</v>
      </c>
      <c r="U285" s="44" t="s">
        <v>49</v>
      </c>
      <c r="V285" s="36"/>
      <c r="W285" s="178">
        <f>V285*K285</f>
        <v>0</v>
      </c>
      <c r="X285" s="178">
        <v>0</v>
      </c>
      <c r="Y285" s="178">
        <f>X285*K285</f>
        <v>0</v>
      </c>
      <c r="Z285" s="178">
        <v>0</v>
      </c>
      <c r="AA285" s="179">
        <f>Z285*K285</f>
        <v>0</v>
      </c>
      <c r="AR285" s="19" t="s">
        <v>268</v>
      </c>
      <c r="AT285" s="19" t="s">
        <v>220</v>
      </c>
      <c r="AU285" s="19" t="s">
        <v>93</v>
      </c>
      <c r="AY285" s="19" t="s">
        <v>219</v>
      </c>
      <c r="BE285" s="118">
        <f>IF(U285="základní",N285,0)</f>
        <v>0</v>
      </c>
      <c r="BF285" s="118">
        <f>IF(U285="snížená",N285,0)</f>
        <v>0</v>
      </c>
      <c r="BG285" s="118">
        <f>IF(U285="zákl. přenesená",N285,0)</f>
        <v>0</v>
      </c>
      <c r="BH285" s="118">
        <f>IF(U285="sníž. přenesená",N285,0)</f>
        <v>0</v>
      </c>
      <c r="BI285" s="118">
        <f>IF(U285="nulová",N285,0)</f>
        <v>0</v>
      </c>
      <c r="BJ285" s="19" t="s">
        <v>40</v>
      </c>
      <c r="BK285" s="118">
        <f>ROUND(L285*K285,2)</f>
        <v>0</v>
      </c>
      <c r="BL285" s="19" t="s">
        <v>268</v>
      </c>
      <c r="BM285" s="19" t="s">
        <v>806</v>
      </c>
    </row>
    <row r="286" spans="2:65" s="10" customFormat="1" ht="29.85" customHeight="1">
      <c r="B286" s="162"/>
      <c r="C286" s="163"/>
      <c r="D286" s="172" t="s">
        <v>294</v>
      </c>
      <c r="E286" s="172"/>
      <c r="F286" s="172"/>
      <c r="G286" s="172"/>
      <c r="H286" s="172"/>
      <c r="I286" s="172"/>
      <c r="J286" s="172"/>
      <c r="K286" s="172"/>
      <c r="L286" s="172"/>
      <c r="M286" s="172"/>
      <c r="N286" s="255">
        <f>BK286</f>
        <v>0</v>
      </c>
      <c r="O286" s="256"/>
      <c r="P286" s="256"/>
      <c r="Q286" s="256"/>
      <c r="R286" s="165"/>
      <c r="T286" s="166"/>
      <c r="U286" s="163"/>
      <c r="V286" s="163"/>
      <c r="W286" s="167">
        <f>SUM(W287:W319)</f>
        <v>0</v>
      </c>
      <c r="X286" s="163"/>
      <c r="Y286" s="167">
        <f>SUM(Y287:Y319)</f>
        <v>0.12978000000000001</v>
      </c>
      <c r="Z286" s="163"/>
      <c r="AA286" s="168">
        <f>SUM(AA287:AA319)</f>
        <v>0</v>
      </c>
      <c r="AR286" s="169" t="s">
        <v>93</v>
      </c>
      <c r="AT286" s="170" t="s">
        <v>83</v>
      </c>
      <c r="AU286" s="170" t="s">
        <v>40</v>
      </c>
      <c r="AY286" s="169" t="s">
        <v>219</v>
      </c>
      <c r="BK286" s="171">
        <f>SUM(BK287:BK319)</f>
        <v>0</v>
      </c>
    </row>
    <row r="287" spans="2:65" s="1" customFormat="1" ht="25.5" customHeight="1">
      <c r="B287" s="35"/>
      <c r="C287" s="173" t="s">
        <v>807</v>
      </c>
      <c r="D287" s="173" t="s">
        <v>220</v>
      </c>
      <c r="E287" s="174" t="s">
        <v>808</v>
      </c>
      <c r="F287" s="251" t="s">
        <v>809</v>
      </c>
      <c r="G287" s="251"/>
      <c r="H287" s="251"/>
      <c r="I287" s="251"/>
      <c r="J287" s="175" t="s">
        <v>223</v>
      </c>
      <c r="K287" s="176">
        <v>1586</v>
      </c>
      <c r="L287" s="252">
        <v>0</v>
      </c>
      <c r="M287" s="253"/>
      <c r="N287" s="254">
        <f t="shared" ref="N287:N319" si="95">ROUND(L287*K287,2)</f>
        <v>0</v>
      </c>
      <c r="O287" s="254"/>
      <c r="P287" s="254"/>
      <c r="Q287" s="254"/>
      <c r="R287" s="37"/>
      <c r="T287" s="177" t="s">
        <v>22</v>
      </c>
      <c r="U287" s="44" t="s">
        <v>49</v>
      </c>
      <c r="V287" s="36"/>
      <c r="W287" s="178">
        <f t="shared" ref="W287:W319" si="96">V287*K287</f>
        <v>0</v>
      </c>
      <c r="X287" s="178">
        <v>0</v>
      </c>
      <c r="Y287" s="178">
        <f t="shared" ref="Y287:Y319" si="97">X287*K287</f>
        <v>0</v>
      </c>
      <c r="Z287" s="178">
        <v>0</v>
      </c>
      <c r="AA287" s="179">
        <f t="shared" ref="AA287:AA319" si="98">Z287*K287</f>
        <v>0</v>
      </c>
      <c r="AR287" s="19" t="s">
        <v>268</v>
      </c>
      <c r="AT287" s="19" t="s">
        <v>220</v>
      </c>
      <c r="AU287" s="19" t="s">
        <v>93</v>
      </c>
      <c r="AY287" s="19" t="s">
        <v>219</v>
      </c>
      <c r="BE287" s="118">
        <f t="shared" ref="BE287:BE319" si="99">IF(U287="základní",N287,0)</f>
        <v>0</v>
      </c>
      <c r="BF287" s="118">
        <f t="shared" ref="BF287:BF319" si="100">IF(U287="snížená",N287,0)</f>
        <v>0</v>
      </c>
      <c r="BG287" s="118">
        <f t="shared" ref="BG287:BG319" si="101">IF(U287="zákl. přenesená",N287,0)</f>
        <v>0</v>
      </c>
      <c r="BH287" s="118">
        <f t="shared" ref="BH287:BH319" si="102">IF(U287="sníž. přenesená",N287,0)</f>
        <v>0</v>
      </c>
      <c r="BI287" s="118">
        <f t="shared" ref="BI287:BI319" si="103">IF(U287="nulová",N287,0)</f>
        <v>0</v>
      </c>
      <c r="BJ287" s="19" t="s">
        <v>40</v>
      </c>
      <c r="BK287" s="118">
        <f t="shared" ref="BK287:BK319" si="104">ROUND(L287*K287,2)</f>
        <v>0</v>
      </c>
      <c r="BL287" s="19" t="s">
        <v>268</v>
      </c>
      <c r="BM287" s="19" t="s">
        <v>810</v>
      </c>
    </row>
    <row r="288" spans="2:65" s="1" customFormat="1" ht="51" customHeight="1">
      <c r="B288" s="35"/>
      <c r="C288" s="181" t="s">
        <v>811</v>
      </c>
      <c r="D288" s="181" t="s">
        <v>536</v>
      </c>
      <c r="E288" s="182" t="s">
        <v>812</v>
      </c>
      <c r="F288" s="285" t="s">
        <v>813</v>
      </c>
      <c r="G288" s="285"/>
      <c r="H288" s="285"/>
      <c r="I288" s="285"/>
      <c r="J288" s="183" t="s">
        <v>223</v>
      </c>
      <c r="K288" s="184">
        <v>1688.2</v>
      </c>
      <c r="L288" s="282">
        <v>0</v>
      </c>
      <c r="M288" s="283"/>
      <c r="N288" s="284">
        <f t="shared" si="95"/>
        <v>0</v>
      </c>
      <c r="O288" s="254"/>
      <c r="P288" s="254"/>
      <c r="Q288" s="254"/>
      <c r="R288" s="37"/>
      <c r="T288" s="177" t="s">
        <v>22</v>
      </c>
      <c r="U288" s="44" t="s">
        <v>49</v>
      </c>
      <c r="V288" s="36"/>
      <c r="W288" s="178">
        <f t="shared" si="96"/>
        <v>0</v>
      </c>
      <c r="X288" s="178">
        <v>0</v>
      </c>
      <c r="Y288" s="178">
        <f t="shared" si="97"/>
        <v>0</v>
      </c>
      <c r="Z288" s="178">
        <v>0</v>
      </c>
      <c r="AA288" s="179">
        <f t="shared" si="98"/>
        <v>0</v>
      </c>
      <c r="AR288" s="19" t="s">
        <v>414</v>
      </c>
      <c r="AT288" s="19" t="s">
        <v>536</v>
      </c>
      <c r="AU288" s="19" t="s">
        <v>93</v>
      </c>
      <c r="AY288" s="19" t="s">
        <v>219</v>
      </c>
      <c r="BE288" s="118">
        <f t="shared" si="99"/>
        <v>0</v>
      </c>
      <c r="BF288" s="118">
        <f t="shared" si="100"/>
        <v>0</v>
      </c>
      <c r="BG288" s="118">
        <f t="shared" si="101"/>
        <v>0</v>
      </c>
      <c r="BH288" s="118">
        <f t="shared" si="102"/>
        <v>0</v>
      </c>
      <c r="BI288" s="118">
        <f t="shared" si="103"/>
        <v>0</v>
      </c>
      <c r="BJ288" s="19" t="s">
        <v>40</v>
      </c>
      <c r="BK288" s="118">
        <f t="shared" si="104"/>
        <v>0</v>
      </c>
      <c r="BL288" s="19" t="s">
        <v>268</v>
      </c>
      <c r="BM288" s="19" t="s">
        <v>814</v>
      </c>
    </row>
    <row r="289" spans="2:65" s="1" customFormat="1" ht="16.5" customHeight="1">
      <c r="B289" s="35"/>
      <c r="C289" s="173" t="s">
        <v>815</v>
      </c>
      <c r="D289" s="173" t="s">
        <v>220</v>
      </c>
      <c r="E289" s="174" t="s">
        <v>816</v>
      </c>
      <c r="F289" s="251" t="s">
        <v>817</v>
      </c>
      <c r="G289" s="251"/>
      <c r="H289" s="251"/>
      <c r="I289" s="251"/>
      <c r="J289" s="175" t="s">
        <v>429</v>
      </c>
      <c r="K289" s="176">
        <v>27</v>
      </c>
      <c r="L289" s="252">
        <v>0</v>
      </c>
      <c r="M289" s="253"/>
      <c r="N289" s="254">
        <f t="shared" si="95"/>
        <v>0</v>
      </c>
      <c r="O289" s="254"/>
      <c r="P289" s="254"/>
      <c r="Q289" s="254"/>
      <c r="R289" s="37"/>
      <c r="T289" s="177" t="s">
        <v>22</v>
      </c>
      <c r="U289" s="44" t="s">
        <v>49</v>
      </c>
      <c r="V289" s="36"/>
      <c r="W289" s="178">
        <f t="shared" si="96"/>
        <v>0</v>
      </c>
      <c r="X289" s="178">
        <v>0</v>
      </c>
      <c r="Y289" s="178">
        <f t="shared" si="97"/>
        <v>0</v>
      </c>
      <c r="Z289" s="178">
        <v>0</v>
      </c>
      <c r="AA289" s="179">
        <f t="shared" si="98"/>
        <v>0</v>
      </c>
      <c r="AR289" s="19" t="s">
        <v>268</v>
      </c>
      <c r="AT289" s="19" t="s">
        <v>220</v>
      </c>
      <c r="AU289" s="19" t="s">
        <v>93</v>
      </c>
      <c r="AY289" s="19" t="s">
        <v>219</v>
      </c>
      <c r="BE289" s="118">
        <f t="shared" si="99"/>
        <v>0</v>
      </c>
      <c r="BF289" s="118">
        <f t="shared" si="100"/>
        <v>0</v>
      </c>
      <c r="BG289" s="118">
        <f t="shared" si="101"/>
        <v>0</v>
      </c>
      <c r="BH289" s="118">
        <f t="shared" si="102"/>
        <v>0</v>
      </c>
      <c r="BI289" s="118">
        <f t="shared" si="103"/>
        <v>0</v>
      </c>
      <c r="BJ289" s="19" t="s">
        <v>40</v>
      </c>
      <c r="BK289" s="118">
        <f t="shared" si="104"/>
        <v>0</v>
      </c>
      <c r="BL289" s="19" t="s">
        <v>268</v>
      </c>
      <c r="BM289" s="19" t="s">
        <v>818</v>
      </c>
    </row>
    <row r="290" spans="2:65" s="1" customFormat="1" ht="16.5" customHeight="1">
      <c r="B290" s="35"/>
      <c r="C290" s="173" t="s">
        <v>819</v>
      </c>
      <c r="D290" s="173" t="s">
        <v>220</v>
      </c>
      <c r="E290" s="174" t="s">
        <v>820</v>
      </c>
      <c r="F290" s="251" t="s">
        <v>821</v>
      </c>
      <c r="G290" s="251"/>
      <c r="H290" s="251"/>
      <c r="I290" s="251"/>
      <c r="J290" s="175" t="s">
        <v>429</v>
      </c>
      <c r="K290" s="176">
        <v>80</v>
      </c>
      <c r="L290" s="252">
        <v>0</v>
      </c>
      <c r="M290" s="253"/>
      <c r="N290" s="254">
        <f t="shared" si="95"/>
        <v>0</v>
      </c>
      <c r="O290" s="254"/>
      <c r="P290" s="254"/>
      <c r="Q290" s="254"/>
      <c r="R290" s="37"/>
      <c r="T290" s="177" t="s">
        <v>22</v>
      </c>
      <c r="U290" s="44" t="s">
        <v>49</v>
      </c>
      <c r="V290" s="36"/>
      <c r="W290" s="178">
        <f t="shared" si="96"/>
        <v>0</v>
      </c>
      <c r="X290" s="178">
        <v>0</v>
      </c>
      <c r="Y290" s="178">
        <f t="shared" si="97"/>
        <v>0</v>
      </c>
      <c r="Z290" s="178">
        <v>0</v>
      </c>
      <c r="AA290" s="179">
        <f t="shared" si="98"/>
        <v>0</v>
      </c>
      <c r="AR290" s="19" t="s">
        <v>268</v>
      </c>
      <c r="AT290" s="19" t="s">
        <v>220</v>
      </c>
      <c r="AU290" s="19" t="s">
        <v>93</v>
      </c>
      <c r="AY290" s="19" t="s">
        <v>219</v>
      </c>
      <c r="BE290" s="118">
        <f t="shared" si="99"/>
        <v>0</v>
      </c>
      <c r="BF290" s="118">
        <f t="shared" si="100"/>
        <v>0</v>
      </c>
      <c r="BG290" s="118">
        <f t="shared" si="101"/>
        <v>0</v>
      </c>
      <c r="BH290" s="118">
        <f t="shared" si="102"/>
        <v>0</v>
      </c>
      <c r="BI290" s="118">
        <f t="shared" si="103"/>
        <v>0</v>
      </c>
      <c r="BJ290" s="19" t="s">
        <v>40</v>
      </c>
      <c r="BK290" s="118">
        <f t="shared" si="104"/>
        <v>0</v>
      </c>
      <c r="BL290" s="19" t="s">
        <v>268</v>
      </c>
      <c r="BM290" s="19" t="s">
        <v>822</v>
      </c>
    </row>
    <row r="291" spans="2:65" s="1" customFormat="1" ht="16.5" customHeight="1">
      <c r="B291" s="35"/>
      <c r="C291" s="181" t="s">
        <v>823</v>
      </c>
      <c r="D291" s="181" t="s">
        <v>536</v>
      </c>
      <c r="E291" s="182" t="s">
        <v>824</v>
      </c>
      <c r="F291" s="285" t="s">
        <v>825</v>
      </c>
      <c r="G291" s="285"/>
      <c r="H291" s="285"/>
      <c r="I291" s="285"/>
      <c r="J291" s="183" t="s">
        <v>372</v>
      </c>
      <c r="K291" s="184">
        <v>57</v>
      </c>
      <c r="L291" s="282">
        <v>0</v>
      </c>
      <c r="M291" s="283"/>
      <c r="N291" s="284">
        <f t="shared" si="95"/>
        <v>0</v>
      </c>
      <c r="O291" s="254"/>
      <c r="P291" s="254"/>
      <c r="Q291" s="254"/>
      <c r="R291" s="37"/>
      <c r="T291" s="177" t="s">
        <v>22</v>
      </c>
      <c r="U291" s="44" t="s">
        <v>49</v>
      </c>
      <c r="V291" s="36"/>
      <c r="W291" s="178">
        <f t="shared" si="96"/>
        <v>0</v>
      </c>
      <c r="X291" s="178">
        <v>0</v>
      </c>
      <c r="Y291" s="178">
        <f t="shared" si="97"/>
        <v>0</v>
      </c>
      <c r="Z291" s="178">
        <v>0</v>
      </c>
      <c r="AA291" s="179">
        <f t="shared" si="98"/>
        <v>0</v>
      </c>
      <c r="AR291" s="19" t="s">
        <v>414</v>
      </c>
      <c r="AT291" s="19" t="s">
        <v>536</v>
      </c>
      <c r="AU291" s="19" t="s">
        <v>93</v>
      </c>
      <c r="AY291" s="19" t="s">
        <v>219</v>
      </c>
      <c r="BE291" s="118">
        <f t="shared" si="99"/>
        <v>0</v>
      </c>
      <c r="BF291" s="118">
        <f t="shared" si="100"/>
        <v>0</v>
      </c>
      <c r="BG291" s="118">
        <f t="shared" si="101"/>
        <v>0</v>
      </c>
      <c r="BH291" s="118">
        <f t="shared" si="102"/>
        <v>0</v>
      </c>
      <c r="BI291" s="118">
        <f t="shared" si="103"/>
        <v>0</v>
      </c>
      <c r="BJ291" s="19" t="s">
        <v>40</v>
      </c>
      <c r="BK291" s="118">
        <f t="shared" si="104"/>
        <v>0</v>
      </c>
      <c r="BL291" s="19" t="s">
        <v>268</v>
      </c>
      <c r="BM291" s="19" t="s">
        <v>826</v>
      </c>
    </row>
    <row r="292" spans="2:65" s="1" customFormat="1" ht="16.5" customHeight="1">
      <c r="B292" s="35"/>
      <c r="C292" s="181" t="s">
        <v>827</v>
      </c>
      <c r="D292" s="181" t="s">
        <v>536</v>
      </c>
      <c r="E292" s="182" t="s">
        <v>828</v>
      </c>
      <c r="F292" s="285" t="s">
        <v>829</v>
      </c>
      <c r="G292" s="285"/>
      <c r="H292" s="285"/>
      <c r="I292" s="285"/>
      <c r="J292" s="183" t="s">
        <v>372</v>
      </c>
      <c r="K292" s="184">
        <v>4</v>
      </c>
      <c r="L292" s="282">
        <v>0</v>
      </c>
      <c r="M292" s="283"/>
      <c r="N292" s="284">
        <f t="shared" si="95"/>
        <v>0</v>
      </c>
      <c r="O292" s="254"/>
      <c r="P292" s="254"/>
      <c r="Q292" s="254"/>
      <c r="R292" s="37"/>
      <c r="T292" s="177" t="s">
        <v>22</v>
      </c>
      <c r="U292" s="44" t="s">
        <v>49</v>
      </c>
      <c r="V292" s="36"/>
      <c r="W292" s="178">
        <f t="shared" si="96"/>
        <v>0</v>
      </c>
      <c r="X292" s="178">
        <v>0</v>
      </c>
      <c r="Y292" s="178">
        <f t="shared" si="97"/>
        <v>0</v>
      </c>
      <c r="Z292" s="178">
        <v>0</v>
      </c>
      <c r="AA292" s="179">
        <f t="shared" si="98"/>
        <v>0</v>
      </c>
      <c r="AR292" s="19" t="s">
        <v>414</v>
      </c>
      <c r="AT292" s="19" t="s">
        <v>536</v>
      </c>
      <c r="AU292" s="19" t="s">
        <v>93</v>
      </c>
      <c r="AY292" s="19" t="s">
        <v>219</v>
      </c>
      <c r="BE292" s="118">
        <f t="shared" si="99"/>
        <v>0</v>
      </c>
      <c r="BF292" s="118">
        <f t="shared" si="100"/>
        <v>0</v>
      </c>
      <c r="BG292" s="118">
        <f t="shared" si="101"/>
        <v>0</v>
      </c>
      <c r="BH292" s="118">
        <f t="shared" si="102"/>
        <v>0</v>
      </c>
      <c r="BI292" s="118">
        <f t="shared" si="103"/>
        <v>0</v>
      </c>
      <c r="BJ292" s="19" t="s">
        <v>40</v>
      </c>
      <c r="BK292" s="118">
        <f t="shared" si="104"/>
        <v>0</v>
      </c>
      <c r="BL292" s="19" t="s">
        <v>268</v>
      </c>
      <c r="BM292" s="19" t="s">
        <v>830</v>
      </c>
    </row>
    <row r="293" spans="2:65" s="1" customFormat="1" ht="16.5" customHeight="1">
      <c r="B293" s="35"/>
      <c r="C293" s="181" t="s">
        <v>831</v>
      </c>
      <c r="D293" s="181" t="s">
        <v>536</v>
      </c>
      <c r="E293" s="182" t="s">
        <v>832</v>
      </c>
      <c r="F293" s="285" t="s">
        <v>833</v>
      </c>
      <c r="G293" s="285"/>
      <c r="H293" s="285"/>
      <c r="I293" s="285"/>
      <c r="J293" s="183" t="s">
        <v>372</v>
      </c>
      <c r="K293" s="184">
        <v>2</v>
      </c>
      <c r="L293" s="282">
        <v>0</v>
      </c>
      <c r="M293" s="283"/>
      <c r="N293" s="284">
        <f t="shared" si="95"/>
        <v>0</v>
      </c>
      <c r="O293" s="254"/>
      <c r="P293" s="254"/>
      <c r="Q293" s="254"/>
      <c r="R293" s="37"/>
      <c r="T293" s="177" t="s">
        <v>22</v>
      </c>
      <c r="U293" s="44" t="s">
        <v>49</v>
      </c>
      <c r="V293" s="36"/>
      <c r="W293" s="178">
        <f t="shared" si="96"/>
        <v>0</v>
      </c>
      <c r="X293" s="178">
        <v>0</v>
      </c>
      <c r="Y293" s="178">
        <f t="shared" si="97"/>
        <v>0</v>
      </c>
      <c r="Z293" s="178">
        <v>0</v>
      </c>
      <c r="AA293" s="179">
        <f t="shared" si="98"/>
        <v>0</v>
      </c>
      <c r="AR293" s="19" t="s">
        <v>414</v>
      </c>
      <c r="AT293" s="19" t="s">
        <v>536</v>
      </c>
      <c r="AU293" s="19" t="s">
        <v>93</v>
      </c>
      <c r="AY293" s="19" t="s">
        <v>219</v>
      </c>
      <c r="BE293" s="118">
        <f t="shared" si="99"/>
        <v>0</v>
      </c>
      <c r="BF293" s="118">
        <f t="shared" si="100"/>
        <v>0</v>
      </c>
      <c r="BG293" s="118">
        <f t="shared" si="101"/>
        <v>0</v>
      </c>
      <c r="BH293" s="118">
        <f t="shared" si="102"/>
        <v>0</v>
      </c>
      <c r="BI293" s="118">
        <f t="shared" si="103"/>
        <v>0</v>
      </c>
      <c r="BJ293" s="19" t="s">
        <v>40</v>
      </c>
      <c r="BK293" s="118">
        <f t="shared" si="104"/>
        <v>0</v>
      </c>
      <c r="BL293" s="19" t="s">
        <v>268</v>
      </c>
      <c r="BM293" s="19" t="s">
        <v>834</v>
      </c>
    </row>
    <row r="294" spans="2:65" s="1" customFormat="1" ht="16.5" customHeight="1">
      <c r="B294" s="35"/>
      <c r="C294" s="173" t="s">
        <v>835</v>
      </c>
      <c r="D294" s="173" t="s">
        <v>220</v>
      </c>
      <c r="E294" s="174" t="s">
        <v>836</v>
      </c>
      <c r="F294" s="251" t="s">
        <v>837</v>
      </c>
      <c r="G294" s="251"/>
      <c r="H294" s="251"/>
      <c r="I294" s="251"/>
      <c r="J294" s="175" t="s">
        <v>429</v>
      </c>
      <c r="K294" s="176">
        <v>163.19999999999999</v>
      </c>
      <c r="L294" s="252">
        <v>0</v>
      </c>
      <c r="M294" s="253"/>
      <c r="N294" s="254">
        <f t="shared" si="95"/>
        <v>0</v>
      </c>
      <c r="O294" s="254"/>
      <c r="P294" s="254"/>
      <c r="Q294" s="254"/>
      <c r="R294" s="37"/>
      <c r="T294" s="177" t="s">
        <v>22</v>
      </c>
      <c r="U294" s="44" t="s">
        <v>49</v>
      </c>
      <c r="V294" s="36"/>
      <c r="W294" s="178">
        <f t="shared" si="96"/>
        <v>0</v>
      </c>
      <c r="X294" s="178">
        <v>0</v>
      </c>
      <c r="Y294" s="178">
        <f t="shared" si="97"/>
        <v>0</v>
      </c>
      <c r="Z294" s="178">
        <v>0</v>
      </c>
      <c r="AA294" s="179">
        <f t="shared" si="98"/>
        <v>0</v>
      </c>
      <c r="AR294" s="19" t="s">
        <v>268</v>
      </c>
      <c r="AT294" s="19" t="s">
        <v>220</v>
      </c>
      <c r="AU294" s="19" t="s">
        <v>93</v>
      </c>
      <c r="AY294" s="19" t="s">
        <v>219</v>
      </c>
      <c r="BE294" s="118">
        <f t="shared" si="99"/>
        <v>0</v>
      </c>
      <c r="BF294" s="118">
        <f t="shared" si="100"/>
        <v>0</v>
      </c>
      <c r="BG294" s="118">
        <f t="shared" si="101"/>
        <v>0</v>
      </c>
      <c r="BH294" s="118">
        <f t="shared" si="102"/>
        <v>0</v>
      </c>
      <c r="BI294" s="118">
        <f t="shared" si="103"/>
        <v>0</v>
      </c>
      <c r="BJ294" s="19" t="s">
        <v>40</v>
      </c>
      <c r="BK294" s="118">
        <f t="shared" si="104"/>
        <v>0</v>
      </c>
      <c r="BL294" s="19" t="s">
        <v>268</v>
      </c>
      <c r="BM294" s="19" t="s">
        <v>838</v>
      </c>
    </row>
    <row r="295" spans="2:65" s="1" customFormat="1" ht="25.5" customHeight="1">
      <c r="B295" s="35"/>
      <c r="C295" s="181" t="s">
        <v>839</v>
      </c>
      <c r="D295" s="181" t="s">
        <v>536</v>
      </c>
      <c r="E295" s="182" t="s">
        <v>840</v>
      </c>
      <c r="F295" s="285" t="s">
        <v>841</v>
      </c>
      <c r="G295" s="285"/>
      <c r="H295" s="285"/>
      <c r="I295" s="285"/>
      <c r="J295" s="183" t="s">
        <v>223</v>
      </c>
      <c r="K295" s="184">
        <v>36.9</v>
      </c>
      <c r="L295" s="282">
        <v>0</v>
      </c>
      <c r="M295" s="283"/>
      <c r="N295" s="284">
        <f t="shared" si="95"/>
        <v>0</v>
      </c>
      <c r="O295" s="254"/>
      <c r="P295" s="254"/>
      <c r="Q295" s="254"/>
      <c r="R295" s="37"/>
      <c r="T295" s="177" t="s">
        <v>22</v>
      </c>
      <c r="U295" s="44" t="s">
        <v>49</v>
      </c>
      <c r="V295" s="36"/>
      <c r="W295" s="178">
        <f t="shared" si="96"/>
        <v>0</v>
      </c>
      <c r="X295" s="178">
        <v>0</v>
      </c>
      <c r="Y295" s="178">
        <f t="shared" si="97"/>
        <v>0</v>
      </c>
      <c r="Z295" s="178">
        <v>0</v>
      </c>
      <c r="AA295" s="179">
        <f t="shared" si="98"/>
        <v>0</v>
      </c>
      <c r="AR295" s="19" t="s">
        <v>414</v>
      </c>
      <c r="AT295" s="19" t="s">
        <v>536</v>
      </c>
      <c r="AU295" s="19" t="s">
        <v>93</v>
      </c>
      <c r="AY295" s="19" t="s">
        <v>219</v>
      </c>
      <c r="BE295" s="118">
        <f t="shared" si="99"/>
        <v>0</v>
      </c>
      <c r="BF295" s="118">
        <f t="shared" si="100"/>
        <v>0</v>
      </c>
      <c r="BG295" s="118">
        <f t="shared" si="101"/>
        <v>0</v>
      </c>
      <c r="BH295" s="118">
        <f t="shared" si="102"/>
        <v>0</v>
      </c>
      <c r="BI295" s="118">
        <f t="shared" si="103"/>
        <v>0</v>
      </c>
      <c r="BJ295" s="19" t="s">
        <v>40</v>
      </c>
      <c r="BK295" s="118">
        <f t="shared" si="104"/>
        <v>0</v>
      </c>
      <c r="BL295" s="19" t="s">
        <v>268</v>
      </c>
      <c r="BM295" s="19" t="s">
        <v>842</v>
      </c>
    </row>
    <row r="296" spans="2:65" s="1" customFormat="1" ht="25.5" customHeight="1">
      <c r="B296" s="35"/>
      <c r="C296" s="181" t="s">
        <v>843</v>
      </c>
      <c r="D296" s="181" t="s">
        <v>536</v>
      </c>
      <c r="E296" s="182" t="s">
        <v>844</v>
      </c>
      <c r="F296" s="285" t="s">
        <v>845</v>
      </c>
      <c r="G296" s="285"/>
      <c r="H296" s="285"/>
      <c r="I296" s="285"/>
      <c r="J296" s="183" t="s">
        <v>846</v>
      </c>
      <c r="K296" s="184">
        <v>24</v>
      </c>
      <c r="L296" s="282">
        <v>0</v>
      </c>
      <c r="M296" s="283"/>
      <c r="N296" s="284">
        <f t="shared" si="95"/>
        <v>0</v>
      </c>
      <c r="O296" s="254"/>
      <c r="P296" s="254"/>
      <c r="Q296" s="254"/>
      <c r="R296" s="37"/>
      <c r="T296" s="177" t="s">
        <v>22</v>
      </c>
      <c r="U296" s="44" t="s">
        <v>49</v>
      </c>
      <c r="V296" s="36"/>
      <c r="W296" s="178">
        <f t="shared" si="96"/>
        <v>0</v>
      </c>
      <c r="X296" s="178">
        <v>0</v>
      </c>
      <c r="Y296" s="178">
        <f t="shared" si="97"/>
        <v>0</v>
      </c>
      <c r="Z296" s="178">
        <v>0</v>
      </c>
      <c r="AA296" s="179">
        <f t="shared" si="98"/>
        <v>0</v>
      </c>
      <c r="AR296" s="19" t="s">
        <v>414</v>
      </c>
      <c r="AT296" s="19" t="s">
        <v>536</v>
      </c>
      <c r="AU296" s="19" t="s">
        <v>93</v>
      </c>
      <c r="AY296" s="19" t="s">
        <v>219</v>
      </c>
      <c r="BE296" s="118">
        <f t="shared" si="99"/>
        <v>0</v>
      </c>
      <c r="BF296" s="118">
        <f t="shared" si="100"/>
        <v>0</v>
      </c>
      <c r="BG296" s="118">
        <f t="shared" si="101"/>
        <v>0</v>
      </c>
      <c r="BH296" s="118">
        <f t="shared" si="102"/>
        <v>0</v>
      </c>
      <c r="BI296" s="118">
        <f t="shared" si="103"/>
        <v>0</v>
      </c>
      <c r="BJ296" s="19" t="s">
        <v>40</v>
      </c>
      <c r="BK296" s="118">
        <f t="shared" si="104"/>
        <v>0</v>
      </c>
      <c r="BL296" s="19" t="s">
        <v>268</v>
      </c>
      <c r="BM296" s="19" t="s">
        <v>847</v>
      </c>
    </row>
    <row r="297" spans="2:65" s="1" customFormat="1" ht="25.5" customHeight="1">
      <c r="B297" s="35"/>
      <c r="C297" s="181" t="s">
        <v>848</v>
      </c>
      <c r="D297" s="181" t="s">
        <v>536</v>
      </c>
      <c r="E297" s="182" t="s">
        <v>849</v>
      </c>
      <c r="F297" s="285" t="s">
        <v>850</v>
      </c>
      <c r="G297" s="285"/>
      <c r="H297" s="285"/>
      <c r="I297" s="285"/>
      <c r="J297" s="183" t="s">
        <v>846</v>
      </c>
      <c r="K297" s="184">
        <v>48</v>
      </c>
      <c r="L297" s="282">
        <v>0</v>
      </c>
      <c r="M297" s="283"/>
      <c r="N297" s="284">
        <f t="shared" si="95"/>
        <v>0</v>
      </c>
      <c r="O297" s="254"/>
      <c r="P297" s="254"/>
      <c r="Q297" s="254"/>
      <c r="R297" s="37"/>
      <c r="T297" s="177" t="s">
        <v>22</v>
      </c>
      <c r="U297" s="44" t="s">
        <v>49</v>
      </c>
      <c r="V297" s="36"/>
      <c r="W297" s="178">
        <f t="shared" si="96"/>
        <v>0</v>
      </c>
      <c r="X297" s="178">
        <v>0</v>
      </c>
      <c r="Y297" s="178">
        <f t="shared" si="97"/>
        <v>0</v>
      </c>
      <c r="Z297" s="178">
        <v>0</v>
      </c>
      <c r="AA297" s="179">
        <f t="shared" si="98"/>
        <v>0</v>
      </c>
      <c r="AR297" s="19" t="s">
        <v>414</v>
      </c>
      <c r="AT297" s="19" t="s">
        <v>536</v>
      </c>
      <c r="AU297" s="19" t="s">
        <v>93</v>
      </c>
      <c r="AY297" s="19" t="s">
        <v>219</v>
      </c>
      <c r="BE297" s="118">
        <f t="shared" si="99"/>
        <v>0</v>
      </c>
      <c r="BF297" s="118">
        <f t="shared" si="100"/>
        <v>0</v>
      </c>
      <c r="BG297" s="118">
        <f t="shared" si="101"/>
        <v>0</v>
      </c>
      <c r="BH297" s="118">
        <f t="shared" si="102"/>
        <v>0</v>
      </c>
      <c r="BI297" s="118">
        <f t="shared" si="103"/>
        <v>0</v>
      </c>
      <c r="BJ297" s="19" t="s">
        <v>40</v>
      </c>
      <c r="BK297" s="118">
        <f t="shared" si="104"/>
        <v>0</v>
      </c>
      <c r="BL297" s="19" t="s">
        <v>268</v>
      </c>
      <c r="BM297" s="19" t="s">
        <v>851</v>
      </c>
    </row>
    <row r="298" spans="2:65" s="1" customFormat="1" ht="16.5" customHeight="1">
      <c r="B298" s="35"/>
      <c r="C298" s="181" t="s">
        <v>852</v>
      </c>
      <c r="D298" s="181" t="s">
        <v>536</v>
      </c>
      <c r="E298" s="182" t="s">
        <v>853</v>
      </c>
      <c r="F298" s="285" t="s">
        <v>854</v>
      </c>
      <c r="G298" s="285"/>
      <c r="H298" s="285"/>
      <c r="I298" s="285"/>
      <c r="J298" s="183" t="s">
        <v>372</v>
      </c>
      <c r="K298" s="184">
        <v>1</v>
      </c>
      <c r="L298" s="282">
        <v>0</v>
      </c>
      <c r="M298" s="283"/>
      <c r="N298" s="284">
        <f t="shared" si="95"/>
        <v>0</v>
      </c>
      <c r="O298" s="254"/>
      <c r="P298" s="254"/>
      <c r="Q298" s="254"/>
      <c r="R298" s="37"/>
      <c r="T298" s="177" t="s">
        <v>22</v>
      </c>
      <c r="U298" s="44" t="s">
        <v>49</v>
      </c>
      <c r="V298" s="36"/>
      <c r="W298" s="178">
        <f t="shared" si="96"/>
        <v>0</v>
      </c>
      <c r="X298" s="178">
        <v>0</v>
      </c>
      <c r="Y298" s="178">
        <f t="shared" si="97"/>
        <v>0</v>
      </c>
      <c r="Z298" s="178">
        <v>0</v>
      </c>
      <c r="AA298" s="179">
        <f t="shared" si="98"/>
        <v>0</v>
      </c>
      <c r="AR298" s="19" t="s">
        <v>414</v>
      </c>
      <c r="AT298" s="19" t="s">
        <v>536</v>
      </c>
      <c r="AU298" s="19" t="s">
        <v>93</v>
      </c>
      <c r="AY298" s="19" t="s">
        <v>219</v>
      </c>
      <c r="BE298" s="118">
        <f t="shared" si="99"/>
        <v>0</v>
      </c>
      <c r="BF298" s="118">
        <f t="shared" si="100"/>
        <v>0</v>
      </c>
      <c r="BG298" s="118">
        <f t="shared" si="101"/>
        <v>0</v>
      </c>
      <c r="BH298" s="118">
        <f t="shared" si="102"/>
        <v>0</v>
      </c>
      <c r="BI298" s="118">
        <f t="shared" si="103"/>
        <v>0</v>
      </c>
      <c r="BJ298" s="19" t="s">
        <v>40</v>
      </c>
      <c r="BK298" s="118">
        <f t="shared" si="104"/>
        <v>0</v>
      </c>
      <c r="BL298" s="19" t="s">
        <v>268</v>
      </c>
      <c r="BM298" s="19" t="s">
        <v>855</v>
      </c>
    </row>
    <row r="299" spans="2:65" s="1" customFormat="1" ht="25.5" customHeight="1">
      <c r="B299" s="35"/>
      <c r="C299" s="173" t="s">
        <v>856</v>
      </c>
      <c r="D299" s="173" t="s">
        <v>220</v>
      </c>
      <c r="E299" s="174" t="s">
        <v>857</v>
      </c>
      <c r="F299" s="251" t="s">
        <v>858</v>
      </c>
      <c r="G299" s="251"/>
      <c r="H299" s="251"/>
      <c r="I299" s="251"/>
      <c r="J299" s="175" t="s">
        <v>429</v>
      </c>
      <c r="K299" s="176">
        <v>247.2</v>
      </c>
      <c r="L299" s="252">
        <v>0</v>
      </c>
      <c r="M299" s="253"/>
      <c r="N299" s="254">
        <f t="shared" si="95"/>
        <v>0</v>
      </c>
      <c r="O299" s="254"/>
      <c r="P299" s="254"/>
      <c r="Q299" s="254"/>
      <c r="R299" s="37"/>
      <c r="T299" s="177" t="s">
        <v>22</v>
      </c>
      <c r="U299" s="44" t="s">
        <v>49</v>
      </c>
      <c r="V299" s="36"/>
      <c r="W299" s="178">
        <f t="shared" si="96"/>
        <v>0</v>
      </c>
      <c r="X299" s="178">
        <v>0</v>
      </c>
      <c r="Y299" s="178">
        <f t="shared" si="97"/>
        <v>0</v>
      </c>
      <c r="Z299" s="178">
        <v>0</v>
      </c>
      <c r="AA299" s="179">
        <f t="shared" si="98"/>
        <v>0</v>
      </c>
      <c r="AR299" s="19" t="s">
        <v>268</v>
      </c>
      <c r="AT299" s="19" t="s">
        <v>220</v>
      </c>
      <c r="AU299" s="19" t="s">
        <v>93</v>
      </c>
      <c r="AY299" s="19" t="s">
        <v>219</v>
      </c>
      <c r="BE299" s="118">
        <f t="shared" si="99"/>
        <v>0</v>
      </c>
      <c r="BF299" s="118">
        <f t="shared" si="100"/>
        <v>0</v>
      </c>
      <c r="BG299" s="118">
        <f t="shared" si="101"/>
        <v>0</v>
      </c>
      <c r="BH299" s="118">
        <f t="shared" si="102"/>
        <v>0</v>
      </c>
      <c r="BI299" s="118">
        <f t="shared" si="103"/>
        <v>0</v>
      </c>
      <c r="BJ299" s="19" t="s">
        <v>40</v>
      </c>
      <c r="BK299" s="118">
        <f t="shared" si="104"/>
        <v>0</v>
      </c>
      <c r="BL299" s="19" t="s">
        <v>268</v>
      </c>
      <c r="BM299" s="19" t="s">
        <v>859</v>
      </c>
    </row>
    <row r="300" spans="2:65" s="1" customFormat="1" ht="25.5" customHeight="1">
      <c r="B300" s="35"/>
      <c r="C300" s="181" t="s">
        <v>860</v>
      </c>
      <c r="D300" s="181" t="s">
        <v>536</v>
      </c>
      <c r="E300" s="182" t="s">
        <v>861</v>
      </c>
      <c r="F300" s="285" t="s">
        <v>862</v>
      </c>
      <c r="G300" s="285"/>
      <c r="H300" s="285"/>
      <c r="I300" s="285"/>
      <c r="J300" s="183" t="s">
        <v>429</v>
      </c>
      <c r="K300" s="184">
        <v>259.56</v>
      </c>
      <c r="L300" s="282">
        <v>0</v>
      </c>
      <c r="M300" s="283"/>
      <c r="N300" s="284">
        <f t="shared" si="95"/>
        <v>0</v>
      </c>
      <c r="O300" s="254"/>
      <c r="P300" s="254"/>
      <c r="Q300" s="254"/>
      <c r="R300" s="37"/>
      <c r="T300" s="177" t="s">
        <v>22</v>
      </c>
      <c r="U300" s="44" t="s">
        <v>49</v>
      </c>
      <c r="V300" s="36"/>
      <c r="W300" s="178">
        <f t="shared" si="96"/>
        <v>0</v>
      </c>
      <c r="X300" s="178">
        <v>5.0000000000000001E-4</v>
      </c>
      <c r="Y300" s="178">
        <f t="shared" si="97"/>
        <v>0.12978000000000001</v>
      </c>
      <c r="Z300" s="178">
        <v>0</v>
      </c>
      <c r="AA300" s="179">
        <f t="shared" si="98"/>
        <v>0</v>
      </c>
      <c r="AR300" s="19" t="s">
        <v>414</v>
      </c>
      <c r="AT300" s="19" t="s">
        <v>536</v>
      </c>
      <c r="AU300" s="19" t="s">
        <v>93</v>
      </c>
      <c r="AY300" s="19" t="s">
        <v>219</v>
      </c>
      <c r="BE300" s="118">
        <f t="shared" si="99"/>
        <v>0</v>
      </c>
      <c r="BF300" s="118">
        <f t="shared" si="100"/>
        <v>0</v>
      </c>
      <c r="BG300" s="118">
        <f t="shared" si="101"/>
        <v>0</v>
      </c>
      <c r="BH300" s="118">
        <f t="shared" si="102"/>
        <v>0</v>
      </c>
      <c r="BI300" s="118">
        <f t="shared" si="103"/>
        <v>0</v>
      </c>
      <c r="BJ300" s="19" t="s">
        <v>40</v>
      </c>
      <c r="BK300" s="118">
        <f t="shared" si="104"/>
        <v>0</v>
      </c>
      <c r="BL300" s="19" t="s">
        <v>268</v>
      </c>
      <c r="BM300" s="19" t="s">
        <v>863</v>
      </c>
    </row>
    <row r="301" spans="2:65" s="1" customFormat="1" ht="16.5" customHeight="1">
      <c r="B301" s="35"/>
      <c r="C301" s="173" t="s">
        <v>864</v>
      </c>
      <c r="D301" s="173" t="s">
        <v>220</v>
      </c>
      <c r="E301" s="174" t="s">
        <v>865</v>
      </c>
      <c r="F301" s="251" t="s">
        <v>866</v>
      </c>
      <c r="G301" s="251"/>
      <c r="H301" s="251"/>
      <c r="I301" s="251"/>
      <c r="J301" s="175" t="s">
        <v>429</v>
      </c>
      <c r="K301" s="176">
        <v>163.19999999999999</v>
      </c>
      <c r="L301" s="252">
        <v>0</v>
      </c>
      <c r="M301" s="253"/>
      <c r="N301" s="254">
        <f t="shared" si="95"/>
        <v>0</v>
      </c>
      <c r="O301" s="254"/>
      <c r="P301" s="254"/>
      <c r="Q301" s="254"/>
      <c r="R301" s="37"/>
      <c r="T301" s="177" t="s">
        <v>22</v>
      </c>
      <c r="U301" s="44" t="s">
        <v>49</v>
      </c>
      <c r="V301" s="36"/>
      <c r="W301" s="178">
        <f t="shared" si="96"/>
        <v>0</v>
      </c>
      <c r="X301" s="178">
        <v>0</v>
      </c>
      <c r="Y301" s="178">
        <f t="shared" si="97"/>
        <v>0</v>
      </c>
      <c r="Z301" s="178">
        <v>0</v>
      </c>
      <c r="AA301" s="179">
        <f t="shared" si="98"/>
        <v>0</v>
      </c>
      <c r="AR301" s="19" t="s">
        <v>268</v>
      </c>
      <c r="AT301" s="19" t="s">
        <v>220</v>
      </c>
      <c r="AU301" s="19" t="s">
        <v>93</v>
      </c>
      <c r="AY301" s="19" t="s">
        <v>219</v>
      </c>
      <c r="BE301" s="118">
        <f t="shared" si="99"/>
        <v>0</v>
      </c>
      <c r="BF301" s="118">
        <f t="shared" si="100"/>
        <v>0</v>
      </c>
      <c r="BG301" s="118">
        <f t="shared" si="101"/>
        <v>0</v>
      </c>
      <c r="BH301" s="118">
        <f t="shared" si="102"/>
        <v>0</v>
      </c>
      <c r="BI301" s="118">
        <f t="shared" si="103"/>
        <v>0</v>
      </c>
      <c r="BJ301" s="19" t="s">
        <v>40</v>
      </c>
      <c r="BK301" s="118">
        <f t="shared" si="104"/>
        <v>0</v>
      </c>
      <c r="BL301" s="19" t="s">
        <v>268</v>
      </c>
      <c r="BM301" s="19" t="s">
        <v>867</v>
      </c>
    </row>
    <row r="302" spans="2:65" s="1" customFormat="1" ht="16.5" customHeight="1">
      <c r="B302" s="35"/>
      <c r="C302" s="181" t="s">
        <v>868</v>
      </c>
      <c r="D302" s="181" t="s">
        <v>536</v>
      </c>
      <c r="E302" s="182" t="s">
        <v>869</v>
      </c>
      <c r="F302" s="285" t="s">
        <v>870</v>
      </c>
      <c r="G302" s="285"/>
      <c r="H302" s="285"/>
      <c r="I302" s="285"/>
      <c r="J302" s="183" t="s">
        <v>429</v>
      </c>
      <c r="K302" s="184">
        <v>168</v>
      </c>
      <c r="L302" s="282">
        <v>0</v>
      </c>
      <c r="M302" s="283"/>
      <c r="N302" s="284">
        <f t="shared" si="95"/>
        <v>0</v>
      </c>
      <c r="O302" s="254"/>
      <c r="P302" s="254"/>
      <c r="Q302" s="254"/>
      <c r="R302" s="37"/>
      <c r="T302" s="177" t="s">
        <v>22</v>
      </c>
      <c r="U302" s="44" t="s">
        <v>49</v>
      </c>
      <c r="V302" s="36"/>
      <c r="W302" s="178">
        <f t="shared" si="96"/>
        <v>0</v>
      </c>
      <c r="X302" s="178">
        <v>0</v>
      </c>
      <c r="Y302" s="178">
        <f t="shared" si="97"/>
        <v>0</v>
      </c>
      <c r="Z302" s="178">
        <v>0</v>
      </c>
      <c r="AA302" s="179">
        <f t="shared" si="98"/>
        <v>0</v>
      </c>
      <c r="AR302" s="19" t="s">
        <v>414</v>
      </c>
      <c r="AT302" s="19" t="s">
        <v>536</v>
      </c>
      <c r="AU302" s="19" t="s">
        <v>93</v>
      </c>
      <c r="AY302" s="19" t="s">
        <v>219</v>
      </c>
      <c r="BE302" s="118">
        <f t="shared" si="99"/>
        <v>0</v>
      </c>
      <c r="BF302" s="118">
        <f t="shared" si="100"/>
        <v>0</v>
      </c>
      <c r="BG302" s="118">
        <f t="shared" si="101"/>
        <v>0</v>
      </c>
      <c r="BH302" s="118">
        <f t="shared" si="102"/>
        <v>0</v>
      </c>
      <c r="BI302" s="118">
        <f t="shared" si="103"/>
        <v>0</v>
      </c>
      <c r="BJ302" s="19" t="s">
        <v>40</v>
      </c>
      <c r="BK302" s="118">
        <f t="shared" si="104"/>
        <v>0</v>
      </c>
      <c r="BL302" s="19" t="s">
        <v>268</v>
      </c>
      <c r="BM302" s="19" t="s">
        <v>871</v>
      </c>
    </row>
    <row r="303" spans="2:65" s="1" customFormat="1" ht="16.5" customHeight="1">
      <c r="B303" s="35"/>
      <c r="C303" s="173" t="s">
        <v>872</v>
      </c>
      <c r="D303" s="173" t="s">
        <v>220</v>
      </c>
      <c r="E303" s="174" t="s">
        <v>873</v>
      </c>
      <c r="F303" s="251" t="s">
        <v>874</v>
      </c>
      <c r="G303" s="251"/>
      <c r="H303" s="251"/>
      <c r="I303" s="251"/>
      <c r="J303" s="175" t="s">
        <v>372</v>
      </c>
      <c r="K303" s="176">
        <v>180</v>
      </c>
      <c r="L303" s="252">
        <v>0</v>
      </c>
      <c r="M303" s="253"/>
      <c r="N303" s="254">
        <f t="shared" si="95"/>
        <v>0</v>
      </c>
      <c r="O303" s="254"/>
      <c r="P303" s="254"/>
      <c r="Q303" s="254"/>
      <c r="R303" s="37"/>
      <c r="T303" s="177" t="s">
        <v>22</v>
      </c>
      <c r="U303" s="44" t="s">
        <v>49</v>
      </c>
      <c r="V303" s="36"/>
      <c r="W303" s="178">
        <f t="shared" si="96"/>
        <v>0</v>
      </c>
      <c r="X303" s="178">
        <v>0</v>
      </c>
      <c r="Y303" s="178">
        <f t="shared" si="97"/>
        <v>0</v>
      </c>
      <c r="Z303" s="178">
        <v>0</v>
      </c>
      <c r="AA303" s="179">
        <f t="shared" si="98"/>
        <v>0</v>
      </c>
      <c r="AR303" s="19" t="s">
        <v>268</v>
      </c>
      <c r="AT303" s="19" t="s">
        <v>220</v>
      </c>
      <c r="AU303" s="19" t="s">
        <v>93</v>
      </c>
      <c r="AY303" s="19" t="s">
        <v>219</v>
      </c>
      <c r="BE303" s="118">
        <f t="shared" si="99"/>
        <v>0</v>
      </c>
      <c r="BF303" s="118">
        <f t="shared" si="100"/>
        <v>0</v>
      </c>
      <c r="BG303" s="118">
        <f t="shared" si="101"/>
        <v>0</v>
      </c>
      <c r="BH303" s="118">
        <f t="shared" si="102"/>
        <v>0</v>
      </c>
      <c r="BI303" s="118">
        <f t="shared" si="103"/>
        <v>0</v>
      </c>
      <c r="BJ303" s="19" t="s">
        <v>40</v>
      </c>
      <c r="BK303" s="118">
        <f t="shared" si="104"/>
        <v>0</v>
      </c>
      <c r="BL303" s="19" t="s">
        <v>268</v>
      </c>
      <c r="BM303" s="19" t="s">
        <v>875</v>
      </c>
    </row>
    <row r="304" spans="2:65" s="1" customFormat="1" ht="25.5" customHeight="1">
      <c r="B304" s="35"/>
      <c r="C304" s="181" t="s">
        <v>876</v>
      </c>
      <c r="D304" s="181" t="s">
        <v>536</v>
      </c>
      <c r="E304" s="182" t="s">
        <v>877</v>
      </c>
      <c r="F304" s="285" t="s">
        <v>878</v>
      </c>
      <c r="G304" s="285"/>
      <c r="H304" s="285"/>
      <c r="I304" s="285"/>
      <c r="J304" s="183" t="s">
        <v>372</v>
      </c>
      <c r="K304" s="184">
        <v>180</v>
      </c>
      <c r="L304" s="282">
        <v>0</v>
      </c>
      <c r="M304" s="283"/>
      <c r="N304" s="284">
        <f t="shared" si="95"/>
        <v>0</v>
      </c>
      <c r="O304" s="254"/>
      <c r="P304" s="254"/>
      <c r="Q304" s="254"/>
      <c r="R304" s="37"/>
      <c r="T304" s="177" t="s">
        <v>22</v>
      </c>
      <c r="U304" s="44" t="s">
        <v>49</v>
      </c>
      <c r="V304" s="36"/>
      <c r="W304" s="178">
        <f t="shared" si="96"/>
        <v>0</v>
      </c>
      <c r="X304" s="178">
        <v>0</v>
      </c>
      <c r="Y304" s="178">
        <f t="shared" si="97"/>
        <v>0</v>
      </c>
      <c r="Z304" s="178">
        <v>0</v>
      </c>
      <c r="AA304" s="179">
        <f t="shared" si="98"/>
        <v>0</v>
      </c>
      <c r="AR304" s="19" t="s">
        <v>414</v>
      </c>
      <c r="AT304" s="19" t="s">
        <v>536</v>
      </c>
      <c r="AU304" s="19" t="s">
        <v>93</v>
      </c>
      <c r="AY304" s="19" t="s">
        <v>219</v>
      </c>
      <c r="BE304" s="118">
        <f t="shared" si="99"/>
        <v>0</v>
      </c>
      <c r="BF304" s="118">
        <f t="shared" si="100"/>
        <v>0</v>
      </c>
      <c r="BG304" s="118">
        <f t="shared" si="101"/>
        <v>0</v>
      </c>
      <c r="BH304" s="118">
        <f t="shared" si="102"/>
        <v>0</v>
      </c>
      <c r="BI304" s="118">
        <f t="shared" si="103"/>
        <v>0</v>
      </c>
      <c r="BJ304" s="19" t="s">
        <v>40</v>
      </c>
      <c r="BK304" s="118">
        <f t="shared" si="104"/>
        <v>0</v>
      </c>
      <c r="BL304" s="19" t="s">
        <v>268</v>
      </c>
      <c r="BM304" s="19" t="s">
        <v>879</v>
      </c>
    </row>
    <row r="305" spans="2:65" s="1" customFormat="1" ht="25.5" customHeight="1">
      <c r="B305" s="35"/>
      <c r="C305" s="173" t="s">
        <v>880</v>
      </c>
      <c r="D305" s="173" t="s">
        <v>220</v>
      </c>
      <c r="E305" s="174" t="s">
        <v>881</v>
      </c>
      <c r="F305" s="251" t="s">
        <v>882</v>
      </c>
      <c r="G305" s="251"/>
      <c r="H305" s="251"/>
      <c r="I305" s="251"/>
      <c r="J305" s="175" t="s">
        <v>372</v>
      </c>
      <c r="K305" s="176">
        <v>4</v>
      </c>
      <c r="L305" s="252">
        <v>0</v>
      </c>
      <c r="M305" s="253"/>
      <c r="N305" s="254">
        <f t="shared" si="95"/>
        <v>0</v>
      </c>
      <c r="O305" s="254"/>
      <c r="P305" s="254"/>
      <c r="Q305" s="254"/>
      <c r="R305" s="37"/>
      <c r="T305" s="177" t="s">
        <v>22</v>
      </c>
      <c r="U305" s="44" t="s">
        <v>49</v>
      </c>
      <c r="V305" s="36"/>
      <c r="W305" s="178">
        <f t="shared" si="96"/>
        <v>0</v>
      </c>
      <c r="X305" s="178">
        <v>0</v>
      </c>
      <c r="Y305" s="178">
        <f t="shared" si="97"/>
        <v>0</v>
      </c>
      <c r="Z305" s="178">
        <v>0</v>
      </c>
      <c r="AA305" s="179">
        <f t="shared" si="98"/>
        <v>0</v>
      </c>
      <c r="AR305" s="19" t="s">
        <v>268</v>
      </c>
      <c r="AT305" s="19" t="s">
        <v>220</v>
      </c>
      <c r="AU305" s="19" t="s">
        <v>93</v>
      </c>
      <c r="AY305" s="19" t="s">
        <v>219</v>
      </c>
      <c r="BE305" s="118">
        <f t="shared" si="99"/>
        <v>0</v>
      </c>
      <c r="BF305" s="118">
        <f t="shared" si="100"/>
        <v>0</v>
      </c>
      <c r="BG305" s="118">
        <f t="shared" si="101"/>
        <v>0</v>
      </c>
      <c r="BH305" s="118">
        <f t="shared" si="102"/>
        <v>0</v>
      </c>
      <c r="BI305" s="118">
        <f t="shared" si="103"/>
        <v>0</v>
      </c>
      <c r="BJ305" s="19" t="s">
        <v>40</v>
      </c>
      <c r="BK305" s="118">
        <f t="shared" si="104"/>
        <v>0</v>
      </c>
      <c r="BL305" s="19" t="s">
        <v>268</v>
      </c>
      <c r="BM305" s="19" t="s">
        <v>883</v>
      </c>
    </row>
    <row r="306" spans="2:65" s="1" customFormat="1" ht="25.5" customHeight="1">
      <c r="B306" s="35"/>
      <c r="C306" s="181" t="s">
        <v>884</v>
      </c>
      <c r="D306" s="181" t="s">
        <v>536</v>
      </c>
      <c r="E306" s="182" t="s">
        <v>885</v>
      </c>
      <c r="F306" s="285" t="s">
        <v>886</v>
      </c>
      <c r="G306" s="285"/>
      <c r="H306" s="285"/>
      <c r="I306" s="285"/>
      <c r="J306" s="183" t="s">
        <v>372</v>
      </c>
      <c r="K306" s="184">
        <v>4</v>
      </c>
      <c r="L306" s="282">
        <v>0</v>
      </c>
      <c r="M306" s="283"/>
      <c r="N306" s="284">
        <f t="shared" si="95"/>
        <v>0</v>
      </c>
      <c r="O306" s="254"/>
      <c r="P306" s="254"/>
      <c r="Q306" s="254"/>
      <c r="R306" s="37"/>
      <c r="T306" s="177" t="s">
        <v>22</v>
      </c>
      <c r="U306" s="44" t="s">
        <v>49</v>
      </c>
      <c r="V306" s="36"/>
      <c r="W306" s="178">
        <f t="shared" si="96"/>
        <v>0</v>
      </c>
      <c r="X306" s="178">
        <v>0</v>
      </c>
      <c r="Y306" s="178">
        <f t="shared" si="97"/>
        <v>0</v>
      </c>
      <c r="Z306" s="178">
        <v>0</v>
      </c>
      <c r="AA306" s="179">
        <f t="shared" si="98"/>
        <v>0</v>
      </c>
      <c r="AR306" s="19" t="s">
        <v>414</v>
      </c>
      <c r="AT306" s="19" t="s">
        <v>536</v>
      </c>
      <c r="AU306" s="19" t="s">
        <v>93</v>
      </c>
      <c r="AY306" s="19" t="s">
        <v>219</v>
      </c>
      <c r="BE306" s="118">
        <f t="shared" si="99"/>
        <v>0</v>
      </c>
      <c r="BF306" s="118">
        <f t="shared" si="100"/>
        <v>0</v>
      </c>
      <c r="BG306" s="118">
        <f t="shared" si="101"/>
        <v>0</v>
      </c>
      <c r="BH306" s="118">
        <f t="shared" si="102"/>
        <v>0</v>
      </c>
      <c r="BI306" s="118">
        <f t="shared" si="103"/>
        <v>0</v>
      </c>
      <c r="BJ306" s="19" t="s">
        <v>40</v>
      </c>
      <c r="BK306" s="118">
        <f t="shared" si="104"/>
        <v>0</v>
      </c>
      <c r="BL306" s="19" t="s">
        <v>268</v>
      </c>
      <c r="BM306" s="19" t="s">
        <v>887</v>
      </c>
    </row>
    <row r="307" spans="2:65" s="1" customFormat="1" ht="25.5" customHeight="1">
      <c r="B307" s="35"/>
      <c r="C307" s="173" t="s">
        <v>888</v>
      </c>
      <c r="D307" s="173" t="s">
        <v>220</v>
      </c>
      <c r="E307" s="174" t="s">
        <v>889</v>
      </c>
      <c r="F307" s="251" t="s">
        <v>890</v>
      </c>
      <c r="G307" s="251"/>
      <c r="H307" s="251"/>
      <c r="I307" s="251"/>
      <c r="J307" s="175" t="s">
        <v>372</v>
      </c>
      <c r="K307" s="176">
        <v>8</v>
      </c>
      <c r="L307" s="252">
        <v>0</v>
      </c>
      <c r="M307" s="253"/>
      <c r="N307" s="254">
        <f t="shared" si="95"/>
        <v>0</v>
      </c>
      <c r="O307" s="254"/>
      <c r="P307" s="254"/>
      <c r="Q307" s="254"/>
      <c r="R307" s="37"/>
      <c r="T307" s="177" t="s">
        <v>22</v>
      </c>
      <c r="U307" s="44" t="s">
        <v>49</v>
      </c>
      <c r="V307" s="36"/>
      <c r="W307" s="178">
        <f t="shared" si="96"/>
        <v>0</v>
      </c>
      <c r="X307" s="178">
        <v>0</v>
      </c>
      <c r="Y307" s="178">
        <f t="shared" si="97"/>
        <v>0</v>
      </c>
      <c r="Z307" s="178">
        <v>0</v>
      </c>
      <c r="AA307" s="179">
        <f t="shared" si="98"/>
        <v>0</v>
      </c>
      <c r="AR307" s="19" t="s">
        <v>268</v>
      </c>
      <c r="AT307" s="19" t="s">
        <v>220</v>
      </c>
      <c r="AU307" s="19" t="s">
        <v>93</v>
      </c>
      <c r="AY307" s="19" t="s">
        <v>219</v>
      </c>
      <c r="BE307" s="118">
        <f t="shared" si="99"/>
        <v>0</v>
      </c>
      <c r="BF307" s="118">
        <f t="shared" si="100"/>
        <v>0</v>
      </c>
      <c r="BG307" s="118">
        <f t="shared" si="101"/>
        <v>0</v>
      </c>
      <c r="BH307" s="118">
        <f t="shared" si="102"/>
        <v>0</v>
      </c>
      <c r="BI307" s="118">
        <f t="shared" si="103"/>
        <v>0</v>
      </c>
      <c r="BJ307" s="19" t="s">
        <v>40</v>
      </c>
      <c r="BK307" s="118">
        <f t="shared" si="104"/>
        <v>0</v>
      </c>
      <c r="BL307" s="19" t="s">
        <v>268</v>
      </c>
      <c r="BM307" s="19" t="s">
        <v>891</v>
      </c>
    </row>
    <row r="308" spans="2:65" s="1" customFormat="1" ht="16.5" customHeight="1">
      <c r="B308" s="35"/>
      <c r="C308" s="181" t="s">
        <v>892</v>
      </c>
      <c r="D308" s="181" t="s">
        <v>536</v>
      </c>
      <c r="E308" s="182" t="s">
        <v>893</v>
      </c>
      <c r="F308" s="285" t="s">
        <v>894</v>
      </c>
      <c r="G308" s="285"/>
      <c r="H308" s="285"/>
      <c r="I308" s="285"/>
      <c r="J308" s="183" t="s">
        <v>372</v>
      </c>
      <c r="K308" s="184">
        <v>8</v>
      </c>
      <c r="L308" s="282">
        <v>0</v>
      </c>
      <c r="M308" s="283"/>
      <c r="N308" s="284">
        <f t="shared" si="95"/>
        <v>0</v>
      </c>
      <c r="O308" s="254"/>
      <c r="P308" s="254"/>
      <c r="Q308" s="254"/>
      <c r="R308" s="37"/>
      <c r="T308" s="177" t="s">
        <v>22</v>
      </c>
      <c r="U308" s="44" t="s">
        <v>49</v>
      </c>
      <c r="V308" s="36"/>
      <c r="W308" s="178">
        <f t="shared" si="96"/>
        <v>0</v>
      </c>
      <c r="X308" s="178">
        <v>0</v>
      </c>
      <c r="Y308" s="178">
        <f t="shared" si="97"/>
        <v>0</v>
      </c>
      <c r="Z308" s="178">
        <v>0</v>
      </c>
      <c r="AA308" s="179">
        <f t="shared" si="98"/>
        <v>0</v>
      </c>
      <c r="AR308" s="19" t="s">
        <v>414</v>
      </c>
      <c r="AT308" s="19" t="s">
        <v>536</v>
      </c>
      <c r="AU308" s="19" t="s">
        <v>93</v>
      </c>
      <c r="AY308" s="19" t="s">
        <v>219</v>
      </c>
      <c r="BE308" s="118">
        <f t="shared" si="99"/>
        <v>0</v>
      </c>
      <c r="BF308" s="118">
        <f t="shared" si="100"/>
        <v>0</v>
      </c>
      <c r="BG308" s="118">
        <f t="shared" si="101"/>
        <v>0</v>
      </c>
      <c r="BH308" s="118">
        <f t="shared" si="102"/>
        <v>0</v>
      </c>
      <c r="BI308" s="118">
        <f t="shared" si="103"/>
        <v>0</v>
      </c>
      <c r="BJ308" s="19" t="s">
        <v>40</v>
      </c>
      <c r="BK308" s="118">
        <f t="shared" si="104"/>
        <v>0</v>
      </c>
      <c r="BL308" s="19" t="s">
        <v>268</v>
      </c>
      <c r="BM308" s="19" t="s">
        <v>895</v>
      </c>
    </row>
    <row r="309" spans="2:65" s="1" customFormat="1" ht="16.5" customHeight="1">
      <c r="B309" s="35"/>
      <c r="C309" s="173" t="s">
        <v>896</v>
      </c>
      <c r="D309" s="173" t="s">
        <v>220</v>
      </c>
      <c r="E309" s="174" t="s">
        <v>897</v>
      </c>
      <c r="F309" s="251" t="s">
        <v>898</v>
      </c>
      <c r="G309" s="251"/>
      <c r="H309" s="251"/>
      <c r="I309" s="251"/>
      <c r="J309" s="175" t="s">
        <v>429</v>
      </c>
      <c r="K309" s="176">
        <v>64</v>
      </c>
      <c r="L309" s="252">
        <v>0</v>
      </c>
      <c r="M309" s="253"/>
      <c r="N309" s="254">
        <f t="shared" si="95"/>
        <v>0</v>
      </c>
      <c r="O309" s="254"/>
      <c r="P309" s="254"/>
      <c r="Q309" s="254"/>
      <c r="R309" s="37"/>
      <c r="T309" s="177" t="s">
        <v>22</v>
      </c>
      <c r="U309" s="44" t="s">
        <v>49</v>
      </c>
      <c r="V309" s="36"/>
      <c r="W309" s="178">
        <f t="shared" si="96"/>
        <v>0</v>
      </c>
      <c r="X309" s="178">
        <v>0</v>
      </c>
      <c r="Y309" s="178">
        <f t="shared" si="97"/>
        <v>0</v>
      </c>
      <c r="Z309" s="178">
        <v>0</v>
      </c>
      <c r="AA309" s="179">
        <f t="shared" si="98"/>
        <v>0</v>
      </c>
      <c r="AR309" s="19" t="s">
        <v>268</v>
      </c>
      <c r="AT309" s="19" t="s">
        <v>220</v>
      </c>
      <c r="AU309" s="19" t="s">
        <v>93</v>
      </c>
      <c r="AY309" s="19" t="s">
        <v>219</v>
      </c>
      <c r="BE309" s="118">
        <f t="shared" si="99"/>
        <v>0</v>
      </c>
      <c r="BF309" s="118">
        <f t="shared" si="100"/>
        <v>0</v>
      </c>
      <c r="BG309" s="118">
        <f t="shared" si="101"/>
        <v>0</v>
      </c>
      <c r="BH309" s="118">
        <f t="shared" si="102"/>
        <v>0</v>
      </c>
      <c r="BI309" s="118">
        <f t="shared" si="103"/>
        <v>0</v>
      </c>
      <c r="BJ309" s="19" t="s">
        <v>40</v>
      </c>
      <c r="BK309" s="118">
        <f t="shared" si="104"/>
        <v>0</v>
      </c>
      <c r="BL309" s="19" t="s">
        <v>268</v>
      </c>
      <c r="BM309" s="19" t="s">
        <v>899</v>
      </c>
    </row>
    <row r="310" spans="2:65" s="1" customFormat="1" ht="25.5" customHeight="1">
      <c r="B310" s="35"/>
      <c r="C310" s="181" t="s">
        <v>900</v>
      </c>
      <c r="D310" s="181" t="s">
        <v>536</v>
      </c>
      <c r="E310" s="182" t="s">
        <v>901</v>
      </c>
      <c r="F310" s="285" t="s">
        <v>902</v>
      </c>
      <c r="G310" s="285"/>
      <c r="H310" s="285"/>
      <c r="I310" s="285"/>
      <c r="J310" s="183" t="s">
        <v>429</v>
      </c>
      <c r="K310" s="184">
        <v>64</v>
      </c>
      <c r="L310" s="282">
        <v>0</v>
      </c>
      <c r="M310" s="283"/>
      <c r="N310" s="284">
        <f t="shared" si="95"/>
        <v>0</v>
      </c>
      <c r="O310" s="254"/>
      <c r="P310" s="254"/>
      <c r="Q310" s="254"/>
      <c r="R310" s="37"/>
      <c r="T310" s="177" t="s">
        <v>22</v>
      </c>
      <c r="U310" s="44" t="s">
        <v>49</v>
      </c>
      <c r="V310" s="36"/>
      <c r="W310" s="178">
        <f t="shared" si="96"/>
        <v>0</v>
      </c>
      <c r="X310" s="178">
        <v>0</v>
      </c>
      <c r="Y310" s="178">
        <f t="shared" si="97"/>
        <v>0</v>
      </c>
      <c r="Z310" s="178">
        <v>0</v>
      </c>
      <c r="AA310" s="179">
        <f t="shared" si="98"/>
        <v>0</v>
      </c>
      <c r="AR310" s="19" t="s">
        <v>414</v>
      </c>
      <c r="AT310" s="19" t="s">
        <v>536</v>
      </c>
      <c r="AU310" s="19" t="s">
        <v>93</v>
      </c>
      <c r="AY310" s="19" t="s">
        <v>219</v>
      </c>
      <c r="BE310" s="118">
        <f t="shared" si="99"/>
        <v>0</v>
      </c>
      <c r="BF310" s="118">
        <f t="shared" si="100"/>
        <v>0</v>
      </c>
      <c r="BG310" s="118">
        <f t="shared" si="101"/>
        <v>0</v>
      </c>
      <c r="BH310" s="118">
        <f t="shared" si="102"/>
        <v>0</v>
      </c>
      <c r="BI310" s="118">
        <f t="shared" si="103"/>
        <v>0</v>
      </c>
      <c r="BJ310" s="19" t="s">
        <v>40</v>
      </c>
      <c r="BK310" s="118">
        <f t="shared" si="104"/>
        <v>0</v>
      </c>
      <c r="BL310" s="19" t="s">
        <v>268</v>
      </c>
      <c r="BM310" s="19" t="s">
        <v>903</v>
      </c>
    </row>
    <row r="311" spans="2:65" s="1" customFormat="1" ht="16.5" customHeight="1">
      <c r="B311" s="35"/>
      <c r="C311" s="173" t="s">
        <v>904</v>
      </c>
      <c r="D311" s="173" t="s">
        <v>220</v>
      </c>
      <c r="E311" s="174" t="s">
        <v>905</v>
      </c>
      <c r="F311" s="251" t="s">
        <v>906</v>
      </c>
      <c r="G311" s="251"/>
      <c r="H311" s="251"/>
      <c r="I311" s="251"/>
      <c r="J311" s="175" t="s">
        <v>372</v>
      </c>
      <c r="K311" s="176">
        <v>40</v>
      </c>
      <c r="L311" s="252">
        <v>0</v>
      </c>
      <c r="M311" s="253"/>
      <c r="N311" s="254">
        <f t="shared" si="95"/>
        <v>0</v>
      </c>
      <c r="O311" s="254"/>
      <c r="P311" s="254"/>
      <c r="Q311" s="254"/>
      <c r="R311" s="37"/>
      <c r="T311" s="177" t="s">
        <v>22</v>
      </c>
      <c r="U311" s="44" t="s">
        <v>49</v>
      </c>
      <c r="V311" s="36"/>
      <c r="W311" s="178">
        <f t="shared" si="96"/>
        <v>0</v>
      </c>
      <c r="X311" s="178">
        <v>0</v>
      </c>
      <c r="Y311" s="178">
        <f t="shared" si="97"/>
        <v>0</v>
      </c>
      <c r="Z311" s="178">
        <v>0</v>
      </c>
      <c r="AA311" s="179">
        <f t="shared" si="98"/>
        <v>0</v>
      </c>
      <c r="AR311" s="19" t="s">
        <v>268</v>
      </c>
      <c r="AT311" s="19" t="s">
        <v>220</v>
      </c>
      <c r="AU311" s="19" t="s">
        <v>93</v>
      </c>
      <c r="AY311" s="19" t="s">
        <v>219</v>
      </c>
      <c r="BE311" s="118">
        <f t="shared" si="99"/>
        <v>0</v>
      </c>
      <c r="BF311" s="118">
        <f t="shared" si="100"/>
        <v>0</v>
      </c>
      <c r="BG311" s="118">
        <f t="shared" si="101"/>
        <v>0</v>
      </c>
      <c r="BH311" s="118">
        <f t="shared" si="102"/>
        <v>0</v>
      </c>
      <c r="BI311" s="118">
        <f t="shared" si="103"/>
        <v>0</v>
      </c>
      <c r="BJ311" s="19" t="s">
        <v>40</v>
      </c>
      <c r="BK311" s="118">
        <f t="shared" si="104"/>
        <v>0</v>
      </c>
      <c r="BL311" s="19" t="s">
        <v>268</v>
      </c>
      <c r="BM311" s="19" t="s">
        <v>907</v>
      </c>
    </row>
    <row r="312" spans="2:65" s="1" customFormat="1" ht="25.5" customHeight="1">
      <c r="B312" s="35"/>
      <c r="C312" s="181" t="s">
        <v>908</v>
      </c>
      <c r="D312" s="181" t="s">
        <v>536</v>
      </c>
      <c r="E312" s="182" t="s">
        <v>909</v>
      </c>
      <c r="F312" s="285" t="s">
        <v>910</v>
      </c>
      <c r="G312" s="285"/>
      <c r="H312" s="285"/>
      <c r="I312" s="285"/>
      <c r="J312" s="183" t="s">
        <v>372</v>
      </c>
      <c r="K312" s="184">
        <v>40</v>
      </c>
      <c r="L312" s="282">
        <v>0</v>
      </c>
      <c r="M312" s="283"/>
      <c r="N312" s="284">
        <f t="shared" si="95"/>
        <v>0</v>
      </c>
      <c r="O312" s="254"/>
      <c r="P312" s="254"/>
      <c r="Q312" s="254"/>
      <c r="R312" s="37"/>
      <c r="T312" s="177" t="s">
        <v>22</v>
      </c>
      <c r="U312" s="44" t="s">
        <v>49</v>
      </c>
      <c r="V312" s="36"/>
      <c r="W312" s="178">
        <f t="shared" si="96"/>
        <v>0</v>
      </c>
      <c r="X312" s="178">
        <v>0</v>
      </c>
      <c r="Y312" s="178">
        <f t="shared" si="97"/>
        <v>0</v>
      </c>
      <c r="Z312" s="178">
        <v>0</v>
      </c>
      <c r="AA312" s="179">
        <f t="shared" si="98"/>
        <v>0</v>
      </c>
      <c r="AR312" s="19" t="s">
        <v>414</v>
      </c>
      <c r="AT312" s="19" t="s">
        <v>536</v>
      </c>
      <c r="AU312" s="19" t="s">
        <v>93</v>
      </c>
      <c r="AY312" s="19" t="s">
        <v>219</v>
      </c>
      <c r="BE312" s="118">
        <f t="shared" si="99"/>
        <v>0</v>
      </c>
      <c r="BF312" s="118">
        <f t="shared" si="100"/>
        <v>0</v>
      </c>
      <c r="BG312" s="118">
        <f t="shared" si="101"/>
        <v>0</v>
      </c>
      <c r="BH312" s="118">
        <f t="shared" si="102"/>
        <v>0</v>
      </c>
      <c r="BI312" s="118">
        <f t="shared" si="103"/>
        <v>0</v>
      </c>
      <c r="BJ312" s="19" t="s">
        <v>40</v>
      </c>
      <c r="BK312" s="118">
        <f t="shared" si="104"/>
        <v>0</v>
      </c>
      <c r="BL312" s="19" t="s">
        <v>268</v>
      </c>
      <c r="BM312" s="19" t="s">
        <v>911</v>
      </c>
    </row>
    <row r="313" spans="2:65" s="1" customFormat="1" ht="25.5" customHeight="1">
      <c r="B313" s="35"/>
      <c r="C313" s="173" t="s">
        <v>912</v>
      </c>
      <c r="D313" s="173" t="s">
        <v>220</v>
      </c>
      <c r="E313" s="174" t="s">
        <v>913</v>
      </c>
      <c r="F313" s="251" t="s">
        <v>914</v>
      </c>
      <c r="G313" s="251"/>
      <c r="H313" s="251"/>
      <c r="I313" s="251"/>
      <c r="J313" s="175" t="s">
        <v>372</v>
      </c>
      <c r="K313" s="176">
        <v>8</v>
      </c>
      <c r="L313" s="252">
        <v>0</v>
      </c>
      <c r="M313" s="253"/>
      <c r="N313" s="254">
        <f t="shared" si="95"/>
        <v>0</v>
      </c>
      <c r="O313" s="254"/>
      <c r="P313" s="254"/>
      <c r="Q313" s="254"/>
      <c r="R313" s="37"/>
      <c r="T313" s="177" t="s">
        <v>22</v>
      </c>
      <c r="U313" s="44" t="s">
        <v>49</v>
      </c>
      <c r="V313" s="36"/>
      <c r="W313" s="178">
        <f t="shared" si="96"/>
        <v>0</v>
      </c>
      <c r="X313" s="178">
        <v>0</v>
      </c>
      <c r="Y313" s="178">
        <f t="shared" si="97"/>
        <v>0</v>
      </c>
      <c r="Z313" s="178">
        <v>0</v>
      </c>
      <c r="AA313" s="179">
        <f t="shared" si="98"/>
        <v>0</v>
      </c>
      <c r="AR313" s="19" t="s">
        <v>268</v>
      </c>
      <c r="AT313" s="19" t="s">
        <v>220</v>
      </c>
      <c r="AU313" s="19" t="s">
        <v>93</v>
      </c>
      <c r="AY313" s="19" t="s">
        <v>219</v>
      </c>
      <c r="BE313" s="118">
        <f t="shared" si="99"/>
        <v>0</v>
      </c>
      <c r="BF313" s="118">
        <f t="shared" si="100"/>
        <v>0</v>
      </c>
      <c r="BG313" s="118">
        <f t="shared" si="101"/>
        <v>0</v>
      </c>
      <c r="BH313" s="118">
        <f t="shared" si="102"/>
        <v>0</v>
      </c>
      <c r="BI313" s="118">
        <f t="shared" si="103"/>
        <v>0</v>
      </c>
      <c r="BJ313" s="19" t="s">
        <v>40</v>
      </c>
      <c r="BK313" s="118">
        <f t="shared" si="104"/>
        <v>0</v>
      </c>
      <c r="BL313" s="19" t="s">
        <v>268</v>
      </c>
      <c r="BM313" s="19" t="s">
        <v>915</v>
      </c>
    </row>
    <row r="314" spans="2:65" s="1" customFormat="1" ht="16.5" customHeight="1">
      <c r="B314" s="35"/>
      <c r="C314" s="181" t="s">
        <v>916</v>
      </c>
      <c r="D314" s="181" t="s">
        <v>536</v>
      </c>
      <c r="E314" s="182" t="s">
        <v>917</v>
      </c>
      <c r="F314" s="285" t="s">
        <v>918</v>
      </c>
      <c r="G314" s="285"/>
      <c r="H314" s="285"/>
      <c r="I314" s="285"/>
      <c r="J314" s="183" t="s">
        <v>372</v>
      </c>
      <c r="K314" s="184">
        <v>16</v>
      </c>
      <c r="L314" s="282">
        <v>0</v>
      </c>
      <c r="M314" s="283"/>
      <c r="N314" s="284">
        <f t="shared" si="95"/>
        <v>0</v>
      </c>
      <c r="O314" s="254"/>
      <c r="P314" s="254"/>
      <c r="Q314" s="254"/>
      <c r="R314" s="37"/>
      <c r="T314" s="177" t="s">
        <v>22</v>
      </c>
      <c r="U314" s="44" t="s">
        <v>49</v>
      </c>
      <c r="V314" s="36"/>
      <c r="W314" s="178">
        <f t="shared" si="96"/>
        <v>0</v>
      </c>
      <c r="X314" s="178">
        <v>0</v>
      </c>
      <c r="Y314" s="178">
        <f t="shared" si="97"/>
        <v>0</v>
      </c>
      <c r="Z314" s="178">
        <v>0</v>
      </c>
      <c r="AA314" s="179">
        <f t="shared" si="98"/>
        <v>0</v>
      </c>
      <c r="AR314" s="19" t="s">
        <v>414</v>
      </c>
      <c r="AT314" s="19" t="s">
        <v>536</v>
      </c>
      <c r="AU314" s="19" t="s">
        <v>93</v>
      </c>
      <c r="AY314" s="19" t="s">
        <v>219</v>
      </c>
      <c r="BE314" s="118">
        <f t="shared" si="99"/>
        <v>0</v>
      </c>
      <c r="BF314" s="118">
        <f t="shared" si="100"/>
        <v>0</v>
      </c>
      <c r="BG314" s="118">
        <f t="shared" si="101"/>
        <v>0</v>
      </c>
      <c r="BH314" s="118">
        <f t="shared" si="102"/>
        <v>0</v>
      </c>
      <c r="BI314" s="118">
        <f t="shared" si="103"/>
        <v>0</v>
      </c>
      <c r="BJ314" s="19" t="s">
        <v>40</v>
      </c>
      <c r="BK314" s="118">
        <f t="shared" si="104"/>
        <v>0</v>
      </c>
      <c r="BL314" s="19" t="s">
        <v>268</v>
      </c>
      <c r="BM314" s="19" t="s">
        <v>919</v>
      </c>
    </row>
    <row r="315" spans="2:65" s="1" customFormat="1" ht="16.5" customHeight="1">
      <c r="B315" s="35"/>
      <c r="C315" s="173" t="s">
        <v>920</v>
      </c>
      <c r="D315" s="173" t="s">
        <v>220</v>
      </c>
      <c r="E315" s="174" t="s">
        <v>921</v>
      </c>
      <c r="F315" s="251" t="s">
        <v>922</v>
      </c>
      <c r="G315" s="251"/>
      <c r="H315" s="251"/>
      <c r="I315" s="251"/>
      <c r="J315" s="175" t="s">
        <v>372</v>
      </c>
      <c r="K315" s="176">
        <v>8</v>
      </c>
      <c r="L315" s="252">
        <v>0</v>
      </c>
      <c r="M315" s="253"/>
      <c r="N315" s="254">
        <f t="shared" si="95"/>
        <v>0</v>
      </c>
      <c r="O315" s="254"/>
      <c r="P315" s="254"/>
      <c r="Q315" s="254"/>
      <c r="R315" s="37"/>
      <c r="T315" s="177" t="s">
        <v>22</v>
      </c>
      <c r="U315" s="44" t="s">
        <v>49</v>
      </c>
      <c r="V315" s="36"/>
      <c r="W315" s="178">
        <f t="shared" si="96"/>
        <v>0</v>
      </c>
      <c r="X315" s="178">
        <v>0</v>
      </c>
      <c r="Y315" s="178">
        <f t="shared" si="97"/>
        <v>0</v>
      </c>
      <c r="Z315" s="178">
        <v>0</v>
      </c>
      <c r="AA315" s="179">
        <f t="shared" si="98"/>
        <v>0</v>
      </c>
      <c r="AR315" s="19" t="s">
        <v>268</v>
      </c>
      <c r="AT315" s="19" t="s">
        <v>220</v>
      </c>
      <c r="AU315" s="19" t="s">
        <v>93</v>
      </c>
      <c r="AY315" s="19" t="s">
        <v>219</v>
      </c>
      <c r="BE315" s="118">
        <f t="shared" si="99"/>
        <v>0</v>
      </c>
      <c r="BF315" s="118">
        <f t="shared" si="100"/>
        <v>0</v>
      </c>
      <c r="BG315" s="118">
        <f t="shared" si="101"/>
        <v>0</v>
      </c>
      <c r="BH315" s="118">
        <f t="shared" si="102"/>
        <v>0</v>
      </c>
      <c r="BI315" s="118">
        <f t="shared" si="103"/>
        <v>0</v>
      </c>
      <c r="BJ315" s="19" t="s">
        <v>40</v>
      </c>
      <c r="BK315" s="118">
        <f t="shared" si="104"/>
        <v>0</v>
      </c>
      <c r="BL315" s="19" t="s">
        <v>268</v>
      </c>
      <c r="BM315" s="19" t="s">
        <v>923</v>
      </c>
    </row>
    <row r="316" spans="2:65" s="1" customFormat="1" ht="16.5" customHeight="1">
      <c r="B316" s="35"/>
      <c r="C316" s="181" t="s">
        <v>924</v>
      </c>
      <c r="D316" s="181" t="s">
        <v>536</v>
      </c>
      <c r="E316" s="182" t="s">
        <v>925</v>
      </c>
      <c r="F316" s="285" t="s">
        <v>926</v>
      </c>
      <c r="G316" s="285"/>
      <c r="H316" s="285"/>
      <c r="I316" s="285"/>
      <c r="J316" s="183" t="s">
        <v>372</v>
      </c>
      <c r="K316" s="184">
        <v>8</v>
      </c>
      <c r="L316" s="282">
        <v>0</v>
      </c>
      <c r="M316" s="283"/>
      <c r="N316" s="284">
        <f t="shared" si="95"/>
        <v>0</v>
      </c>
      <c r="O316" s="254"/>
      <c r="P316" s="254"/>
      <c r="Q316" s="254"/>
      <c r="R316" s="37"/>
      <c r="T316" s="177" t="s">
        <v>22</v>
      </c>
      <c r="U316" s="44" t="s">
        <v>49</v>
      </c>
      <c r="V316" s="36"/>
      <c r="W316" s="178">
        <f t="shared" si="96"/>
        <v>0</v>
      </c>
      <c r="X316" s="178">
        <v>0</v>
      </c>
      <c r="Y316" s="178">
        <f t="shared" si="97"/>
        <v>0</v>
      </c>
      <c r="Z316" s="178">
        <v>0</v>
      </c>
      <c r="AA316" s="179">
        <f t="shared" si="98"/>
        <v>0</v>
      </c>
      <c r="AR316" s="19" t="s">
        <v>414</v>
      </c>
      <c r="AT316" s="19" t="s">
        <v>536</v>
      </c>
      <c r="AU316" s="19" t="s">
        <v>93</v>
      </c>
      <c r="AY316" s="19" t="s">
        <v>219</v>
      </c>
      <c r="BE316" s="118">
        <f t="shared" si="99"/>
        <v>0</v>
      </c>
      <c r="BF316" s="118">
        <f t="shared" si="100"/>
        <v>0</v>
      </c>
      <c r="BG316" s="118">
        <f t="shared" si="101"/>
        <v>0</v>
      </c>
      <c r="BH316" s="118">
        <f t="shared" si="102"/>
        <v>0</v>
      </c>
      <c r="BI316" s="118">
        <f t="shared" si="103"/>
        <v>0</v>
      </c>
      <c r="BJ316" s="19" t="s">
        <v>40</v>
      </c>
      <c r="BK316" s="118">
        <f t="shared" si="104"/>
        <v>0</v>
      </c>
      <c r="BL316" s="19" t="s">
        <v>268</v>
      </c>
      <c r="BM316" s="19" t="s">
        <v>927</v>
      </c>
    </row>
    <row r="317" spans="2:65" s="1" customFormat="1" ht="16.5" customHeight="1">
      <c r="B317" s="35"/>
      <c r="C317" s="181" t="s">
        <v>928</v>
      </c>
      <c r="D317" s="181" t="s">
        <v>536</v>
      </c>
      <c r="E317" s="182" t="s">
        <v>929</v>
      </c>
      <c r="F317" s="285" t="s">
        <v>930</v>
      </c>
      <c r="G317" s="285"/>
      <c r="H317" s="285"/>
      <c r="I317" s="285"/>
      <c r="J317" s="183" t="s">
        <v>846</v>
      </c>
      <c r="K317" s="184">
        <v>1</v>
      </c>
      <c r="L317" s="282">
        <v>0</v>
      </c>
      <c r="M317" s="283"/>
      <c r="N317" s="284">
        <f t="shared" si="95"/>
        <v>0</v>
      </c>
      <c r="O317" s="254"/>
      <c r="P317" s="254"/>
      <c r="Q317" s="254"/>
      <c r="R317" s="37"/>
      <c r="T317" s="177" t="s">
        <v>22</v>
      </c>
      <c r="U317" s="44" t="s">
        <v>49</v>
      </c>
      <c r="V317" s="36"/>
      <c r="W317" s="178">
        <f t="shared" si="96"/>
        <v>0</v>
      </c>
      <c r="X317" s="178">
        <v>0</v>
      </c>
      <c r="Y317" s="178">
        <f t="shared" si="97"/>
        <v>0</v>
      </c>
      <c r="Z317" s="178">
        <v>0</v>
      </c>
      <c r="AA317" s="179">
        <f t="shared" si="98"/>
        <v>0</v>
      </c>
      <c r="AR317" s="19" t="s">
        <v>414</v>
      </c>
      <c r="AT317" s="19" t="s">
        <v>536</v>
      </c>
      <c r="AU317" s="19" t="s">
        <v>93</v>
      </c>
      <c r="AY317" s="19" t="s">
        <v>219</v>
      </c>
      <c r="BE317" s="118">
        <f t="shared" si="99"/>
        <v>0</v>
      </c>
      <c r="BF317" s="118">
        <f t="shared" si="100"/>
        <v>0</v>
      </c>
      <c r="BG317" s="118">
        <f t="shared" si="101"/>
        <v>0</v>
      </c>
      <c r="BH317" s="118">
        <f t="shared" si="102"/>
        <v>0</v>
      </c>
      <c r="BI317" s="118">
        <f t="shared" si="103"/>
        <v>0</v>
      </c>
      <c r="BJ317" s="19" t="s">
        <v>40</v>
      </c>
      <c r="BK317" s="118">
        <f t="shared" si="104"/>
        <v>0</v>
      </c>
      <c r="BL317" s="19" t="s">
        <v>268</v>
      </c>
      <c r="BM317" s="19" t="s">
        <v>931</v>
      </c>
    </row>
    <row r="318" spans="2:65" s="1" customFormat="1" ht="16.5" customHeight="1">
      <c r="B318" s="35"/>
      <c r="C318" s="181" t="s">
        <v>932</v>
      </c>
      <c r="D318" s="181" t="s">
        <v>536</v>
      </c>
      <c r="E318" s="182" t="s">
        <v>933</v>
      </c>
      <c r="F318" s="285" t="s">
        <v>934</v>
      </c>
      <c r="G318" s="285"/>
      <c r="H318" s="285"/>
      <c r="I318" s="285"/>
      <c r="J318" s="183" t="s">
        <v>372</v>
      </c>
      <c r="K318" s="184">
        <v>6</v>
      </c>
      <c r="L318" s="282">
        <v>0</v>
      </c>
      <c r="M318" s="283"/>
      <c r="N318" s="284">
        <f t="shared" si="95"/>
        <v>0</v>
      </c>
      <c r="O318" s="254"/>
      <c r="P318" s="254"/>
      <c r="Q318" s="254"/>
      <c r="R318" s="37"/>
      <c r="T318" s="177" t="s">
        <v>22</v>
      </c>
      <c r="U318" s="44" t="s">
        <v>49</v>
      </c>
      <c r="V318" s="36"/>
      <c r="W318" s="178">
        <f t="shared" si="96"/>
        <v>0</v>
      </c>
      <c r="X318" s="178">
        <v>0</v>
      </c>
      <c r="Y318" s="178">
        <f t="shared" si="97"/>
        <v>0</v>
      </c>
      <c r="Z318" s="178">
        <v>0</v>
      </c>
      <c r="AA318" s="179">
        <f t="shared" si="98"/>
        <v>0</v>
      </c>
      <c r="AR318" s="19" t="s">
        <v>414</v>
      </c>
      <c r="AT318" s="19" t="s">
        <v>536</v>
      </c>
      <c r="AU318" s="19" t="s">
        <v>93</v>
      </c>
      <c r="AY318" s="19" t="s">
        <v>219</v>
      </c>
      <c r="BE318" s="118">
        <f t="shared" si="99"/>
        <v>0</v>
      </c>
      <c r="BF318" s="118">
        <f t="shared" si="100"/>
        <v>0</v>
      </c>
      <c r="BG318" s="118">
        <f t="shared" si="101"/>
        <v>0</v>
      </c>
      <c r="BH318" s="118">
        <f t="shared" si="102"/>
        <v>0</v>
      </c>
      <c r="BI318" s="118">
        <f t="shared" si="103"/>
        <v>0</v>
      </c>
      <c r="BJ318" s="19" t="s">
        <v>40</v>
      </c>
      <c r="BK318" s="118">
        <f t="shared" si="104"/>
        <v>0</v>
      </c>
      <c r="BL318" s="19" t="s">
        <v>268</v>
      </c>
      <c r="BM318" s="19" t="s">
        <v>935</v>
      </c>
    </row>
    <row r="319" spans="2:65" s="1" customFormat="1" ht="25.5" customHeight="1">
      <c r="B319" s="35"/>
      <c r="C319" s="173" t="s">
        <v>936</v>
      </c>
      <c r="D319" s="173" t="s">
        <v>220</v>
      </c>
      <c r="E319" s="174" t="s">
        <v>937</v>
      </c>
      <c r="F319" s="251" t="s">
        <v>938</v>
      </c>
      <c r="G319" s="251"/>
      <c r="H319" s="251"/>
      <c r="I319" s="251"/>
      <c r="J319" s="175" t="s">
        <v>273</v>
      </c>
      <c r="K319" s="180">
        <v>0</v>
      </c>
      <c r="L319" s="252">
        <v>0</v>
      </c>
      <c r="M319" s="253"/>
      <c r="N319" s="254">
        <f t="shared" si="95"/>
        <v>0</v>
      </c>
      <c r="O319" s="254"/>
      <c r="P319" s="254"/>
      <c r="Q319" s="254"/>
      <c r="R319" s="37"/>
      <c r="T319" s="177" t="s">
        <v>22</v>
      </c>
      <c r="U319" s="44" t="s">
        <v>49</v>
      </c>
      <c r="V319" s="36"/>
      <c r="W319" s="178">
        <f t="shared" si="96"/>
        <v>0</v>
      </c>
      <c r="X319" s="178">
        <v>0</v>
      </c>
      <c r="Y319" s="178">
        <f t="shared" si="97"/>
        <v>0</v>
      </c>
      <c r="Z319" s="178">
        <v>0</v>
      </c>
      <c r="AA319" s="179">
        <f t="shared" si="98"/>
        <v>0</v>
      </c>
      <c r="AR319" s="19" t="s">
        <v>268</v>
      </c>
      <c r="AT319" s="19" t="s">
        <v>220</v>
      </c>
      <c r="AU319" s="19" t="s">
        <v>93</v>
      </c>
      <c r="AY319" s="19" t="s">
        <v>219</v>
      </c>
      <c r="BE319" s="118">
        <f t="shared" si="99"/>
        <v>0</v>
      </c>
      <c r="BF319" s="118">
        <f t="shared" si="100"/>
        <v>0</v>
      </c>
      <c r="BG319" s="118">
        <f t="shared" si="101"/>
        <v>0</v>
      </c>
      <c r="BH319" s="118">
        <f t="shared" si="102"/>
        <v>0</v>
      </c>
      <c r="BI319" s="118">
        <f t="shared" si="103"/>
        <v>0</v>
      </c>
      <c r="BJ319" s="19" t="s">
        <v>40</v>
      </c>
      <c r="BK319" s="118">
        <f t="shared" si="104"/>
        <v>0</v>
      </c>
      <c r="BL319" s="19" t="s">
        <v>268</v>
      </c>
      <c r="BM319" s="19" t="s">
        <v>939</v>
      </c>
    </row>
    <row r="320" spans="2:65" s="10" customFormat="1" ht="29.85" customHeight="1">
      <c r="B320" s="162"/>
      <c r="C320" s="163"/>
      <c r="D320" s="172" t="s">
        <v>196</v>
      </c>
      <c r="E320" s="172"/>
      <c r="F320" s="172"/>
      <c r="G320" s="172"/>
      <c r="H320" s="172"/>
      <c r="I320" s="172"/>
      <c r="J320" s="172"/>
      <c r="K320" s="172"/>
      <c r="L320" s="172"/>
      <c r="M320" s="172"/>
      <c r="N320" s="255">
        <f>BK320</f>
        <v>0</v>
      </c>
      <c r="O320" s="256"/>
      <c r="P320" s="256"/>
      <c r="Q320" s="256"/>
      <c r="R320" s="165"/>
      <c r="T320" s="166"/>
      <c r="U320" s="163"/>
      <c r="V320" s="163"/>
      <c r="W320" s="167">
        <f>SUM(W321:W330)</f>
        <v>0</v>
      </c>
      <c r="X320" s="163"/>
      <c r="Y320" s="167">
        <f>SUM(Y321:Y330)</f>
        <v>0.13793999999999998</v>
      </c>
      <c r="Z320" s="163"/>
      <c r="AA320" s="168">
        <f>SUM(AA321:AA330)</f>
        <v>0</v>
      </c>
      <c r="AR320" s="169" t="s">
        <v>93</v>
      </c>
      <c r="AT320" s="170" t="s">
        <v>83</v>
      </c>
      <c r="AU320" s="170" t="s">
        <v>40</v>
      </c>
      <c r="AY320" s="169" t="s">
        <v>219</v>
      </c>
      <c r="BK320" s="171">
        <f>SUM(BK321:BK330)</f>
        <v>0</v>
      </c>
    </row>
    <row r="321" spans="2:65" s="1" customFormat="1" ht="25.5" customHeight="1">
      <c r="B321" s="35"/>
      <c r="C321" s="173" t="s">
        <v>940</v>
      </c>
      <c r="D321" s="173" t="s">
        <v>220</v>
      </c>
      <c r="E321" s="174" t="s">
        <v>941</v>
      </c>
      <c r="F321" s="251" t="s">
        <v>942</v>
      </c>
      <c r="G321" s="251"/>
      <c r="H321" s="251"/>
      <c r="I321" s="251"/>
      <c r="J321" s="175" t="s">
        <v>429</v>
      </c>
      <c r="K321" s="176">
        <v>163.19999999999999</v>
      </c>
      <c r="L321" s="252">
        <v>0</v>
      </c>
      <c r="M321" s="253"/>
      <c r="N321" s="254">
        <f t="shared" ref="N321:N330" si="105">ROUND(L321*K321,2)</f>
        <v>0</v>
      </c>
      <c r="O321" s="254"/>
      <c r="P321" s="254"/>
      <c r="Q321" s="254"/>
      <c r="R321" s="37"/>
      <c r="T321" s="177" t="s">
        <v>22</v>
      </c>
      <c r="U321" s="44" t="s">
        <v>49</v>
      </c>
      <c r="V321" s="36"/>
      <c r="W321" s="178">
        <f t="shared" ref="W321:W330" si="106">V321*K321</f>
        <v>0</v>
      </c>
      <c r="X321" s="178">
        <v>0</v>
      </c>
      <c r="Y321" s="178">
        <f t="shared" ref="Y321:Y330" si="107">X321*K321</f>
        <v>0</v>
      </c>
      <c r="Z321" s="178">
        <v>0</v>
      </c>
      <c r="AA321" s="179">
        <f t="shared" ref="AA321:AA330" si="108">Z321*K321</f>
        <v>0</v>
      </c>
      <c r="AR321" s="19" t="s">
        <v>268</v>
      </c>
      <c r="AT321" s="19" t="s">
        <v>220</v>
      </c>
      <c r="AU321" s="19" t="s">
        <v>93</v>
      </c>
      <c r="AY321" s="19" t="s">
        <v>219</v>
      </c>
      <c r="BE321" s="118">
        <f t="shared" ref="BE321:BE330" si="109">IF(U321="základní",N321,0)</f>
        <v>0</v>
      </c>
      <c r="BF321" s="118">
        <f t="shared" ref="BF321:BF330" si="110">IF(U321="snížená",N321,0)</f>
        <v>0</v>
      </c>
      <c r="BG321" s="118">
        <f t="shared" ref="BG321:BG330" si="111">IF(U321="zákl. přenesená",N321,0)</f>
        <v>0</v>
      </c>
      <c r="BH321" s="118">
        <f t="shared" ref="BH321:BH330" si="112">IF(U321="sníž. přenesená",N321,0)</f>
        <v>0</v>
      </c>
      <c r="BI321" s="118">
        <f t="shared" ref="BI321:BI330" si="113">IF(U321="nulová",N321,0)</f>
        <v>0</v>
      </c>
      <c r="BJ321" s="19" t="s">
        <v>40</v>
      </c>
      <c r="BK321" s="118">
        <f t="shared" ref="BK321:BK330" si="114">ROUND(L321*K321,2)</f>
        <v>0</v>
      </c>
      <c r="BL321" s="19" t="s">
        <v>268</v>
      </c>
      <c r="BM321" s="19" t="s">
        <v>943</v>
      </c>
    </row>
    <row r="322" spans="2:65" s="1" customFormat="1" ht="16.5" customHeight="1">
      <c r="B322" s="35"/>
      <c r="C322" s="181" t="s">
        <v>944</v>
      </c>
      <c r="D322" s="181" t="s">
        <v>536</v>
      </c>
      <c r="E322" s="182" t="s">
        <v>945</v>
      </c>
      <c r="F322" s="285" t="s">
        <v>946</v>
      </c>
      <c r="G322" s="285"/>
      <c r="H322" s="285"/>
      <c r="I322" s="285"/>
      <c r="J322" s="183" t="s">
        <v>429</v>
      </c>
      <c r="K322" s="184">
        <v>165</v>
      </c>
      <c r="L322" s="282">
        <v>0</v>
      </c>
      <c r="M322" s="283"/>
      <c r="N322" s="284">
        <f t="shared" si="105"/>
        <v>0</v>
      </c>
      <c r="O322" s="254"/>
      <c r="P322" s="254"/>
      <c r="Q322" s="254"/>
      <c r="R322" s="37"/>
      <c r="T322" s="177" t="s">
        <v>22</v>
      </c>
      <c r="U322" s="44" t="s">
        <v>49</v>
      </c>
      <c r="V322" s="36"/>
      <c r="W322" s="178">
        <f t="shared" si="106"/>
        <v>0</v>
      </c>
      <c r="X322" s="178">
        <v>0</v>
      </c>
      <c r="Y322" s="178">
        <f t="shared" si="107"/>
        <v>0</v>
      </c>
      <c r="Z322" s="178">
        <v>0</v>
      </c>
      <c r="AA322" s="179">
        <f t="shared" si="108"/>
        <v>0</v>
      </c>
      <c r="AR322" s="19" t="s">
        <v>414</v>
      </c>
      <c r="AT322" s="19" t="s">
        <v>536</v>
      </c>
      <c r="AU322" s="19" t="s">
        <v>93</v>
      </c>
      <c r="AY322" s="19" t="s">
        <v>219</v>
      </c>
      <c r="BE322" s="118">
        <f t="shared" si="109"/>
        <v>0</v>
      </c>
      <c r="BF322" s="118">
        <f t="shared" si="110"/>
        <v>0</v>
      </c>
      <c r="BG322" s="118">
        <f t="shared" si="111"/>
        <v>0</v>
      </c>
      <c r="BH322" s="118">
        <f t="shared" si="112"/>
        <v>0</v>
      </c>
      <c r="BI322" s="118">
        <f t="shared" si="113"/>
        <v>0</v>
      </c>
      <c r="BJ322" s="19" t="s">
        <v>40</v>
      </c>
      <c r="BK322" s="118">
        <f t="shared" si="114"/>
        <v>0</v>
      </c>
      <c r="BL322" s="19" t="s">
        <v>268</v>
      </c>
      <c r="BM322" s="19" t="s">
        <v>947</v>
      </c>
    </row>
    <row r="323" spans="2:65" s="1" customFormat="1" ht="16.5" customHeight="1">
      <c r="B323" s="35"/>
      <c r="C323" s="181" t="s">
        <v>948</v>
      </c>
      <c r="D323" s="181" t="s">
        <v>536</v>
      </c>
      <c r="E323" s="182" t="s">
        <v>949</v>
      </c>
      <c r="F323" s="285" t="s">
        <v>950</v>
      </c>
      <c r="G323" s="285"/>
      <c r="H323" s="285"/>
      <c r="I323" s="285"/>
      <c r="J323" s="183" t="s">
        <v>429</v>
      </c>
      <c r="K323" s="184">
        <v>165</v>
      </c>
      <c r="L323" s="282">
        <v>0</v>
      </c>
      <c r="M323" s="283"/>
      <c r="N323" s="284">
        <f t="shared" si="105"/>
        <v>0</v>
      </c>
      <c r="O323" s="254"/>
      <c r="P323" s="254"/>
      <c r="Q323" s="254"/>
      <c r="R323" s="37"/>
      <c r="T323" s="177" t="s">
        <v>22</v>
      </c>
      <c r="U323" s="44" t="s">
        <v>49</v>
      </c>
      <c r="V323" s="36"/>
      <c r="W323" s="178">
        <f t="shared" si="106"/>
        <v>0</v>
      </c>
      <c r="X323" s="178">
        <v>0</v>
      </c>
      <c r="Y323" s="178">
        <f t="shared" si="107"/>
        <v>0</v>
      </c>
      <c r="Z323" s="178">
        <v>0</v>
      </c>
      <c r="AA323" s="179">
        <f t="shared" si="108"/>
        <v>0</v>
      </c>
      <c r="AR323" s="19" t="s">
        <v>414</v>
      </c>
      <c r="AT323" s="19" t="s">
        <v>536</v>
      </c>
      <c r="AU323" s="19" t="s">
        <v>93</v>
      </c>
      <c r="AY323" s="19" t="s">
        <v>219</v>
      </c>
      <c r="BE323" s="118">
        <f t="shared" si="109"/>
        <v>0</v>
      </c>
      <c r="BF323" s="118">
        <f t="shared" si="110"/>
        <v>0</v>
      </c>
      <c r="BG323" s="118">
        <f t="shared" si="111"/>
        <v>0</v>
      </c>
      <c r="BH323" s="118">
        <f t="shared" si="112"/>
        <v>0</v>
      </c>
      <c r="BI323" s="118">
        <f t="shared" si="113"/>
        <v>0</v>
      </c>
      <c r="BJ323" s="19" t="s">
        <v>40</v>
      </c>
      <c r="BK323" s="118">
        <f t="shared" si="114"/>
        <v>0</v>
      </c>
      <c r="BL323" s="19" t="s">
        <v>268</v>
      </c>
      <c r="BM323" s="19" t="s">
        <v>951</v>
      </c>
    </row>
    <row r="324" spans="2:65" s="1" customFormat="1" ht="25.5" customHeight="1">
      <c r="B324" s="35"/>
      <c r="C324" s="173" t="s">
        <v>952</v>
      </c>
      <c r="D324" s="173" t="s">
        <v>220</v>
      </c>
      <c r="E324" s="174" t="s">
        <v>953</v>
      </c>
      <c r="F324" s="251" t="s">
        <v>954</v>
      </c>
      <c r="G324" s="251"/>
      <c r="H324" s="251"/>
      <c r="I324" s="251"/>
      <c r="J324" s="175" t="s">
        <v>223</v>
      </c>
      <c r="K324" s="176">
        <v>1586</v>
      </c>
      <c r="L324" s="252">
        <v>0</v>
      </c>
      <c r="M324" s="253"/>
      <c r="N324" s="254">
        <f t="shared" si="105"/>
        <v>0</v>
      </c>
      <c r="O324" s="254"/>
      <c r="P324" s="254"/>
      <c r="Q324" s="254"/>
      <c r="R324" s="37"/>
      <c r="T324" s="177" t="s">
        <v>22</v>
      </c>
      <c r="U324" s="44" t="s">
        <v>49</v>
      </c>
      <c r="V324" s="36"/>
      <c r="W324" s="178">
        <f t="shared" si="106"/>
        <v>0</v>
      </c>
      <c r="X324" s="178">
        <v>0</v>
      </c>
      <c r="Y324" s="178">
        <f t="shared" si="107"/>
        <v>0</v>
      </c>
      <c r="Z324" s="178">
        <v>0</v>
      </c>
      <c r="AA324" s="179">
        <f t="shared" si="108"/>
        <v>0</v>
      </c>
      <c r="AR324" s="19" t="s">
        <v>268</v>
      </c>
      <c r="AT324" s="19" t="s">
        <v>220</v>
      </c>
      <c r="AU324" s="19" t="s">
        <v>93</v>
      </c>
      <c r="AY324" s="19" t="s">
        <v>219</v>
      </c>
      <c r="BE324" s="118">
        <f t="shared" si="109"/>
        <v>0</v>
      </c>
      <c r="BF324" s="118">
        <f t="shared" si="110"/>
        <v>0</v>
      </c>
      <c r="BG324" s="118">
        <f t="shared" si="111"/>
        <v>0</v>
      </c>
      <c r="BH324" s="118">
        <f t="shared" si="112"/>
        <v>0</v>
      </c>
      <c r="BI324" s="118">
        <f t="shared" si="113"/>
        <v>0</v>
      </c>
      <c r="BJ324" s="19" t="s">
        <v>40</v>
      </c>
      <c r="BK324" s="118">
        <f t="shared" si="114"/>
        <v>0</v>
      </c>
      <c r="BL324" s="19" t="s">
        <v>268</v>
      </c>
      <c r="BM324" s="19" t="s">
        <v>955</v>
      </c>
    </row>
    <row r="325" spans="2:65" s="1" customFormat="1" ht="25.5" customHeight="1">
      <c r="B325" s="35"/>
      <c r="C325" s="181" t="s">
        <v>956</v>
      </c>
      <c r="D325" s="181" t="s">
        <v>536</v>
      </c>
      <c r="E325" s="182" t="s">
        <v>957</v>
      </c>
      <c r="F325" s="285" t="s">
        <v>958</v>
      </c>
      <c r="G325" s="285"/>
      <c r="H325" s="285"/>
      <c r="I325" s="285"/>
      <c r="J325" s="183" t="s">
        <v>223</v>
      </c>
      <c r="K325" s="184">
        <v>1744.6</v>
      </c>
      <c r="L325" s="282">
        <v>0</v>
      </c>
      <c r="M325" s="283"/>
      <c r="N325" s="284">
        <f t="shared" si="105"/>
        <v>0</v>
      </c>
      <c r="O325" s="254"/>
      <c r="P325" s="254"/>
      <c r="Q325" s="254"/>
      <c r="R325" s="37"/>
      <c r="T325" s="177" t="s">
        <v>22</v>
      </c>
      <c r="U325" s="44" t="s">
        <v>49</v>
      </c>
      <c r="V325" s="36"/>
      <c r="W325" s="178">
        <f t="shared" si="106"/>
        <v>0</v>
      </c>
      <c r="X325" s="178">
        <v>0</v>
      </c>
      <c r="Y325" s="178">
        <f t="shared" si="107"/>
        <v>0</v>
      </c>
      <c r="Z325" s="178">
        <v>0</v>
      </c>
      <c r="AA325" s="179">
        <f t="shared" si="108"/>
        <v>0</v>
      </c>
      <c r="AR325" s="19" t="s">
        <v>414</v>
      </c>
      <c r="AT325" s="19" t="s">
        <v>536</v>
      </c>
      <c r="AU325" s="19" t="s">
        <v>93</v>
      </c>
      <c r="AY325" s="19" t="s">
        <v>219</v>
      </c>
      <c r="BE325" s="118">
        <f t="shared" si="109"/>
        <v>0</v>
      </c>
      <c r="BF325" s="118">
        <f t="shared" si="110"/>
        <v>0</v>
      </c>
      <c r="BG325" s="118">
        <f t="shared" si="111"/>
        <v>0</v>
      </c>
      <c r="BH325" s="118">
        <f t="shared" si="112"/>
        <v>0</v>
      </c>
      <c r="BI325" s="118">
        <f t="shared" si="113"/>
        <v>0</v>
      </c>
      <c r="BJ325" s="19" t="s">
        <v>40</v>
      </c>
      <c r="BK325" s="118">
        <f t="shared" si="114"/>
        <v>0</v>
      </c>
      <c r="BL325" s="19" t="s">
        <v>268</v>
      </c>
      <c r="BM325" s="19" t="s">
        <v>959</v>
      </c>
    </row>
    <row r="326" spans="2:65" s="1" customFormat="1" ht="25.5" customHeight="1">
      <c r="B326" s="35"/>
      <c r="C326" s="173" t="s">
        <v>960</v>
      </c>
      <c r="D326" s="173" t="s">
        <v>220</v>
      </c>
      <c r="E326" s="174" t="s">
        <v>961</v>
      </c>
      <c r="F326" s="251" t="s">
        <v>962</v>
      </c>
      <c r="G326" s="251"/>
      <c r="H326" s="251"/>
      <c r="I326" s="251"/>
      <c r="J326" s="175" t="s">
        <v>429</v>
      </c>
      <c r="K326" s="176">
        <v>1800</v>
      </c>
      <c r="L326" s="252">
        <v>0</v>
      </c>
      <c r="M326" s="253"/>
      <c r="N326" s="254">
        <f t="shared" si="105"/>
        <v>0</v>
      </c>
      <c r="O326" s="254"/>
      <c r="P326" s="254"/>
      <c r="Q326" s="254"/>
      <c r="R326" s="37"/>
      <c r="T326" s="177" t="s">
        <v>22</v>
      </c>
      <c r="U326" s="44" t="s">
        <v>49</v>
      </c>
      <c r="V326" s="36"/>
      <c r="W326" s="178">
        <f t="shared" si="106"/>
        <v>0</v>
      </c>
      <c r="X326" s="178">
        <v>0</v>
      </c>
      <c r="Y326" s="178">
        <f t="shared" si="107"/>
        <v>0</v>
      </c>
      <c r="Z326" s="178">
        <v>0</v>
      </c>
      <c r="AA326" s="179">
        <f t="shared" si="108"/>
        <v>0</v>
      </c>
      <c r="AR326" s="19" t="s">
        <v>268</v>
      </c>
      <c r="AT326" s="19" t="s">
        <v>220</v>
      </c>
      <c r="AU326" s="19" t="s">
        <v>93</v>
      </c>
      <c r="AY326" s="19" t="s">
        <v>219</v>
      </c>
      <c r="BE326" s="118">
        <f t="shared" si="109"/>
        <v>0</v>
      </c>
      <c r="BF326" s="118">
        <f t="shared" si="110"/>
        <v>0</v>
      </c>
      <c r="BG326" s="118">
        <f t="shared" si="111"/>
        <v>0</v>
      </c>
      <c r="BH326" s="118">
        <f t="shared" si="112"/>
        <v>0</v>
      </c>
      <c r="BI326" s="118">
        <f t="shared" si="113"/>
        <v>0</v>
      </c>
      <c r="BJ326" s="19" t="s">
        <v>40</v>
      </c>
      <c r="BK326" s="118">
        <f t="shared" si="114"/>
        <v>0</v>
      </c>
      <c r="BL326" s="19" t="s">
        <v>268</v>
      </c>
      <c r="BM326" s="19" t="s">
        <v>963</v>
      </c>
    </row>
    <row r="327" spans="2:65" s="1" customFormat="1" ht="25.5" customHeight="1">
      <c r="B327" s="35"/>
      <c r="C327" s="181" t="s">
        <v>964</v>
      </c>
      <c r="D327" s="181" t="s">
        <v>536</v>
      </c>
      <c r="E327" s="182" t="s">
        <v>965</v>
      </c>
      <c r="F327" s="285" t="s">
        <v>966</v>
      </c>
      <c r="G327" s="285"/>
      <c r="H327" s="285"/>
      <c r="I327" s="285"/>
      <c r="J327" s="183" t="s">
        <v>372</v>
      </c>
      <c r="K327" s="184">
        <v>145.19999999999999</v>
      </c>
      <c r="L327" s="282">
        <v>0</v>
      </c>
      <c r="M327" s="283"/>
      <c r="N327" s="284">
        <f t="shared" si="105"/>
        <v>0</v>
      </c>
      <c r="O327" s="254"/>
      <c r="P327" s="254"/>
      <c r="Q327" s="254"/>
      <c r="R327" s="37"/>
      <c r="T327" s="177" t="s">
        <v>22</v>
      </c>
      <c r="U327" s="44" t="s">
        <v>49</v>
      </c>
      <c r="V327" s="36"/>
      <c r="W327" s="178">
        <f t="shared" si="106"/>
        <v>0</v>
      </c>
      <c r="X327" s="178">
        <v>9.5E-4</v>
      </c>
      <c r="Y327" s="178">
        <f t="shared" si="107"/>
        <v>0.13793999999999998</v>
      </c>
      <c r="Z327" s="178">
        <v>0</v>
      </c>
      <c r="AA327" s="179">
        <f t="shared" si="108"/>
        <v>0</v>
      </c>
      <c r="AR327" s="19" t="s">
        <v>414</v>
      </c>
      <c r="AT327" s="19" t="s">
        <v>536</v>
      </c>
      <c r="AU327" s="19" t="s">
        <v>93</v>
      </c>
      <c r="AY327" s="19" t="s">
        <v>219</v>
      </c>
      <c r="BE327" s="118">
        <f t="shared" si="109"/>
        <v>0</v>
      </c>
      <c r="BF327" s="118">
        <f t="shared" si="110"/>
        <v>0</v>
      </c>
      <c r="BG327" s="118">
        <f t="shared" si="111"/>
        <v>0</v>
      </c>
      <c r="BH327" s="118">
        <f t="shared" si="112"/>
        <v>0</v>
      </c>
      <c r="BI327" s="118">
        <f t="shared" si="113"/>
        <v>0</v>
      </c>
      <c r="BJ327" s="19" t="s">
        <v>40</v>
      </c>
      <c r="BK327" s="118">
        <f t="shared" si="114"/>
        <v>0</v>
      </c>
      <c r="BL327" s="19" t="s">
        <v>268</v>
      </c>
      <c r="BM327" s="19" t="s">
        <v>967</v>
      </c>
    </row>
    <row r="328" spans="2:65" s="1" customFormat="1" ht="16.5" customHeight="1">
      <c r="B328" s="35"/>
      <c r="C328" s="173" t="s">
        <v>968</v>
      </c>
      <c r="D328" s="173" t="s">
        <v>220</v>
      </c>
      <c r="E328" s="174" t="s">
        <v>969</v>
      </c>
      <c r="F328" s="251" t="s">
        <v>970</v>
      </c>
      <c r="G328" s="251"/>
      <c r="H328" s="251"/>
      <c r="I328" s="251"/>
      <c r="J328" s="175" t="s">
        <v>429</v>
      </c>
      <c r="K328" s="176">
        <v>107</v>
      </c>
      <c r="L328" s="252">
        <v>0</v>
      </c>
      <c r="M328" s="253"/>
      <c r="N328" s="254">
        <f t="shared" si="105"/>
        <v>0</v>
      </c>
      <c r="O328" s="254"/>
      <c r="P328" s="254"/>
      <c r="Q328" s="254"/>
      <c r="R328" s="37"/>
      <c r="T328" s="177" t="s">
        <v>22</v>
      </c>
      <c r="U328" s="44" t="s">
        <v>49</v>
      </c>
      <c r="V328" s="36"/>
      <c r="W328" s="178">
        <f t="shared" si="106"/>
        <v>0</v>
      </c>
      <c r="X328" s="178">
        <v>0</v>
      </c>
      <c r="Y328" s="178">
        <f t="shared" si="107"/>
        <v>0</v>
      </c>
      <c r="Z328" s="178">
        <v>0</v>
      </c>
      <c r="AA328" s="179">
        <f t="shared" si="108"/>
        <v>0</v>
      </c>
      <c r="AR328" s="19" t="s">
        <v>268</v>
      </c>
      <c r="AT328" s="19" t="s">
        <v>220</v>
      </c>
      <c r="AU328" s="19" t="s">
        <v>93</v>
      </c>
      <c r="AY328" s="19" t="s">
        <v>219</v>
      </c>
      <c r="BE328" s="118">
        <f t="shared" si="109"/>
        <v>0</v>
      </c>
      <c r="BF328" s="118">
        <f t="shared" si="110"/>
        <v>0</v>
      </c>
      <c r="BG328" s="118">
        <f t="shared" si="111"/>
        <v>0</v>
      </c>
      <c r="BH328" s="118">
        <f t="shared" si="112"/>
        <v>0</v>
      </c>
      <c r="BI328" s="118">
        <f t="shared" si="113"/>
        <v>0</v>
      </c>
      <c r="BJ328" s="19" t="s">
        <v>40</v>
      </c>
      <c r="BK328" s="118">
        <f t="shared" si="114"/>
        <v>0</v>
      </c>
      <c r="BL328" s="19" t="s">
        <v>268</v>
      </c>
      <c r="BM328" s="19" t="s">
        <v>971</v>
      </c>
    </row>
    <row r="329" spans="2:65" s="1" customFormat="1" ht="16.5" customHeight="1">
      <c r="B329" s="35"/>
      <c r="C329" s="181" t="s">
        <v>972</v>
      </c>
      <c r="D329" s="181" t="s">
        <v>536</v>
      </c>
      <c r="E329" s="182" t="s">
        <v>973</v>
      </c>
      <c r="F329" s="285" t="s">
        <v>974</v>
      </c>
      <c r="G329" s="285"/>
      <c r="H329" s="285"/>
      <c r="I329" s="285"/>
      <c r="J329" s="183" t="s">
        <v>429</v>
      </c>
      <c r="K329" s="184">
        <v>110</v>
      </c>
      <c r="L329" s="282">
        <v>0</v>
      </c>
      <c r="M329" s="283"/>
      <c r="N329" s="284">
        <f t="shared" si="105"/>
        <v>0</v>
      </c>
      <c r="O329" s="254"/>
      <c r="P329" s="254"/>
      <c r="Q329" s="254"/>
      <c r="R329" s="37"/>
      <c r="T329" s="177" t="s">
        <v>22</v>
      </c>
      <c r="U329" s="44" t="s">
        <v>49</v>
      </c>
      <c r="V329" s="36"/>
      <c r="W329" s="178">
        <f t="shared" si="106"/>
        <v>0</v>
      </c>
      <c r="X329" s="178">
        <v>0</v>
      </c>
      <c r="Y329" s="178">
        <f t="shared" si="107"/>
        <v>0</v>
      </c>
      <c r="Z329" s="178">
        <v>0</v>
      </c>
      <c r="AA329" s="179">
        <f t="shared" si="108"/>
        <v>0</v>
      </c>
      <c r="AR329" s="19" t="s">
        <v>414</v>
      </c>
      <c r="AT329" s="19" t="s">
        <v>536</v>
      </c>
      <c r="AU329" s="19" t="s">
        <v>93</v>
      </c>
      <c r="AY329" s="19" t="s">
        <v>219</v>
      </c>
      <c r="BE329" s="118">
        <f t="shared" si="109"/>
        <v>0</v>
      </c>
      <c r="BF329" s="118">
        <f t="shared" si="110"/>
        <v>0</v>
      </c>
      <c r="BG329" s="118">
        <f t="shared" si="111"/>
        <v>0</v>
      </c>
      <c r="BH329" s="118">
        <f t="shared" si="112"/>
        <v>0</v>
      </c>
      <c r="BI329" s="118">
        <f t="shared" si="113"/>
        <v>0</v>
      </c>
      <c r="BJ329" s="19" t="s">
        <v>40</v>
      </c>
      <c r="BK329" s="118">
        <f t="shared" si="114"/>
        <v>0</v>
      </c>
      <c r="BL329" s="19" t="s">
        <v>268</v>
      </c>
      <c r="BM329" s="19" t="s">
        <v>975</v>
      </c>
    </row>
    <row r="330" spans="2:65" s="1" customFormat="1" ht="25.5" customHeight="1">
      <c r="B330" s="35"/>
      <c r="C330" s="173" t="s">
        <v>976</v>
      </c>
      <c r="D330" s="173" t="s">
        <v>220</v>
      </c>
      <c r="E330" s="174" t="s">
        <v>977</v>
      </c>
      <c r="F330" s="251" t="s">
        <v>978</v>
      </c>
      <c r="G330" s="251"/>
      <c r="H330" s="251"/>
      <c r="I330" s="251"/>
      <c r="J330" s="175" t="s">
        <v>273</v>
      </c>
      <c r="K330" s="180">
        <v>0</v>
      </c>
      <c r="L330" s="252">
        <v>0</v>
      </c>
      <c r="M330" s="253"/>
      <c r="N330" s="254">
        <f t="shared" si="105"/>
        <v>0</v>
      </c>
      <c r="O330" s="254"/>
      <c r="P330" s="254"/>
      <c r="Q330" s="254"/>
      <c r="R330" s="37"/>
      <c r="T330" s="177" t="s">
        <v>22</v>
      </c>
      <c r="U330" s="44" t="s">
        <v>49</v>
      </c>
      <c r="V330" s="36"/>
      <c r="W330" s="178">
        <f t="shared" si="106"/>
        <v>0</v>
      </c>
      <c r="X330" s="178">
        <v>0</v>
      </c>
      <c r="Y330" s="178">
        <f t="shared" si="107"/>
        <v>0</v>
      </c>
      <c r="Z330" s="178">
        <v>0</v>
      </c>
      <c r="AA330" s="179">
        <f t="shared" si="108"/>
        <v>0</v>
      </c>
      <c r="AR330" s="19" t="s">
        <v>268</v>
      </c>
      <c r="AT330" s="19" t="s">
        <v>220</v>
      </c>
      <c r="AU330" s="19" t="s">
        <v>93</v>
      </c>
      <c r="AY330" s="19" t="s">
        <v>219</v>
      </c>
      <c r="BE330" s="118">
        <f t="shared" si="109"/>
        <v>0</v>
      </c>
      <c r="BF330" s="118">
        <f t="shared" si="110"/>
        <v>0</v>
      </c>
      <c r="BG330" s="118">
        <f t="shared" si="111"/>
        <v>0</v>
      </c>
      <c r="BH330" s="118">
        <f t="shared" si="112"/>
        <v>0</v>
      </c>
      <c r="BI330" s="118">
        <f t="shared" si="113"/>
        <v>0</v>
      </c>
      <c r="BJ330" s="19" t="s">
        <v>40</v>
      </c>
      <c r="BK330" s="118">
        <f t="shared" si="114"/>
        <v>0</v>
      </c>
      <c r="BL330" s="19" t="s">
        <v>268</v>
      </c>
      <c r="BM330" s="19" t="s">
        <v>979</v>
      </c>
    </row>
    <row r="331" spans="2:65" s="10" customFormat="1" ht="29.85" customHeight="1">
      <c r="B331" s="162"/>
      <c r="C331" s="163"/>
      <c r="D331" s="172" t="s">
        <v>295</v>
      </c>
      <c r="E331" s="172"/>
      <c r="F331" s="172"/>
      <c r="G331" s="172"/>
      <c r="H331" s="172"/>
      <c r="I331" s="172"/>
      <c r="J331" s="172"/>
      <c r="K331" s="172"/>
      <c r="L331" s="172"/>
      <c r="M331" s="172"/>
      <c r="N331" s="255">
        <f>BK331</f>
        <v>0</v>
      </c>
      <c r="O331" s="256"/>
      <c r="P331" s="256"/>
      <c r="Q331" s="256"/>
      <c r="R331" s="165"/>
      <c r="T331" s="166"/>
      <c r="U331" s="163"/>
      <c r="V331" s="163"/>
      <c r="W331" s="167">
        <f>SUM(W332:W355)</f>
        <v>0</v>
      </c>
      <c r="X331" s="163"/>
      <c r="Y331" s="167">
        <f>SUM(Y332:Y355)</f>
        <v>2.7130271000000006</v>
      </c>
      <c r="Z331" s="163"/>
      <c r="AA331" s="168">
        <f>SUM(AA332:AA355)</f>
        <v>0</v>
      </c>
      <c r="AR331" s="169" t="s">
        <v>93</v>
      </c>
      <c r="AT331" s="170" t="s">
        <v>83</v>
      </c>
      <c r="AU331" s="170" t="s">
        <v>40</v>
      </c>
      <c r="AY331" s="169" t="s">
        <v>219</v>
      </c>
      <c r="BK331" s="171">
        <f>SUM(BK332:BK355)</f>
        <v>0</v>
      </c>
    </row>
    <row r="332" spans="2:65" s="1" customFormat="1" ht="38.25" customHeight="1">
      <c r="B332" s="35"/>
      <c r="C332" s="173" t="s">
        <v>980</v>
      </c>
      <c r="D332" s="173" t="s">
        <v>220</v>
      </c>
      <c r="E332" s="174" t="s">
        <v>981</v>
      </c>
      <c r="F332" s="251" t="s">
        <v>982</v>
      </c>
      <c r="G332" s="251"/>
      <c r="H332" s="251"/>
      <c r="I332" s="251"/>
      <c r="J332" s="175" t="s">
        <v>223</v>
      </c>
      <c r="K332" s="176">
        <v>253.44</v>
      </c>
      <c r="L332" s="252">
        <v>0</v>
      </c>
      <c r="M332" s="253"/>
      <c r="N332" s="254">
        <f t="shared" ref="N332:N355" si="115">ROUND(L332*K332,2)</f>
        <v>0</v>
      </c>
      <c r="O332" s="254"/>
      <c r="P332" s="254"/>
      <c r="Q332" s="254"/>
      <c r="R332" s="37"/>
      <c r="T332" s="177" t="s">
        <v>22</v>
      </c>
      <c r="U332" s="44" t="s">
        <v>49</v>
      </c>
      <c r="V332" s="36"/>
      <c r="W332" s="178">
        <f t="shared" ref="W332:W355" si="116">V332*K332</f>
        <v>0</v>
      </c>
      <c r="X332" s="178">
        <v>0</v>
      </c>
      <c r="Y332" s="178">
        <f t="shared" ref="Y332:Y355" si="117">X332*K332</f>
        <v>0</v>
      </c>
      <c r="Z332" s="178">
        <v>0</v>
      </c>
      <c r="AA332" s="179">
        <f t="shared" ref="AA332:AA355" si="118">Z332*K332</f>
        <v>0</v>
      </c>
      <c r="AR332" s="19" t="s">
        <v>268</v>
      </c>
      <c r="AT332" s="19" t="s">
        <v>220</v>
      </c>
      <c r="AU332" s="19" t="s">
        <v>93</v>
      </c>
      <c r="AY332" s="19" t="s">
        <v>219</v>
      </c>
      <c r="BE332" s="118">
        <f t="shared" ref="BE332:BE355" si="119">IF(U332="základní",N332,0)</f>
        <v>0</v>
      </c>
      <c r="BF332" s="118">
        <f t="shared" ref="BF332:BF355" si="120">IF(U332="snížená",N332,0)</f>
        <v>0</v>
      </c>
      <c r="BG332" s="118">
        <f t="shared" ref="BG332:BG355" si="121">IF(U332="zákl. přenesená",N332,0)</f>
        <v>0</v>
      </c>
      <c r="BH332" s="118">
        <f t="shared" ref="BH332:BH355" si="122">IF(U332="sníž. přenesená",N332,0)</f>
        <v>0</v>
      </c>
      <c r="BI332" s="118">
        <f t="shared" ref="BI332:BI355" si="123">IF(U332="nulová",N332,0)</f>
        <v>0</v>
      </c>
      <c r="BJ332" s="19" t="s">
        <v>40</v>
      </c>
      <c r="BK332" s="118">
        <f t="shared" ref="BK332:BK355" si="124">ROUND(L332*K332,2)</f>
        <v>0</v>
      </c>
      <c r="BL332" s="19" t="s">
        <v>268</v>
      </c>
      <c r="BM332" s="19" t="s">
        <v>983</v>
      </c>
    </row>
    <row r="333" spans="2:65" s="1" customFormat="1" ht="25.5" customHeight="1">
      <c r="B333" s="35"/>
      <c r="C333" s="181" t="s">
        <v>984</v>
      </c>
      <c r="D333" s="181" t="s">
        <v>536</v>
      </c>
      <c r="E333" s="182" t="s">
        <v>985</v>
      </c>
      <c r="F333" s="285" t="s">
        <v>986</v>
      </c>
      <c r="G333" s="285"/>
      <c r="H333" s="285"/>
      <c r="I333" s="285"/>
      <c r="J333" s="183" t="s">
        <v>223</v>
      </c>
      <c r="K333" s="184">
        <v>291.41000000000003</v>
      </c>
      <c r="L333" s="282">
        <v>0</v>
      </c>
      <c r="M333" s="283"/>
      <c r="N333" s="284">
        <f t="shared" si="115"/>
        <v>0</v>
      </c>
      <c r="O333" s="254"/>
      <c r="P333" s="254"/>
      <c r="Q333" s="254"/>
      <c r="R333" s="37"/>
      <c r="T333" s="177" t="s">
        <v>22</v>
      </c>
      <c r="U333" s="44" t="s">
        <v>49</v>
      </c>
      <c r="V333" s="36"/>
      <c r="W333" s="178">
        <f t="shared" si="116"/>
        <v>0</v>
      </c>
      <c r="X333" s="178">
        <v>9.3100000000000006E-3</v>
      </c>
      <c r="Y333" s="178">
        <f t="shared" si="117"/>
        <v>2.7130271000000006</v>
      </c>
      <c r="Z333" s="178">
        <v>0</v>
      </c>
      <c r="AA333" s="179">
        <f t="shared" si="118"/>
        <v>0</v>
      </c>
      <c r="AR333" s="19" t="s">
        <v>414</v>
      </c>
      <c r="AT333" s="19" t="s">
        <v>536</v>
      </c>
      <c r="AU333" s="19" t="s">
        <v>93</v>
      </c>
      <c r="AY333" s="19" t="s">
        <v>219</v>
      </c>
      <c r="BE333" s="118">
        <f t="shared" si="119"/>
        <v>0</v>
      </c>
      <c r="BF333" s="118">
        <f t="shared" si="120"/>
        <v>0</v>
      </c>
      <c r="BG333" s="118">
        <f t="shared" si="121"/>
        <v>0</v>
      </c>
      <c r="BH333" s="118">
        <f t="shared" si="122"/>
        <v>0</v>
      </c>
      <c r="BI333" s="118">
        <f t="shared" si="123"/>
        <v>0</v>
      </c>
      <c r="BJ333" s="19" t="s">
        <v>40</v>
      </c>
      <c r="BK333" s="118">
        <f t="shared" si="124"/>
        <v>0</v>
      </c>
      <c r="BL333" s="19" t="s">
        <v>268</v>
      </c>
      <c r="BM333" s="19" t="s">
        <v>987</v>
      </c>
    </row>
    <row r="334" spans="2:65" s="1" customFormat="1" ht="25.5" customHeight="1">
      <c r="B334" s="35"/>
      <c r="C334" s="173" t="s">
        <v>988</v>
      </c>
      <c r="D334" s="173" t="s">
        <v>220</v>
      </c>
      <c r="E334" s="174" t="s">
        <v>989</v>
      </c>
      <c r="F334" s="251" t="s">
        <v>990</v>
      </c>
      <c r="G334" s="251"/>
      <c r="H334" s="251"/>
      <c r="I334" s="251"/>
      <c r="J334" s="175" t="s">
        <v>223</v>
      </c>
      <c r="K334" s="176">
        <v>195.559</v>
      </c>
      <c r="L334" s="252">
        <v>0</v>
      </c>
      <c r="M334" s="253"/>
      <c r="N334" s="254">
        <f t="shared" si="115"/>
        <v>0</v>
      </c>
      <c r="O334" s="254"/>
      <c r="P334" s="254"/>
      <c r="Q334" s="254"/>
      <c r="R334" s="37"/>
      <c r="T334" s="177" t="s">
        <v>22</v>
      </c>
      <c r="U334" s="44" t="s">
        <v>49</v>
      </c>
      <c r="V334" s="36"/>
      <c r="W334" s="178">
        <f t="shared" si="116"/>
        <v>0</v>
      </c>
      <c r="X334" s="178">
        <v>0</v>
      </c>
      <c r="Y334" s="178">
        <f t="shared" si="117"/>
        <v>0</v>
      </c>
      <c r="Z334" s="178">
        <v>0</v>
      </c>
      <c r="AA334" s="179">
        <f t="shared" si="118"/>
        <v>0</v>
      </c>
      <c r="AR334" s="19" t="s">
        <v>268</v>
      </c>
      <c r="AT334" s="19" t="s">
        <v>220</v>
      </c>
      <c r="AU334" s="19" t="s">
        <v>93</v>
      </c>
      <c r="AY334" s="19" t="s">
        <v>219</v>
      </c>
      <c r="BE334" s="118">
        <f t="shared" si="119"/>
        <v>0</v>
      </c>
      <c r="BF334" s="118">
        <f t="shared" si="120"/>
        <v>0</v>
      </c>
      <c r="BG334" s="118">
        <f t="shared" si="121"/>
        <v>0</v>
      </c>
      <c r="BH334" s="118">
        <f t="shared" si="122"/>
        <v>0</v>
      </c>
      <c r="BI334" s="118">
        <f t="shared" si="123"/>
        <v>0</v>
      </c>
      <c r="BJ334" s="19" t="s">
        <v>40</v>
      </c>
      <c r="BK334" s="118">
        <f t="shared" si="124"/>
        <v>0</v>
      </c>
      <c r="BL334" s="19" t="s">
        <v>268</v>
      </c>
      <c r="BM334" s="19" t="s">
        <v>991</v>
      </c>
    </row>
    <row r="335" spans="2:65" s="1" customFormat="1" ht="51" customHeight="1">
      <c r="B335" s="35"/>
      <c r="C335" s="181" t="s">
        <v>992</v>
      </c>
      <c r="D335" s="181" t="s">
        <v>536</v>
      </c>
      <c r="E335" s="182" t="s">
        <v>993</v>
      </c>
      <c r="F335" s="285" t="s">
        <v>994</v>
      </c>
      <c r="G335" s="285"/>
      <c r="H335" s="285"/>
      <c r="I335" s="285"/>
      <c r="J335" s="183" t="s">
        <v>372</v>
      </c>
      <c r="K335" s="184">
        <v>47</v>
      </c>
      <c r="L335" s="282">
        <v>0</v>
      </c>
      <c r="M335" s="283"/>
      <c r="N335" s="284">
        <f t="shared" si="115"/>
        <v>0</v>
      </c>
      <c r="O335" s="254"/>
      <c r="P335" s="254"/>
      <c r="Q335" s="254"/>
      <c r="R335" s="37"/>
      <c r="T335" s="177" t="s">
        <v>22</v>
      </c>
      <c r="U335" s="44" t="s">
        <v>49</v>
      </c>
      <c r="V335" s="36"/>
      <c r="W335" s="178">
        <f t="shared" si="116"/>
        <v>0</v>
      </c>
      <c r="X335" s="178">
        <v>0</v>
      </c>
      <c r="Y335" s="178">
        <f t="shared" si="117"/>
        <v>0</v>
      </c>
      <c r="Z335" s="178">
        <v>0</v>
      </c>
      <c r="AA335" s="179">
        <f t="shared" si="118"/>
        <v>0</v>
      </c>
      <c r="AR335" s="19" t="s">
        <v>414</v>
      </c>
      <c r="AT335" s="19" t="s">
        <v>536</v>
      </c>
      <c r="AU335" s="19" t="s">
        <v>93</v>
      </c>
      <c r="AY335" s="19" t="s">
        <v>219</v>
      </c>
      <c r="BE335" s="118">
        <f t="shared" si="119"/>
        <v>0</v>
      </c>
      <c r="BF335" s="118">
        <f t="shared" si="120"/>
        <v>0</v>
      </c>
      <c r="BG335" s="118">
        <f t="shared" si="121"/>
        <v>0</v>
      </c>
      <c r="BH335" s="118">
        <f t="shared" si="122"/>
        <v>0</v>
      </c>
      <c r="BI335" s="118">
        <f t="shared" si="123"/>
        <v>0</v>
      </c>
      <c r="BJ335" s="19" t="s">
        <v>40</v>
      </c>
      <c r="BK335" s="118">
        <f t="shared" si="124"/>
        <v>0</v>
      </c>
      <c r="BL335" s="19" t="s">
        <v>268</v>
      </c>
      <c r="BM335" s="19" t="s">
        <v>995</v>
      </c>
    </row>
    <row r="336" spans="2:65" s="1" customFormat="1" ht="51" customHeight="1">
      <c r="B336" s="35"/>
      <c r="C336" s="181" t="s">
        <v>996</v>
      </c>
      <c r="D336" s="181" t="s">
        <v>536</v>
      </c>
      <c r="E336" s="182" t="s">
        <v>997</v>
      </c>
      <c r="F336" s="285" t="s">
        <v>998</v>
      </c>
      <c r="G336" s="285"/>
      <c r="H336" s="285"/>
      <c r="I336" s="285"/>
      <c r="J336" s="183" t="s">
        <v>372</v>
      </c>
      <c r="K336" s="184">
        <v>9</v>
      </c>
      <c r="L336" s="282">
        <v>0</v>
      </c>
      <c r="M336" s="283"/>
      <c r="N336" s="284">
        <f t="shared" si="115"/>
        <v>0</v>
      </c>
      <c r="O336" s="254"/>
      <c r="P336" s="254"/>
      <c r="Q336" s="254"/>
      <c r="R336" s="37"/>
      <c r="T336" s="177" t="s">
        <v>22</v>
      </c>
      <c r="U336" s="44" t="s">
        <v>49</v>
      </c>
      <c r="V336" s="36"/>
      <c r="W336" s="178">
        <f t="shared" si="116"/>
        <v>0</v>
      </c>
      <c r="X336" s="178">
        <v>0</v>
      </c>
      <c r="Y336" s="178">
        <f t="shared" si="117"/>
        <v>0</v>
      </c>
      <c r="Z336" s="178">
        <v>0</v>
      </c>
      <c r="AA336" s="179">
        <f t="shared" si="118"/>
        <v>0</v>
      </c>
      <c r="AR336" s="19" t="s">
        <v>414</v>
      </c>
      <c r="AT336" s="19" t="s">
        <v>536</v>
      </c>
      <c r="AU336" s="19" t="s">
        <v>93</v>
      </c>
      <c r="AY336" s="19" t="s">
        <v>219</v>
      </c>
      <c r="BE336" s="118">
        <f t="shared" si="119"/>
        <v>0</v>
      </c>
      <c r="BF336" s="118">
        <f t="shared" si="120"/>
        <v>0</v>
      </c>
      <c r="BG336" s="118">
        <f t="shared" si="121"/>
        <v>0</v>
      </c>
      <c r="BH336" s="118">
        <f t="shared" si="122"/>
        <v>0</v>
      </c>
      <c r="BI336" s="118">
        <f t="shared" si="123"/>
        <v>0</v>
      </c>
      <c r="BJ336" s="19" t="s">
        <v>40</v>
      </c>
      <c r="BK336" s="118">
        <f t="shared" si="124"/>
        <v>0</v>
      </c>
      <c r="BL336" s="19" t="s">
        <v>268</v>
      </c>
      <c r="BM336" s="19" t="s">
        <v>999</v>
      </c>
    </row>
    <row r="337" spans="2:65" s="1" customFormat="1" ht="51" customHeight="1">
      <c r="B337" s="35"/>
      <c r="C337" s="181" t="s">
        <v>1000</v>
      </c>
      <c r="D337" s="181" t="s">
        <v>536</v>
      </c>
      <c r="E337" s="182" t="s">
        <v>1001</v>
      </c>
      <c r="F337" s="285" t="s">
        <v>1002</v>
      </c>
      <c r="G337" s="285"/>
      <c r="H337" s="285"/>
      <c r="I337" s="285"/>
      <c r="J337" s="183" t="s">
        <v>372</v>
      </c>
      <c r="K337" s="184">
        <v>3</v>
      </c>
      <c r="L337" s="282">
        <v>0</v>
      </c>
      <c r="M337" s="283"/>
      <c r="N337" s="284">
        <f t="shared" si="115"/>
        <v>0</v>
      </c>
      <c r="O337" s="254"/>
      <c r="P337" s="254"/>
      <c r="Q337" s="254"/>
      <c r="R337" s="37"/>
      <c r="T337" s="177" t="s">
        <v>22</v>
      </c>
      <c r="U337" s="44" t="s">
        <v>49</v>
      </c>
      <c r="V337" s="36"/>
      <c r="W337" s="178">
        <f t="shared" si="116"/>
        <v>0</v>
      </c>
      <c r="X337" s="178">
        <v>0</v>
      </c>
      <c r="Y337" s="178">
        <f t="shared" si="117"/>
        <v>0</v>
      </c>
      <c r="Z337" s="178">
        <v>0</v>
      </c>
      <c r="AA337" s="179">
        <f t="shared" si="118"/>
        <v>0</v>
      </c>
      <c r="AR337" s="19" t="s">
        <v>414</v>
      </c>
      <c r="AT337" s="19" t="s">
        <v>536</v>
      </c>
      <c r="AU337" s="19" t="s">
        <v>93</v>
      </c>
      <c r="AY337" s="19" t="s">
        <v>219</v>
      </c>
      <c r="BE337" s="118">
        <f t="shared" si="119"/>
        <v>0</v>
      </c>
      <c r="BF337" s="118">
        <f t="shared" si="120"/>
        <v>0</v>
      </c>
      <c r="BG337" s="118">
        <f t="shared" si="121"/>
        <v>0</v>
      </c>
      <c r="BH337" s="118">
        <f t="shared" si="122"/>
        <v>0</v>
      </c>
      <c r="BI337" s="118">
        <f t="shared" si="123"/>
        <v>0</v>
      </c>
      <c r="BJ337" s="19" t="s">
        <v>40</v>
      </c>
      <c r="BK337" s="118">
        <f t="shared" si="124"/>
        <v>0</v>
      </c>
      <c r="BL337" s="19" t="s">
        <v>268</v>
      </c>
      <c r="BM337" s="19" t="s">
        <v>1003</v>
      </c>
    </row>
    <row r="338" spans="2:65" s="1" customFormat="1" ht="51" customHeight="1">
      <c r="B338" s="35"/>
      <c r="C338" s="181" t="s">
        <v>1004</v>
      </c>
      <c r="D338" s="181" t="s">
        <v>536</v>
      </c>
      <c r="E338" s="182" t="s">
        <v>1005</v>
      </c>
      <c r="F338" s="285" t="s">
        <v>1006</v>
      </c>
      <c r="G338" s="285"/>
      <c r="H338" s="285"/>
      <c r="I338" s="285"/>
      <c r="J338" s="183" t="s">
        <v>372</v>
      </c>
      <c r="K338" s="184">
        <v>2</v>
      </c>
      <c r="L338" s="282">
        <v>0</v>
      </c>
      <c r="M338" s="283"/>
      <c r="N338" s="284">
        <f t="shared" si="115"/>
        <v>0</v>
      </c>
      <c r="O338" s="254"/>
      <c r="P338" s="254"/>
      <c r="Q338" s="254"/>
      <c r="R338" s="37"/>
      <c r="T338" s="177" t="s">
        <v>22</v>
      </c>
      <c r="U338" s="44" t="s">
        <v>49</v>
      </c>
      <c r="V338" s="36"/>
      <c r="W338" s="178">
        <f t="shared" si="116"/>
        <v>0</v>
      </c>
      <c r="X338" s="178">
        <v>0</v>
      </c>
      <c r="Y338" s="178">
        <f t="shared" si="117"/>
        <v>0</v>
      </c>
      <c r="Z338" s="178">
        <v>0</v>
      </c>
      <c r="AA338" s="179">
        <f t="shared" si="118"/>
        <v>0</v>
      </c>
      <c r="AR338" s="19" t="s">
        <v>414</v>
      </c>
      <c r="AT338" s="19" t="s">
        <v>536</v>
      </c>
      <c r="AU338" s="19" t="s">
        <v>93</v>
      </c>
      <c r="AY338" s="19" t="s">
        <v>219</v>
      </c>
      <c r="BE338" s="118">
        <f t="shared" si="119"/>
        <v>0</v>
      </c>
      <c r="BF338" s="118">
        <f t="shared" si="120"/>
        <v>0</v>
      </c>
      <c r="BG338" s="118">
        <f t="shared" si="121"/>
        <v>0</v>
      </c>
      <c r="BH338" s="118">
        <f t="shared" si="122"/>
        <v>0</v>
      </c>
      <c r="BI338" s="118">
        <f t="shared" si="123"/>
        <v>0</v>
      </c>
      <c r="BJ338" s="19" t="s">
        <v>40</v>
      </c>
      <c r="BK338" s="118">
        <f t="shared" si="124"/>
        <v>0</v>
      </c>
      <c r="BL338" s="19" t="s">
        <v>268</v>
      </c>
      <c r="BM338" s="19" t="s">
        <v>1007</v>
      </c>
    </row>
    <row r="339" spans="2:65" s="1" customFormat="1" ht="51" customHeight="1">
      <c r="B339" s="35"/>
      <c r="C339" s="181" t="s">
        <v>1008</v>
      </c>
      <c r="D339" s="181" t="s">
        <v>536</v>
      </c>
      <c r="E339" s="182" t="s">
        <v>1009</v>
      </c>
      <c r="F339" s="285" t="s">
        <v>1010</v>
      </c>
      <c r="G339" s="285"/>
      <c r="H339" s="285"/>
      <c r="I339" s="285"/>
      <c r="J339" s="183" t="s">
        <v>372</v>
      </c>
      <c r="K339" s="184">
        <v>1</v>
      </c>
      <c r="L339" s="282">
        <v>0</v>
      </c>
      <c r="M339" s="283"/>
      <c r="N339" s="284">
        <f t="shared" si="115"/>
        <v>0</v>
      </c>
      <c r="O339" s="254"/>
      <c r="P339" s="254"/>
      <c r="Q339" s="254"/>
      <c r="R339" s="37"/>
      <c r="T339" s="177" t="s">
        <v>22</v>
      </c>
      <c r="U339" s="44" t="s">
        <v>49</v>
      </c>
      <c r="V339" s="36"/>
      <c r="W339" s="178">
        <f t="shared" si="116"/>
        <v>0</v>
      </c>
      <c r="X339" s="178">
        <v>0</v>
      </c>
      <c r="Y339" s="178">
        <f t="shared" si="117"/>
        <v>0</v>
      </c>
      <c r="Z339" s="178">
        <v>0</v>
      </c>
      <c r="AA339" s="179">
        <f t="shared" si="118"/>
        <v>0</v>
      </c>
      <c r="AR339" s="19" t="s">
        <v>414</v>
      </c>
      <c r="AT339" s="19" t="s">
        <v>536</v>
      </c>
      <c r="AU339" s="19" t="s">
        <v>93</v>
      </c>
      <c r="AY339" s="19" t="s">
        <v>219</v>
      </c>
      <c r="BE339" s="118">
        <f t="shared" si="119"/>
        <v>0</v>
      </c>
      <c r="BF339" s="118">
        <f t="shared" si="120"/>
        <v>0</v>
      </c>
      <c r="BG339" s="118">
        <f t="shared" si="121"/>
        <v>0</v>
      </c>
      <c r="BH339" s="118">
        <f t="shared" si="122"/>
        <v>0</v>
      </c>
      <c r="BI339" s="118">
        <f t="shared" si="123"/>
        <v>0</v>
      </c>
      <c r="BJ339" s="19" t="s">
        <v>40</v>
      </c>
      <c r="BK339" s="118">
        <f t="shared" si="124"/>
        <v>0</v>
      </c>
      <c r="BL339" s="19" t="s">
        <v>268</v>
      </c>
      <c r="BM339" s="19" t="s">
        <v>1011</v>
      </c>
    </row>
    <row r="340" spans="2:65" s="1" customFormat="1" ht="25.5" customHeight="1">
      <c r="B340" s="35"/>
      <c r="C340" s="181" t="s">
        <v>1012</v>
      </c>
      <c r="D340" s="181" t="s">
        <v>536</v>
      </c>
      <c r="E340" s="182" t="s">
        <v>1013</v>
      </c>
      <c r="F340" s="285" t="s">
        <v>1014</v>
      </c>
      <c r="G340" s="285"/>
      <c r="H340" s="285"/>
      <c r="I340" s="285"/>
      <c r="J340" s="183" t="s">
        <v>372</v>
      </c>
      <c r="K340" s="184">
        <v>1</v>
      </c>
      <c r="L340" s="282">
        <v>0</v>
      </c>
      <c r="M340" s="283"/>
      <c r="N340" s="284">
        <f t="shared" si="115"/>
        <v>0</v>
      </c>
      <c r="O340" s="254"/>
      <c r="P340" s="254"/>
      <c r="Q340" s="254"/>
      <c r="R340" s="37"/>
      <c r="T340" s="177" t="s">
        <v>22</v>
      </c>
      <c r="U340" s="44" t="s">
        <v>49</v>
      </c>
      <c r="V340" s="36"/>
      <c r="W340" s="178">
        <f t="shared" si="116"/>
        <v>0</v>
      </c>
      <c r="X340" s="178">
        <v>0</v>
      </c>
      <c r="Y340" s="178">
        <f t="shared" si="117"/>
        <v>0</v>
      </c>
      <c r="Z340" s="178">
        <v>0</v>
      </c>
      <c r="AA340" s="179">
        <f t="shared" si="118"/>
        <v>0</v>
      </c>
      <c r="AR340" s="19" t="s">
        <v>414</v>
      </c>
      <c r="AT340" s="19" t="s">
        <v>536</v>
      </c>
      <c r="AU340" s="19" t="s">
        <v>93</v>
      </c>
      <c r="AY340" s="19" t="s">
        <v>219</v>
      </c>
      <c r="BE340" s="118">
        <f t="shared" si="119"/>
        <v>0</v>
      </c>
      <c r="BF340" s="118">
        <f t="shared" si="120"/>
        <v>0</v>
      </c>
      <c r="BG340" s="118">
        <f t="shared" si="121"/>
        <v>0</v>
      </c>
      <c r="BH340" s="118">
        <f t="shared" si="122"/>
        <v>0</v>
      </c>
      <c r="BI340" s="118">
        <f t="shared" si="123"/>
        <v>0</v>
      </c>
      <c r="BJ340" s="19" t="s">
        <v>40</v>
      </c>
      <c r="BK340" s="118">
        <f t="shared" si="124"/>
        <v>0</v>
      </c>
      <c r="BL340" s="19" t="s">
        <v>268</v>
      </c>
      <c r="BM340" s="19" t="s">
        <v>1015</v>
      </c>
    </row>
    <row r="341" spans="2:65" s="1" customFormat="1" ht="25.5" customHeight="1">
      <c r="B341" s="35"/>
      <c r="C341" s="181" t="s">
        <v>1016</v>
      </c>
      <c r="D341" s="181" t="s">
        <v>536</v>
      </c>
      <c r="E341" s="182" t="s">
        <v>1017</v>
      </c>
      <c r="F341" s="285" t="s">
        <v>1018</v>
      </c>
      <c r="G341" s="285"/>
      <c r="H341" s="285"/>
      <c r="I341" s="285"/>
      <c r="J341" s="183" t="s">
        <v>372</v>
      </c>
      <c r="K341" s="184">
        <v>1</v>
      </c>
      <c r="L341" s="282">
        <v>0</v>
      </c>
      <c r="M341" s="283"/>
      <c r="N341" s="284">
        <f t="shared" si="115"/>
        <v>0</v>
      </c>
      <c r="O341" s="254"/>
      <c r="P341" s="254"/>
      <c r="Q341" s="254"/>
      <c r="R341" s="37"/>
      <c r="T341" s="177" t="s">
        <v>22</v>
      </c>
      <c r="U341" s="44" t="s">
        <v>49</v>
      </c>
      <c r="V341" s="36"/>
      <c r="W341" s="178">
        <f t="shared" si="116"/>
        <v>0</v>
      </c>
      <c r="X341" s="178">
        <v>0</v>
      </c>
      <c r="Y341" s="178">
        <f t="shared" si="117"/>
        <v>0</v>
      </c>
      <c r="Z341" s="178">
        <v>0</v>
      </c>
      <c r="AA341" s="179">
        <f t="shared" si="118"/>
        <v>0</v>
      </c>
      <c r="AR341" s="19" t="s">
        <v>414</v>
      </c>
      <c r="AT341" s="19" t="s">
        <v>536</v>
      </c>
      <c r="AU341" s="19" t="s">
        <v>93</v>
      </c>
      <c r="AY341" s="19" t="s">
        <v>219</v>
      </c>
      <c r="BE341" s="118">
        <f t="shared" si="119"/>
        <v>0</v>
      </c>
      <c r="BF341" s="118">
        <f t="shared" si="120"/>
        <v>0</v>
      </c>
      <c r="BG341" s="118">
        <f t="shared" si="121"/>
        <v>0</v>
      </c>
      <c r="BH341" s="118">
        <f t="shared" si="122"/>
        <v>0</v>
      </c>
      <c r="BI341" s="118">
        <f t="shared" si="123"/>
        <v>0</v>
      </c>
      <c r="BJ341" s="19" t="s">
        <v>40</v>
      </c>
      <c r="BK341" s="118">
        <f t="shared" si="124"/>
        <v>0</v>
      </c>
      <c r="BL341" s="19" t="s">
        <v>268</v>
      </c>
      <c r="BM341" s="19" t="s">
        <v>1019</v>
      </c>
    </row>
    <row r="342" spans="2:65" s="1" customFormat="1" ht="38.25" customHeight="1">
      <c r="B342" s="35"/>
      <c r="C342" s="173" t="s">
        <v>1020</v>
      </c>
      <c r="D342" s="173" t="s">
        <v>220</v>
      </c>
      <c r="E342" s="174" t="s">
        <v>1021</v>
      </c>
      <c r="F342" s="251" t="s">
        <v>1022</v>
      </c>
      <c r="G342" s="251"/>
      <c r="H342" s="251"/>
      <c r="I342" s="251"/>
      <c r="J342" s="175" t="s">
        <v>372</v>
      </c>
      <c r="K342" s="176">
        <v>32</v>
      </c>
      <c r="L342" s="252">
        <v>0</v>
      </c>
      <c r="M342" s="253"/>
      <c r="N342" s="254">
        <f t="shared" si="115"/>
        <v>0</v>
      </c>
      <c r="O342" s="254"/>
      <c r="P342" s="254"/>
      <c r="Q342" s="254"/>
      <c r="R342" s="37"/>
      <c r="T342" s="177" t="s">
        <v>22</v>
      </c>
      <c r="U342" s="44" t="s">
        <v>49</v>
      </c>
      <c r="V342" s="36"/>
      <c r="W342" s="178">
        <f t="shared" si="116"/>
        <v>0</v>
      </c>
      <c r="X342" s="178">
        <v>0</v>
      </c>
      <c r="Y342" s="178">
        <f t="shared" si="117"/>
        <v>0</v>
      </c>
      <c r="Z342" s="178">
        <v>0</v>
      </c>
      <c r="AA342" s="179">
        <f t="shared" si="118"/>
        <v>0</v>
      </c>
      <c r="AR342" s="19" t="s">
        <v>268</v>
      </c>
      <c r="AT342" s="19" t="s">
        <v>220</v>
      </c>
      <c r="AU342" s="19" t="s">
        <v>93</v>
      </c>
      <c r="AY342" s="19" t="s">
        <v>219</v>
      </c>
      <c r="BE342" s="118">
        <f t="shared" si="119"/>
        <v>0</v>
      </c>
      <c r="BF342" s="118">
        <f t="shared" si="120"/>
        <v>0</v>
      </c>
      <c r="BG342" s="118">
        <f t="shared" si="121"/>
        <v>0</v>
      </c>
      <c r="BH342" s="118">
        <f t="shared" si="122"/>
        <v>0</v>
      </c>
      <c r="BI342" s="118">
        <f t="shared" si="123"/>
        <v>0</v>
      </c>
      <c r="BJ342" s="19" t="s">
        <v>40</v>
      </c>
      <c r="BK342" s="118">
        <f t="shared" si="124"/>
        <v>0</v>
      </c>
      <c r="BL342" s="19" t="s">
        <v>268</v>
      </c>
      <c r="BM342" s="19" t="s">
        <v>1023</v>
      </c>
    </row>
    <row r="343" spans="2:65" s="1" customFormat="1" ht="38.25" customHeight="1">
      <c r="B343" s="35"/>
      <c r="C343" s="181" t="s">
        <v>1024</v>
      </c>
      <c r="D343" s="181" t="s">
        <v>536</v>
      </c>
      <c r="E343" s="182" t="s">
        <v>1025</v>
      </c>
      <c r="F343" s="285" t="s">
        <v>1026</v>
      </c>
      <c r="G343" s="285"/>
      <c r="H343" s="285"/>
      <c r="I343" s="285"/>
      <c r="J343" s="183" t="s">
        <v>372</v>
      </c>
      <c r="K343" s="184">
        <v>17</v>
      </c>
      <c r="L343" s="282">
        <v>0</v>
      </c>
      <c r="M343" s="283"/>
      <c r="N343" s="284">
        <f t="shared" si="115"/>
        <v>0</v>
      </c>
      <c r="O343" s="254"/>
      <c r="P343" s="254"/>
      <c r="Q343" s="254"/>
      <c r="R343" s="37"/>
      <c r="T343" s="177" t="s">
        <v>22</v>
      </c>
      <c r="U343" s="44" t="s">
        <v>49</v>
      </c>
      <c r="V343" s="36"/>
      <c r="W343" s="178">
        <f t="shared" si="116"/>
        <v>0</v>
      </c>
      <c r="X343" s="178">
        <v>0</v>
      </c>
      <c r="Y343" s="178">
        <f t="shared" si="117"/>
        <v>0</v>
      </c>
      <c r="Z343" s="178">
        <v>0</v>
      </c>
      <c r="AA343" s="179">
        <f t="shared" si="118"/>
        <v>0</v>
      </c>
      <c r="AR343" s="19" t="s">
        <v>414</v>
      </c>
      <c r="AT343" s="19" t="s">
        <v>536</v>
      </c>
      <c r="AU343" s="19" t="s">
        <v>93</v>
      </c>
      <c r="AY343" s="19" t="s">
        <v>219</v>
      </c>
      <c r="BE343" s="118">
        <f t="shared" si="119"/>
        <v>0</v>
      </c>
      <c r="BF343" s="118">
        <f t="shared" si="120"/>
        <v>0</v>
      </c>
      <c r="BG343" s="118">
        <f t="shared" si="121"/>
        <v>0</v>
      </c>
      <c r="BH343" s="118">
        <f t="shared" si="122"/>
        <v>0</v>
      </c>
      <c r="BI343" s="118">
        <f t="shared" si="123"/>
        <v>0</v>
      </c>
      <c r="BJ343" s="19" t="s">
        <v>40</v>
      </c>
      <c r="BK343" s="118">
        <f t="shared" si="124"/>
        <v>0</v>
      </c>
      <c r="BL343" s="19" t="s">
        <v>268</v>
      </c>
      <c r="BM343" s="19" t="s">
        <v>1027</v>
      </c>
    </row>
    <row r="344" spans="2:65" s="1" customFormat="1" ht="38.25" customHeight="1">
      <c r="B344" s="35"/>
      <c r="C344" s="181" t="s">
        <v>1028</v>
      </c>
      <c r="D344" s="181" t="s">
        <v>536</v>
      </c>
      <c r="E344" s="182" t="s">
        <v>1029</v>
      </c>
      <c r="F344" s="285" t="s">
        <v>1030</v>
      </c>
      <c r="G344" s="285"/>
      <c r="H344" s="285"/>
      <c r="I344" s="285"/>
      <c r="J344" s="183" t="s">
        <v>372</v>
      </c>
      <c r="K344" s="184">
        <v>6</v>
      </c>
      <c r="L344" s="282">
        <v>0</v>
      </c>
      <c r="M344" s="283"/>
      <c r="N344" s="284">
        <f t="shared" si="115"/>
        <v>0</v>
      </c>
      <c r="O344" s="254"/>
      <c r="P344" s="254"/>
      <c r="Q344" s="254"/>
      <c r="R344" s="37"/>
      <c r="T344" s="177" t="s">
        <v>22</v>
      </c>
      <c r="U344" s="44" t="s">
        <v>49</v>
      </c>
      <c r="V344" s="36"/>
      <c r="W344" s="178">
        <f t="shared" si="116"/>
        <v>0</v>
      </c>
      <c r="X344" s="178">
        <v>0</v>
      </c>
      <c r="Y344" s="178">
        <f t="shared" si="117"/>
        <v>0</v>
      </c>
      <c r="Z344" s="178">
        <v>0</v>
      </c>
      <c r="AA344" s="179">
        <f t="shared" si="118"/>
        <v>0</v>
      </c>
      <c r="AR344" s="19" t="s">
        <v>414</v>
      </c>
      <c r="AT344" s="19" t="s">
        <v>536</v>
      </c>
      <c r="AU344" s="19" t="s">
        <v>93</v>
      </c>
      <c r="AY344" s="19" t="s">
        <v>219</v>
      </c>
      <c r="BE344" s="118">
        <f t="shared" si="119"/>
        <v>0</v>
      </c>
      <c r="BF344" s="118">
        <f t="shared" si="120"/>
        <v>0</v>
      </c>
      <c r="BG344" s="118">
        <f t="shared" si="121"/>
        <v>0</v>
      </c>
      <c r="BH344" s="118">
        <f t="shared" si="122"/>
        <v>0</v>
      </c>
      <c r="BI344" s="118">
        <f t="shared" si="123"/>
        <v>0</v>
      </c>
      <c r="BJ344" s="19" t="s">
        <v>40</v>
      </c>
      <c r="BK344" s="118">
        <f t="shared" si="124"/>
        <v>0</v>
      </c>
      <c r="BL344" s="19" t="s">
        <v>268</v>
      </c>
      <c r="BM344" s="19" t="s">
        <v>1031</v>
      </c>
    </row>
    <row r="345" spans="2:65" s="1" customFormat="1" ht="38.25" customHeight="1">
      <c r="B345" s="35"/>
      <c r="C345" s="181" t="s">
        <v>1032</v>
      </c>
      <c r="D345" s="181" t="s">
        <v>536</v>
      </c>
      <c r="E345" s="182" t="s">
        <v>1033</v>
      </c>
      <c r="F345" s="285" t="s">
        <v>1034</v>
      </c>
      <c r="G345" s="285"/>
      <c r="H345" s="285"/>
      <c r="I345" s="285"/>
      <c r="J345" s="183" t="s">
        <v>372</v>
      </c>
      <c r="K345" s="184">
        <v>9</v>
      </c>
      <c r="L345" s="282">
        <v>0</v>
      </c>
      <c r="M345" s="283"/>
      <c r="N345" s="284">
        <f t="shared" si="115"/>
        <v>0</v>
      </c>
      <c r="O345" s="254"/>
      <c r="P345" s="254"/>
      <c r="Q345" s="254"/>
      <c r="R345" s="37"/>
      <c r="T345" s="177" t="s">
        <v>22</v>
      </c>
      <c r="U345" s="44" t="s">
        <v>49</v>
      </c>
      <c r="V345" s="36"/>
      <c r="W345" s="178">
        <f t="shared" si="116"/>
        <v>0</v>
      </c>
      <c r="X345" s="178">
        <v>0</v>
      </c>
      <c r="Y345" s="178">
        <f t="shared" si="117"/>
        <v>0</v>
      </c>
      <c r="Z345" s="178">
        <v>0</v>
      </c>
      <c r="AA345" s="179">
        <f t="shared" si="118"/>
        <v>0</v>
      </c>
      <c r="AR345" s="19" t="s">
        <v>414</v>
      </c>
      <c r="AT345" s="19" t="s">
        <v>536</v>
      </c>
      <c r="AU345" s="19" t="s">
        <v>93</v>
      </c>
      <c r="AY345" s="19" t="s">
        <v>219</v>
      </c>
      <c r="BE345" s="118">
        <f t="shared" si="119"/>
        <v>0</v>
      </c>
      <c r="BF345" s="118">
        <f t="shared" si="120"/>
        <v>0</v>
      </c>
      <c r="BG345" s="118">
        <f t="shared" si="121"/>
        <v>0</v>
      </c>
      <c r="BH345" s="118">
        <f t="shared" si="122"/>
        <v>0</v>
      </c>
      <c r="BI345" s="118">
        <f t="shared" si="123"/>
        <v>0</v>
      </c>
      <c r="BJ345" s="19" t="s">
        <v>40</v>
      </c>
      <c r="BK345" s="118">
        <f t="shared" si="124"/>
        <v>0</v>
      </c>
      <c r="BL345" s="19" t="s">
        <v>268</v>
      </c>
      <c r="BM345" s="19" t="s">
        <v>1035</v>
      </c>
    </row>
    <row r="346" spans="2:65" s="1" customFormat="1" ht="38.25" customHeight="1">
      <c r="B346" s="35"/>
      <c r="C346" s="173" t="s">
        <v>1036</v>
      </c>
      <c r="D346" s="173" t="s">
        <v>220</v>
      </c>
      <c r="E346" s="174" t="s">
        <v>1037</v>
      </c>
      <c r="F346" s="251" t="s">
        <v>1038</v>
      </c>
      <c r="G346" s="251"/>
      <c r="H346" s="251"/>
      <c r="I346" s="251"/>
      <c r="J346" s="175" t="s">
        <v>372</v>
      </c>
      <c r="K346" s="176">
        <v>2</v>
      </c>
      <c r="L346" s="252">
        <v>0</v>
      </c>
      <c r="M346" s="253"/>
      <c r="N346" s="254">
        <f t="shared" si="115"/>
        <v>0</v>
      </c>
      <c r="O346" s="254"/>
      <c r="P346" s="254"/>
      <c r="Q346" s="254"/>
      <c r="R346" s="37"/>
      <c r="T346" s="177" t="s">
        <v>22</v>
      </c>
      <c r="U346" s="44" t="s">
        <v>49</v>
      </c>
      <c r="V346" s="36"/>
      <c r="W346" s="178">
        <f t="shared" si="116"/>
        <v>0</v>
      </c>
      <c r="X346" s="178">
        <v>0</v>
      </c>
      <c r="Y346" s="178">
        <f t="shared" si="117"/>
        <v>0</v>
      </c>
      <c r="Z346" s="178">
        <v>0</v>
      </c>
      <c r="AA346" s="179">
        <f t="shared" si="118"/>
        <v>0</v>
      </c>
      <c r="AR346" s="19" t="s">
        <v>268</v>
      </c>
      <c r="AT346" s="19" t="s">
        <v>220</v>
      </c>
      <c r="AU346" s="19" t="s">
        <v>93</v>
      </c>
      <c r="AY346" s="19" t="s">
        <v>219</v>
      </c>
      <c r="BE346" s="118">
        <f t="shared" si="119"/>
        <v>0</v>
      </c>
      <c r="BF346" s="118">
        <f t="shared" si="120"/>
        <v>0</v>
      </c>
      <c r="BG346" s="118">
        <f t="shared" si="121"/>
        <v>0</v>
      </c>
      <c r="BH346" s="118">
        <f t="shared" si="122"/>
        <v>0</v>
      </c>
      <c r="BI346" s="118">
        <f t="shared" si="123"/>
        <v>0</v>
      </c>
      <c r="BJ346" s="19" t="s">
        <v>40</v>
      </c>
      <c r="BK346" s="118">
        <f t="shared" si="124"/>
        <v>0</v>
      </c>
      <c r="BL346" s="19" t="s">
        <v>268</v>
      </c>
      <c r="BM346" s="19" t="s">
        <v>1039</v>
      </c>
    </row>
    <row r="347" spans="2:65" s="1" customFormat="1" ht="38.25" customHeight="1">
      <c r="B347" s="35"/>
      <c r="C347" s="181" t="s">
        <v>1040</v>
      </c>
      <c r="D347" s="181" t="s">
        <v>536</v>
      </c>
      <c r="E347" s="182" t="s">
        <v>1041</v>
      </c>
      <c r="F347" s="285" t="s">
        <v>1042</v>
      </c>
      <c r="G347" s="285"/>
      <c r="H347" s="285"/>
      <c r="I347" s="285"/>
      <c r="J347" s="183" t="s">
        <v>372</v>
      </c>
      <c r="K347" s="184">
        <v>2</v>
      </c>
      <c r="L347" s="282">
        <v>0</v>
      </c>
      <c r="M347" s="283"/>
      <c r="N347" s="284">
        <f t="shared" si="115"/>
        <v>0</v>
      </c>
      <c r="O347" s="254"/>
      <c r="P347" s="254"/>
      <c r="Q347" s="254"/>
      <c r="R347" s="37"/>
      <c r="T347" s="177" t="s">
        <v>22</v>
      </c>
      <c r="U347" s="44" t="s">
        <v>49</v>
      </c>
      <c r="V347" s="36"/>
      <c r="W347" s="178">
        <f t="shared" si="116"/>
        <v>0</v>
      </c>
      <c r="X347" s="178">
        <v>0</v>
      </c>
      <c r="Y347" s="178">
        <f t="shared" si="117"/>
        <v>0</v>
      </c>
      <c r="Z347" s="178">
        <v>0</v>
      </c>
      <c r="AA347" s="179">
        <f t="shared" si="118"/>
        <v>0</v>
      </c>
      <c r="AR347" s="19" t="s">
        <v>414</v>
      </c>
      <c r="AT347" s="19" t="s">
        <v>536</v>
      </c>
      <c r="AU347" s="19" t="s">
        <v>93</v>
      </c>
      <c r="AY347" s="19" t="s">
        <v>219</v>
      </c>
      <c r="BE347" s="118">
        <f t="shared" si="119"/>
        <v>0</v>
      </c>
      <c r="BF347" s="118">
        <f t="shared" si="120"/>
        <v>0</v>
      </c>
      <c r="BG347" s="118">
        <f t="shared" si="121"/>
        <v>0</v>
      </c>
      <c r="BH347" s="118">
        <f t="shared" si="122"/>
        <v>0</v>
      </c>
      <c r="BI347" s="118">
        <f t="shared" si="123"/>
        <v>0</v>
      </c>
      <c r="BJ347" s="19" t="s">
        <v>40</v>
      </c>
      <c r="BK347" s="118">
        <f t="shared" si="124"/>
        <v>0</v>
      </c>
      <c r="BL347" s="19" t="s">
        <v>268</v>
      </c>
      <c r="BM347" s="19" t="s">
        <v>1043</v>
      </c>
    </row>
    <row r="348" spans="2:65" s="1" customFormat="1" ht="38.25" customHeight="1">
      <c r="B348" s="35"/>
      <c r="C348" s="173" t="s">
        <v>1044</v>
      </c>
      <c r="D348" s="173" t="s">
        <v>220</v>
      </c>
      <c r="E348" s="174" t="s">
        <v>1045</v>
      </c>
      <c r="F348" s="251" t="s">
        <v>1046</v>
      </c>
      <c r="G348" s="251"/>
      <c r="H348" s="251"/>
      <c r="I348" s="251"/>
      <c r="J348" s="175" t="s">
        <v>372</v>
      </c>
      <c r="K348" s="176">
        <v>19</v>
      </c>
      <c r="L348" s="252">
        <v>0</v>
      </c>
      <c r="M348" s="253"/>
      <c r="N348" s="254">
        <f t="shared" si="115"/>
        <v>0</v>
      </c>
      <c r="O348" s="254"/>
      <c r="P348" s="254"/>
      <c r="Q348" s="254"/>
      <c r="R348" s="37"/>
      <c r="T348" s="177" t="s">
        <v>22</v>
      </c>
      <c r="U348" s="44" t="s">
        <v>49</v>
      </c>
      <c r="V348" s="36"/>
      <c r="W348" s="178">
        <f t="shared" si="116"/>
        <v>0</v>
      </c>
      <c r="X348" s="178">
        <v>0</v>
      </c>
      <c r="Y348" s="178">
        <f t="shared" si="117"/>
        <v>0</v>
      </c>
      <c r="Z348" s="178">
        <v>0</v>
      </c>
      <c r="AA348" s="179">
        <f t="shared" si="118"/>
        <v>0</v>
      </c>
      <c r="AR348" s="19" t="s">
        <v>268</v>
      </c>
      <c r="AT348" s="19" t="s">
        <v>220</v>
      </c>
      <c r="AU348" s="19" t="s">
        <v>93</v>
      </c>
      <c r="AY348" s="19" t="s">
        <v>219</v>
      </c>
      <c r="BE348" s="118">
        <f t="shared" si="119"/>
        <v>0</v>
      </c>
      <c r="BF348" s="118">
        <f t="shared" si="120"/>
        <v>0</v>
      </c>
      <c r="BG348" s="118">
        <f t="shared" si="121"/>
        <v>0</v>
      </c>
      <c r="BH348" s="118">
        <f t="shared" si="122"/>
        <v>0</v>
      </c>
      <c r="BI348" s="118">
        <f t="shared" si="123"/>
        <v>0</v>
      </c>
      <c r="BJ348" s="19" t="s">
        <v>40</v>
      </c>
      <c r="BK348" s="118">
        <f t="shared" si="124"/>
        <v>0</v>
      </c>
      <c r="BL348" s="19" t="s">
        <v>268</v>
      </c>
      <c r="BM348" s="19" t="s">
        <v>1047</v>
      </c>
    </row>
    <row r="349" spans="2:65" s="1" customFormat="1" ht="63.75" customHeight="1">
      <c r="B349" s="35"/>
      <c r="C349" s="181" t="s">
        <v>1048</v>
      </c>
      <c r="D349" s="181" t="s">
        <v>536</v>
      </c>
      <c r="E349" s="182" t="s">
        <v>1049</v>
      </c>
      <c r="F349" s="285" t="s">
        <v>1050</v>
      </c>
      <c r="G349" s="285"/>
      <c r="H349" s="285"/>
      <c r="I349" s="285"/>
      <c r="J349" s="183" t="s">
        <v>372</v>
      </c>
      <c r="K349" s="184">
        <v>14</v>
      </c>
      <c r="L349" s="282">
        <v>0</v>
      </c>
      <c r="M349" s="283"/>
      <c r="N349" s="284">
        <f t="shared" si="115"/>
        <v>0</v>
      </c>
      <c r="O349" s="254"/>
      <c r="P349" s="254"/>
      <c r="Q349" s="254"/>
      <c r="R349" s="37"/>
      <c r="T349" s="177" t="s">
        <v>22</v>
      </c>
      <c r="U349" s="44" t="s">
        <v>49</v>
      </c>
      <c r="V349" s="36"/>
      <c r="W349" s="178">
        <f t="shared" si="116"/>
        <v>0</v>
      </c>
      <c r="X349" s="178">
        <v>0</v>
      </c>
      <c r="Y349" s="178">
        <f t="shared" si="117"/>
        <v>0</v>
      </c>
      <c r="Z349" s="178">
        <v>0</v>
      </c>
      <c r="AA349" s="179">
        <f t="shared" si="118"/>
        <v>0</v>
      </c>
      <c r="AR349" s="19" t="s">
        <v>414</v>
      </c>
      <c r="AT349" s="19" t="s">
        <v>536</v>
      </c>
      <c r="AU349" s="19" t="s">
        <v>93</v>
      </c>
      <c r="AY349" s="19" t="s">
        <v>219</v>
      </c>
      <c r="BE349" s="118">
        <f t="shared" si="119"/>
        <v>0</v>
      </c>
      <c r="BF349" s="118">
        <f t="shared" si="120"/>
        <v>0</v>
      </c>
      <c r="BG349" s="118">
        <f t="shared" si="121"/>
        <v>0</v>
      </c>
      <c r="BH349" s="118">
        <f t="shared" si="122"/>
        <v>0</v>
      </c>
      <c r="BI349" s="118">
        <f t="shared" si="123"/>
        <v>0</v>
      </c>
      <c r="BJ349" s="19" t="s">
        <v>40</v>
      </c>
      <c r="BK349" s="118">
        <f t="shared" si="124"/>
        <v>0</v>
      </c>
      <c r="BL349" s="19" t="s">
        <v>268</v>
      </c>
      <c r="BM349" s="19" t="s">
        <v>1051</v>
      </c>
    </row>
    <row r="350" spans="2:65" s="1" customFormat="1" ht="51" customHeight="1">
      <c r="B350" s="35"/>
      <c r="C350" s="181" t="s">
        <v>1052</v>
      </c>
      <c r="D350" s="181" t="s">
        <v>536</v>
      </c>
      <c r="E350" s="182" t="s">
        <v>1053</v>
      </c>
      <c r="F350" s="285" t="s">
        <v>1054</v>
      </c>
      <c r="G350" s="285"/>
      <c r="H350" s="285"/>
      <c r="I350" s="285"/>
      <c r="J350" s="183" t="s">
        <v>372</v>
      </c>
      <c r="K350" s="184">
        <v>5</v>
      </c>
      <c r="L350" s="282">
        <v>0</v>
      </c>
      <c r="M350" s="283"/>
      <c r="N350" s="284">
        <f t="shared" si="115"/>
        <v>0</v>
      </c>
      <c r="O350" s="254"/>
      <c r="P350" s="254"/>
      <c r="Q350" s="254"/>
      <c r="R350" s="37"/>
      <c r="T350" s="177" t="s">
        <v>22</v>
      </c>
      <c r="U350" s="44" t="s">
        <v>49</v>
      </c>
      <c r="V350" s="36"/>
      <c r="W350" s="178">
        <f t="shared" si="116"/>
        <v>0</v>
      </c>
      <c r="X350" s="178">
        <v>0</v>
      </c>
      <c r="Y350" s="178">
        <f t="shared" si="117"/>
        <v>0</v>
      </c>
      <c r="Z350" s="178">
        <v>0</v>
      </c>
      <c r="AA350" s="179">
        <f t="shared" si="118"/>
        <v>0</v>
      </c>
      <c r="AR350" s="19" t="s">
        <v>414</v>
      </c>
      <c r="AT350" s="19" t="s">
        <v>536</v>
      </c>
      <c r="AU350" s="19" t="s">
        <v>93</v>
      </c>
      <c r="AY350" s="19" t="s">
        <v>219</v>
      </c>
      <c r="BE350" s="118">
        <f t="shared" si="119"/>
        <v>0</v>
      </c>
      <c r="BF350" s="118">
        <f t="shared" si="120"/>
        <v>0</v>
      </c>
      <c r="BG350" s="118">
        <f t="shared" si="121"/>
        <v>0</v>
      </c>
      <c r="BH350" s="118">
        <f t="shared" si="122"/>
        <v>0</v>
      </c>
      <c r="BI350" s="118">
        <f t="shared" si="123"/>
        <v>0</v>
      </c>
      <c r="BJ350" s="19" t="s">
        <v>40</v>
      </c>
      <c r="BK350" s="118">
        <f t="shared" si="124"/>
        <v>0</v>
      </c>
      <c r="BL350" s="19" t="s">
        <v>268</v>
      </c>
      <c r="BM350" s="19" t="s">
        <v>1055</v>
      </c>
    </row>
    <row r="351" spans="2:65" s="1" customFormat="1" ht="25.5" customHeight="1">
      <c r="B351" s="35"/>
      <c r="C351" s="173" t="s">
        <v>1056</v>
      </c>
      <c r="D351" s="173" t="s">
        <v>220</v>
      </c>
      <c r="E351" s="174" t="s">
        <v>1057</v>
      </c>
      <c r="F351" s="251" t="s">
        <v>1058</v>
      </c>
      <c r="G351" s="251"/>
      <c r="H351" s="251"/>
      <c r="I351" s="251"/>
      <c r="J351" s="175" t="s">
        <v>372</v>
      </c>
      <c r="K351" s="176">
        <v>34</v>
      </c>
      <c r="L351" s="252">
        <v>0</v>
      </c>
      <c r="M351" s="253"/>
      <c r="N351" s="254">
        <f t="shared" si="115"/>
        <v>0</v>
      </c>
      <c r="O351" s="254"/>
      <c r="P351" s="254"/>
      <c r="Q351" s="254"/>
      <c r="R351" s="37"/>
      <c r="T351" s="177" t="s">
        <v>22</v>
      </c>
      <c r="U351" s="44" t="s">
        <v>49</v>
      </c>
      <c r="V351" s="36"/>
      <c r="W351" s="178">
        <f t="shared" si="116"/>
        <v>0</v>
      </c>
      <c r="X351" s="178">
        <v>0</v>
      </c>
      <c r="Y351" s="178">
        <f t="shared" si="117"/>
        <v>0</v>
      </c>
      <c r="Z351" s="178">
        <v>0</v>
      </c>
      <c r="AA351" s="179">
        <f t="shared" si="118"/>
        <v>0</v>
      </c>
      <c r="AR351" s="19" t="s">
        <v>268</v>
      </c>
      <c r="AT351" s="19" t="s">
        <v>220</v>
      </c>
      <c r="AU351" s="19" t="s">
        <v>93</v>
      </c>
      <c r="AY351" s="19" t="s">
        <v>219</v>
      </c>
      <c r="BE351" s="118">
        <f t="shared" si="119"/>
        <v>0</v>
      </c>
      <c r="BF351" s="118">
        <f t="shared" si="120"/>
        <v>0</v>
      </c>
      <c r="BG351" s="118">
        <f t="shared" si="121"/>
        <v>0</v>
      </c>
      <c r="BH351" s="118">
        <f t="shared" si="122"/>
        <v>0</v>
      </c>
      <c r="BI351" s="118">
        <f t="shared" si="123"/>
        <v>0</v>
      </c>
      <c r="BJ351" s="19" t="s">
        <v>40</v>
      </c>
      <c r="BK351" s="118">
        <f t="shared" si="124"/>
        <v>0</v>
      </c>
      <c r="BL351" s="19" t="s">
        <v>268</v>
      </c>
      <c r="BM351" s="19" t="s">
        <v>1059</v>
      </c>
    </row>
    <row r="352" spans="2:65" s="1" customFormat="1" ht="25.5" customHeight="1">
      <c r="B352" s="35"/>
      <c r="C352" s="181" t="s">
        <v>1060</v>
      </c>
      <c r="D352" s="181" t="s">
        <v>536</v>
      </c>
      <c r="E352" s="182" t="s">
        <v>1061</v>
      </c>
      <c r="F352" s="285" t="s">
        <v>1062</v>
      </c>
      <c r="G352" s="285"/>
      <c r="H352" s="285"/>
      <c r="I352" s="285"/>
      <c r="J352" s="183" t="s">
        <v>372</v>
      </c>
      <c r="K352" s="184">
        <v>34</v>
      </c>
      <c r="L352" s="282">
        <v>0</v>
      </c>
      <c r="M352" s="283"/>
      <c r="N352" s="284">
        <f t="shared" si="115"/>
        <v>0</v>
      </c>
      <c r="O352" s="254"/>
      <c r="P352" s="254"/>
      <c r="Q352" s="254"/>
      <c r="R352" s="37"/>
      <c r="T352" s="177" t="s">
        <v>22</v>
      </c>
      <c r="U352" s="44" t="s">
        <v>49</v>
      </c>
      <c r="V352" s="36"/>
      <c r="W352" s="178">
        <f t="shared" si="116"/>
        <v>0</v>
      </c>
      <c r="X352" s="178">
        <v>0</v>
      </c>
      <c r="Y352" s="178">
        <f t="shared" si="117"/>
        <v>0</v>
      </c>
      <c r="Z352" s="178">
        <v>0</v>
      </c>
      <c r="AA352" s="179">
        <f t="shared" si="118"/>
        <v>0</v>
      </c>
      <c r="AR352" s="19" t="s">
        <v>414</v>
      </c>
      <c r="AT352" s="19" t="s">
        <v>536</v>
      </c>
      <c r="AU352" s="19" t="s">
        <v>93</v>
      </c>
      <c r="AY352" s="19" t="s">
        <v>219</v>
      </c>
      <c r="BE352" s="118">
        <f t="shared" si="119"/>
        <v>0</v>
      </c>
      <c r="BF352" s="118">
        <f t="shared" si="120"/>
        <v>0</v>
      </c>
      <c r="BG352" s="118">
        <f t="shared" si="121"/>
        <v>0</v>
      </c>
      <c r="BH352" s="118">
        <f t="shared" si="122"/>
        <v>0</v>
      </c>
      <c r="BI352" s="118">
        <f t="shared" si="123"/>
        <v>0</v>
      </c>
      <c r="BJ352" s="19" t="s">
        <v>40</v>
      </c>
      <c r="BK352" s="118">
        <f t="shared" si="124"/>
        <v>0</v>
      </c>
      <c r="BL352" s="19" t="s">
        <v>268</v>
      </c>
      <c r="BM352" s="19" t="s">
        <v>1063</v>
      </c>
    </row>
    <row r="353" spans="2:65" s="1" customFormat="1" ht="38.25" customHeight="1">
      <c r="B353" s="35"/>
      <c r="C353" s="173" t="s">
        <v>1064</v>
      </c>
      <c r="D353" s="173" t="s">
        <v>220</v>
      </c>
      <c r="E353" s="174" t="s">
        <v>1065</v>
      </c>
      <c r="F353" s="251" t="s">
        <v>1066</v>
      </c>
      <c r="G353" s="251"/>
      <c r="H353" s="251"/>
      <c r="I353" s="251"/>
      <c r="J353" s="175" t="s">
        <v>372</v>
      </c>
      <c r="K353" s="176">
        <v>19</v>
      </c>
      <c r="L353" s="252">
        <v>0</v>
      </c>
      <c r="M353" s="253"/>
      <c r="N353" s="254">
        <f t="shared" si="115"/>
        <v>0</v>
      </c>
      <c r="O353" s="254"/>
      <c r="P353" s="254"/>
      <c r="Q353" s="254"/>
      <c r="R353" s="37"/>
      <c r="T353" s="177" t="s">
        <v>22</v>
      </c>
      <c r="U353" s="44" t="s">
        <v>49</v>
      </c>
      <c r="V353" s="36"/>
      <c r="W353" s="178">
        <f t="shared" si="116"/>
        <v>0</v>
      </c>
      <c r="X353" s="178">
        <v>0</v>
      </c>
      <c r="Y353" s="178">
        <f t="shared" si="117"/>
        <v>0</v>
      </c>
      <c r="Z353" s="178">
        <v>0</v>
      </c>
      <c r="AA353" s="179">
        <f t="shared" si="118"/>
        <v>0</v>
      </c>
      <c r="AR353" s="19" t="s">
        <v>268</v>
      </c>
      <c r="AT353" s="19" t="s">
        <v>220</v>
      </c>
      <c r="AU353" s="19" t="s">
        <v>93</v>
      </c>
      <c r="AY353" s="19" t="s">
        <v>219</v>
      </c>
      <c r="BE353" s="118">
        <f t="shared" si="119"/>
        <v>0</v>
      </c>
      <c r="BF353" s="118">
        <f t="shared" si="120"/>
        <v>0</v>
      </c>
      <c r="BG353" s="118">
        <f t="shared" si="121"/>
        <v>0</v>
      </c>
      <c r="BH353" s="118">
        <f t="shared" si="122"/>
        <v>0</v>
      </c>
      <c r="BI353" s="118">
        <f t="shared" si="123"/>
        <v>0</v>
      </c>
      <c r="BJ353" s="19" t="s">
        <v>40</v>
      </c>
      <c r="BK353" s="118">
        <f t="shared" si="124"/>
        <v>0</v>
      </c>
      <c r="BL353" s="19" t="s">
        <v>268</v>
      </c>
      <c r="BM353" s="19" t="s">
        <v>1067</v>
      </c>
    </row>
    <row r="354" spans="2:65" s="1" customFormat="1" ht="25.5" customHeight="1">
      <c r="B354" s="35"/>
      <c r="C354" s="181" t="s">
        <v>1068</v>
      </c>
      <c r="D354" s="181" t="s">
        <v>536</v>
      </c>
      <c r="E354" s="182" t="s">
        <v>1069</v>
      </c>
      <c r="F354" s="285" t="s">
        <v>1070</v>
      </c>
      <c r="G354" s="285"/>
      <c r="H354" s="285"/>
      <c r="I354" s="285"/>
      <c r="J354" s="183" t="s">
        <v>372</v>
      </c>
      <c r="K354" s="184">
        <v>19</v>
      </c>
      <c r="L354" s="282">
        <v>0</v>
      </c>
      <c r="M354" s="283"/>
      <c r="N354" s="284">
        <f t="shared" si="115"/>
        <v>0</v>
      </c>
      <c r="O354" s="254"/>
      <c r="P354" s="254"/>
      <c r="Q354" s="254"/>
      <c r="R354" s="37"/>
      <c r="T354" s="177" t="s">
        <v>22</v>
      </c>
      <c r="U354" s="44" t="s">
        <v>49</v>
      </c>
      <c r="V354" s="36"/>
      <c r="W354" s="178">
        <f t="shared" si="116"/>
        <v>0</v>
      </c>
      <c r="X354" s="178">
        <v>0</v>
      </c>
      <c r="Y354" s="178">
        <f t="shared" si="117"/>
        <v>0</v>
      </c>
      <c r="Z354" s="178">
        <v>0</v>
      </c>
      <c r="AA354" s="179">
        <f t="shared" si="118"/>
        <v>0</v>
      </c>
      <c r="AR354" s="19" t="s">
        <v>414</v>
      </c>
      <c r="AT354" s="19" t="s">
        <v>536</v>
      </c>
      <c r="AU354" s="19" t="s">
        <v>93</v>
      </c>
      <c r="AY354" s="19" t="s">
        <v>219</v>
      </c>
      <c r="BE354" s="118">
        <f t="shared" si="119"/>
        <v>0</v>
      </c>
      <c r="BF354" s="118">
        <f t="shared" si="120"/>
        <v>0</v>
      </c>
      <c r="BG354" s="118">
        <f t="shared" si="121"/>
        <v>0</v>
      </c>
      <c r="BH354" s="118">
        <f t="shared" si="122"/>
        <v>0</v>
      </c>
      <c r="BI354" s="118">
        <f t="shared" si="123"/>
        <v>0</v>
      </c>
      <c r="BJ354" s="19" t="s">
        <v>40</v>
      </c>
      <c r="BK354" s="118">
        <f t="shared" si="124"/>
        <v>0</v>
      </c>
      <c r="BL354" s="19" t="s">
        <v>268</v>
      </c>
      <c r="BM354" s="19" t="s">
        <v>1071</v>
      </c>
    </row>
    <row r="355" spans="2:65" s="1" customFormat="1" ht="25.5" customHeight="1">
      <c r="B355" s="35"/>
      <c r="C355" s="173" t="s">
        <v>1072</v>
      </c>
      <c r="D355" s="173" t="s">
        <v>220</v>
      </c>
      <c r="E355" s="174" t="s">
        <v>1073</v>
      </c>
      <c r="F355" s="251" t="s">
        <v>1074</v>
      </c>
      <c r="G355" s="251"/>
      <c r="H355" s="251"/>
      <c r="I355" s="251"/>
      <c r="J355" s="175" t="s">
        <v>273</v>
      </c>
      <c r="K355" s="180">
        <v>0</v>
      </c>
      <c r="L355" s="252">
        <v>0</v>
      </c>
      <c r="M355" s="253"/>
      <c r="N355" s="254">
        <f t="shared" si="115"/>
        <v>0</v>
      </c>
      <c r="O355" s="254"/>
      <c r="P355" s="254"/>
      <c r="Q355" s="254"/>
      <c r="R355" s="37"/>
      <c r="T355" s="177" t="s">
        <v>22</v>
      </c>
      <c r="U355" s="44" t="s">
        <v>49</v>
      </c>
      <c r="V355" s="36"/>
      <c r="W355" s="178">
        <f t="shared" si="116"/>
        <v>0</v>
      </c>
      <c r="X355" s="178">
        <v>0</v>
      </c>
      <c r="Y355" s="178">
        <f t="shared" si="117"/>
        <v>0</v>
      </c>
      <c r="Z355" s="178">
        <v>0</v>
      </c>
      <c r="AA355" s="179">
        <f t="shared" si="118"/>
        <v>0</v>
      </c>
      <c r="AR355" s="19" t="s">
        <v>268</v>
      </c>
      <c r="AT355" s="19" t="s">
        <v>220</v>
      </c>
      <c r="AU355" s="19" t="s">
        <v>93</v>
      </c>
      <c r="AY355" s="19" t="s">
        <v>219</v>
      </c>
      <c r="BE355" s="118">
        <f t="shared" si="119"/>
        <v>0</v>
      </c>
      <c r="BF355" s="118">
        <f t="shared" si="120"/>
        <v>0</v>
      </c>
      <c r="BG355" s="118">
        <f t="shared" si="121"/>
        <v>0</v>
      </c>
      <c r="BH355" s="118">
        <f t="shared" si="122"/>
        <v>0</v>
      </c>
      <c r="BI355" s="118">
        <f t="shared" si="123"/>
        <v>0</v>
      </c>
      <c r="BJ355" s="19" t="s">
        <v>40</v>
      </c>
      <c r="BK355" s="118">
        <f t="shared" si="124"/>
        <v>0</v>
      </c>
      <c r="BL355" s="19" t="s">
        <v>268</v>
      </c>
      <c r="BM355" s="19" t="s">
        <v>1075</v>
      </c>
    </row>
    <row r="356" spans="2:65" s="10" customFormat="1" ht="29.85" customHeight="1">
      <c r="B356" s="162"/>
      <c r="C356" s="163"/>
      <c r="D356" s="172" t="s">
        <v>296</v>
      </c>
      <c r="E356" s="172"/>
      <c r="F356" s="172"/>
      <c r="G356" s="172"/>
      <c r="H356" s="172"/>
      <c r="I356" s="172"/>
      <c r="J356" s="172"/>
      <c r="K356" s="172"/>
      <c r="L356" s="172"/>
      <c r="M356" s="172"/>
      <c r="N356" s="255">
        <f>BK356</f>
        <v>0</v>
      </c>
      <c r="O356" s="256"/>
      <c r="P356" s="256"/>
      <c r="Q356" s="256"/>
      <c r="R356" s="165"/>
      <c r="T356" s="166"/>
      <c r="U356" s="163"/>
      <c r="V356" s="163"/>
      <c r="W356" s="167">
        <f>SUM(W357:W380)</f>
        <v>0</v>
      </c>
      <c r="X356" s="163"/>
      <c r="Y356" s="167">
        <f>SUM(Y357:Y380)</f>
        <v>3.7349999999999994E-2</v>
      </c>
      <c r="Z356" s="163"/>
      <c r="AA356" s="168">
        <f>SUM(AA357:AA380)</f>
        <v>0</v>
      </c>
      <c r="AR356" s="169" t="s">
        <v>93</v>
      </c>
      <c r="AT356" s="170" t="s">
        <v>83</v>
      </c>
      <c r="AU356" s="170" t="s">
        <v>40</v>
      </c>
      <c r="AY356" s="169" t="s">
        <v>219</v>
      </c>
      <c r="BK356" s="171">
        <f>SUM(BK357:BK380)</f>
        <v>0</v>
      </c>
    </row>
    <row r="357" spans="2:65" s="1" customFormat="1" ht="25.5" customHeight="1">
      <c r="B357" s="35"/>
      <c r="C357" s="173" t="s">
        <v>1076</v>
      </c>
      <c r="D357" s="173" t="s">
        <v>220</v>
      </c>
      <c r="E357" s="174" t="s">
        <v>1077</v>
      </c>
      <c r="F357" s="251" t="s">
        <v>1078</v>
      </c>
      <c r="G357" s="251"/>
      <c r="H357" s="251"/>
      <c r="I357" s="251"/>
      <c r="J357" s="175" t="s">
        <v>1079</v>
      </c>
      <c r="K357" s="176">
        <v>2233.884</v>
      </c>
      <c r="L357" s="252">
        <v>0</v>
      </c>
      <c r="M357" s="253"/>
      <c r="N357" s="254">
        <f t="shared" ref="N357:N380" si="125">ROUND(L357*K357,2)</f>
        <v>0</v>
      </c>
      <c r="O357" s="254"/>
      <c r="P357" s="254"/>
      <c r="Q357" s="254"/>
      <c r="R357" s="37"/>
      <c r="T357" s="177" t="s">
        <v>22</v>
      </c>
      <c r="U357" s="44" t="s">
        <v>49</v>
      </c>
      <c r="V357" s="36"/>
      <c r="W357" s="178">
        <f t="shared" ref="W357:W380" si="126">V357*K357</f>
        <v>0</v>
      </c>
      <c r="X357" s="178">
        <v>0</v>
      </c>
      <c r="Y357" s="178">
        <f t="shared" ref="Y357:Y380" si="127">X357*K357</f>
        <v>0</v>
      </c>
      <c r="Z357" s="178">
        <v>0</v>
      </c>
      <c r="AA357" s="179">
        <f t="shared" ref="AA357:AA380" si="128">Z357*K357</f>
        <v>0</v>
      </c>
      <c r="AR357" s="19" t="s">
        <v>268</v>
      </c>
      <c r="AT357" s="19" t="s">
        <v>220</v>
      </c>
      <c r="AU357" s="19" t="s">
        <v>93</v>
      </c>
      <c r="AY357" s="19" t="s">
        <v>219</v>
      </c>
      <c r="BE357" s="118">
        <f t="shared" ref="BE357:BE380" si="129">IF(U357="základní",N357,0)</f>
        <v>0</v>
      </c>
      <c r="BF357" s="118">
        <f t="shared" ref="BF357:BF380" si="130">IF(U357="snížená",N357,0)</f>
        <v>0</v>
      </c>
      <c r="BG357" s="118">
        <f t="shared" ref="BG357:BG380" si="131">IF(U357="zákl. přenesená",N357,0)</f>
        <v>0</v>
      </c>
      <c r="BH357" s="118">
        <f t="shared" ref="BH357:BH380" si="132">IF(U357="sníž. přenesená",N357,0)</f>
        <v>0</v>
      </c>
      <c r="BI357" s="118">
        <f t="shared" ref="BI357:BI380" si="133">IF(U357="nulová",N357,0)</f>
        <v>0</v>
      </c>
      <c r="BJ357" s="19" t="s">
        <v>40</v>
      </c>
      <c r="BK357" s="118">
        <f t="shared" ref="BK357:BK380" si="134">ROUND(L357*K357,2)</f>
        <v>0</v>
      </c>
      <c r="BL357" s="19" t="s">
        <v>268</v>
      </c>
      <c r="BM357" s="19" t="s">
        <v>1080</v>
      </c>
    </row>
    <row r="358" spans="2:65" s="1" customFormat="1" ht="25.5" customHeight="1">
      <c r="B358" s="35"/>
      <c r="C358" s="173" t="s">
        <v>1081</v>
      </c>
      <c r="D358" s="173" t="s">
        <v>220</v>
      </c>
      <c r="E358" s="174" t="s">
        <v>1082</v>
      </c>
      <c r="F358" s="251" t="s">
        <v>1083</v>
      </c>
      <c r="G358" s="251"/>
      <c r="H358" s="251"/>
      <c r="I358" s="251"/>
      <c r="J358" s="175" t="s">
        <v>1079</v>
      </c>
      <c r="K358" s="176">
        <v>418.24200000000002</v>
      </c>
      <c r="L358" s="252">
        <v>0</v>
      </c>
      <c r="M358" s="253"/>
      <c r="N358" s="254">
        <f t="shared" si="125"/>
        <v>0</v>
      </c>
      <c r="O358" s="254"/>
      <c r="P358" s="254"/>
      <c r="Q358" s="254"/>
      <c r="R358" s="37"/>
      <c r="T358" s="177" t="s">
        <v>22</v>
      </c>
      <c r="U358" s="44" t="s">
        <v>49</v>
      </c>
      <c r="V358" s="36"/>
      <c r="W358" s="178">
        <f t="shared" si="126"/>
        <v>0</v>
      </c>
      <c r="X358" s="178">
        <v>0</v>
      </c>
      <c r="Y358" s="178">
        <f t="shared" si="127"/>
        <v>0</v>
      </c>
      <c r="Z358" s="178">
        <v>0</v>
      </c>
      <c r="AA358" s="179">
        <f t="shared" si="128"/>
        <v>0</v>
      </c>
      <c r="AR358" s="19" t="s">
        <v>268</v>
      </c>
      <c r="AT358" s="19" t="s">
        <v>220</v>
      </c>
      <c r="AU358" s="19" t="s">
        <v>93</v>
      </c>
      <c r="AY358" s="19" t="s">
        <v>219</v>
      </c>
      <c r="BE358" s="118">
        <f t="shared" si="129"/>
        <v>0</v>
      </c>
      <c r="BF358" s="118">
        <f t="shared" si="130"/>
        <v>0</v>
      </c>
      <c r="BG358" s="118">
        <f t="shared" si="131"/>
        <v>0</v>
      </c>
      <c r="BH358" s="118">
        <f t="shared" si="132"/>
        <v>0</v>
      </c>
      <c r="BI358" s="118">
        <f t="shared" si="133"/>
        <v>0</v>
      </c>
      <c r="BJ358" s="19" t="s">
        <v>40</v>
      </c>
      <c r="BK358" s="118">
        <f t="shared" si="134"/>
        <v>0</v>
      </c>
      <c r="BL358" s="19" t="s">
        <v>268</v>
      </c>
      <c r="BM358" s="19" t="s">
        <v>1084</v>
      </c>
    </row>
    <row r="359" spans="2:65" s="1" customFormat="1" ht="25.5" customHeight="1">
      <c r="B359" s="35"/>
      <c r="C359" s="173" t="s">
        <v>1085</v>
      </c>
      <c r="D359" s="173" t="s">
        <v>220</v>
      </c>
      <c r="E359" s="174" t="s">
        <v>1086</v>
      </c>
      <c r="F359" s="251" t="s">
        <v>1087</v>
      </c>
      <c r="G359" s="251"/>
      <c r="H359" s="251"/>
      <c r="I359" s="251"/>
      <c r="J359" s="175" t="s">
        <v>1079</v>
      </c>
      <c r="K359" s="176">
        <v>171.7</v>
      </c>
      <c r="L359" s="252">
        <v>0</v>
      </c>
      <c r="M359" s="253"/>
      <c r="N359" s="254">
        <f t="shared" si="125"/>
        <v>0</v>
      </c>
      <c r="O359" s="254"/>
      <c r="P359" s="254"/>
      <c r="Q359" s="254"/>
      <c r="R359" s="37"/>
      <c r="T359" s="177" t="s">
        <v>22</v>
      </c>
      <c r="U359" s="44" t="s">
        <v>49</v>
      </c>
      <c r="V359" s="36"/>
      <c r="W359" s="178">
        <f t="shared" si="126"/>
        <v>0</v>
      </c>
      <c r="X359" s="178">
        <v>0</v>
      </c>
      <c r="Y359" s="178">
        <f t="shared" si="127"/>
        <v>0</v>
      </c>
      <c r="Z359" s="178">
        <v>0</v>
      </c>
      <c r="AA359" s="179">
        <f t="shared" si="128"/>
        <v>0</v>
      </c>
      <c r="AR359" s="19" t="s">
        <v>268</v>
      </c>
      <c r="AT359" s="19" t="s">
        <v>220</v>
      </c>
      <c r="AU359" s="19" t="s">
        <v>93</v>
      </c>
      <c r="AY359" s="19" t="s">
        <v>219</v>
      </c>
      <c r="BE359" s="118">
        <f t="shared" si="129"/>
        <v>0</v>
      </c>
      <c r="BF359" s="118">
        <f t="shared" si="130"/>
        <v>0</v>
      </c>
      <c r="BG359" s="118">
        <f t="shared" si="131"/>
        <v>0</v>
      </c>
      <c r="BH359" s="118">
        <f t="shared" si="132"/>
        <v>0</v>
      </c>
      <c r="BI359" s="118">
        <f t="shared" si="133"/>
        <v>0</v>
      </c>
      <c r="BJ359" s="19" t="s">
        <v>40</v>
      </c>
      <c r="BK359" s="118">
        <f t="shared" si="134"/>
        <v>0</v>
      </c>
      <c r="BL359" s="19" t="s">
        <v>268</v>
      </c>
      <c r="BM359" s="19" t="s">
        <v>1088</v>
      </c>
    </row>
    <row r="360" spans="2:65" s="1" customFormat="1" ht="25.5" customHeight="1">
      <c r="B360" s="35"/>
      <c r="C360" s="173" t="s">
        <v>1089</v>
      </c>
      <c r="D360" s="173" t="s">
        <v>220</v>
      </c>
      <c r="E360" s="174" t="s">
        <v>1090</v>
      </c>
      <c r="F360" s="251" t="s">
        <v>1091</v>
      </c>
      <c r="G360" s="251"/>
      <c r="H360" s="251"/>
      <c r="I360" s="251"/>
      <c r="J360" s="175" t="s">
        <v>1079</v>
      </c>
      <c r="K360" s="176">
        <v>705.89400000000001</v>
      </c>
      <c r="L360" s="252">
        <v>0</v>
      </c>
      <c r="M360" s="253"/>
      <c r="N360" s="254">
        <f t="shared" si="125"/>
        <v>0</v>
      </c>
      <c r="O360" s="254"/>
      <c r="P360" s="254"/>
      <c r="Q360" s="254"/>
      <c r="R360" s="37"/>
      <c r="T360" s="177" t="s">
        <v>22</v>
      </c>
      <c r="U360" s="44" t="s">
        <v>49</v>
      </c>
      <c r="V360" s="36"/>
      <c r="W360" s="178">
        <f t="shared" si="126"/>
        <v>0</v>
      </c>
      <c r="X360" s="178">
        <v>0</v>
      </c>
      <c r="Y360" s="178">
        <f t="shared" si="127"/>
        <v>0</v>
      </c>
      <c r="Z360" s="178">
        <v>0</v>
      </c>
      <c r="AA360" s="179">
        <f t="shared" si="128"/>
        <v>0</v>
      </c>
      <c r="AR360" s="19" t="s">
        <v>268</v>
      </c>
      <c r="AT360" s="19" t="s">
        <v>220</v>
      </c>
      <c r="AU360" s="19" t="s">
        <v>93</v>
      </c>
      <c r="AY360" s="19" t="s">
        <v>219</v>
      </c>
      <c r="BE360" s="118">
        <f t="shared" si="129"/>
        <v>0</v>
      </c>
      <c r="BF360" s="118">
        <f t="shared" si="130"/>
        <v>0</v>
      </c>
      <c r="BG360" s="118">
        <f t="shared" si="131"/>
        <v>0</v>
      </c>
      <c r="BH360" s="118">
        <f t="shared" si="132"/>
        <v>0</v>
      </c>
      <c r="BI360" s="118">
        <f t="shared" si="133"/>
        <v>0</v>
      </c>
      <c r="BJ360" s="19" t="s">
        <v>40</v>
      </c>
      <c r="BK360" s="118">
        <f t="shared" si="134"/>
        <v>0</v>
      </c>
      <c r="BL360" s="19" t="s">
        <v>268</v>
      </c>
      <c r="BM360" s="19" t="s">
        <v>1092</v>
      </c>
    </row>
    <row r="361" spans="2:65" s="1" customFormat="1" ht="25.5" customHeight="1">
      <c r="B361" s="35"/>
      <c r="C361" s="173" t="s">
        <v>1093</v>
      </c>
      <c r="D361" s="173" t="s">
        <v>220</v>
      </c>
      <c r="E361" s="174" t="s">
        <v>1094</v>
      </c>
      <c r="F361" s="251" t="s">
        <v>1095</v>
      </c>
      <c r="G361" s="251"/>
      <c r="H361" s="251"/>
      <c r="I361" s="251"/>
      <c r="J361" s="175" t="s">
        <v>1079</v>
      </c>
      <c r="K361" s="176">
        <v>612.05999999999995</v>
      </c>
      <c r="L361" s="252">
        <v>0</v>
      </c>
      <c r="M361" s="253"/>
      <c r="N361" s="254">
        <f t="shared" si="125"/>
        <v>0</v>
      </c>
      <c r="O361" s="254"/>
      <c r="P361" s="254"/>
      <c r="Q361" s="254"/>
      <c r="R361" s="37"/>
      <c r="T361" s="177" t="s">
        <v>22</v>
      </c>
      <c r="U361" s="44" t="s">
        <v>49</v>
      </c>
      <c r="V361" s="36"/>
      <c r="W361" s="178">
        <f t="shared" si="126"/>
        <v>0</v>
      </c>
      <c r="X361" s="178">
        <v>0</v>
      </c>
      <c r="Y361" s="178">
        <f t="shared" si="127"/>
        <v>0</v>
      </c>
      <c r="Z361" s="178">
        <v>0</v>
      </c>
      <c r="AA361" s="179">
        <f t="shared" si="128"/>
        <v>0</v>
      </c>
      <c r="AR361" s="19" t="s">
        <v>268</v>
      </c>
      <c r="AT361" s="19" t="s">
        <v>220</v>
      </c>
      <c r="AU361" s="19" t="s">
        <v>93</v>
      </c>
      <c r="AY361" s="19" t="s">
        <v>219</v>
      </c>
      <c r="BE361" s="118">
        <f t="shared" si="129"/>
        <v>0</v>
      </c>
      <c r="BF361" s="118">
        <f t="shared" si="130"/>
        <v>0</v>
      </c>
      <c r="BG361" s="118">
        <f t="shared" si="131"/>
        <v>0</v>
      </c>
      <c r="BH361" s="118">
        <f t="shared" si="132"/>
        <v>0</v>
      </c>
      <c r="BI361" s="118">
        <f t="shared" si="133"/>
        <v>0</v>
      </c>
      <c r="BJ361" s="19" t="s">
        <v>40</v>
      </c>
      <c r="BK361" s="118">
        <f t="shared" si="134"/>
        <v>0</v>
      </c>
      <c r="BL361" s="19" t="s">
        <v>268</v>
      </c>
      <c r="BM361" s="19" t="s">
        <v>1096</v>
      </c>
    </row>
    <row r="362" spans="2:65" s="1" customFormat="1" ht="38.25" customHeight="1">
      <c r="B362" s="35"/>
      <c r="C362" s="173" t="s">
        <v>1097</v>
      </c>
      <c r="D362" s="173" t="s">
        <v>220</v>
      </c>
      <c r="E362" s="174" t="s">
        <v>1098</v>
      </c>
      <c r="F362" s="251" t="s">
        <v>1099</v>
      </c>
      <c r="G362" s="251"/>
      <c r="H362" s="251"/>
      <c r="I362" s="251"/>
      <c r="J362" s="175" t="s">
        <v>372</v>
      </c>
      <c r="K362" s="176">
        <v>1</v>
      </c>
      <c r="L362" s="252">
        <v>0</v>
      </c>
      <c r="M362" s="253"/>
      <c r="N362" s="254">
        <f t="shared" si="125"/>
        <v>0</v>
      </c>
      <c r="O362" s="254"/>
      <c r="P362" s="254"/>
      <c r="Q362" s="254"/>
      <c r="R362" s="37"/>
      <c r="T362" s="177" t="s">
        <v>22</v>
      </c>
      <c r="U362" s="44" t="s">
        <v>49</v>
      </c>
      <c r="V362" s="36"/>
      <c r="W362" s="178">
        <f t="shared" si="126"/>
        <v>0</v>
      </c>
      <c r="X362" s="178">
        <v>0</v>
      </c>
      <c r="Y362" s="178">
        <f t="shared" si="127"/>
        <v>0</v>
      </c>
      <c r="Z362" s="178">
        <v>0</v>
      </c>
      <c r="AA362" s="179">
        <f t="shared" si="128"/>
        <v>0</v>
      </c>
      <c r="AR362" s="19" t="s">
        <v>268</v>
      </c>
      <c r="AT362" s="19" t="s">
        <v>220</v>
      </c>
      <c r="AU362" s="19" t="s">
        <v>93</v>
      </c>
      <c r="AY362" s="19" t="s">
        <v>219</v>
      </c>
      <c r="BE362" s="118">
        <f t="shared" si="129"/>
        <v>0</v>
      </c>
      <c r="BF362" s="118">
        <f t="shared" si="130"/>
        <v>0</v>
      </c>
      <c r="BG362" s="118">
        <f t="shared" si="131"/>
        <v>0</v>
      </c>
      <c r="BH362" s="118">
        <f t="shared" si="132"/>
        <v>0</v>
      </c>
      <c r="BI362" s="118">
        <f t="shared" si="133"/>
        <v>0</v>
      </c>
      <c r="BJ362" s="19" t="s">
        <v>40</v>
      </c>
      <c r="BK362" s="118">
        <f t="shared" si="134"/>
        <v>0</v>
      </c>
      <c r="BL362" s="19" t="s">
        <v>268</v>
      </c>
      <c r="BM362" s="19" t="s">
        <v>1100</v>
      </c>
    </row>
    <row r="363" spans="2:65" s="1" customFormat="1" ht="38.25" customHeight="1">
      <c r="B363" s="35"/>
      <c r="C363" s="173" t="s">
        <v>1101</v>
      </c>
      <c r="D363" s="173" t="s">
        <v>220</v>
      </c>
      <c r="E363" s="174" t="s">
        <v>1102</v>
      </c>
      <c r="F363" s="251" t="s">
        <v>1103</v>
      </c>
      <c r="G363" s="251"/>
      <c r="H363" s="251"/>
      <c r="I363" s="251"/>
      <c r="J363" s="175" t="s">
        <v>429</v>
      </c>
      <c r="K363" s="176">
        <v>32</v>
      </c>
      <c r="L363" s="252">
        <v>0</v>
      </c>
      <c r="M363" s="253"/>
      <c r="N363" s="254">
        <f t="shared" si="125"/>
        <v>0</v>
      </c>
      <c r="O363" s="254"/>
      <c r="P363" s="254"/>
      <c r="Q363" s="254"/>
      <c r="R363" s="37"/>
      <c r="T363" s="177" t="s">
        <v>22</v>
      </c>
      <c r="U363" s="44" t="s">
        <v>49</v>
      </c>
      <c r="V363" s="36"/>
      <c r="W363" s="178">
        <f t="shared" si="126"/>
        <v>0</v>
      </c>
      <c r="X363" s="178">
        <v>0</v>
      </c>
      <c r="Y363" s="178">
        <f t="shared" si="127"/>
        <v>0</v>
      </c>
      <c r="Z363" s="178">
        <v>0</v>
      </c>
      <c r="AA363" s="179">
        <f t="shared" si="128"/>
        <v>0</v>
      </c>
      <c r="AR363" s="19" t="s">
        <v>268</v>
      </c>
      <c r="AT363" s="19" t="s">
        <v>220</v>
      </c>
      <c r="AU363" s="19" t="s">
        <v>93</v>
      </c>
      <c r="AY363" s="19" t="s">
        <v>219</v>
      </c>
      <c r="BE363" s="118">
        <f t="shared" si="129"/>
        <v>0</v>
      </c>
      <c r="BF363" s="118">
        <f t="shared" si="130"/>
        <v>0</v>
      </c>
      <c r="BG363" s="118">
        <f t="shared" si="131"/>
        <v>0</v>
      </c>
      <c r="BH363" s="118">
        <f t="shared" si="132"/>
        <v>0</v>
      </c>
      <c r="BI363" s="118">
        <f t="shared" si="133"/>
        <v>0</v>
      </c>
      <c r="BJ363" s="19" t="s">
        <v>40</v>
      </c>
      <c r="BK363" s="118">
        <f t="shared" si="134"/>
        <v>0</v>
      </c>
      <c r="BL363" s="19" t="s">
        <v>268</v>
      </c>
      <c r="BM363" s="19" t="s">
        <v>1104</v>
      </c>
    </row>
    <row r="364" spans="2:65" s="1" customFormat="1" ht="16.5" customHeight="1">
      <c r="B364" s="35"/>
      <c r="C364" s="173" t="s">
        <v>1105</v>
      </c>
      <c r="D364" s="173" t="s">
        <v>220</v>
      </c>
      <c r="E364" s="174" t="s">
        <v>1106</v>
      </c>
      <c r="F364" s="251" t="s">
        <v>1107</v>
      </c>
      <c r="G364" s="251"/>
      <c r="H364" s="251"/>
      <c r="I364" s="251"/>
      <c r="J364" s="175" t="s">
        <v>1108</v>
      </c>
      <c r="K364" s="176">
        <v>1</v>
      </c>
      <c r="L364" s="252">
        <v>0</v>
      </c>
      <c r="M364" s="253"/>
      <c r="N364" s="254">
        <f t="shared" si="125"/>
        <v>0</v>
      </c>
      <c r="O364" s="254"/>
      <c r="P364" s="254"/>
      <c r="Q364" s="254"/>
      <c r="R364" s="37"/>
      <c r="T364" s="177" t="s">
        <v>22</v>
      </c>
      <c r="U364" s="44" t="s">
        <v>49</v>
      </c>
      <c r="V364" s="36"/>
      <c r="W364" s="178">
        <f t="shared" si="126"/>
        <v>0</v>
      </c>
      <c r="X364" s="178">
        <v>1.4999999999999999E-4</v>
      </c>
      <c r="Y364" s="178">
        <f t="shared" si="127"/>
        <v>1.4999999999999999E-4</v>
      </c>
      <c r="Z364" s="178">
        <v>0</v>
      </c>
      <c r="AA364" s="179">
        <f t="shared" si="128"/>
        <v>0</v>
      </c>
      <c r="AR364" s="19" t="s">
        <v>268</v>
      </c>
      <c r="AT364" s="19" t="s">
        <v>220</v>
      </c>
      <c r="AU364" s="19" t="s">
        <v>93</v>
      </c>
      <c r="AY364" s="19" t="s">
        <v>219</v>
      </c>
      <c r="BE364" s="118">
        <f t="shared" si="129"/>
        <v>0</v>
      </c>
      <c r="BF364" s="118">
        <f t="shared" si="130"/>
        <v>0</v>
      </c>
      <c r="BG364" s="118">
        <f t="shared" si="131"/>
        <v>0</v>
      </c>
      <c r="BH364" s="118">
        <f t="shared" si="132"/>
        <v>0</v>
      </c>
      <c r="BI364" s="118">
        <f t="shared" si="133"/>
        <v>0</v>
      </c>
      <c r="BJ364" s="19" t="s">
        <v>40</v>
      </c>
      <c r="BK364" s="118">
        <f t="shared" si="134"/>
        <v>0</v>
      </c>
      <c r="BL364" s="19" t="s">
        <v>268</v>
      </c>
      <c r="BM364" s="19" t="s">
        <v>1109</v>
      </c>
    </row>
    <row r="365" spans="2:65" s="1" customFormat="1" ht="25.5" customHeight="1">
      <c r="B365" s="35"/>
      <c r="C365" s="173" t="s">
        <v>1110</v>
      </c>
      <c r="D365" s="173" t="s">
        <v>220</v>
      </c>
      <c r="E365" s="174" t="s">
        <v>1111</v>
      </c>
      <c r="F365" s="251" t="s">
        <v>1112</v>
      </c>
      <c r="G365" s="251"/>
      <c r="H365" s="251"/>
      <c r="I365" s="251"/>
      <c r="J365" s="175" t="s">
        <v>223</v>
      </c>
      <c r="K365" s="176">
        <v>2</v>
      </c>
      <c r="L365" s="252">
        <v>0</v>
      </c>
      <c r="M365" s="253"/>
      <c r="N365" s="254">
        <f t="shared" si="125"/>
        <v>0</v>
      </c>
      <c r="O365" s="254"/>
      <c r="P365" s="254"/>
      <c r="Q365" s="254"/>
      <c r="R365" s="37"/>
      <c r="T365" s="177" t="s">
        <v>22</v>
      </c>
      <c r="U365" s="44" t="s">
        <v>49</v>
      </c>
      <c r="V365" s="36"/>
      <c r="W365" s="178">
        <f t="shared" si="126"/>
        <v>0</v>
      </c>
      <c r="X365" s="178">
        <v>0</v>
      </c>
      <c r="Y365" s="178">
        <f t="shared" si="127"/>
        <v>0</v>
      </c>
      <c r="Z365" s="178">
        <v>0</v>
      </c>
      <c r="AA365" s="179">
        <f t="shared" si="128"/>
        <v>0</v>
      </c>
      <c r="AR365" s="19" t="s">
        <v>268</v>
      </c>
      <c r="AT365" s="19" t="s">
        <v>220</v>
      </c>
      <c r="AU365" s="19" t="s">
        <v>93</v>
      </c>
      <c r="AY365" s="19" t="s">
        <v>219</v>
      </c>
      <c r="BE365" s="118">
        <f t="shared" si="129"/>
        <v>0</v>
      </c>
      <c r="BF365" s="118">
        <f t="shared" si="130"/>
        <v>0</v>
      </c>
      <c r="BG365" s="118">
        <f t="shared" si="131"/>
        <v>0</v>
      </c>
      <c r="BH365" s="118">
        <f t="shared" si="132"/>
        <v>0</v>
      </c>
      <c r="BI365" s="118">
        <f t="shared" si="133"/>
        <v>0</v>
      </c>
      <c r="BJ365" s="19" t="s">
        <v>40</v>
      </c>
      <c r="BK365" s="118">
        <f t="shared" si="134"/>
        <v>0</v>
      </c>
      <c r="BL365" s="19" t="s">
        <v>268</v>
      </c>
      <c r="BM365" s="19" t="s">
        <v>1113</v>
      </c>
    </row>
    <row r="366" spans="2:65" s="1" customFormat="1" ht="25.5" customHeight="1">
      <c r="B366" s="35"/>
      <c r="C366" s="181" t="s">
        <v>1114</v>
      </c>
      <c r="D366" s="181" t="s">
        <v>536</v>
      </c>
      <c r="E366" s="182" t="s">
        <v>1115</v>
      </c>
      <c r="F366" s="285" t="s">
        <v>1116</v>
      </c>
      <c r="G366" s="285"/>
      <c r="H366" s="285"/>
      <c r="I366" s="285"/>
      <c r="J366" s="183" t="s">
        <v>223</v>
      </c>
      <c r="K366" s="184">
        <v>2</v>
      </c>
      <c r="L366" s="282">
        <v>0</v>
      </c>
      <c r="M366" s="283"/>
      <c r="N366" s="284">
        <f t="shared" si="125"/>
        <v>0</v>
      </c>
      <c r="O366" s="254"/>
      <c r="P366" s="254"/>
      <c r="Q366" s="254"/>
      <c r="R366" s="37"/>
      <c r="T366" s="177" t="s">
        <v>22</v>
      </c>
      <c r="U366" s="44" t="s">
        <v>49</v>
      </c>
      <c r="V366" s="36"/>
      <c r="W366" s="178">
        <f t="shared" si="126"/>
        <v>0</v>
      </c>
      <c r="X366" s="178">
        <v>1.7999999999999999E-2</v>
      </c>
      <c r="Y366" s="178">
        <f t="shared" si="127"/>
        <v>3.5999999999999997E-2</v>
      </c>
      <c r="Z366" s="178">
        <v>0</v>
      </c>
      <c r="AA366" s="179">
        <f t="shared" si="128"/>
        <v>0</v>
      </c>
      <c r="AR366" s="19" t="s">
        <v>414</v>
      </c>
      <c r="AT366" s="19" t="s">
        <v>536</v>
      </c>
      <c r="AU366" s="19" t="s">
        <v>93</v>
      </c>
      <c r="AY366" s="19" t="s">
        <v>219</v>
      </c>
      <c r="BE366" s="118">
        <f t="shared" si="129"/>
        <v>0</v>
      </c>
      <c r="BF366" s="118">
        <f t="shared" si="130"/>
        <v>0</v>
      </c>
      <c r="BG366" s="118">
        <f t="shared" si="131"/>
        <v>0</v>
      </c>
      <c r="BH366" s="118">
        <f t="shared" si="132"/>
        <v>0</v>
      </c>
      <c r="BI366" s="118">
        <f t="shared" si="133"/>
        <v>0</v>
      </c>
      <c r="BJ366" s="19" t="s">
        <v>40</v>
      </c>
      <c r="BK366" s="118">
        <f t="shared" si="134"/>
        <v>0</v>
      </c>
      <c r="BL366" s="19" t="s">
        <v>268</v>
      </c>
      <c r="BM366" s="19" t="s">
        <v>1117</v>
      </c>
    </row>
    <row r="367" spans="2:65" s="1" customFormat="1" ht="25.5" customHeight="1">
      <c r="B367" s="35"/>
      <c r="C367" s="173" t="s">
        <v>1118</v>
      </c>
      <c r="D367" s="173" t="s">
        <v>220</v>
      </c>
      <c r="E367" s="174" t="s">
        <v>1119</v>
      </c>
      <c r="F367" s="251" t="s">
        <v>1120</v>
      </c>
      <c r="G367" s="251"/>
      <c r="H367" s="251"/>
      <c r="I367" s="251"/>
      <c r="J367" s="175" t="s">
        <v>429</v>
      </c>
      <c r="K367" s="176">
        <v>6</v>
      </c>
      <c r="L367" s="252">
        <v>0</v>
      </c>
      <c r="M367" s="253"/>
      <c r="N367" s="254">
        <f t="shared" si="125"/>
        <v>0</v>
      </c>
      <c r="O367" s="254"/>
      <c r="P367" s="254"/>
      <c r="Q367" s="254"/>
      <c r="R367" s="37"/>
      <c r="T367" s="177" t="s">
        <v>22</v>
      </c>
      <c r="U367" s="44" t="s">
        <v>49</v>
      </c>
      <c r="V367" s="36"/>
      <c r="W367" s="178">
        <f t="shared" si="126"/>
        <v>0</v>
      </c>
      <c r="X367" s="178">
        <v>0</v>
      </c>
      <c r="Y367" s="178">
        <f t="shared" si="127"/>
        <v>0</v>
      </c>
      <c r="Z367" s="178">
        <v>0</v>
      </c>
      <c r="AA367" s="179">
        <f t="shared" si="128"/>
        <v>0</v>
      </c>
      <c r="AR367" s="19" t="s">
        <v>268</v>
      </c>
      <c r="AT367" s="19" t="s">
        <v>220</v>
      </c>
      <c r="AU367" s="19" t="s">
        <v>93</v>
      </c>
      <c r="AY367" s="19" t="s">
        <v>219</v>
      </c>
      <c r="BE367" s="118">
        <f t="shared" si="129"/>
        <v>0</v>
      </c>
      <c r="BF367" s="118">
        <f t="shared" si="130"/>
        <v>0</v>
      </c>
      <c r="BG367" s="118">
        <f t="shared" si="131"/>
        <v>0</v>
      </c>
      <c r="BH367" s="118">
        <f t="shared" si="132"/>
        <v>0</v>
      </c>
      <c r="BI367" s="118">
        <f t="shared" si="133"/>
        <v>0</v>
      </c>
      <c r="BJ367" s="19" t="s">
        <v>40</v>
      </c>
      <c r="BK367" s="118">
        <f t="shared" si="134"/>
        <v>0</v>
      </c>
      <c r="BL367" s="19" t="s">
        <v>268</v>
      </c>
      <c r="BM367" s="19" t="s">
        <v>1121</v>
      </c>
    </row>
    <row r="368" spans="2:65" s="1" customFormat="1" ht="25.5" customHeight="1">
      <c r="B368" s="35"/>
      <c r="C368" s="181" t="s">
        <v>1122</v>
      </c>
      <c r="D368" s="181" t="s">
        <v>536</v>
      </c>
      <c r="E368" s="182" t="s">
        <v>1123</v>
      </c>
      <c r="F368" s="285" t="s">
        <v>1124</v>
      </c>
      <c r="G368" s="285"/>
      <c r="H368" s="285"/>
      <c r="I368" s="285"/>
      <c r="J368" s="183" t="s">
        <v>429</v>
      </c>
      <c r="K368" s="184">
        <v>6</v>
      </c>
      <c r="L368" s="282">
        <v>0</v>
      </c>
      <c r="M368" s="283"/>
      <c r="N368" s="284">
        <f t="shared" si="125"/>
        <v>0</v>
      </c>
      <c r="O368" s="254"/>
      <c r="P368" s="254"/>
      <c r="Q368" s="254"/>
      <c r="R368" s="37"/>
      <c r="T368" s="177" t="s">
        <v>22</v>
      </c>
      <c r="U368" s="44" t="s">
        <v>49</v>
      </c>
      <c r="V368" s="36"/>
      <c r="W368" s="178">
        <f t="shared" si="126"/>
        <v>0</v>
      </c>
      <c r="X368" s="178">
        <v>2.0000000000000001E-4</v>
      </c>
      <c r="Y368" s="178">
        <f t="shared" si="127"/>
        <v>1.2000000000000001E-3</v>
      </c>
      <c r="Z368" s="178">
        <v>0</v>
      </c>
      <c r="AA368" s="179">
        <f t="shared" si="128"/>
        <v>0</v>
      </c>
      <c r="AR368" s="19" t="s">
        <v>414</v>
      </c>
      <c r="AT368" s="19" t="s">
        <v>536</v>
      </c>
      <c r="AU368" s="19" t="s">
        <v>93</v>
      </c>
      <c r="AY368" s="19" t="s">
        <v>219</v>
      </c>
      <c r="BE368" s="118">
        <f t="shared" si="129"/>
        <v>0</v>
      </c>
      <c r="BF368" s="118">
        <f t="shared" si="130"/>
        <v>0</v>
      </c>
      <c r="BG368" s="118">
        <f t="shared" si="131"/>
        <v>0</v>
      </c>
      <c r="BH368" s="118">
        <f t="shared" si="132"/>
        <v>0</v>
      </c>
      <c r="BI368" s="118">
        <f t="shared" si="133"/>
        <v>0</v>
      </c>
      <c r="BJ368" s="19" t="s">
        <v>40</v>
      </c>
      <c r="BK368" s="118">
        <f t="shared" si="134"/>
        <v>0</v>
      </c>
      <c r="BL368" s="19" t="s">
        <v>268</v>
      </c>
      <c r="BM368" s="19" t="s">
        <v>1125</v>
      </c>
    </row>
    <row r="369" spans="2:65" s="1" customFormat="1" ht="16.5" customHeight="1">
      <c r="B369" s="35"/>
      <c r="C369" s="173" t="s">
        <v>1126</v>
      </c>
      <c r="D369" s="173" t="s">
        <v>220</v>
      </c>
      <c r="E369" s="174" t="s">
        <v>1127</v>
      </c>
      <c r="F369" s="251" t="s">
        <v>1128</v>
      </c>
      <c r="G369" s="251"/>
      <c r="H369" s="251"/>
      <c r="I369" s="251"/>
      <c r="J369" s="175" t="s">
        <v>372</v>
      </c>
      <c r="K369" s="176">
        <v>1</v>
      </c>
      <c r="L369" s="252">
        <v>0</v>
      </c>
      <c r="M369" s="253"/>
      <c r="N369" s="254">
        <f t="shared" si="125"/>
        <v>0</v>
      </c>
      <c r="O369" s="254"/>
      <c r="P369" s="254"/>
      <c r="Q369" s="254"/>
      <c r="R369" s="37"/>
      <c r="T369" s="177" t="s">
        <v>22</v>
      </c>
      <c r="U369" s="44" t="s">
        <v>49</v>
      </c>
      <c r="V369" s="36"/>
      <c r="W369" s="178">
        <f t="shared" si="126"/>
        <v>0</v>
      </c>
      <c r="X369" s="178">
        <v>0</v>
      </c>
      <c r="Y369" s="178">
        <f t="shared" si="127"/>
        <v>0</v>
      </c>
      <c r="Z369" s="178">
        <v>0</v>
      </c>
      <c r="AA369" s="179">
        <f t="shared" si="128"/>
        <v>0</v>
      </c>
      <c r="AR369" s="19" t="s">
        <v>268</v>
      </c>
      <c r="AT369" s="19" t="s">
        <v>220</v>
      </c>
      <c r="AU369" s="19" t="s">
        <v>93</v>
      </c>
      <c r="AY369" s="19" t="s">
        <v>219</v>
      </c>
      <c r="BE369" s="118">
        <f t="shared" si="129"/>
        <v>0</v>
      </c>
      <c r="BF369" s="118">
        <f t="shared" si="130"/>
        <v>0</v>
      </c>
      <c r="BG369" s="118">
        <f t="shared" si="131"/>
        <v>0</v>
      </c>
      <c r="BH369" s="118">
        <f t="shared" si="132"/>
        <v>0</v>
      </c>
      <c r="BI369" s="118">
        <f t="shared" si="133"/>
        <v>0</v>
      </c>
      <c r="BJ369" s="19" t="s">
        <v>40</v>
      </c>
      <c r="BK369" s="118">
        <f t="shared" si="134"/>
        <v>0</v>
      </c>
      <c r="BL369" s="19" t="s">
        <v>268</v>
      </c>
      <c r="BM369" s="19" t="s">
        <v>1129</v>
      </c>
    </row>
    <row r="370" spans="2:65" s="1" customFormat="1" ht="38.25" customHeight="1">
      <c r="B370" s="35"/>
      <c r="C370" s="181" t="s">
        <v>1130</v>
      </c>
      <c r="D370" s="181" t="s">
        <v>536</v>
      </c>
      <c r="E370" s="182" t="s">
        <v>1131</v>
      </c>
      <c r="F370" s="285" t="s">
        <v>1132</v>
      </c>
      <c r="G370" s="285"/>
      <c r="H370" s="285"/>
      <c r="I370" s="285"/>
      <c r="J370" s="183" t="s">
        <v>372</v>
      </c>
      <c r="K370" s="184">
        <v>1</v>
      </c>
      <c r="L370" s="282">
        <v>0</v>
      </c>
      <c r="M370" s="283"/>
      <c r="N370" s="284">
        <f t="shared" si="125"/>
        <v>0</v>
      </c>
      <c r="O370" s="254"/>
      <c r="P370" s="254"/>
      <c r="Q370" s="254"/>
      <c r="R370" s="37"/>
      <c r="T370" s="177" t="s">
        <v>22</v>
      </c>
      <c r="U370" s="44" t="s">
        <v>49</v>
      </c>
      <c r="V370" s="36"/>
      <c r="W370" s="178">
        <f t="shared" si="126"/>
        <v>0</v>
      </c>
      <c r="X370" s="178">
        <v>0</v>
      </c>
      <c r="Y370" s="178">
        <f t="shared" si="127"/>
        <v>0</v>
      </c>
      <c r="Z370" s="178">
        <v>0</v>
      </c>
      <c r="AA370" s="179">
        <f t="shared" si="128"/>
        <v>0</v>
      </c>
      <c r="AR370" s="19" t="s">
        <v>414</v>
      </c>
      <c r="AT370" s="19" t="s">
        <v>536</v>
      </c>
      <c r="AU370" s="19" t="s">
        <v>93</v>
      </c>
      <c r="AY370" s="19" t="s">
        <v>219</v>
      </c>
      <c r="BE370" s="118">
        <f t="shared" si="129"/>
        <v>0</v>
      </c>
      <c r="BF370" s="118">
        <f t="shared" si="130"/>
        <v>0</v>
      </c>
      <c r="BG370" s="118">
        <f t="shared" si="131"/>
        <v>0</v>
      </c>
      <c r="BH370" s="118">
        <f t="shared" si="132"/>
        <v>0</v>
      </c>
      <c r="BI370" s="118">
        <f t="shared" si="133"/>
        <v>0</v>
      </c>
      <c r="BJ370" s="19" t="s">
        <v>40</v>
      </c>
      <c r="BK370" s="118">
        <f t="shared" si="134"/>
        <v>0</v>
      </c>
      <c r="BL370" s="19" t="s">
        <v>268</v>
      </c>
      <c r="BM370" s="19" t="s">
        <v>1133</v>
      </c>
    </row>
    <row r="371" spans="2:65" s="1" customFormat="1" ht="25.5" customHeight="1">
      <c r="B371" s="35"/>
      <c r="C371" s="173" t="s">
        <v>1134</v>
      </c>
      <c r="D371" s="173" t="s">
        <v>220</v>
      </c>
      <c r="E371" s="174" t="s">
        <v>1135</v>
      </c>
      <c r="F371" s="251" t="s">
        <v>1136</v>
      </c>
      <c r="G371" s="251"/>
      <c r="H371" s="251"/>
      <c r="I371" s="251"/>
      <c r="J371" s="175" t="s">
        <v>223</v>
      </c>
      <c r="K371" s="176">
        <v>112.05500000000001</v>
      </c>
      <c r="L371" s="252">
        <v>0</v>
      </c>
      <c r="M371" s="253"/>
      <c r="N371" s="254">
        <f t="shared" si="125"/>
        <v>0</v>
      </c>
      <c r="O371" s="254"/>
      <c r="P371" s="254"/>
      <c r="Q371" s="254"/>
      <c r="R371" s="37"/>
      <c r="T371" s="177" t="s">
        <v>22</v>
      </c>
      <c r="U371" s="44" t="s">
        <v>49</v>
      </c>
      <c r="V371" s="36"/>
      <c r="W371" s="178">
        <f t="shared" si="126"/>
        <v>0</v>
      </c>
      <c r="X371" s="178">
        <v>0</v>
      </c>
      <c r="Y371" s="178">
        <f t="shared" si="127"/>
        <v>0</v>
      </c>
      <c r="Z371" s="178">
        <v>0</v>
      </c>
      <c r="AA371" s="179">
        <f t="shared" si="128"/>
        <v>0</v>
      </c>
      <c r="AR371" s="19" t="s">
        <v>268</v>
      </c>
      <c r="AT371" s="19" t="s">
        <v>220</v>
      </c>
      <c r="AU371" s="19" t="s">
        <v>93</v>
      </c>
      <c r="AY371" s="19" t="s">
        <v>219</v>
      </c>
      <c r="BE371" s="118">
        <f t="shared" si="129"/>
        <v>0</v>
      </c>
      <c r="BF371" s="118">
        <f t="shared" si="130"/>
        <v>0</v>
      </c>
      <c r="BG371" s="118">
        <f t="shared" si="131"/>
        <v>0</v>
      </c>
      <c r="BH371" s="118">
        <f t="shared" si="132"/>
        <v>0</v>
      </c>
      <c r="BI371" s="118">
        <f t="shared" si="133"/>
        <v>0</v>
      </c>
      <c r="BJ371" s="19" t="s">
        <v>40</v>
      </c>
      <c r="BK371" s="118">
        <f t="shared" si="134"/>
        <v>0</v>
      </c>
      <c r="BL371" s="19" t="s">
        <v>268</v>
      </c>
      <c r="BM371" s="19" t="s">
        <v>1137</v>
      </c>
    </row>
    <row r="372" spans="2:65" s="1" customFormat="1" ht="38.25" customHeight="1">
      <c r="B372" s="35"/>
      <c r="C372" s="181" t="s">
        <v>1138</v>
      </c>
      <c r="D372" s="181" t="s">
        <v>536</v>
      </c>
      <c r="E372" s="182" t="s">
        <v>1139</v>
      </c>
      <c r="F372" s="285" t="s">
        <v>1140</v>
      </c>
      <c r="G372" s="285"/>
      <c r="H372" s="285"/>
      <c r="I372" s="285"/>
      <c r="J372" s="183" t="s">
        <v>372</v>
      </c>
      <c r="K372" s="184">
        <v>1</v>
      </c>
      <c r="L372" s="282">
        <v>0</v>
      </c>
      <c r="M372" s="283"/>
      <c r="N372" s="284">
        <f t="shared" si="125"/>
        <v>0</v>
      </c>
      <c r="O372" s="254"/>
      <c r="P372" s="254"/>
      <c r="Q372" s="254"/>
      <c r="R372" s="37"/>
      <c r="T372" s="177" t="s">
        <v>22</v>
      </c>
      <c r="U372" s="44" t="s">
        <v>49</v>
      </c>
      <c r="V372" s="36"/>
      <c r="W372" s="178">
        <f t="shared" si="126"/>
        <v>0</v>
      </c>
      <c r="X372" s="178">
        <v>0</v>
      </c>
      <c r="Y372" s="178">
        <f t="shared" si="127"/>
        <v>0</v>
      </c>
      <c r="Z372" s="178">
        <v>0</v>
      </c>
      <c r="AA372" s="179">
        <f t="shared" si="128"/>
        <v>0</v>
      </c>
      <c r="AR372" s="19" t="s">
        <v>414</v>
      </c>
      <c r="AT372" s="19" t="s">
        <v>536</v>
      </c>
      <c r="AU372" s="19" t="s">
        <v>93</v>
      </c>
      <c r="AY372" s="19" t="s">
        <v>219</v>
      </c>
      <c r="BE372" s="118">
        <f t="shared" si="129"/>
        <v>0</v>
      </c>
      <c r="BF372" s="118">
        <f t="shared" si="130"/>
        <v>0</v>
      </c>
      <c r="BG372" s="118">
        <f t="shared" si="131"/>
        <v>0</v>
      </c>
      <c r="BH372" s="118">
        <f t="shared" si="132"/>
        <v>0</v>
      </c>
      <c r="BI372" s="118">
        <f t="shared" si="133"/>
        <v>0</v>
      </c>
      <c r="BJ372" s="19" t="s">
        <v>40</v>
      </c>
      <c r="BK372" s="118">
        <f t="shared" si="134"/>
        <v>0</v>
      </c>
      <c r="BL372" s="19" t="s">
        <v>268</v>
      </c>
      <c r="BM372" s="19" t="s">
        <v>1141</v>
      </c>
    </row>
    <row r="373" spans="2:65" s="1" customFormat="1" ht="38.25" customHeight="1">
      <c r="B373" s="35"/>
      <c r="C373" s="181" t="s">
        <v>1142</v>
      </c>
      <c r="D373" s="181" t="s">
        <v>536</v>
      </c>
      <c r="E373" s="182" t="s">
        <v>1143</v>
      </c>
      <c r="F373" s="285" t="s">
        <v>1144</v>
      </c>
      <c r="G373" s="285"/>
      <c r="H373" s="285"/>
      <c r="I373" s="285"/>
      <c r="J373" s="183" t="s">
        <v>372</v>
      </c>
      <c r="K373" s="184">
        <v>1</v>
      </c>
      <c r="L373" s="282">
        <v>0</v>
      </c>
      <c r="M373" s="283"/>
      <c r="N373" s="284">
        <f t="shared" si="125"/>
        <v>0</v>
      </c>
      <c r="O373" s="254"/>
      <c r="P373" s="254"/>
      <c r="Q373" s="254"/>
      <c r="R373" s="37"/>
      <c r="T373" s="177" t="s">
        <v>22</v>
      </c>
      <c r="U373" s="44" t="s">
        <v>49</v>
      </c>
      <c r="V373" s="36"/>
      <c r="W373" s="178">
        <f t="shared" si="126"/>
        <v>0</v>
      </c>
      <c r="X373" s="178">
        <v>0</v>
      </c>
      <c r="Y373" s="178">
        <f t="shared" si="127"/>
        <v>0</v>
      </c>
      <c r="Z373" s="178">
        <v>0</v>
      </c>
      <c r="AA373" s="179">
        <f t="shared" si="128"/>
        <v>0</v>
      </c>
      <c r="AR373" s="19" t="s">
        <v>414</v>
      </c>
      <c r="AT373" s="19" t="s">
        <v>536</v>
      </c>
      <c r="AU373" s="19" t="s">
        <v>93</v>
      </c>
      <c r="AY373" s="19" t="s">
        <v>219</v>
      </c>
      <c r="BE373" s="118">
        <f t="shared" si="129"/>
        <v>0</v>
      </c>
      <c r="BF373" s="118">
        <f t="shared" si="130"/>
        <v>0</v>
      </c>
      <c r="BG373" s="118">
        <f t="shared" si="131"/>
        <v>0</v>
      </c>
      <c r="BH373" s="118">
        <f t="shared" si="132"/>
        <v>0</v>
      </c>
      <c r="BI373" s="118">
        <f t="shared" si="133"/>
        <v>0</v>
      </c>
      <c r="BJ373" s="19" t="s">
        <v>40</v>
      </c>
      <c r="BK373" s="118">
        <f t="shared" si="134"/>
        <v>0</v>
      </c>
      <c r="BL373" s="19" t="s">
        <v>268</v>
      </c>
      <c r="BM373" s="19" t="s">
        <v>1145</v>
      </c>
    </row>
    <row r="374" spans="2:65" s="1" customFormat="1" ht="38.25" customHeight="1">
      <c r="B374" s="35"/>
      <c r="C374" s="181" t="s">
        <v>1146</v>
      </c>
      <c r="D374" s="181" t="s">
        <v>536</v>
      </c>
      <c r="E374" s="182" t="s">
        <v>1147</v>
      </c>
      <c r="F374" s="285" t="s">
        <v>1148</v>
      </c>
      <c r="G374" s="285"/>
      <c r="H374" s="285"/>
      <c r="I374" s="285"/>
      <c r="J374" s="183" t="s">
        <v>372</v>
      </c>
      <c r="K374" s="184">
        <v>1</v>
      </c>
      <c r="L374" s="282">
        <v>0</v>
      </c>
      <c r="M374" s="283"/>
      <c r="N374" s="284">
        <f t="shared" si="125"/>
        <v>0</v>
      </c>
      <c r="O374" s="254"/>
      <c r="P374" s="254"/>
      <c r="Q374" s="254"/>
      <c r="R374" s="37"/>
      <c r="T374" s="177" t="s">
        <v>22</v>
      </c>
      <c r="U374" s="44" t="s">
        <v>49</v>
      </c>
      <c r="V374" s="36"/>
      <c r="W374" s="178">
        <f t="shared" si="126"/>
        <v>0</v>
      </c>
      <c r="X374" s="178">
        <v>0</v>
      </c>
      <c r="Y374" s="178">
        <f t="shared" si="127"/>
        <v>0</v>
      </c>
      <c r="Z374" s="178">
        <v>0</v>
      </c>
      <c r="AA374" s="179">
        <f t="shared" si="128"/>
        <v>0</v>
      </c>
      <c r="AR374" s="19" t="s">
        <v>414</v>
      </c>
      <c r="AT374" s="19" t="s">
        <v>536</v>
      </c>
      <c r="AU374" s="19" t="s">
        <v>93</v>
      </c>
      <c r="AY374" s="19" t="s">
        <v>219</v>
      </c>
      <c r="BE374" s="118">
        <f t="shared" si="129"/>
        <v>0</v>
      </c>
      <c r="BF374" s="118">
        <f t="shared" si="130"/>
        <v>0</v>
      </c>
      <c r="BG374" s="118">
        <f t="shared" si="131"/>
        <v>0</v>
      </c>
      <c r="BH374" s="118">
        <f t="shared" si="132"/>
        <v>0</v>
      </c>
      <c r="BI374" s="118">
        <f t="shared" si="133"/>
        <v>0</v>
      </c>
      <c r="BJ374" s="19" t="s">
        <v>40</v>
      </c>
      <c r="BK374" s="118">
        <f t="shared" si="134"/>
        <v>0</v>
      </c>
      <c r="BL374" s="19" t="s">
        <v>268</v>
      </c>
      <c r="BM374" s="19" t="s">
        <v>1149</v>
      </c>
    </row>
    <row r="375" spans="2:65" s="1" customFormat="1" ht="25.5" customHeight="1">
      <c r="B375" s="35"/>
      <c r="C375" s="181" t="s">
        <v>1150</v>
      </c>
      <c r="D375" s="181" t="s">
        <v>536</v>
      </c>
      <c r="E375" s="182" t="s">
        <v>1151</v>
      </c>
      <c r="F375" s="285" t="s">
        <v>1152</v>
      </c>
      <c r="G375" s="285"/>
      <c r="H375" s="285"/>
      <c r="I375" s="285"/>
      <c r="J375" s="183" t="s">
        <v>372</v>
      </c>
      <c r="K375" s="184">
        <v>1</v>
      </c>
      <c r="L375" s="282">
        <v>0</v>
      </c>
      <c r="M375" s="283"/>
      <c r="N375" s="284">
        <f t="shared" si="125"/>
        <v>0</v>
      </c>
      <c r="O375" s="254"/>
      <c r="P375" s="254"/>
      <c r="Q375" s="254"/>
      <c r="R375" s="37"/>
      <c r="T375" s="177" t="s">
        <v>22</v>
      </c>
      <c r="U375" s="44" t="s">
        <v>49</v>
      </c>
      <c r="V375" s="36"/>
      <c r="W375" s="178">
        <f t="shared" si="126"/>
        <v>0</v>
      </c>
      <c r="X375" s="178">
        <v>0</v>
      </c>
      <c r="Y375" s="178">
        <f t="shared" si="127"/>
        <v>0</v>
      </c>
      <c r="Z375" s="178">
        <v>0</v>
      </c>
      <c r="AA375" s="179">
        <f t="shared" si="128"/>
        <v>0</v>
      </c>
      <c r="AR375" s="19" t="s">
        <v>414</v>
      </c>
      <c r="AT375" s="19" t="s">
        <v>536</v>
      </c>
      <c r="AU375" s="19" t="s">
        <v>93</v>
      </c>
      <c r="AY375" s="19" t="s">
        <v>219</v>
      </c>
      <c r="BE375" s="118">
        <f t="shared" si="129"/>
        <v>0</v>
      </c>
      <c r="BF375" s="118">
        <f t="shared" si="130"/>
        <v>0</v>
      </c>
      <c r="BG375" s="118">
        <f t="shared" si="131"/>
        <v>0</v>
      </c>
      <c r="BH375" s="118">
        <f t="shared" si="132"/>
        <v>0</v>
      </c>
      <c r="BI375" s="118">
        <f t="shared" si="133"/>
        <v>0</v>
      </c>
      <c r="BJ375" s="19" t="s">
        <v>40</v>
      </c>
      <c r="BK375" s="118">
        <f t="shared" si="134"/>
        <v>0</v>
      </c>
      <c r="BL375" s="19" t="s">
        <v>268</v>
      </c>
      <c r="BM375" s="19" t="s">
        <v>1153</v>
      </c>
    </row>
    <row r="376" spans="2:65" s="1" customFormat="1" ht="25.5" customHeight="1">
      <c r="B376" s="35"/>
      <c r="C376" s="173" t="s">
        <v>1154</v>
      </c>
      <c r="D376" s="173" t="s">
        <v>220</v>
      </c>
      <c r="E376" s="174" t="s">
        <v>1155</v>
      </c>
      <c r="F376" s="251" t="s">
        <v>1156</v>
      </c>
      <c r="G376" s="251"/>
      <c r="H376" s="251"/>
      <c r="I376" s="251"/>
      <c r="J376" s="175" t="s">
        <v>372</v>
      </c>
      <c r="K376" s="176">
        <v>5</v>
      </c>
      <c r="L376" s="252">
        <v>0</v>
      </c>
      <c r="M376" s="253"/>
      <c r="N376" s="254">
        <f t="shared" si="125"/>
        <v>0</v>
      </c>
      <c r="O376" s="254"/>
      <c r="P376" s="254"/>
      <c r="Q376" s="254"/>
      <c r="R376" s="37"/>
      <c r="T376" s="177" t="s">
        <v>22</v>
      </c>
      <c r="U376" s="44" t="s">
        <v>49</v>
      </c>
      <c r="V376" s="36"/>
      <c r="W376" s="178">
        <f t="shared" si="126"/>
        <v>0</v>
      </c>
      <c r="X376" s="178">
        <v>0</v>
      </c>
      <c r="Y376" s="178">
        <f t="shared" si="127"/>
        <v>0</v>
      </c>
      <c r="Z376" s="178">
        <v>0</v>
      </c>
      <c r="AA376" s="179">
        <f t="shared" si="128"/>
        <v>0</v>
      </c>
      <c r="AR376" s="19" t="s">
        <v>268</v>
      </c>
      <c r="AT376" s="19" t="s">
        <v>220</v>
      </c>
      <c r="AU376" s="19" t="s">
        <v>93</v>
      </c>
      <c r="AY376" s="19" t="s">
        <v>219</v>
      </c>
      <c r="BE376" s="118">
        <f t="shared" si="129"/>
        <v>0</v>
      </c>
      <c r="BF376" s="118">
        <f t="shared" si="130"/>
        <v>0</v>
      </c>
      <c r="BG376" s="118">
        <f t="shared" si="131"/>
        <v>0</v>
      </c>
      <c r="BH376" s="118">
        <f t="shared" si="132"/>
        <v>0</v>
      </c>
      <c r="BI376" s="118">
        <f t="shared" si="133"/>
        <v>0</v>
      </c>
      <c r="BJ376" s="19" t="s">
        <v>40</v>
      </c>
      <c r="BK376" s="118">
        <f t="shared" si="134"/>
        <v>0</v>
      </c>
      <c r="BL376" s="19" t="s">
        <v>268</v>
      </c>
      <c r="BM376" s="19" t="s">
        <v>1157</v>
      </c>
    </row>
    <row r="377" spans="2:65" s="1" customFormat="1" ht="38.25" customHeight="1">
      <c r="B377" s="35"/>
      <c r="C377" s="181" t="s">
        <v>1158</v>
      </c>
      <c r="D377" s="181" t="s">
        <v>536</v>
      </c>
      <c r="E377" s="182" t="s">
        <v>1159</v>
      </c>
      <c r="F377" s="285" t="s">
        <v>1160</v>
      </c>
      <c r="G377" s="285"/>
      <c r="H377" s="285"/>
      <c r="I377" s="285"/>
      <c r="J377" s="183" t="s">
        <v>372</v>
      </c>
      <c r="K377" s="184">
        <v>5</v>
      </c>
      <c r="L377" s="282">
        <v>0</v>
      </c>
      <c r="M377" s="283"/>
      <c r="N377" s="284">
        <f t="shared" si="125"/>
        <v>0</v>
      </c>
      <c r="O377" s="254"/>
      <c r="P377" s="254"/>
      <c r="Q377" s="254"/>
      <c r="R377" s="37"/>
      <c r="T377" s="177" t="s">
        <v>22</v>
      </c>
      <c r="U377" s="44" t="s">
        <v>49</v>
      </c>
      <c r="V377" s="36"/>
      <c r="W377" s="178">
        <f t="shared" si="126"/>
        <v>0</v>
      </c>
      <c r="X377" s="178">
        <v>0</v>
      </c>
      <c r="Y377" s="178">
        <f t="shared" si="127"/>
        <v>0</v>
      </c>
      <c r="Z377" s="178">
        <v>0</v>
      </c>
      <c r="AA377" s="179">
        <f t="shared" si="128"/>
        <v>0</v>
      </c>
      <c r="AR377" s="19" t="s">
        <v>414</v>
      </c>
      <c r="AT377" s="19" t="s">
        <v>536</v>
      </c>
      <c r="AU377" s="19" t="s">
        <v>93</v>
      </c>
      <c r="AY377" s="19" t="s">
        <v>219</v>
      </c>
      <c r="BE377" s="118">
        <f t="shared" si="129"/>
        <v>0</v>
      </c>
      <c r="BF377" s="118">
        <f t="shared" si="130"/>
        <v>0</v>
      </c>
      <c r="BG377" s="118">
        <f t="shared" si="131"/>
        <v>0</v>
      </c>
      <c r="BH377" s="118">
        <f t="shared" si="132"/>
        <v>0</v>
      </c>
      <c r="BI377" s="118">
        <f t="shared" si="133"/>
        <v>0</v>
      </c>
      <c r="BJ377" s="19" t="s">
        <v>40</v>
      </c>
      <c r="BK377" s="118">
        <f t="shared" si="134"/>
        <v>0</v>
      </c>
      <c r="BL377" s="19" t="s">
        <v>268</v>
      </c>
      <c r="BM377" s="19" t="s">
        <v>1161</v>
      </c>
    </row>
    <row r="378" spans="2:65" s="1" customFormat="1" ht="25.5" customHeight="1">
      <c r="B378" s="35"/>
      <c r="C378" s="173" t="s">
        <v>1162</v>
      </c>
      <c r="D378" s="173" t="s">
        <v>220</v>
      </c>
      <c r="E378" s="174" t="s">
        <v>1163</v>
      </c>
      <c r="F378" s="251" t="s">
        <v>1164</v>
      </c>
      <c r="G378" s="251"/>
      <c r="H378" s="251"/>
      <c r="I378" s="251"/>
      <c r="J378" s="175" t="s">
        <v>372</v>
      </c>
      <c r="K378" s="176">
        <v>2</v>
      </c>
      <c r="L378" s="252">
        <v>0</v>
      </c>
      <c r="M378" s="253"/>
      <c r="N378" s="254">
        <f t="shared" si="125"/>
        <v>0</v>
      </c>
      <c r="O378" s="254"/>
      <c r="P378" s="254"/>
      <c r="Q378" s="254"/>
      <c r="R378" s="37"/>
      <c r="T378" s="177" t="s">
        <v>22</v>
      </c>
      <c r="U378" s="44" t="s">
        <v>49</v>
      </c>
      <c r="V378" s="36"/>
      <c r="W378" s="178">
        <f t="shared" si="126"/>
        <v>0</v>
      </c>
      <c r="X378" s="178">
        <v>0</v>
      </c>
      <c r="Y378" s="178">
        <f t="shared" si="127"/>
        <v>0</v>
      </c>
      <c r="Z378" s="178">
        <v>0</v>
      </c>
      <c r="AA378" s="179">
        <f t="shared" si="128"/>
        <v>0</v>
      </c>
      <c r="AR378" s="19" t="s">
        <v>268</v>
      </c>
      <c r="AT378" s="19" t="s">
        <v>220</v>
      </c>
      <c r="AU378" s="19" t="s">
        <v>93</v>
      </c>
      <c r="AY378" s="19" t="s">
        <v>219</v>
      </c>
      <c r="BE378" s="118">
        <f t="shared" si="129"/>
        <v>0</v>
      </c>
      <c r="BF378" s="118">
        <f t="shared" si="130"/>
        <v>0</v>
      </c>
      <c r="BG378" s="118">
        <f t="shared" si="131"/>
        <v>0</v>
      </c>
      <c r="BH378" s="118">
        <f t="shared" si="132"/>
        <v>0</v>
      </c>
      <c r="BI378" s="118">
        <f t="shared" si="133"/>
        <v>0</v>
      </c>
      <c r="BJ378" s="19" t="s">
        <v>40</v>
      </c>
      <c r="BK378" s="118">
        <f t="shared" si="134"/>
        <v>0</v>
      </c>
      <c r="BL378" s="19" t="s">
        <v>268</v>
      </c>
      <c r="BM378" s="19" t="s">
        <v>1165</v>
      </c>
    </row>
    <row r="379" spans="2:65" s="1" customFormat="1" ht="38.25" customHeight="1">
      <c r="B379" s="35"/>
      <c r="C379" s="181" t="s">
        <v>1166</v>
      </c>
      <c r="D379" s="181" t="s">
        <v>536</v>
      </c>
      <c r="E379" s="182" t="s">
        <v>1167</v>
      </c>
      <c r="F379" s="285" t="s">
        <v>1168</v>
      </c>
      <c r="G379" s="285"/>
      <c r="H379" s="285"/>
      <c r="I379" s="285"/>
      <c r="J379" s="183" t="s">
        <v>372</v>
      </c>
      <c r="K379" s="184">
        <v>2</v>
      </c>
      <c r="L379" s="282">
        <v>0</v>
      </c>
      <c r="M379" s="283"/>
      <c r="N379" s="284">
        <f t="shared" si="125"/>
        <v>0</v>
      </c>
      <c r="O379" s="254"/>
      <c r="P379" s="254"/>
      <c r="Q379" s="254"/>
      <c r="R379" s="37"/>
      <c r="T379" s="177" t="s">
        <v>22</v>
      </c>
      <c r="U379" s="44" t="s">
        <v>49</v>
      </c>
      <c r="V379" s="36"/>
      <c r="W379" s="178">
        <f t="shared" si="126"/>
        <v>0</v>
      </c>
      <c r="X379" s="178">
        <v>0</v>
      </c>
      <c r="Y379" s="178">
        <f t="shared" si="127"/>
        <v>0</v>
      </c>
      <c r="Z379" s="178">
        <v>0</v>
      </c>
      <c r="AA379" s="179">
        <f t="shared" si="128"/>
        <v>0</v>
      </c>
      <c r="AR379" s="19" t="s">
        <v>414</v>
      </c>
      <c r="AT379" s="19" t="s">
        <v>536</v>
      </c>
      <c r="AU379" s="19" t="s">
        <v>93</v>
      </c>
      <c r="AY379" s="19" t="s">
        <v>219</v>
      </c>
      <c r="BE379" s="118">
        <f t="shared" si="129"/>
        <v>0</v>
      </c>
      <c r="BF379" s="118">
        <f t="shared" si="130"/>
        <v>0</v>
      </c>
      <c r="BG379" s="118">
        <f t="shared" si="131"/>
        <v>0</v>
      </c>
      <c r="BH379" s="118">
        <f t="shared" si="132"/>
        <v>0</v>
      </c>
      <c r="BI379" s="118">
        <f t="shared" si="133"/>
        <v>0</v>
      </c>
      <c r="BJ379" s="19" t="s">
        <v>40</v>
      </c>
      <c r="BK379" s="118">
        <f t="shared" si="134"/>
        <v>0</v>
      </c>
      <c r="BL379" s="19" t="s">
        <v>268</v>
      </c>
      <c r="BM379" s="19" t="s">
        <v>1169</v>
      </c>
    </row>
    <row r="380" spans="2:65" s="1" customFormat="1" ht="25.5" customHeight="1">
      <c r="B380" s="35"/>
      <c r="C380" s="173" t="s">
        <v>1170</v>
      </c>
      <c r="D380" s="173" t="s">
        <v>220</v>
      </c>
      <c r="E380" s="174" t="s">
        <v>1171</v>
      </c>
      <c r="F380" s="251" t="s">
        <v>1172</v>
      </c>
      <c r="G380" s="251"/>
      <c r="H380" s="251"/>
      <c r="I380" s="251"/>
      <c r="J380" s="175" t="s">
        <v>273</v>
      </c>
      <c r="K380" s="180">
        <v>0</v>
      </c>
      <c r="L380" s="252">
        <v>0</v>
      </c>
      <c r="M380" s="253"/>
      <c r="N380" s="254">
        <f t="shared" si="125"/>
        <v>0</v>
      </c>
      <c r="O380" s="254"/>
      <c r="P380" s="254"/>
      <c r="Q380" s="254"/>
      <c r="R380" s="37"/>
      <c r="T380" s="177" t="s">
        <v>22</v>
      </c>
      <c r="U380" s="44" t="s">
        <v>49</v>
      </c>
      <c r="V380" s="36"/>
      <c r="W380" s="178">
        <f t="shared" si="126"/>
        <v>0</v>
      </c>
      <c r="X380" s="178">
        <v>0</v>
      </c>
      <c r="Y380" s="178">
        <f t="shared" si="127"/>
        <v>0</v>
      </c>
      <c r="Z380" s="178">
        <v>0</v>
      </c>
      <c r="AA380" s="179">
        <f t="shared" si="128"/>
        <v>0</v>
      </c>
      <c r="AR380" s="19" t="s">
        <v>268</v>
      </c>
      <c r="AT380" s="19" t="s">
        <v>220</v>
      </c>
      <c r="AU380" s="19" t="s">
        <v>93</v>
      </c>
      <c r="AY380" s="19" t="s">
        <v>219</v>
      </c>
      <c r="BE380" s="118">
        <f t="shared" si="129"/>
        <v>0</v>
      </c>
      <c r="BF380" s="118">
        <f t="shared" si="130"/>
        <v>0</v>
      </c>
      <c r="BG380" s="118">
        <f t="shared" si="131"/>
        <v>0</v>
      </c>
      <c r="BH380" s="118">
        <f t="shared" si="132"/>
        <v>0</v>
      </c>
      <c r="BI380" s="118">
        <f t="shared" si="133"/>
        <v>0</v>
      </c>
      <c r="BJ380" s="19" t="s">
        <v>40</v>
      </c>
      <c r="BK380" s="118">
        <f t="shared" si="134"/>
        <v>0</v>
      </c>
      <c r="BL380" s="19" t="s">
        <v>268</v>
      </c>
      <c r="BM380" s="19" t="s">
        <v>1173</v>
      </c>
    </row>
    <row r="381" spans="2:65" s="10" customFormat="1" ht="29.85" customHeight="1">
      <c r="B381" s="162"/>
      <c r="C381" s="163"/>
      <c r="D381" s="172" t="s">
        <v>297</v>
      </c>
      <c r="E381" s="172"/>
      <c r="F381" s="172"/>
      <c r="G381" s="172"/>
      <c r="H381" s="172"/>
      <c r="I381" s="172"/>
      <c r="J381" s="172"/>
      <c r="K381" s="172"/>
      <c r="L381" s="172"/>
      <c r="M381" s="172"/>
      <c r="N381" s="255">
        <f>BK381</f>
        <v>0</v>
      </c>
      <c r="O381" s="256"/>
      <c r="P381" s="256"/>
      <c r="Q381" s="256"/>
      <c r="R381" s="165"/>
      <c r="T381" s="166"/>
      <c r="U381" s="163"/>
      <c r="V381" s="163"/>
      <c r="W381" s="167">
        <f>SUM(W382:W389)</f>
        <v>0</v>
      </c>
      <c r="X381" s="163"/>
      <c r="Y381" s="167">
        <f>SUM(Y382:Y389)</f>
        <v>0</v>
      </c>
      <c r="Z381" s="163"/>
      <c r="AA381" s="168">
        <f>SUM(AA382:AA389)</f>
        <v>0</v>
      </c>
      <c r="AR381" s="169" t="s">
        <v>93</v>
      </c>
      <c r="AT381" s="170" t="s">
        <v>83</v>
      </c>
      <c r="AU381" s="170" t="s">
        <v>40</v>
      </c>
      <c r="AY381" s="169" t="s">
        <v>219</v>
      </c>
      <c r="BK381" s="171">
        <f>SUM(BK382:BK389)</f>
        <v>0</v>
      </c>
    </row>
    <row r="382" spans="2:65" s="1" customFormat="1" ht="16.5" customHeight="1">
      <c r="B382" s="35"/>
      <c r="C382" s="173" t="s">
        <v>1174</v>
      </c>
      <c r="D382" s="173" t="s">
        <v>220</v>
      </c>
      <c r="E382" s="174" t="s">
        <v>1175</v>
      </c>
      <c r="F382" s="251" t="s">
        <v>1176</v>
      </c>
      <c r="G382" s="251"/>
      <c r="H382" s="251"/>
      <c r="I382" s="251"/>
      <c r="J382" s="175" t="s">
        <v>223</v>
      </c>
      <c r="K382" s="176">
        <v>687.80799999999999</v>
      </c>
      <c r="L382" s="252">
        <v>0</v>
      </c>
      <c r="M382" s="253"/>
      <c r="N382" s="254">
        <f t="shared" ref="N382:N389" si="135">ROUND(L382*K382,2)</f>
        <v>0</v>
      </c>
      <c r="O382" s="254"/>
      <c r="P382" s="254"/>
      <c r="Q382" s="254"/>
      <c r="R382" s="37"/>
      <c r="T382" s="177" t="s">
        <v>22</v>
      </c>
      <c r="U382" s="44" t="s">
        <v>49</v>
      </c>
      <c r="V382" s="36"/>
      <c r="W382" s="178">
        <f t="shared" ref="W382:W389" si="136">V382*K382</f>
        <v>0</v>
      </c>
      <c r="X382" s="178">
        <v>0</v>
      </c>
      <c r="Y382" s="178">
        <f t="shared" ref="Y382:Y389" si="137">X382*K382</f>
        <v>0</v>
      </c>
      <c r="Z382" s="178">
        <v>0</v>
      </c>
      <c r="AA382" s="179">
        <f t="shared" ref="AA382:AA389" si="138">Z382*K382</f>
        <v>0</v>
      </c>
      <c r="AR382" s="19" t="s">
        <v>268</v>
      </c>
      <c r="AT382" s="19" t="s">
        <v>220</v>
      </c>
      <c r="AU382" s="19" t="s">
        <v>93</v>
      </c>
      <c r="AY382" s="19" t="s">
        <v>219</v>
      </c>
      <c r="BE382" s="118">
        <f t="shared" ref="BE382:BE389" si="139">IF(U382="základní",N382,0)</f>
        <v>0</v>
      </c>
      <c r="BF382" s="118">
        <f t="shared" ref="BF382:BF389" si="140">IF(U382="snížená",N382,0)</f>
        <v>0</v>
      </c>
      <c r="BG382" s="118">
        <f t="shared" ref="BG382:BG389" si="141">IF(U382="zákl. přenesená",N382,0)</f>
        <v>0</v>
      </c>
      <c r="BH382" s="118">
        <f t="shared" ref="BH382:BH389" si="142">IF(U382="sníž. přenesená",N382,0)</f>
        <v>0</v>
      </c>
      <c r="BI382" s="118">
        <f t="shared" ref="BI382:BI389" si="143">IF(U382="nulová",N382,0)</f>
        <v>0</v>
      </c>
      <c r="BJ382" s="19" t="s">
        <v>40</v>
      </c>
      <c r="BK382" s="118">
        <f t="shared" ref="BK382:BK389" si="144">ROUND(L382*K382,2)</f>
        <v>0</v>
      </c>
      <c r="BL382" s="19" t="s">
        <v>268</v>
      </c>
      <c r="BM382" s="19" t="s">
        <v>1177</v>
      </c>
    </row>
    <row r="383" spans="2:65" s="1" customFormat="1" ht="25.5" customHeight="1">
      <c r="B383" s="35"/>
      <c r="C383" s="173" t="s">
        <v>1178</v>
      </c>
      <c r="D383" s="173" t="s">
        <v>220</v>
      </c>
      <c r="E383" s="174" t="s">
        <v>1179</v>
      </c>
      <c r="F383" s="251" t="s">
        <v>1180</v>
      </c>
      <c r="G383" s="251"/>
      <c r="H383" s="251"/>
      <c r="I383" s="251"/>
      <c r="J383" s="175" t="s">
        <v>223</v>
      </c>
      <c r="K383" s="176">
        <v>366.37</v>
      </c>
      <c r="L383" s="252">
        <v>0</v>
      </c>
      <c r="M383" s="253"/>
      <c r="N383" s="254">
        <f t="shared" si="135"/>
        <v>0</v>
      </c>
      <c r="O383" s="254"/>
      <c r="P383" s="254"/>
      <c r="Q383" s="254"/>
      <c r="R383" s="37"/>
      <c r="T383" s="177" t="s">
        <v>22</v>
      </c>
      <c r="U383" s="44" t="s">
        <v>49</v>
      </c>
      <c r="V383" s="36"/>
      <c r="W383" s="178">
        <f t="shared" si="136"/>
        <v>0</v>
      </c>
      <c r="X383" s="178">
        <v>0</v>
      </c>
      <c r="Y383" s="178">
        <f t="shared" si="137"/>
        <v>0</v>
      </c>
      <c r="Z383" s="178">
        <v>0</v>
      </c>
      <c r="AA383" s="179">
        <f t="shared" si="138"/>
        <v>0</v>
      </c>
      <c r="AR383" s="19" t="s">
        <v>268</v>
      </c>
      <c r="AT383" s="19" t="s">
        <v>220</v>
      </c>
      <c r="AU383" s="19" t="s">
        <v>93</v>
      </c>
      <c r="AY383" s="19" t="s">
        <v>219</v>
      </c>
      <c r="BE383" s="118">
        <f t="shared" si="139"/>
        <v>0</v>
      </c>
      <c r="BF383" s="118">
        <f t="shared" si="140"/>
        <v>0</v>
      </c>
      <c r="BG383" s="118">
        <f t="shared" si="141"/>
        <v>0</v>
      </c>
      <c r="BH383" s="118">
        <f t="shared" si="142"/>
        <v>0</v>
      </c>
      <c r="BI383" s="118">
        <f t="shared" si="143"/>
        <v>0</v>
      </c>
      <c r="BJ383" s="19" t="s">
        <v>40</v>
      </c>
      <c r="BK383" s="118">
        <f t="shared" si="144"/>
        <v>0</v>
      </c>
      <c r="BL383" s="19" t="s">
        <v>268</v>
      </c>
      <c r="BM383" s="19" t="s">
        <v>1181</v>
      </c>
    </row>
    <row r="384" spans="2:65" s="1" customFormat="1" ht="25.5" customHeight="1">
      <c r="B384" s="35"/>
      <c r="C384" s="173" t="s">
        <v>1182</v>
      </c>
      <c r="D384" s="173" t="s">
        <v>220</v>
      </c>
      <c r="E384" s="174" t="s">
        <v>1183</v>
      </c>
      <c r="F384" s="251" t="s">
        <v>1184</v>
      </c>
      <c r="G384" s="251"/>
      <c r="H384" s="251"/>
      <c r="I384" s="251"/>
      <c r="J384" s="175" t="s">
        <v>223</v>
      </c>
      <c r="K384" s="176">
        <v>803.37</v>
      </c>
      <c r="L384" s="252">
        <v>0</v>
      </c>
      <c r="M384" s="253"/>
      <c r="N384" s="254">
        <f t="shared" si="135"/>
        <v>0</v>
      </c>
      <c r="O384" s="254"/>
      <c r="P384" s="254"/>
      <c r="Q384" s="254"/>
      <c r="R384" s="37"/>
      <c r="T384" s="177" t="s">
        <v>22</v>
      </c>
      <c r="U384" s="44" t="s">
        <v>49</v>
      </c>
      <c r="V384" s="36"/>
      <c r="W384" s="178">
        <f t="shared" si="136"/>
        <v>0</v>
      </c>
      <c r="X384" s="178">
        <v>0</v>
      </c>
      <c r="Y384" s="178">
        <f t="shared" si="137"/>
        <v>0</v>
      </c>
      <c r="Z384" s="178">
        <v>0</v>
      </c>
      <c r="AA384" s="179">
        <f t="shared" si="138"/>
        <v>0</v>
      </c>
      <c r="AR384" s="19" t="s">
        <v>268</v>
      </c>
      <c r="AT384" s="19" t="s">
        <v>220</v>
      </c>
      <c r="AU384" s="19" t="s">
        <v>93</v>
      </c>
      <c r="AY384" s="19" t="s">
        <v>219</v>
      </c>
      <c r="BE384" s="118">
        <f t="shared" si="139"/>
        <v>0</v>
      </c>
      <c r="BF384" s="118">
        <f t="shared" si="140"/>
        <v>0</v>
      </c>
      <c r="BG384" s="118">
        <f t="shared" si="141"/>
        <v>0</v>
      </c>
      <c r="BH384" s="118">
        <f t="shared" si="142"/>
        <v>0</v>
      </c>
      <c r="BI384" s="118">
        <f t="shared" si="143"/>
        <v>0</v>
      </c>
      <c r="BJ384" s="19" t="s">
        <v>40</v>
      </c>
      <c r="BK384" s="118">
        <f t="shared" si="144"/>
        <v>0</v>
      </c>
      <c r="BL384" s="19" t="s">
        <v>268</v>
      </c>
      <c r="BM384" s="19" t="s">
        <v>1185</v>
      </c>
    </row>
    <row r="385" spans="2:65" s="1" customFormat="1" ht="38.25" customHeight="1">
      <c r="B385" s="35"/>
      <c r="C385" s="173" t="s">
        <v>1186</v>
      </c>
      <c r="D385" s="173" t="s">
        <v>220</v>
      </c>
      <c r="E385" s="174" t="s">
        <v>1187</v>
      </c>
      <c r="F385" s="251" t="s">
        <v>1188</v>
      </c>
      <c r="G385" s="251"/>
      <c r="H385" s="251"/>
      <c r="I385" s="251"/>
      <c r="J385" s="175" t="s">
        <v>223</v>
      </c>
      <c r="K385" s="176">
        <v>2198.2199999999998</v>
      </c>
      <c r="L385" s="252">
        <v>0</v>
      </c>
      <c r="M385" s="253"/>
      <c r="N385" s="254">
        <f t="shared" si="135"/>
        <v>0</v>
      </c>
      <c r="O385" s="254"/>
      <c r="P385" s="254"/>
      <c r="Q385" s="254"/>
      <c r="R385" s="37"/>
      <c r="T385" s="177" t="s">
        <v>22</v>
      </c>
      <c r="U385" s="44" t="s">
        <v>49</v>
      </c>
      <c r="V385" s="36"/>
      <c r="W385" s="178">
        <f t="shared" si="136"/>
        <v>0</v>
      </c>
      <c r="X385" s="178">
        <v>0</v>
      </c>
      <c r="Y385" s="178">
        <f t="shared" si="137"/>
        <v>0</v>
      </c>
      <c r="Z385" s="178">
        <v>0</v>
      </c>
      <c r="AA385" s="179">
        <f t="shared" si="138"/>
        <v>0</v>
      </c>
      <c r="AR385" s="19" t="s">
        <v>268</v>
      </c>
      <c r="AT385" s="19" t="s">
        <v>220</v>
      </c>
      <c r="AU385" s="19" t="s">
        <v>93</v>
      </c>
      <c r="AY385" s="19" t="s">
        <v>219</v>
      </c>
      <c r="BE385" s="118">
        <f t="shared" si="139"/>
        <v>0</v>
      </c>
      <c r="BF385" s="118">
        <f t="shared" si="140"/>
        <v>0</v>
      </c>
      <c r="BG385" s="118">
        <f t="shared" si="141"/>
        <v>0</v>
      </c>
      <c r="BH385" s="118">
        <f t="shared" si="142"/>
        <v>0</v>
      </c>
      <c r="BI385" s="118">
        <f t="shared" si="143"/>
        <v>0</v>
      </c>
      <c r="BJ385" s="19" t="s">
        <v>40</v>
      </c>
      <c r="BK385" s="118">
        <f t="shared" si="144"/>
        <v>0</v>
      </c>
      <c r="BL385" s="19" t="s">
        <v>268</v>
      </c>
      <c r="BM385" s="19" t="s">
        <v>1189</v>
      </c>
    </row>
    <row r="386" spans="2:65" s="1" customFormat="1" ht="38.25" customHeight="1">
      <c r="B386" s="35"/>
      <c r="C386" s="173" t="s">
        <v>1190</v>
      </c>
      <c r="D386" s="173" t="s">
        <v>220</v>
      </c>
      <c r="E386" s="174" t="s">
        <v>1191</v>
      </c>
      <c r="F386" s="251" t="s">
        <v>1192</v>
      </c>
      <c r="G386" s="251"/>
      <c r="H386" s="251"/>
      <c r="I386" s="251"/>
      <c r="J386" s="175" t="s">
        <v>223</v>
      </c>
      <c r="K386" s="176">
        <v>8837.07</v>
      </c>
      <c r="L386" s="252">
        <v>0</v>
      </c>
      <c r="M386" s="253"/>
      <c r="N386" s="254">
        <f t="shared" si="135"/>
        <v>0</v>
      </c>
      <c r="O386" s="254"/>
      <c r="P386" s="254"/>
      <c r="Q386" s="254"/>
      <c r="R386" s="37"/>
      <c r="T386" s="177" t="s">
        <v>22</v>
      </c>
      <c r="U386" s="44" t="s">
        <v>49</v>
      </c>
      <c r="V386" s="36"/>
      <c r="W386" s="178">
        <f t="shared" si="136"/>
        <v>0</v>
      </c>
      <c r="X386" s="178">
        <v>0</v>
      </c>
      <c r="Y386" s="178">
        <f t="shared" si="137"/>
        <v>0</v>
      </c>
      <c r="Z386" s="178">
        <v>0</v>
      </c>
      <c r="AA386" s="179">
        <f t="shared" si="138"/>
        <v>0</v>
      </c>
      <c r="AR386" s="19" t="s">
        <v>268</v>
      </c>
      <c r="AT386" s="19" t="s">
        <v>220</v>
      </c>
      <c r="AU386" s="19" t="s">
        <v>93</v>
      </c>
      <c r="AY386" s="19" t="s">
        <v>219</v>
      </c>
      <c r="BE386" s="118">
        <f t="shared" si="139"/>
        <v>0</v>
      </c>
      <c r="BF386" s="118">
        <f t="shared" si="140"/>
        <v>0</v>
      </c>
      <c r="BG386" s="118">
        <f t="shared" si="141"/>
        <v>0</v>
      </c>
      <c r="BH386" s="118">
        <f t="shared" si="142"/>
        <v>0</v>
      </c>
      <c r="BI386" s="118">
        <f t="shared" si="143"/>
        <v>0</v>
      </c>
      <c r="BJ386" s="19" t="s">
        <v>40</v>
      </c>
      <c r="BK386" s="118">
        <f t="shared" si="144"/>
        <v>0</v>
      </c>
      <c r="BL386" s="19" t="s">
        <v>268</v>
      </c>
      <c r="BM386" s="19" t="s">
        <v>1193</v>
      </c>
    </row>
    <row r="387" spans="2:65" s="1" customFormat="1" ht="25.5" customHeight="1">
      <c r="B387" s="35"/>
      <c r="C387" s="173" t="s">
        <v>1194</v>
      </c>
      <c r="D387" s="173" t="s">
        <v>220</v>
      </c>
      <c r="E387" s="174" t="s">
        <v>1195</v>
      </c>
      <c r="F387" s="251" t="s">
        <v>1196</v>
      </c>
      <c r="G387" s="251"/>
      <c r="H387" s="251"/>
      <c r="I387" s="251"/>
      <c r="J387" s="175" t="s">
        <v>223</v>
      </c>
      <c r="K387" s="176">
        <v>665.96</v>
      </c>
      <c r="L387" s="252">
        <v>0</v>
      </c>
      <c r="M387" s="253"/>
      <c r="N387" s="254">
        <f t="shared" si="135"/>
        <v>0</v>
      </c>
      <c r="O387" s="254"/>
      <c r="P387" s="254"/>
      <c r="Q387" s="254"/>
      <c r="R387" s="37"/>
      <c r="T387" s="177" t="s">
        <v>22</v>
      </c>
      <c r="U387" s="44" t="s">
        <v>49</v>
      </c>
      <c r="V387" s="36"/>
      <c r="W387" s="178">
        <f t="shared" si="136"/>
        <v>0</v>
      </c>
      <c r="X387" s="178">
        <v>0</v>
      </c>
      <c r="Y387" s="178">
        <f t="shared" si="137"/>
        <v>0</v>
      </c>
      <c r="Z387" s="178">
        <v>0</v>
      </c>
      <c r="AA387" s="179">
        <f t="shared" si="138"/>
        <v>0</v>
      </c>
      <c r="AR387" s="19" t="s">
        <v>268</v>
      </c>
      <c r="AT387" s="19" t="s">
        <v>220</v>
      </c>
      <c r="AU387" s="19" t="s">
        <v>93</v>
      </c>
      <c r="AY387" s="19" t="s">
        <v>219</v>
      </c>
      <c r="BE387" s="118">
        <f t="shared" si="139"/>
        <v>0</v>
      </c>
      <c r="BF387" s="118">
        <f t="shared" si="140"/>
        <v>0</v>
      </c>
      <c r="BG387" s="118">
        <f t="shared" si="141"/>
        <v>0</v>
      </c>
      <c r="BH387" s="118">
        <f t="shared" si="142"/>
        <v>0</v>
      </c>
      <c r="BI387" s="118">
        <f t="shared" si="143"/>
        <v>0</v>
      </c>
      <c r="BJ387" s="19" t="s">
        <v>40</v>
      </c>
      <c r="BK387" s="118">
        <f t="shared" si="144"/>
        <v>0</v>
      </c>
      <c r="BL387" s="19" t="s">
        <v>268</v>
      </c>
      <c r="BM387" s="19" t="s">
        <v>1197</v>
      </c>
    </row>
    <row r="388" spans="2:65" s="1" customFormat="1" ht="25.5" customHeight="1">
      <c r="B388" s="35"/>
      <c r="C388" s="173" t="s">
        <v>1198</v>
      </c>
      <c r="D388" s="173" t="s">
        <v>220</v>
      </c>
      <c r="E388" s="174" t="s">
        <v>1199</v>
      </c>
      <c r="F388" s="251" t="s">
        <v>1200</v>
      </c>
      <c r="G388" s="251"/>
      <c r="H388" s="251"/>
      <c r="I388" s="251"/>
      <c r="J388" s="175" t="s">
        <v>223</v>
      </c>
      <c r="K388" s="176">
        <v>21.847999999999999</v>
      </c>
      <c r="L388" s="252">
        <v>0</v>
      </c>
      <c r="M388" s="253"/>
      <c r="N388" s="254">
        <f t="shared" si="135"/>
        <v>0</v>
      </c>
      <c r="O388" s="254"/>
      <c r="P388" s="254"/>
      <c r="Q388" s="254"/>
      <c r="R388" s="37"/>
      <c r="T388" s="177" t="s">
        <v>22</v>
      </c>
      <c r="U388" s="44" t="s">
        <v>49</v>
      </c>
      <c r="V388" s="36"/>
      <c r="W388" s="178">
        <f t="shared" si="136"/>
        <v>0</v>
      </c>
      <c r="X388" s="178">
        <v>0</v>
      </c>
      <c r="Y388" s="178">
        <f t="shared" si="137"/>
        <v>0</v>
      </c>
      <c r="Z388" s="178">
        <v>0</v>
      </c>
      <c r="AA388" s="179">
        <f t="shared" si="138"/>
        <v>0</v>
      </c>
      <c r="AR388" s="19" t="s">
        <v>268</v>
      </c>
      <c r="AT388" s="19" t="s">
        <v>220</v>
      </c>
      <c r="AU388" s="19" t="s">
        <v>93</v>
      </c>
      <c r="AY388" s="19" t="s">
        <v>219</v>
      </c>
      <c r="BE388" s="118">
        <f t="shared" si="139"/>
        <v>0</v>
      </c>
      <c r="BF388" s="118">
        <f t="shared" si="140"/>
        <v>0</v>
      </c>
      <c r="BG388" s="118">
        <f t="shared" si="141"/>
        <v>0</v>
      </c>
      <c r="BH388" s="118">
        <f t="shared" si="142"/>
        <v>0</v>
      </c>
      <c r="BI388" s="118">
        <f t="shared" si="143"/>
        <v>0</v>
      </c>
      <c r="BJ388" s="19" t="s">
        <v>40</v>
      </c>
      <c r="BK388" s="118">
        <f t="shared" si="144"/>
        <v>0</v>
      </c>
      <c r="BL388" s="19" t="s">
        <v>268</v>
      </c>
      <c r="BM388" s="19" t="s">
        <v>1201</v>
      </c>
    </row>
    <row r="389" spans="2:65" s="1" customFormat="1" ht="25.5" customHeight="1">
      <c r="B389" s="35"/>
      <c r="C389" s="173" t="s">
        <v>1202</v>
      </c>
      <c r="D389" s="173" t="s">
        <v>220</v>
      </c>
      <c r="E389" s="174" t="s">
        <v>1203</v>
      </c>
      <c r="F389" s="251" t="s">
        <v>1204</v>
      </c>
      <c r="G389" s="251"/>
      <c r="H389" s="251"/>
      <c r="I389" s="251"/>
      <c r="J389" s="175" t="s">
        <v>273</v>
      </c>
      <c r="K389" s="180">
        <v>0</v>
      </c>
      <c r="L389" s="252">
        <v>0</v>
      </c>
      <c r="M389" s="253"/>
      <c r="N389" s="254">
        <f t="shared" si="135"/>
        <v>0</v>
      </c>
      <c r="O389" s="254"/>
      <c r="P389" s="254"/>
      <c r="Q389" s="254"/>
      <c r="R389" s="37"/>
      <c r="T389" s="177" t="s">
        <v>22</v>
      </c>
      <c r="U389" s="44" t="s">
        <v>49</v>
      </c>
      <c r="V389" s="36"/>
      <c r="W389" s="178">
        <f t="shared" si="136"/>
        <v>0</v>
      </c>
      <c r="X389" s="178">
        <v>0</v>
      </c>
      <c r="Y389" s="178">
        <f t="shared" si="137"/>
        <v>0</v>
      </c>
      <c r="Z389" s="178">
        <v>0</v>
      </c>
      <c r="AA389" s="179">
        <f t="shared" si="138"/>
        <v>0</v>
      </c>
      <c r="AR389" s="19" t="s">
        <v>268</v>
      </c>
      <c r="AT389" s="19" t="s">
        <v>220</v>
      </c>
      <c r="AU389" s="19" t="s">
        <v>93</v>
      </c>
      <c r="AY389" s="19" t="s">
        <v>219</v>
      </c>
      <c r="BE389" s="118">
        <f t="shared" si="139"/>
        <v>0</v>
      </c>
      <c r="BF389" s="118">
        <f t="shared" si="140"/>
        <v>0</v>
      </c>
      <c r="BG389" s="118">
        <f t="shared" si="141"/>
        <v>0</v>
      </c>
      <c r="BH389" s="118">
        <f t="shared" si="142"/>
        <v>0</v>
      </c>
      <c r="BI389" s="118">
        <f t="shared" si="143"/>
        <v>0</v>
      </c>
      <c r="BJ389" s="19" t="s">
        <v>40</v>
      </c>
      <c r="BK389" s="118">
        <f t="shared" si="144"/>
        <v>0</v>
      </c>
      <c r="BL389" s="19" t="s">
        <v>268</v>
      </c>
      <c r="BM389" s="19" t="s">
        <v>1205</v>
      </c>
    </row>
    <row r="390" spans="2:65" s="10" customFormat="1" ht="29.85" customHeight="1">
      <c r="B390" s="162"/>
      <c r="C390" s="163"/>
      <c r="D390" s="172" t="s">
        <v>298</v>
      </c>
      <c r="E390" s="172"/>
      <c r="F390" s="172"/>
      <c r="G390" s="172"/>
      <c r="H390" s="172"/>
      <c r="I390" s="172"/>
      <c r="J390" s="172"/>
      <c r="K390" s="172"/>
      <c r="L390" s="172"/>
      <c r="M390" s="172"/>
      <c r="N390" s="255">
        <f>BK390</f>
        <v>0</v>
      </c>
      <c r="O390" s="256"/>
      <c r="P390" s="256"/>
      <c r="Q390" s="256"/>
      <c r="R390" s="165"/>
      <c r="T390" s="166"/>
      <c r="U390" s="163"/>
      <c r="V390" s="163"/>
      <c r="W390" s="167">
        <f>SUM(W391:W393)</f>
        <v>0</v>
      </c>
      <c r="X390" s="163"/>
      <c r="Y390" s="167">
        <f>SUM(Y391:Y393)</f>
        <v>0</v>
      </c>
      <c r="Z390" s="163"/>
      <c r="AA390" s="168">
        <f>SUM(AA391:AA393)</f>
        <v>0</v>
      </c>
      <c r="AR390" s="169" t="s">
        <v>93</v>
      </c>
      <c r="AT390" s="170" t="s">
        <v>83</v>
      </c>
      <c r="AU390" s="170" t="s">
        <v>40</v>
      </c>
      <c r="AY390" s="169" t="s">
        <v>219</v>
      </c>
      <c r="BK390" s="171">
        <f>SUM(BK391:BK393)</f>
        <v>0</v>
      </c>
    </row>
    <row r="391" spans="2:65" s="1" customFormat="1" ht="25.5" customHeight="1">
      <c r="B391" s="35"/>
      <c r="C391" s="173" t="s">
        <v>1206</v>
      </c>
      <c r="D391" s="173" t="s">
        <v>220</v>
      </c>
      <c r="E391" s="174" t="s">
        <v>1207</v>
      </c>
      <c r="F391" s="251" t="s">
        <v>1208</v>
      </c>
      <c r="G391" s="251"/>
      <c r="H391" s="251"/>
      <c r="I391" s="251"/>
      <c r="J391" s="175" t="s">
        <v>223</v>
      </c>
      <c r="K391" s="176">
        <v>686.35</v>
      </c>
      <c r="L391" s="252">
        <v>0</v>
      </c>
      <c r="M391" s="253"/>
      <c r="N391" s="254">
        <f>ROUND(L391*K391,2)</f>
        <v>0</v>
      </c>
      <c r="O391" s="254"/>
      <c r="P391" s="254"/>
      <c r="Q391" s="254"/>
      <c r="R391" s="37"/>
      <c r="T391" s="177" t="s">
        <v>22</v>
      </c>
      <c r="U391" s="44" t="s">
        <v>49</v>
      </c>
      <c r="V391" s="36"/>
      <c r="W391" s="178">
        <f>V391*K391</f>
        <v>0</v>
      </c>
      <c r="X391" s="178">
        <v>0</v>
      </c>
      <c r="Y391" s="178">
        <f>X391*K391</f>
        <v>0</v>
      </c>
      <c r="Z391" s="178">
        <v>0</v>
      </c>
      <c r="AA391" s="179">
        <f>Z391*K391</f>
        <v>0</v>
      </c>
      <c r="AR391" s="19" t="s">
        <v>268</v>
      </c>
      <c r="AT391" s="19" t="s">
        <v>220</v>
      </c>
      <c r="AU391" s="19" t="s">
        <v>93</v>
      </c>
      <c r="AY391" s="19" t="s">
        <v>219</v>
      </c>
      <c r="BE391" s="118">
        <f>IF(U391="základní",N391,0)</f>
        <v>0</v>
      </c>
      <c r="BF391" s="118">
        <f>IF(U391="snížená",N391,0)</f>
        <v>0</v>
      </c>
      <c r="BG391" s="118">
        <f>IF(U391="zákl. přenesená",N391,0)</f>
        <v>0</v>
      </c>
      <c r="BH391" s="118">
        <f>IF(U391="sníž. přenesená",N391,0)</f>
        <v>0</v>
      </c>
      <c r="BI391" s="118">
        <f>IF(U391="nulová",N391,0)</f>
        <v>0</v>
      </c>
      <c r="BJ391" s="19" t="s">
        <v>40</v>
      </c>
      <c r="BK391" s="118">
        <f>ROUND(L391*K391,2)</f>
        <v>0</v>
      </c>
      <c r="BL391" s="19" t="s">
        <v>268</v>
      </c>
      <c r="BM391" s="19" t="s">
        <v>1209</v>
      </c>
    </row>
    <row r="392" spans="2:65" s="1" customFormat="1" ht="38.25" customHeight="1">
      <c r="B392" s="35"/>
      <c r="C392" s="173" t="s">
        <v>1210</v>
      </c>
      <c r="D392" s="173" t="s">
        <v>220</v>
      </c>
      <c r="E392" s="174" t="s">
        <v>1211</v>
      </c>
      <c r="F392" s="251" t="s">
        <v>1212</v>
      </c>
      <c r="G392" s="251"/>
      <c r="H392" s="251"/>
      <c r="I392" s="251"/>
      <c r="J392" s="175" t="s">
        <v>223</v>
      </c>
      <c r="K392" s="176">
        <v>686.35</v>
      </c>
      <c r="L392" s="252">
        <v>0</v>
      </c>
      <c r="M392" s="253"/>
      <c r="N392" s="254">
        <f>ROUND(L392*K392,2)</f>
        <v>0</v>
      </c>
      <c r="O392" s="254"/>
      <c r="P392" s="254"/>
      <c r="Q392" s="254"/>
      <c r="R392" s="37"/>
      <c r="T392" s="177" t="s">
        <v>22</v>
      </c>
      <c r="U392" s="44" t="s">
        <v>49</v>
      </c>
      <c r="V392" s="36"/>
      <c r="W392" s="178">
        <f>V392*K392</f>
        <v>0</v>
      </c>
      <c r="X392" s="178">
        <v>0</v>
      </c>
      <c r="Y392" s="178">
        <f>X392*K392</f>
        <v>0</v>
      </c>
      <c r="Z392" s="178">
        <v>0</v>
      </c>
      <c r="AA392" s="179">
        <f>Z392*K392</f>
        <v>0</v>
      </c>
      <c r="AR392" s="19" t="s">
        <v>268</v>
      </c>
      <c r="AT392" s="19" t="s">
        <v>220</v>
      </c>
      <c r="AU392" s="19" t="s">
        <v>93</v>
      </c>
      <c r="AY392" s="19" t="s">
        <v>219</v>
      </c>
      <c r="BE392" s="118">
        <f>IF(U392="základní",N392,0)</f>
        <v>0</v>
      </c>
      <c r="BF392" s="118">
        <f>IF(U392="snížená",N392,0)</f>
        <v>0</v>
      </c>
      <c r="BG392" s="118">
        <f>IF(U392="zákl. přenesená",N392,0)</f>
        <v>0</v>
      </c>
      <c r="BH392" s="118">
        <f>IF(U392="sníž. přenesená",N392,0)</f>
        <v>0</v>
      </c>
      <c r="BI392" s="118">
        <f>IF(U392="nulová",N392,0)</f>
        <v>0</v>
      </c>
      <c r="BJ392" s="19" t="s">
        <v>40</v>
      </c>
      <c r="BK392" s="118">
        <f>ROUND(L392*K392,2)</f>
        <v>0</v>
      </c>
      <c r="BL392" s="19" t="s">
        <v>268</v>
      </c>
      <c r="BM392" s="19" t="s">
        <v>1213</v>
      </c>
    </row>
    <row r="393" spans="2:65" s="1" customFormat="1" ht="25.5" customHeight="1">
      <c r="B393" s="35"/>
      <c r="C393" s="173" t="s">
        <v>1214</v>
      </c>
      <c r="D393" s="173" t="s">
        <v>220</v>
      </c>
      <c r="E393" s="174" t="s">
        <v>1215</v>
      </c>
      <c r="F393" s="251" t="s">
        <v>1216</v>
      </c>
      <c r="G393" s="251"/>
      <c r="H393" s="251"/>
      <c r="I393" s="251"/>
      <c r="J393" s="175" t="s">
        <v>273</v>
      </c>
      <c r="K393" s="180">
        <v>0</v>
      </c>
      <c r="L393" s="252">
        <v>0</v>
      </c>
      <c r="M393" s="253"/>
      <c r="N393" s="254">
        <f>ROUND(L393*K393,2)</f>
        <v>0</v>
      </c>
      <c r="O393" s="254"/>
      <c r="P393" s="254"/>
      <c r="Q393" s="254"/>
      <c r="R393" s="37"/>
      <c r="T393" s="177" t="s">
        <v>22</v>
      </c>
      <c r="U393" s="44" t="s">
        <v>49</v>
      </c>
      <c r="V393" s="36"/>
      <c r="W393" s="178">
        <f>V393*K393</f>
        <v>0</v>
      </c>
      <c r="X393" s="178">
        <v>0</v>
      </c>
      <c r="Y393" s="178">
        <f>X393*K393</f>
        <v>0</v>
      </c>
      <c r="Z393" s="178">
        <v>0</v>
      </c>
      <c r="AA393" s="179">
        <f>Z393*K393</f>
        <v>0</v>
      </c>
      <c r="AR393" s="19" t="s">
        <v>268</v>
      </c>
      <c r="AT393" s="19" t="s">
        <v>220</v>
      </c>
      <c r="AU393" s="19" t="s">
        <v>93</v>
      </c>
      <c r="AY393" s="19" t="s">
        <v>219</v>
      </c>
      <c r="BE393" s="118">
        <f>IF(U393="základní",N393,0)</f>
        <v>0</v>
      </c>
      <c r="BF393" s="118">
        <f>IF(U393="snížená",N393,0)</f>
        <v>0</v>
      </c>
      <c r="BG393" s="118">
        <f>IF(U393="zákl. přenesená",N393,0)</f>
        <v>0</v>
      </c>
      <c r="BH393" s="118">
        <f>IF(U393="sníž. přenesená",N393,0)</f>
        <v>0</v>
      </c>
      <c r="BI393" s="118">
        <f>IF(U393="nulová",N393,0)</f>
        <v>0</v>
      </c>
      <c r="BJ393" s="19" t="s">
        <v>40</v>
      </c>
      <c r="BK393" s="118">
        <f>ROUND(L393*K393,2)</f>
        <v>0</v>
      </c>
      <c r="BL393" s="19" t="s">
        <v>268</v>
      </c>
      <c r="BM393" s="19" t="s">
        <v>1217</v>
      </c>
    </row>
    <row r="394" spans="2:65" s="10" customFormat="1" ht="29.85" customHeight="1">
      <c r="B394" s="162"/>
      <c r="C394" s="163"/>
      <c r="D394" s="172" t="s">
        <v>299</v>
      </c>
      <c r="E394" s="172"/>
      <c r="F394" s="172"/>
      <c r="G394" s="172"/>
      <c r="H394" s="172"/>
      <c r="I394" s="172"/>
      <c r="J394" s="172"/>
      <c r="K394" s="172"/>
      <c r="L394" s="172"/>
      <c r="M394" s="172"/>
      <c r="N394" s="255">
        <f>BK394</f>
        <v>0</v>
      </c>
      <c r="O394" s="256"/>
      <c r="P394" s="256"/>
      <c r="Q394" s="256"/>
      <c r="R394" s="165"/>
      <c r="T394" s="166"/>
      <c r="U394" s="163"/>
      <c r="V394" s="163"/>
      <c r="W394" s="167">
        <f>SUM(W395:W396)</f>
        <v>0</v>
      </c>
      <c r="X394" s="163"/>
      <c r="Y394" s="167">
        <f>SUM(Y395:Y396)</f>
        <v>0</v>
      </c>
      <c r="Z394" s="163"/>
      <c r="AA394" s="168">
        <f>SUM(AA395:AA396)</f>
        <v>0</v>
      </c>
      <c r="AR394" s="169" t="s">
        <v>93</v>
      </c>
      <c r="AT394" s="170" t="s">
        <v>83</v>
      </c>
      <c r="AU394" s="170" t="s">
        <v>40</v>
      </c>
      <c r="AY394" s="169" t="s">
        <v>219</v>
      </c>
      <c r="BK394" s="171">
        <f>SUM(BK395:BK396)</f>
        <v>0</v>
      </c>
    </row>
    <row r="395" spans="2:65" s="1" customFormat="1" ht="51" customHeight="1">
      <c r="B395" s="35"/>
      <c r="C395" s="173" t="s">
        <v>1218</v>
      </c>
      <c r="D395" s="173" t="s">
        <v>220</v>
      </c>
      <c r="E395" s="174" t="s">
        <v>1219</v>
      </c>
      <c r="F395" s="251" t="s">
        <v>1220</v>
      </c>
      <c r="G395" s="251"/>
      <c r="H395" s="251"/>
      <c r="I395" s="251"/>
      <c r="J395" s="175" t="s">
        <v>223</v>
      </c>
      <c r="K395" s="176">
        <v>803.37</v>
      </c>
      <c r="L395" s="252">
        <v>0</v>
      </c>
      <c r="M395" s="253"/>
      <c r="N395" s="254">
        <f>ROUND(L395*K395,2)</f>
        <v>0</v>
      </c>
      <c r="O395" s="254"/>
      <c r="P395" s="254"/>
      <c r="Q395" s="254"/>
      <c r="R395" s="37"/>
      <c r="T395" s="177" t="s">
        <v>22</v>
      </c>
      <c r="U395" s="44" t="s">
        <v>49</v>
      </c>
      <c r="V395" s="36"/>
      <c r="W395" s="178">
        <f>V395*K395</f>
        <v>0</v>
      </c>
      <c r="X395" s="178">
        <v>0</v>
      </c>
      <c r="Y395" s="178">
        <f>X395*K395</f>
        <v>0</v>
      </c>
      <c r="Z395" s="178">
        <v>0</v>
      </c>
      <c r="AA395" s="179">
        <f>Z395*K395</f>
        <v>0</v>
      </c>
      <c r="AR395" s="19" t="s">
        <v>268</v>
      </c>
      <c r="AT395" s="19" t="s">
        <v>220</v>
      </c>
      <c r="AU395" s="19" t="s">
        <v>93</v>
      </c>
      <c r="AY395" s="19" t="s">
        <v>219</v>
      </c>
      <c r="BE395" s="118">
        <f>IF(U395="základní",N395,0)</f>
        <v>0</v>
      </c>
      <c r="BF395" s="118">
        <f>IF(U395="snížená",N395,0)</f>
        <v>0</v>
      </c>
      <c r="BG395" s="118">
        <f>IF(U395="zákl. přenesená",N395,0)</f>
        <v>0</v>
      </c>
      <c r="BH395" s="118">
        <f>IF(U395="sníž. přenesená",N395,0)</f>
        <v>0</v>
      </c>
      <c r="BI395" s="118">
        <f>IF(U395="nulová",N395,0)</f>
        <v>0</v>
      </c>
      <c r="BJ395" s="19" t="s">
        <v>40</v>
      </c>
      <c r="BK395" s="118">
        <f>ROUND(L395*K395,2)</f>
        <v>0</v>
      </c>
      <c r="BL395" s="19" t="s">
        <v>268</v>
      </c>
      <c r="BM395" s="19" t="s">
        <v>1221</v>
      </c>
    </row>
    <row r="396" spans="2:65" s="1" customFormat="1" ht="25.5" customHeight="1">
      <c r="B396" s="35"/>
      <c r="C396" s="173" t="s">
        <v>1222</v>
      </c>
      <c r="D396" s="173" t="s">
        <v>220</v>
      </c>
      <c r="E396" s="174" t="s">
        <v>1223</v>
      </c>
      <c r="F396" s="251" t="s">
        <v>1224</v>
      </c>
      <c r="G396" s="251"/>
      <c r="H396" s="251"/>
      <c r="I396" s="251"/>
      <c r="J396" s="175" t="s">
        <v>273</v>
      </c>
      <c r="K396" s="180">
        <v>0</v>
      </c>
      <c r="L396" s="252">
        <v>0</v>
      </c>
      <c r="M396" s="253"/>
      <c r="N396" s="254">
        <f>ROUND(L396*K396,2)</f>
        <v>0</v>
      </c>
      <c r="O396" s="254"/>
      <c r="P396" s="254"/>
      <c r="Q396" s="254"/>
      <c r="R396" s="37"/>
      <c r="T396" s="177" t="s">
        <v>22</v>
      </c>
      <c r="U396" s="44" t="s">
        <v>49</v>
      </c>
      <c r="V396" s="36"/>
      <c r="W396" s="178">
        <f>V396*K396</f>
        <v>0</v>
      </c>
      <c r="X396" s="178">
        <v>0</v>
      </c>
      <c r="Y396" s="178">
        <f>X396*K396</f>
        <v>0</v>
      </c>
      <c r="Z396" s="178">
        <v>0</v>
      </c>
      <c r="AA396" s="179">
        <f>Z396*K396</f>
        <v>0</v>
      </c>
      <c r="AR396" s="19" t="s">
        <v>268</v>
      </c>
      <c r="AT396" s="19" t="s">
        <v>220</v>
      </c>
      <c r="AU396" s="19" t="s">
        <v>93</v>
      </c>
      <c r="AY396" s="19" t="s">
        <v>219</v>
      </c>
      <c r="BE396" s="118">
        <f>IF(U396="základní",N396,0)</f>
        <v>0</v>
      </c>
      <c r="BF396" s="118">
        <f>IF(U396="snížená",N396,0)</f>
        <v>0</v>
      </c>
      <c r="BG396" s="118">
        <f>IF(U396="zákl. přenesená",N396,0)</f>
        <v>0</v>
      </c>
      <c r="BH396" s="118">
        <f>IF(U396="sníž. přenesená",N396,0)</f>
        <v>0</v>
      </c>
      <c r="BI396" s="118">
        <f>IF(U396="nulová",N396,0)</f>
        <v>0</v>
      </c>
      <c r="BJ396" s="19" t="s">
        <v>40</v>
      </c>
      <c r="BK396" s="118">
        <f>ROUND(L396*K396,2)</f>
        <v>0</v>
      </c>
      <c r="BL396" s="19" t="s">
        <v>268</v>
      </c>
      <c r="BM396" s="19" t="s">
        <v>1225</v>
      </c>
    </row>
    <row r="397" spans="2:65" s="10" customFormat="1" ht="29.85" customHeight="1">
      <c r="B397" s="162"/>
      <c r="C397" s="163"/>
      <c r="D397" s="172" t="s">
        <v>300</v>
      </c>
      <c r="E397" s="172"/>
      <c r="F397" s="172"/>
      <c r="G397" s="172"/>
      <c r="H397" s="172"/>
      <c r="I397" s="172"/>
      <c r="J397" s="172"/>
      <c r="K397" s="172"/>
      <c r="L397" s="172"/>
      <c r="M397" s="172"/>
      <c r="N397" s="255">
        <f>BK397</f>
        <v>0</v>
      </c>
      <c r="O397" s="256"/>
      <c r="P397" s="256"/>
      <c r="Q397" s="256"/>
      <c r="R397" s="165"/>
      <c r="T397" s="166"/>
      <c r="U397" s="163"/>
      <c r="V397" s="163"/>
      <c r="W397" s="167">
        <f>SUM(W398:W402)</f>
        <v>0</v>
      </c>
      <c r="X397" s="163"/>
      <c r="Y397" s="167">
        <f>SUM(Y398:Y402)</f>
        <v>0</v>
      </c>
      <c r="Z397" s="163"/>
      <c r="AA397" s="168">
        <f>SUM(AA398:AA402)</f>
        <v>0</v>
      </c>
      <c r="AR397" s="169" t="s">
        <v>93</v>
      </c>
      <c r="AT397" s="170" t="s">
        <v>83</v>
      </c>
      <c r="AU397" s="170" t="s">
        <v>40</v>
      </c>
      <c r="AY397" s="169" t="s">
        <v>219</v>
      </c>
      <c r="BK397" s="171">
        <f>SUM(BK398:BK402)</f>
        <v>0</v>
      </c>
    </row>
    <row r="398" spans="2:65" s="1" customFormat="1" ht="25.5" customHeight="1">
      <c r="B398" s="35"/>
      <c r="C398" s="173" t="s">
        <v>1226</v>
      </c>
      <c r="D398" s="173" t="s">
        <v>220</v>
      </c>
      <c r="E398" s="174" t="s">
        <v>1227</v>
      </c>
      <c r="F398" s="251" t="s">
        <v>1228</v>
      </c>
      <c r="G398" s="251"/>
      <c r="H398" s="251"/>
      <c r="I398" s="251"/>
      <c r="J398" s="175" t="s">
        <v>429</v>
      </c>
      <c r="K398" s="176">
        <v>48.82</v>
      </c>
      <c r="L398" s="252">
        <v>0</v>
      </c>
      <c r="M398" s="253"/>
      <c r="N398" s="254">
        <f>ROUND(L398*K398,2)</f>
        <v>0</v>
      </c>
      <c r="O398" s="254"/>
      <c r="P398" s="254"/>
      <c r="Q398" s="254"/>
      <c r="R398" s="37"/>
      <c r="T398" s="177" t="s">
        <v>22</v>
      </c>
      <c r="U398" s="44" t="s">
        <v>49</v>
      </c>
      <c r="V398" s="36"/>
      <c r="W398" s="178">
        <f>V398*K398</f>
        <v>0</v>
      </c>
      <c r="X398" s="178">
        <v>0</v>
      </c>
      <c r="Y398" s="178">
        <f>X398*K398</f>
        <v>0</v>
      </c>
      <c r="Z398" s="178">
        <v>0</v>
      </c>
      <c r="AA398" s="179">
        <f>Z398*K398</f>
        <v>0</v>
      </c>
      <c r="AR398" s="19" t="s">
        <v>268</v>
      </c>
      <c r="AT398" s="19" t="s">
        <v>220</v>
      </c>
      <c r="AU398" s="19" t="s">
        <v>93</v>
      </c>
      <c r="AY398" s="19" t="s">
        <v>219</v>
      </c>
      <c r="BE398" s="118">
        <f>IF(U398="základní",N398,0)</f>
        <v>0</v>
      </c>
      <c r="BF398" s="118">
        <f>IF(U398="snížená",N398,0)</f>
        <v>0</v>
      </c>
      <c r="BG398" s="118">
        <f>IF(U398="zákl. přenesená",N398,0)</f>
        <v>0</v>
      </c>
      <c r="BH398" s="118">
        <f>IF(U398="sníž. přenesená",N398,0)</f>
        <v>0</v>
      </c>
      <c r="BI398" s="118">
        <f>IF(U398="nulová",N398,0)</f>
        <v>0</v>
      </c>
      <c r="BJ398" s="19" t="s">
        <v>40</v>
      </c>
      <c r="BK398" s="118">
        <f>ROUND(L398*K398,2)</f>
        <v>0</v>
      </c>
      <c r="BL398" s="19" t="s">
        <v>268</v>
      </c>
      <c r="BM398" s="19" t="s">
        <v>1229</v>
      </c>
    </row>
    <row r="399" spans="2:65" s="1" customFormat="1" ht="25.5" customHeight="1">
      <c r="B399" s="35"/>
      <c r="C399" s="173" t="s">
        <v>1230</v>
      </c>
      <c r="D399" s="173" t="s">
        <v>220</v>
      </c>
      <c r="E399" s="174" t="s">
        <v>1231</v>
      </c>
      <c r="F399" s="251" t="s">
        <v>1232</v>
      </c>
      <c r="G399" s="251"/>
      <c r="H399" s="251"/>
      <c r="I399" s="251"/>
      <c r="J399" s="175" t="s">
        <v>429</v>
      </c>
      <c r="K399" s="176">
        <v>194.84</v>
      </c>
      <c r="L399" s="252">
        <v>0</v>
      </c>
      <c r="M399" s="253"/>
      <c r="N399" s="254">
        <f>ROUND(L399*K399,2)</f>
        <v>0</v>
      </c>
      <c r="O399" s="254"/>
      <c r="P399" s="254"/>
      <c r="Q399" s="254"/>
      <c r="R399" s="37"/>
      <c r="T399" s="177" t="s">
        <v>22</v>
      </c>
      <c r="U399" s="44" t="s">
        <v>49</v>
      </c>
      <c r="V399" s="36"/>
      <c r="W399" s="178">
        <f>V399*K399</f>
        <v>0</v>
      </c>
      <c r="X399" s="178">
        <v>0</v>
      </c>
      <c r="Y399" s="178">
        <f>X399*K399</f>
        <v>0</v>
      </c>
      <c r="Z399" s="178">
        <v>0</v>
      </c>
      <c r="AA399" s="179">
        <f>Z399*K399</f>
        <v>0</v>
      </c>
      <c r="AR399" s="19" t="s">
        <v>268</v>
      </c>
      <c r="AT399" s="19" t="s">
        <v>220</v>
      </c>
      <c r="AU399" s="19" t="s">
        <v>93</v>
      </c>
      <c r="AY399" s="19" t="s">
        <v>219</v>
      </c>
      <c r="BE399" s="118">
        <f>IF(U399="základní",N399,0)</f>
        <v>0</v>
      </c>
      <c r="BF399" s="118">
        <f>IF(U399="snížená",N399,0)</f>
        <v>0</v>
      </c>
      <c r="BG399" s="118">
        <f>IF(U399="zákl. přenesená",N399,0)</f>
        <v>0</v>
      </c>
      <c r="BH399" s="118">
        <f>IF(U399="sníž. přenesená",N399,0)</f>
        <v>0</v>
      </c>
      <c r="BI399" s="118">
        <f>IF(U399="nulová",N399,0)</f>
        <v>0</v>
      </c>
      <c r="BJ399" s="19" t="s">
        <v>40</v>
      </c>
      <c r="BK399" s="118">
        <f>ROUND(L399*K399,2)</f>
        <v>0</v>
      </c>
      <c r="BL399" s="19" t="s">
        <v>268</v>
      </c>
      <c r="BM399" s="19" t="s">
        <v>1233</v>
      </c>
    </row>
    <row r="400" spans="2:65" s="1" customFormat="1" ht="16.5" customHeight="1">
      <c r="B400" s="35"/>
      <c r="C400" s="173" t="s">
        <v>1234</v>
      </c>
      <c r="D400" s="173" t="s">
        <v>220</v>
      </c>
      <c r="E400" s="174" t="s">
        <v>1235</v>
      </c>
      <c r="F400" s="251" t="s">
        <v>1236</v>
      </c>
      <c r="G400" s="251"/>
      <c r="H400" s="251"/>
      <c r="I400" s="251"/>
      <c r="J400" s="175" t="s">
        <v>223</v>
      </c>
      <c r="K400" s="176">
        <v>304.02300000000002</v>
      </c>
      <c r="L400" s="252">
        <v>0</v>
      </c>
      <c r="M400" s="253"/>
      <c r="N400" s="254">
        <f>ROUND(L400*K400,2)</f>
        <v>0</v>
      </c>
      <c r="O400" s="254"/>
      <c r="P400" s="254"/>
      <c r="Q400" s="254"/>
      <c r="R400" s="37"/>
      <c r="T400" s="177" t="s">
        <v>22</v>
      </c>
      <c r="U400" s="44" t="s">
        <v>49</v>
      </c>
      <c r="V400" s="36"/>
      <c r="W400" s="178">
        <f>V400*K400</f>
        <v>0</v>
      </c>
      <c r="X400" s="178">
        <v>0</v>
      </c>
      <c r="Y400" s="178">
        <f>X400*K400</f>
        <v>0</v>
      </c>
      <c r="Z400" s="178">
        <v>0</v>
      </c>
      <c r="AA400" s="179">
        <f>Z400*K400</f>
        <v>0</v>
      </c>
      <c r="AR400" s="19" t="s">
        <v>268</v>
      </c>
      <c r="AT400" s="19" t="s">
        <v>220</v>
      </c>
      <c r="AU400" s="19" t="s">
        <v>93</v>
      </c>
      <c r="AY400" s="19" t="s">
        <v>219</v>
      </c>
      <c r="BE400" s="118">
        <f>IF(U400="základní",N400,0)</f>
        <v>0</v>
      </c>
      <c r="BF400" s="118">
        <f>IF(U400="snížená",N400,0)</f>
        <v>0</v>
      </c>
      <c r="BG400" s="118">
        <f>IF(U400="zákl. přenesená",N400,0)</f>
        <v>0</v>
      </c>
      <c r="BH400" s="118">
        <f>IF(U400="sníž. přenesená",N400,0)</f>
        <v>0</v>
      </c>
      <c r="BI400" s="118">
        <f>IF(U400="nulová",N400,0)</f>
        <v>0</v>
      </c>
      <c r="BJ400" s="19" t="s">
        <v>40</v>
      </c>
      <c r="BK400" s="118">
        <f>ROUND(L400*K400,2)</f>
        <v>0</v>
      </c>
      <c r="BL400" s="19" t="s">
        <v>268</v>
      </c>
      <c r="BM400" s="19" t="s">
        <v>1237</v>
      </c>
    </row>
    <row r="401" spans="2:65" s="1" customFormat="1" ht="25.5" customHeight="1">
      <c r="B401" s="35"/>
      <c r="C401" s="173" t="s">
        <v>1238</v>
      </c>
      <c r="D401" s="173" t="s">
        <v>220</v>
      </c>
      <c r="E401" s="174" t="s">
        <v>1239</v>
      </c>
      <c r="F401" s="251" t="s">
        <v>1240</v>
      </c>
      <c r="G401" s="251"/>
      <c r="H401" s="251"/>
      <c r="I401" s="251"/>
      <c r="J401" s="175" t="s">
        <v>223</v>
      </c>
      <c r="K401" s="176">
        <v>304.02300000000002</v>
      </c>
      <c r="L401" s="252">
        <v>0</v>
      </c>
      <c r="M401" s="253"/>
      <c r="N401" s="254">
        <f>ROUND(L401*K401,2)</f>
        <v>0</v>
      </c>
      <c r="O401" s="254"/>
      <c r="P401" s="254"/>
      <c r="Q401" s="254"/>
      <c r="R401" s="37"/>
      <c r="T401" s="177" t="s">
        <v>22</v>
      </c>
      <c r="U401" s="44" t="s">
        <v>49</v>
      </c>
      <c r="V401" s="36"/>
      <c r="W401" s="178">
        <f>V401*K401</f>
        <v>0</v>
      </c>
      <c r="X401" s="178">
        <v>0</v>
      </c>
      <c r="Y401" s="178">
        <f>X401*K401</f>
        <v>0</v>
      </c>
      <c r="Z401" s="178">
        <v>0</v>
      </c>
      <c r="AA401" s="179">
        <f>Z401*K401</f>
        <v>0</v>
      </c>
      <c r="AR401" s="19" t="s">
        <v>268</v>
      </c>
      <c r="AT401" s="19" t="s">
        <v>220</v>
      </c>
      <c r="AU401" s="19" t="s">
        <v>93</v>
      </c>
      <c r="AY401" s="19" t="s">
        <v>219</v>
      </c>
      <c r="BE401" s="118">
        <f>IF(U401="základní",N401,0)</f>
        <v>0</v>
      </c>
      <c r="BF401" s="118">
        <f>IF(U401="snížená",N401,0)</f>
        <v>0</v>
      </c>
      <c r="BG401" s="118">
        <f>IF(U401="zákl. přenesená",N401,0)</f>
        <v>0</v>
      </c>
      <c r="BH401" s="118">
        <f>IF(U401="sníž. přenesená",N401,0)</f>
        <v>0</v>
      </c>
      <c r="BI401" s="118">
        <f>IF(U401="nulová",N401,0)</f>
        <v>0</v>
      </c>
      <c r="BJ401" s="19" t="s">
        <v>40</v>
      </c>
      <c r="BK401" s="118">
        <f>ROUND(L401*K401,2)</f>
        <v>0</v>
      </c>
      <c r="BL401" s="19" t="s">
        <v>268</v>
      </c>
      <c r="BM401" s="19" t="s">
        <v>1241</v>
      </c>
    </row>
    <row r="402" spans="2:65" s="1" customFormat="1" ht="25.5" customHeight="1">
      <c r="B402" s="35"/>
      <c r="C402" s="173" t="s">
        <v>1242</v>
      </c>
      <c r="D402" s="173" t="s">
        <v>220</v>
      </c>
      <c r="E402" s="174" t="s">
        <v>1243</v>
      </c>
      <c r="F402" s="251" t="s">
        <v>1244</v>
      </c>
      <c r="G402" s="251"/>
      <c r="H402" s="251"/>
      <c r="I402" s="251"/>
      <c r="J402" s="175" t="s">
        <v>273</v>
      </c>
      <c r="K402" s="180">
        <v>0</v>
      </c>
      <c r="L402" s="252">
        <v>0</v>
      </c>
      <c r="M402" s="253"/>
      <c r="N402" s="254">
        <f>ROUND(L402*K402,2)</f>
        <v>0</v>
      </c>
      <c r="O402" s="254"/>
      <c r="P402" s="254"/>
      <c r="Q402" s="254"/>
      <c r="R402" s="37"/>
      <c r="T402" s="177" t="s">
        <v>22</v>
      </c>
      <c r="U402" s="44" t="s">
        <v>49</v>
      </c>
      <c r="V402" s="36"/>
      <c r="W402" s="178">
        <f>V402*K402</f>
        <v>0</v>
      </c>
      <c r="X402" s="178">
        <v>0</v>
      </c>
      <c r="Y402" s="178">
        <f>X402*K402</f>
        <v>0</v>
      </c>
      <c r="Z402" s="178">
        <v>0</v>
      </c>
      <c r="AA402" s="179">
        <f>Z402*K402</f>
        <v>0</v>
      </c>
      <c r="AR402" s="19" t="s">
        <v>268</v>
      </c>
      <c r="AT402" s="19" t="s">
        <v>220</v>
      </c>
      <c r="AU402" s="19" t="s">
        <v>93</v>
      </c>
      <c r="AY402" s="19" t="s">
        <v>219</v>
      </c>
      <c r="BE402" s="118">
        <f>IF(U402="základní",N402,0)</f>
        <v>0</v>
      </c>
      <c r="BF402" s="118">
        <f>IF(U402="snížená",N402,0)</f>
        <v>0</v>
      </c>
      <c r="BG402" s="118">
        <f>IF(U402="zákl. přenesená",N402,0)</f>
        <v>0</v>
      </c>
      <c r="BH402" s="118">
        <f>IF(U402="sníž. přenesená",N402,0)</f>
        <v>0</v>
      </c>
      <c r="BI402" s="118">
        <f>IF(U402="nulová",N402,0)</f>
        <v>0</v>
      </c>
      <c r="BJ402" s="19" t="s">
        <v>40</v>
      </c>
      <c r="BK402" s="118">
        <f>ROUND(L402*K402,2)</f>
        <v>0</v>
      </c>
      <c r="BL402" s="19" t="s">
        <v>268</v>
      </c>
      <c r="BM402" s="19" t="s">
        <v>1245</v>
      </c>
    </row>
    <row r="403" spans="2:65" s="10" customFormat="1" ht="29.85" customHeight="1">
      <c r="B403" s="162"/>
      <c r="C403" s="163"/>
      <c r="D403" s="172" t="s">
        <v>301</v>
      </c>
      <c r="E403" s="172"/>
      <c r="F403" s="172"/>
      <c r="G403" s="172"/>
      <c r="H403" s="172"/>
      <c r="I403" s="172"/>
      <c r="J403" s="172"/>
      <c r="K403" s="172"/>
      <c r="L403" s="172"/>
      <c r="M403" s="172"/>
      <c r="N403" s="255">
        <f>BK403</f>
        <v>0</v>
      </c>
      <c r="O403" s="256"/>
      <c r="P403" s="256"/>
      <c r="Q403" s="256"/>
      <c r="R403" s="165"/>
      <c r="T403" s="166"/>
      <c r="U403" s="163"/>
      <c r="V403" s="163"/>
      <c r="W403" s="167">
        <f>SUM(W404:W409)</f>
        <v>0</v>
      </c>
      <c r="X403" s="163"/>
      <c r="Y403" s="167">
        <f>SUM(Y404:Y409)</f>
        <v>0.34056960000000003</v>
      </c>
      <c r="Z403" s="163"/>
      <c r="AA403" s="168">
        <f>SUM(AA404:AA409)</f>
        <v>0</v>
      </c>
      <c r="AR403" s="169" t="s">
        <v>93</v>
      </c>
      <c r="AT403" s="170" t="s">
        <v>83</v>
      </c>
      <c r="AU403" s="170" t="s">
        <v>40</v>
      </c>
      <c r="AY403" s="169" t="s">
        <v>219</v>
      </c>
      <c r="BK403" s="171">
        <f>SUM(BK404:BK409)</f>
        <v>0</v>
      </c>
    </row>
    <row r="404" spans="2:65" s="1" customFormat="1" ht="25.5" customHeight="1">
      <c r="B404" s="35"/>
      <c r="C404" s="173" t="s">
        <v>1246</v>
      </c>
      <c r="D404" s="173" t="s">
        <v>220</v>
      </c>
      <c r="E404" s="174" t="s">
        <v>1247</v>
      </c>
      <c r="F404" s="251" t="s">
        <v>1248</v>
      </c>
      <c r="G404" s="251"/>
      <c r="H404" s="251"/>
      <c r="I404" s="251"/>
      <c r="J404" s="175" t="s">
        <v>223</v>
      </c>
      <c r="K404" s="176">
        <v>532.14</v>
      </c>
      <c r="L404" s="252">
        <v>0</v>
      </c>
      <c r="M404" s="253"/>
      <c r="N404" s="254">
        <f t="shared" ref="N404:N409" si="145">ROUND(L404*K404,2)</f>
        <v>0</v>
      </c>
      <c r="O404" s="254"/>
      <c r="P404" s="254"/>
      <c r="Q404" s="254"/>
      <c r="R404" s="37"/>
      <c r="T404" s="177" t="s">
        <v>22</v>
      </c>
      <c r="U404" s="44" t="s">
        <v>49</v>
      </c>
      <c r="V404" s="36"/>
      <c r="W404" s="178">
        <f t="shared" ref="W404:W409" si="146">V404*K404</f>
        <v>0</v>
      </c>
      <c r="X404" s="178">
        <v>2.2000000000000001E-4</v>
      </c>
      <c r="Y404" s="178">
        <f t="shared" ref="Y404:Y409" si="147">X404*K404</f>
        <v>0.1170708</v>
      </c>
      <c r="Z404" s="178">
        <v>0</v>
      </c>
      <c r="AA404" s="179">
        <f t="shared" ref="AA404:AA409" si="148">Z404*K404</f>
        <v>0</v>
      </c>
      <c r="AR404" s="19" t="s">
        <v>268</v>
      </c>
      <c r="AT404" s="19" t="s">
        <v>220</v>
      </c>
      <c r="AU404" s="19" t="s">
        <v>93</v>
      </c>
      <c r="AY404" s="19" t="s">
        <v>219</v>
      </c>
      <c r="BE404" s="118">
        <f t="shared" ref="BE404:BE409" si="149">IF(U404="základní",N404,0)</f>
        <v>0</v>
      </c>
      <c r="BF404" s="118">
        <f t="shared" ref="BF404:BF409" si="150">IF(U404="snížená",N404,0)</f>
        <v>0</v>
      </c>
      <c r="BG404" s="118">
        <f t="shared" ref="BG404:BG409" si="151">IF(U404="zákl. přenesená",N404,0)</f>
        <v>0</v>
      </c>
      <c r="BH404" s="118">
        <f t="shared" ref="BH404:BH409" si="152">IF(U404="sníž. přenesená",N404,0)</f>
        <v>0</v>
      </c>
      <c r="BI404" s="118">
        <f t="shared" ref="BI404:BI409" si="153">IF(U404="nulová",N404,0)</f>
        <v>0</v>
      </c>
      <c r="BJ404" s="19" t="s">
        <v>40</v>
      </c>
      <c r="BK404" s="118">
        <f t="shared" ref="BK404:BK409" si="154">ROUND(L404*K404,2)</f>
        <v>0</v>
      </c>
      <c r="BL404" s="19" t="s">
        <v>268</v>
      </c>
      <c r="BM404" s="19" t="s">
        <v>1249</v>
      </c>
    </row>
    <row r="405" spans="2:65" s="1" customFormat="1" ht="25.5" customHeight="1">
      <c r="B405" s="35"/>
      <c r="C405" s="173" t="s">
        <v>1250</v>
      </c>
      <c r="D405" s="173" t="s">
        <v>220</v>
      </c>
      <c r="E405" s="174" t="s">
        <v>1251</v>
      </c>
      <c r="F405" s="251" t="s">
        <v>1252</v>
      </c>
      <c r="G405" s="251"/>
      <c r="H405" s="251"/>
      <c r="I405" s="251"/>
      <c r="J405" s="175" t="s">
        <v>223</v>
      </c>
      <c r="K405" s="176">
        <v>532.14</v>
      </c>
      <c r="L405" s="252">
        <v>0</v>
      </c>
      <c r="M405" s="253"/>
      <c r="N405" s="254">
        <f t="shared" si="145"/>
        <v>0</v>
      </c>
      <c r="O405" s="254"/>
      <c r="P405" s="254"/>
      <c r="Q405" s="254"/>
      <c r="R405" s="37"/>
      <c r="T405" s="177" t="s">
        <v>22</v>
      </c>
      <c r="U405" s="44" t="s">
        <v>49</v>
      </c>
      <c r="V405" s="36"/>
      <c r="W405" s="178">
        <f t="shared" si="146"/>
        <v>0</v>
      </c>
      <c r="X405" s="178">
        <v>1.7000000000000001E-4</v>
      </c>
      <c r="Y405" s="178">
        <f t="shared" si="147"/>
        <v>9.0463800000000011E-2</v>
      </c>
      <c r="Z405" s="178">
        <v>0</v>
      </c>
      <c r="AA405" s="179">
        <f t="shared" si="148"/>
        <v>0</v>
      </c>
      <c r="AR405" s="19" t="s">
        <v>268</v>
      </c>
      <c r="AT405" s="19" t="s">
        <v>220</v>
      </c>
      <c r="AU405" s="19" t="s">
        <v>93</v>
      </c>
      <c r="AY405" s="19" t="s">
        <v>219</v>
      </c>
      <c r="BE405" s="118">
        <f t="shared" si="149"/>
        <v>0</v>
      </c>
      <c r="BF405" s="118">
        <f t="shared" si="150"/>
        <v>0</v>
      </c>
      <c r="BG405" s="118">
        <f t="shared" si="151"/>
        <v>0</v>
      </c>
      <c r="BH405" s="118">
        <f t="shared" si="152"/>
        <v>0</v>
      </c>
      <c r="BI405" s="118">
        <f t="shared" si="153"/>
        <v>0</v>
      </c>
      <c r="BJ405" s="19" t="s">
        <v>40</v>
      </c>
      <c r="BK405" s="118">
        <f t="shared" si="154"/>
        <v>0</v>
      </c>
      <c r="BL405" s="19" t="s">
        <v>268</v>
      </c>
      <c r="BM405" s="19" t="s">
        <v>1253</v>
      </c>
    </row>
    <row r="406" spans="2:65" s="1" customFormat="1" ht="25.5" customHeight="1">
      <c r="B406" s="35"/>
      <c r="C406" s="173" t="s">
        <v>1254</v>
      </c>
      <c r="D406" s="173" t="s">
        <v>220</v>
      </c>
      <c r="E406" s="174" t="s">
        <v>1255</v>
      </c>
      <c r="F406" s="251" t="s">
        <v>1256</v>
      </c>
      <c r="G406" s="251"/>
      <c r="H406" s="251"/>
      <c r="I406" s="251"/>
      <c r="J406" s="175" t="s">
        <v>223</v>
      </c>
      <c r="K406" s="176">
        <v>532.14</v>
      </c>
      <c r="L406" s="252">
        <v>0</v>
      </c>
      <c r="M406" s="253"/>
      <c r="N406" s="254">
        <f t="shared" si="145"/>
        <v>0</v>
      </c>
      <c r="O406" s="254"/>
      <c r="P406" s="254"/>
      <c r="Q406" s="254"/>
      <c r="R406" s="37"/>
      <c r="T406" s="177" t="s">
        <v>22</v>
      </c>
      <c r="U406" s="44" t="s">
        <v>49</v>
      </c>
      <c r="V406" s="36"/>
      <c r="W406" s="178">
        <f t="shared" si="146"/>
        <v>0</v>
      </c>
      <c r="X406" s="178">
        <v>2.5000000000000001E-4</v>
      </c>
      <c r="Y406" s="178">
        <f t="shared" si="147"/>
        <v>0.13303499999999999</v>
      </c>
      <c r="Z406" s="178">
        <v>0</v>
      </c>
      <c r="AA406" s="179">
        <f t="shared" si="148"/>
        <v>0</v>
      </c>
      <c r="AR406" s="19" t="s">
        <v>268</v>
      </c>
      <c r="AT406" s="19" t="s">
        <v>220</v>
      </c>
      <c r="AU406" s="19" t="s">
        <v>93</v>
      </c>
      <c r="AY406" s="19" t="s">
        <v>219</v>
      </c>
      <c r="BE406" s="118">
        <f t="shared" si="149"/>
        <v>0</v>
      </c>
      <c r="BF406" s="118">
        <f t="shared" si="150"/>
        <v>0</v>
      </c>
      <c r="BG406" s="118">
        <f t="shared" si="151"/>
        <v>0</v>
      </c>
      <c r="BH406" s="118">
        <f t="shared" si="152"/>
        <v>0</v>
      </c>
      <c r="BI406" s="118">
        <f t="shared" si="153"/>
        <v>0</v>
      </c>
      <c r="BJ406" s="19" t="s">
        <v>40</v>
      </c>
      <c r="BK406" s="118">
        <f t="shared" si="154"/>
        <v>0</v>
      </c>
      <c r="BL406" s="19" t="s">
        <v>268</v>
      </c>
      <c r="BM406" s="19" t="s">
        <v>1257</v>
      </c>
    </row>
    <row r="407" spans="2:65" s="1" customFormat="1" ht="25.5" customHeight="1">
      <c r="B407" s="35"/>
      <c r="C407" s="173" t="s">
        <v>1258</v>
      </c>
      <c r="D407" s="173" t="s">
        <v>220</v>
      </c>
      <c r="E407" s="174" t="s">
        <v>1259</v>
      </c>
      <c r="F407" s="251" t="s">
        <v>1260</v>
      </c>
      <c r="G407" s="251"/>
      <c r="H407" s="251"/>
      <c r="I407" s="251"/>
      <c r="J407" s="175" t="s">
        <v>223</v>
      </c>
      <c r="K407" s="176">
        <v>12.494999999999999</v>
      </c>
      <c r="L407" s="252">
        <v>0</v>
      </c>
      <c r="M407" s="253"/>
      <c r="N407" s="254">
        <f t="shared" si="145"/>
        <v>0</v>
      </c>
      <c r="O407" s="254"/>
      <c r="P407" s="254"/>
      <c r="Q407" s="254"/>
      <c r="R407" s="37"/>
      <c r="T407" s="177" t="s">
        <v>22</v>
      </c>
      <c r="U407" s="44" t="s">
        <v>49</v>
      </c>
      <c r="V407" s="36"/>
      <c r="W407" s="178">
        <f t="shared" si="146"/>
        <v>0</v>
      </c>
      <c r="X407" s="178">
        <v>0</v>
      </c>
      <c r="Y407" s="178">
        <f t="shared" si="147"/>
        <v>0</v>
      </c>
      <c r="Z407" s="178">
        <v>0</v>
      </c>
      <c r="AA407" s="179">
        <f t="shared" si="148"/>
        <v>0</v>
      </c>
      <c r="AR407" s="19" t="s">
        <v>268</v>
      </c>
      <c r="AT407" s="19" t="s">
        <v>220</v>
      </c>
      <c r="AU407" s="19" t="s">
        <v>93</v>
      </c>
      <c r="AY407" s="19" t="s">
        <v>219</v>
      </c>
      <c r="BE407" s="118">
        <f t="shared" si="149"/>
        <v>0</v>
      </c>
      <c r="BF407" s="118">
        <f t="shared" si="150"/>
        <v>0</v>
      </c>
      <c r="BG407" s="118">
        <f t="shared" si="151"/>
        <v>0</v>
      </c>
      <c r="BH407" s="118">
        <f t="shared" si="152"/>
        <v>0</v>
      </c>
      <c r="BI407" s="118">
        <f t="shared" si="153"/>
        <v>0</v>
      </c>
      <c r="BJ407" s="19" t="s">
        <v>40</v>
      </c>
      <c r="BK407" s="118">
        <f t="shared" si="154"/>
        <v>0</v>
      </c>
      <c r="BL407" s="19" t="s">
        <v>268</v>
      </c>
      <c r="BM407" s="19" t="s">
        <v>1261</v>
      </c>
    </row>
    <row r="408" spans="2:65" s="1" customFormat="1" ht="25.5" customHeight="1">
      <c r="B408" s="35"/>
      <c r="C408" s="173" t="s">
        <v>1262</v>
      </c>
      <c r="D408" s="173" t="s">
        <v>220</v>
      </c>
      <c r="E408" s="174" t="s">
        <v>1263</v>
      </c>
      <c r="F408" s="251" t="s">
        <v>1264</v>
      </c>
      <c r="G408" s="251"/>
      <c r="H408" s="251"/>
      <c r="I408" s="251"/>
      <c r="J408" s="175" t="s">
        <v>223</v>
      </c>
      <c r="K408" s="176">
        <v>12.92</v>
      </c>
      <c r="L408" s="252">
        <v>0</v>
      </c>
      <c r="M408" s="253"/>
      <c r="N408" s="254">
        <f t="shared" si="145"/>
        <v>0</v>
      </c>
      <c r="O408" s="254"/>
      <c r="P408" s="254"/>
      <c r="Q408" s="254"/>
      <c r="R408" s="37"/>
      <c r="T408" s="177" t="s">
        <v>22</v>
      </c>
      <c r="U408" s="44" t="s">
        <v>49</v>
      </c>
      <c r="V408" s="36"/>
      <c r="W408" s="178">
        <f t="shared" si="146"/>
        <v>0</v>
      </c>
      <c r="X408" s="178">
        <v>0</v>
      </c>
      <c r="Y408" s="178">
        <f t="shared" si="147"/>
        <v>0</v>
      </c>
      <c r="Z408" s="178">
        <v>0</v>
      </c>
      <c r="AA408" s="179">
        <f t="shared" si="148"/>
        <v>0</v>
      </c>
      <c r="AR408" s="19" t="s">
        <v>268</v>
      </c>
      <c r="AT408" s="19" t="s">
        <v>220</v>
      </c>
      <c r="AU408" s="19" t="s">
        <v>93</v>
      </c>
      <c r="AY408" s="19" t="s">
        <v>219</v>
      </c>
      <c r="BE408" s="118">
        <f t="shared" si="149"/>
        <v>0</v>
      </c>
      <c r="BF408" s="118">
        <f t="shared" si="150"/>
        <v>0</v>
      </c>
      <c r="BG408" s="118">
        <f t="shared" si="151"/>
        <v>0</v>
      </c>
      <c r="BH408" s="118">
        <f t="shared" si="152"/>
        <v>0</v>
      </c>
      <c r="BI408" s="118">
        <f t="shared" si="153"/>
        <v>0</v>
      </c>
      <c r="BJ408" s="19" t="s">
        <v>40</v>
      </c>
      <c r="BK408" s="118">
        <f t="shared" si="154"/>
        <v>0</v>
      </c>
      <c r="BL408" s="19" t="s">
        <v>268</v>
      </c>
      <c r="BM408" s="19" t="s">
        <v>1265</v>
      </c>
    </row>
    <row r="409" spans="2:65" s="1" customFormat="1" ht="25.5" customHeight="1">
      <c r="B409" s="35"/>
      <c r="C409" s="173" t="s">
        <v>1266</v>
      </c>
      <c r="D409" s="173" t="s">
        <v>220</v>
      </c>
      <c r="E409" s="174" t="s">
        <v>1267</v>
      </c>
      <c r="F409" s="251" t="s">
        <v>1268</v>
      </c>
      <c r="G409" s="251"/>
      <c r="H409" s="251"/>
      <c r="I409" s="251"/>
      <c r="J409" s="175" t="s">
        <v>223</v>
      </c>
      <c r="K409" s="176">
        <v>12.92</v>
      </c>
      <c r="L409" s="252">
        <v>0</v>
      </c>
      <c r="M409" s="253"/>
      <c r="N409" s="254">
        <f t="shared" si="145"/>
        <v>0</v>
      </c>
      <c r="O409" s="254"/>
      <c r="P409" s="254"/>
      <c r="Q409" s="254"/>
      <c r="R409" s="37"/>
      <c r="T409" s="177" t="s">
        <v>22</v>
      </c>
      <c r="U409" s="44" t="s">
        <v>49</v>
      </c>
      <c r="V409" s="36"/>
      <c r="W409" s="178">
        <f t="shared" si="146"/>
        <v>0</v>
      </c>
      <c r="X409" s="178">
        <v>0</v>
      </c>
      <c r="Y409" s="178">
        <f t="shared" si="147"/>
        <v>0</v>
      </c>
      <c r="Z409" s="178">
        <v>0</v>
      </c>
      <c r="AA409" s="179">
        <f t="shared" si="148"/>
        <v>0</v>
      </c>
      <c r="AR409" s="19" t="s">
        <v>268</v>
      </c>
      <c r="AT409" s="19" t="s">
        <v>220</v>
      </c>
      <c r="AU409" s="19" t="s">
        <v>93</v>
      </c>
      <c r="AY409" s="19" t="s">
        <v>219</v>
      </c>
      <c r="BE409" s="118">
        <f t="shared" si="149"/>
        <v>0</v>
      </c>
      <c r="BF409" s="118">
        <f t="shared" si="150"/>
        <v>0</v>
      </c>
      <c r="BG409" s="118">
        <f t="shared" si="151"/>
        <v>0</v>
      </c>
      <c r="BH409" s="118">
        <f t="shared" si="152"/>
        <v>0</v>
      </c>
      <c r="BI409" s="118">
        <f t="shared" si="153"/>
        <v>0</v>
      </c>
      <c r="BJ409" s="19" t="s">
        <v>40</v>
      </c>
      <c r="BK409" s="118">
        <f t="shared" si="154"/>
        <v>0</v>
      </c>
      <c r="BL409" s="19" t="s">
        <v>268</v>
      </c>
      <c r="BM409" s="19" t="s">
        <v>1269</v>
      </c>
    </row>
    <row r="410" spans="2:65" s="10" customFormat="1" ht="29.85" customHeight="1">
      <c r="B410" s="162"/>
      <c r="C410" s="163"/>
      <c r="D410" s="172" t="s">
        <v>302</v>
      </c>
      <c r="E410" s="172"/>
      <c r="F410" s="172"/>
      <c r="G410" s="172"/>
      <c r="H410" s="172"/>
      <c r="I410" s="172"/>
      <c r="J410" s="172"/>
      <c r="K410" s="172"/>
      <c r="L410" s="172"/>
      <c r="M410" s="172"/>
      <c r="N410" s="255">
        <f>BK410</f>
        <v>0</v>
      </c>
      <c r="O410" s="256"/>
      <c r="P410" s="256"/>
      <c r="Q410" s="256"/>
      <c r="R410" s="165"/>
      <c r="T410" s="166"/>
      <c r="U410" s="163"/>
      <c r="V410" s="163"/>
      <c r="W410" s="167">
        <f>W411</f>
        <v>0</v>
      </c>
      <c r="X410" s="163"/>
      <c r="Y410" s="167">
        <f>Y411</f>
        <v>0</v>
      </c>
      <c r="Z410" s="163"/>
      <c r="AA410" s="168">
        <f>AA411</f>
        <v>0</v>
      </c>
      <c r="AR410" s="169" t="s">
        <v>93</v>
      </c>
      <c r="AT410" s="170" t="s">
        <v>83</v>
      </c>
      <c r="AU410" s="170" t="s">
        <v>40</v>
      </c>
      <c r="AY410" s="169" t="s">
        <v>219</v>
      </c>
      <c r="BK410" s="171">
        <f>BK411</f>
        <v>0</v>
      </c>
    </row>
    <row r="411" spans="2:65" s="1" customFormat="1" ht="38.25" customHeight="1">
      <c r="B411" s="35"/>
      <c r="C411" s="173" t="s">
        <v>1270</v>
      </c>
      <c r="D411" s="173" t="s">
        <v>220</v>
      </c>
      <c r="E411" s="174" t="s">
        <v>1271</v>
      </c>
      <c r="F411" s="251" t="s">
        <v>1272</v>
      </c>
      <c r="G411" s="251"/>
      <c r="H411" s="251"/>
      <c r="I411" s="251"/>
      <c r="J411" s="175" t="s">
        <v>223</v>
      </c>
      <c r="K411" s="176">
        <v>4624.768</v>
      </c>
      <c r="L411" s="252">
        <v>0</v>
      </c>
      <c r="M411" s="253"/>
      <c r="N411" s="254">
        <f>ROUND(L411*K411,2)</f>
        <v>0</v>
      </c>
      <c r="O411" s="254"/>
      <c r="P411" s="254"/>
      <c r="Q411" s="254"/>
      <c r="R411" s="37"/>
      <c r="T411" s="177" t="s">
        <v>22</v>
      </c>
      <c r="U411" s="44" t="s">
        <v>49</v>
      </c>
      <c r="V411" s="36"/>
      <c r="W411" s="178">
        <f>V411*K411</f>
        <v>0</v>
      </c>
      <c r="X411" s="178">
        <v>0</v>
      </c>
      <c r="Y411" s="178">
        <f>X411*K411</f>
        <v>0</v>
      </c>
      <c r="Z411" s="178">
        <v>0</v>
      </c>
      <c r="AA411" s="179">
        <f>Z411*K411</f>
        <v>0</v>
      </c>
      <c r="AR411" s="19" t="s">
        <v>268</v>
      </c>
      <c r="AT411" s="19" t="s">
        <v>220</v>
      </c>
      <c r="AU411" s="19" t="s">
        <v>93</v>
      </c>
      <c r="AY411" s="19" t="s">
        <v>219</v>
      </c>
      <c r="BE411" s="118">
        <f>IF(U411="základní",N411,0)</f>
        <v>0</v>
      </c>
      <c r="BF411" s="118">
        <f>IF(U411="snížená",N411,0)</f>
        <v>0</v>
      </c>
      <c r="BG411" s="118">
        <f>IF(U411="zákl. přenesená",N411,0)</f>
        <v>0</v>
      </c>
      <c r="BH411" s="118">
        <f>IF(U411="sníž. přenesená",N411,0)</f>
        <v>0</v>
      </c>
      <c r="BI411" s="118">
        <f>IF(U411="nulová",N411,0)</f>
        <v>0</v>
      </c>
      <c r="BJ411" s="19" t="s">
        <v>40</v>
      </c>
      <c r="BK411" s="118">
        <f>ROUND(L411*K411,2)</f>
        <v>0</v>
      </c>
      <c r="BL411" s="19" t="s">
        <v>268</v>
      </c>
      <c r="BM411" s="19" t="s">
        <v>1273</v>
      </c>
    </row>
    <row r="412" spans="2:65" s="10" customFormat="1" ht="29.85" customHeight="1">
      <c r="B412" s="162"/>
      <c r="C412" s="163"/>
      <c r="D412" s="172" t="s">
        <v>303</v>
      </c>
      <c r="E412" s="172"/>
      <c r="F412" s="172"/>
      <c r="G412" s="172"/>
      <c r="H412" s="172"/>
      <c r="I412" s="172"/>
      <c r="J412" s="172"/>
      <c r="K412" s="172"/>
      <c r="L412" s="172"/>
      <c r="M412" s="172"/>
      <c r="N412" s="255">
        <f>BK412</f>
        <v>0</v>
      </c>
      <c r="O412" s="256"/>
      <c r="P412" s="256"/>
      <c r="Q412" s="256"/>
      <c r="R412" s="165"/>
      <c r="T412" s="166"/>
      <c r="U412" s="163"/>
      <c r="V412" s="163"/>
      <c r="W412" s="167">
        <f>SUM(W413:W414)</f>
        <v>0</v>
      </c>
      <c r="X412" s="163"/>
      <c r="Y412" s="167">
        <f>SUM(Y413:Y414)</f>
        <v>0</v>
      </c>
      <c r="Z412" s="163"/>
      <c r="AA412" s="168">
        <f>SUM(AA413:AA414)</f>
        <v>0</v>
      </c>
      <c r="AR412" s="169" t="s">
        <v>93</v>
      </c>
      <c r="AT412" s="170" t="s">
        <v>83</v>
      </c>
      <c r="AU412" s="170" t="s">
        <v>40</v>
      </c>
      <c r="AY412" s="169" t="s">
        <v>219</v>
      </c>
      <c r="BK412" s="171">
        <f>SUM(BK413:BK414)</f>
        <v>0</v>
      </c>
    </row>
    <row r="413" spans="2:65" s="1" customFormat="1" ht="25.5" customHeight="1">
      <c r="B413" s="35"/>
      <c r="C413" s="173" t="s">
        <v>1274</v>
      </c>
      <c r="D413" s="173" t="s">
        <v>220</v>
      </c>
      <c r="E413" s="174" t="s">
        <v>1275</v>
      </c>
      <c r="F413" s="251" t="s">
        <v>1276</v>
      </c>
      <c r="G413" s="251"/>
      <c r="H413" s="251"/>
      <c r="I413" s="251"/>
      <c r="J413" s="175" t="s">
        <v>223</v>
      </c>
      <c r="K413" s="176">
        <v>190.67500000000001</v>
      </c>
      <c r="L413" s="252">
        <v>0</v>
      </c>
      <c r="M413" s="253"/>
      <c r="N413" s="254">
        <f>ROUND(L413*K413,2)</f>
        <v>0</v>
      </c>
      <c r="O413" s="254"/>
      <c r="P413" s="254"/>
      <c r="Q413" s="254"/>
      <c r="R413" s="37"/>
      <c r="T413" s="177" t="s">
        <v>22</v>
      </c>
      <c r="U413" s="44" t="s">
        <v>49</v>
      </c>
      <c r="V413" s="36"/>
      <c r="W413" s="178">
        <f>V413*K413</f>
        <v>0</v>
      </c>
      <c r="X413" s="178">
        <v>0</v>
      </c>
      <c r="Y413" s="178">
        <f>X413*K413</f>
        <v>0</v>
      </c>
      <c r="Z413" s="178">
        <v>0</v>
      </c>
      <c r="AA413" s="179">
        <f>Z413*K413</f>
        <v>0</v>
      </c>
      <c r="AR413" s="19" t="s">
        <v>268</v>
      </c>
      <c r="AT413" s="19" t="s">
        <v>220</v>
      </c>
      <c r="AU413" s="19" t="s">
        <v>93</v>
      </c>
      <c r="AY413" s="19" t="s">
        <v>219</v>
      </c>
      <c r="BE413" s="118">
        <f>IF(U413="základní",N413,0)</f>
        <v>0</v>
      </c>
      <c r="BF413" s="118">
        <f>IF(U413="snížená",N413,0)</f>
        <v>0</v>
      </c>
      <c r="BG413" s="118">
        <f>IF(U413="zákl. přenesená",N413,0)</f>
        <v>0</v>
      </c>
      <c r="BH413" s="118">
        <f>IF(U413="sníž. přenesená",N413,0)</f>
        <v>0</v>
      </c>
      <c r="BI413" s="118">
        <f>IF(U413="nulová",N413,0)</f>
        <v>0</v>
      </c>
      <c r="BJ413" s="19" t="s">
        <v>40</v>
      </c>
      <c r="BK413" s="118">
        <f>ROUND(L413*K413,2)</f>
        <v>0</v>
      </c>
      <c r="BL413" s="19" t="s">
        <v>268</v>
      </c>
      <c r="BM413" s="19" t="s">
        <v>1277</v>
      </c>
    </row>
    <row r="414" spans="2:65" s="1" customFormat="1" ht="25.5" customHeight="1">
      <c r="B414" s="35"/>
      <c r="C414" s="173" t="s">
        <v>1278</v>
      </c>
      <c r="D414" s="173" t="s">
        <v>220</v>
      </c>
      <c r="E414" s="174" t="s">
        <v>1279</v>
      </c>
      <c r="F414" s="251" t="s">
        <v>1280</v>
      </c>
      <c r="G414" s="251"/>
      <c r="H414" s="251"/>
      <c r="I414" s="251"/>
      <c r="J414" s="175" t="s">
        <v>273</v>
      </c>
      <c r="K414" s="180">
        <v>0</v>
      </c>
      <c r="L414" s="252">
        <v>0</v>
      </c>
      <c r="M414" s="253"/>
      <c r="N414" s="254">
        <f>ROUND(L414*K414,2)</f>
        <v>0</v>
      </c>
      <c r="O414" s="254"/>
      <c r="P414" s="254"/>
      <c r="Q414" s="254"/>
      <c r="R414" s="37"/>
      <c r="T414" s="177" t="s">
        <v>22</v>
      </c>
      <c r="U414" s="44" t="s">
        <v>49</v>
      </c>
      <c r="V414" s="36"/>
      <c r="W414" s="178">
        <f>V414*K414</f>
        <v>0</v>
      </c>
      <c r="X414" s="178">
        <v>0</v>
      </c>
      <c r="Y414" s="178">
        <f>X414*K414</f>
        <v>0</v>
      </c>
      <c r="Z414" s="178">
        <v>0</v>
      </c>
      <c r="AA414" s="179">
        <f>Z414*K414</f>
        <v>0</v>
      </c>
      <c r="AR414" s="19" t="s">
        <v>268</v>
      </c>
      <c r="AT414" s="19" t="s">
        <v>220</v>
      </c>
      <c r="AU414" s="19" t="s">
        <v>93</v>
      </c>
      <c r="AY414" s="19" t="s">
        <v>219</v>
      </c>
      <c r="BE414" s="118">
        <f>IF(U414="základní",N414,0)</f>
        <v>0</v>
      </c>
      <c r="BF414" s="118">
        <f>IF(U414="snížená",N414,0)</f>
        <v>0</v>
      </c>
      <c r="BG414" s="118">
        <f>IF(U414="zákl. přenesená",N414,0)</f>
        <v>0</v>
      </c>
      <c r="BH414" s="118">
        <f>IF(U414="sníž. přenesená",N414,0)</f>
        <v>0</v>
      </c>
      <c r="BI414" s="118">
        <f>IF(U414="nulová",N414,0)</f>
        <v>0</v>
      </c>
      <c r="BJ414" s="19" t="s">
        <v>40</v>
      </c>
      <c r="BK414" s="118">
        <f>ROUND(L414*K414,2)</f>
        <v>0</v>
      </c>
      <c r="BL414" s="19" t="s">
        <v>268</v>
      </c>
      <c r="BM414" s="19" t="s">
        <v>1281</v>
      </c>
    </row>
    <row r="415" spans="2:65" s="10" customFormat="1" ht="37.35" customHeight="1">
      <c r="B415" s="162"/>
      <c r="C415" s="163"/>
      <c r="D415" s="164" t="s">
        <v>304</v>
      </c>
      <c r="E415" s="164"/>
      <c r="F415" s="164"/>
      <c r="G415" s="164"/>
      <c r="H415" s="164"/>
      <c r="I415" s="164"/>
      <c r="J415" s="164"/>
      <c r="K415" s="164"/>
      <c r="L415" s="164"/>
      <c r="M415" s="164"/>
      <c r="N415" s="249">
        <f>BK415</f>
        <v>0</v>
      </c>
      <c r="O415" s="250"/>
      <c r="P415" s="250"/>
      <c r="Q415" s="250"/>
      <c r="R415" s="165"/>
      <c r="T415" s="166"/>
      <c r="U415" s="163"/>
      <c r="V415" s="163"/>
      <c r="W415" s="167">
        <f>W416</f>
        <v>0</v>
      </c>
      <c r="X415" s="163"/>
      <c r="Y415" s="167">
        <f>Y416</f>
        <v>0</v>
      </c>
      <c r="Z415" s="163"/>
      <c r="AA415" s="168">
        <f>AA416</f>
        <v>0</v>
      </c>
      <c r="AR415" s="169" t="s">
        <v>101</v>
      </c>
      <c r="AT415" s="170" t="s">
        <v>83</v>
      </c>
      <c r="AU415" s="170" t="s">
        <v>84</v>
      </c>
      <c r="AY415" s="169" t="s">
        <v>219</v>
      </c>
      <c r="BK415" s="171">
        <f>BK416</f>
        <v>0</v>
      </c>
    </row>
    <row r="416" spans="2:65" s="10" customFormat="1" ht="19.899999999999999" customHeight="1">
      <c r="B416" s="162"/>
      <c r="C416" s="163"/>
      <c r="D416" s="172" t="s">
        <v>305</v>
      </c>
      <c r="E416" s="172"/>
      <c r="F416" s="172"/>
      <c r="G416" s="172"/>
      <c r="H416" s="172"/>
      <c r="I416" s="172"/>
      <c r="J416" s="172"/>
      <c r="K416" s="172"/>
      <c r="L416" s="172"/>
      <c r="M416" s="172"/>
      <c r="N416" s="261">
        <f>BK416</f>
        <v>0</v>
      </c>
      <c r="O416" s="262"/>
      <c r="P416" s="262"/>
      <c r="Q416" s="262"/>
      <c r="R416" s="165"/>
      <c r="T416" s="166"/>
      <c r="U416" s="163"/>
      <c r="V416" s="163"/>
      <c r="W416" s="167">
        <f>W417</f>
        <v>0</v>
      </c>
      <c r="X416" s="163"/>
      <c r="Y416" s="167">
        <f>Y417</f>
        <v>0</v>
      </c>
      <c r="Z416" s="163"/>
      <c r="AA416" s="168">
        <f>AA417</f>
        <v>0</v>
      </c>
      <c r="AR416" s="169" t="s">
        <v>101</v>
      </c>
      <c r="AT416" s="170" t="s">
        <v>83</v>
      </c>
      <c r="AU416" s="170" t="s">
        <v>40</v>
      </c>
      <c r="AY416" s="169" t="s">
        <v>219</v>
      </c>
      <c r="BK416" s="171">
        <f>BK417</f>
        <v>0</v>
      </c>
    </row>
    <row r="417" spans="2:65" s="1" customFormat="1" ht="51" customHeight="1">
      <c r="B417" s="35"/>
      <c r="C417" s="173" t="s">
        <v>1282</v>
      </c>
      <c r="D417" s="173" t="s">
        <v>220</v>
      </c>
      <c r="E417" s="174" t="s">
        <v>1283</v>
      </c>
      <c r="F417" s="251" t="s">
        <v>1284</v>
      </c>
      <c r="G417" s="251"/>
      <c r="H417" s="251"/>
      <c r="I417" s="251"/>
      <c r="J417" s="175" t="s">
        <v>372</v>
      </c>
      <c r="K417" s="176">
        <v>1</v>
      </c>
      <c r="L417" s="252">
        <v>0</v>
      </c>
      <c r="M417" s="253"/>
      <c r="N417" s="254">
        <f>ROUND(L417*K417,2)</f>
        <v>0</v>
      </c>
      <c r="O417" s="254"/>
      <c r="P417" s="254"/>
      <c r="Q417" s="254"/>
      <c r="R417" s="37"/>
      <c r="T417" s="177" t="s">
        <v>22</v>
      </c>
      <c r="U417" s="44" t="s">
        <v>49</v>
      </c>
      <c r="V417" s="36"/>
      <c r="W417" s="178">
        <f>V417*K417</f>
        <v>0</v>
      </c>
      <c r="X417" s="178">
        <v>0</v>
      </c>
      <c r="Y417" s="178">
        <f>X417*K417</f>
        <v>0</v>
      </c>
      <c r="Z417" s="178">
        <v>0</v>
      </c>
      <c r="AA417" s="179">
        <f>Z417*K417</f>
        <v>0</v>
      </c>
      <c r="AR417" s="19" t="s">
        <v>544</v>
      </c>
      <c r="AT417" s="19" t="s">
        <v>220</v>
      </c>
      <c r="AU417" s="19" t="s">
        <v>93</v>
      </c>
      <c r="AY417" s="19" t="s">
        <v>219</v>
      </c>
      <c r="BE417" s="118">
        <f>IF(U417="základní",N417,0)</f>
        <v>0</v>
      </c>
      <c r="BF417" s="118">
        <f>IF(U417="snížená",N417,0)</f>
        <v>0</v>
      </c>
      <c r="BG417" s="118">
        <f>IF(U417="zákl. přenesená",N417,0)</f>
        <v>0</v>
      </c>
      <c r="BH417" s="118">
        <f>IF(U417="sníž. přenesená",N417,0)</f>
        <v>0</v>
      </c>
      <c r="BI417" s="118">
        <f>IF(U417="nulová",N417,0)</f>
        <v>0</v>
      </c>
      <c r="BJ417" s="19" t="s">
        <v>40</v>
      </c>
      <c r="BK417" s="118">
        <f>ROUND(L417*K417,2)</f>
        <v>0</v>
      </c>
      <c r="BL417" s="19" t="s">
        <v>544</v>
      </c>
      <c r="BM417" s="19" t="s">
        <v>1285</v>
      </c>
    </row>
    <row r="418" spans="2:65" s="1" customFormat="1" ht="49.9" customHeight="1">
      <c r="B418" s="35"/>
      <c r="C418" s="36"/>
      <c r="D418" s="164" t="s">
        <v>282</v>
      </c>
      <c r="E418" s="36"/>
      <c r="F418" s="36"/>
      <c r="G418" s="36"/>
      <c r="H418" s="36"/>
      <c r="I418" s="36"/>
      <c r="J418" s="36"/>
      <c r="K418" s="36"/>
      <c r="L418" s="36"/>
      <c r="M418" s="36"/>
      <c r="N418" s="249">
        <f>BK418</f>
        <v>0</v>
      </c>
      <c r="O418" s="250"/>
      <c r="P418" s="250"/>
      <c r="Q418" s="250"/>
      <c r="R418" s="37"/>
      <c r="T418" s="153"/>
      <c r="U418" s="56"/>
      <c r="V418" s="56"/>
      <c r="W418" s="56"/>
      <c r="X418" s="56"/>
      <c r="Y418" s="56"/>
      <c r="Z418" s="56"/>
      <c r="AA418" s="58"/>
      <c r="AT418" s="19" t="s">
        <v>83</v>
      </c>
      <c r="AU418" s="19" t="s">
        <v>84</v>
      </c>
      <c r="AY418" s="19" t="s">
        <v>283</v>
      </c>
      <c r="BK418" s="118">
        <v>0</v>
      </c>
    </row>
    <row r="419" spans="2:65" s="1" customFormat="1" ht="6.95" customHeight="1">
      <c r="B419" s="59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1"/>
    </row>
  </sheetData>
  <sheetProtection algorithmName="SHA-512" hashValue="vDbaBW8Kf0yAgN3w3ZLfxwBUkQqVZxndAMFjjZJxJRne1K8Ero78D4OSd06OIW21DgSmKyZ63BrRgOonxstHfA==" saltValue="Hw3C371DPnMNCdP+kaUp9IpgoRY7w8JaQkfo55sbqRyD2WtA/ikP2fUwGm91ZJYi/rDypd1eDtdpRf846tThgg==" spinCount="10" sheet="1" objects="1" scenarios="1" formatColumns="0" formatRows="0"/>
  <mergeCells count="863">
    <mergeCell ref="N417:Q417"/>
    <mergeCell ref="N410:Q410"/>
    <mergeCell ref="N412:Q412"/>
    <mergeCell ref="N415:Q415"/>
    <mergeCell ref="N416:Q416"/>
    <mergeCell ref="N418:Q418"/>
    <mergeCell ref="F408:I408"/>
    <mergeCell ref="F407:I407"/>
    <mergeCell ref="F409:I409"/>
    <mergeCell ref="F411:I411"/>
    <mergeCell ref="F413:I413"/>
    <mergeCell ref="F414:I414"/>
    <mergeCell ref="F417:I417"/>
    <mergeCell ref="L408:M408"/>
    <mergeCell ref="L407:M407"/>
    <mergeCell ref="L409:M409"/>
    <mergeCell ref="L411:M411"/>
    <mergeCell ref="L413:M413"/>
    <mergeCell ref="L414:M414"/>
    <mergeCell ref="L417:M417"/>
    <mergeCell ref="N408:Q408"/>
    <mergeCell ref="N409:Q409"/>
    <mergeCell ref="N411:Q411"/>
    <mergeCell ref="N413:Q413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7:Q117"/>
    <mergeCell ref="N118:Q118"/>
    <mergeCell ref="N119:Q119"/>
    <mergeCell ref="N120:Q120"/>
    <mergeCell ref="N121:Q121"/>
    <mergeCell ref="N122:Q122"/>
    <mergeCell ref="N123:Q123"/>
    <mergeCell ref="L125:Q125"/>
    <mergeCell ref="N147:Q147"/>
    <mergeCell ref="F147:I147"/>
    <mergeCell ref="C131:Q131"/>
    <mergeCell ref="F133:P133"/>
    <mergeCell ref="F134:P134"/>
    <mergeCell ref="F135:P135"/>
    <mergeCell ref="M137:P137"/>
    <mergeCell ref="M139:Q139"/>
    <mergeCell ref="M140:Q140"/>
    <mergeCell ref="F142:I142"/>
    <mergeCell ref="L142:M142"/>
    <mergeCell ref="N142:Q142"/>
    <mergeCell ref="N143:Q143"/>
    <mergeCell ref="N144:Q144"/>
    <mergeCell ref="N145:Q145"/>
    <mergeCell ref="D119:H119"/>
    <mergeCell ref="D118:H118"/>
    <mergeCell ref="D120:H120"/>
    <mergeCell ref="D121:H121"/>
    <mergeCell ref="D122:H122"/>
    <mergeCell ref="F146:I146"/>
    <mergeCell ref="L146:M146"/>
    <mergeCell ref="N146:Q146"/>
    <mergeCell ref="F152:I152"/>
    <mergeCell ref="F153:I153"/>
    <mergeCell ref="F154:I154"/>
    <mergeCell ref="F155:I155"/>
    <mergeCell ref="F157:I157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F158:I158"/>
    <mergeCell ref="F159:I159"/>
    <mergeCell ref="F160:I160"/>
    <mergeCell ref="F161:I161"/>
    <mergeCell ref="F162:I162"/>
    <mergeCell ref="L147:M147"/>
    <mergeCell ref="L153:M153"/>
    <mergeCell ref="L148:M148"/>
    <mergeCell ref="L149:M149"/>
    <mergeCell ref="L150:M150"/>
    <mergeCell ref="L151:M151"/>
    <mergeCell ref="L152:M152"/>
    <mergeCell ref="L154:M154"/>
    <mergeCell ref="L155:M155"/>
    <mergeCell ref="L157:M157"/>
    <mergeCell ref="L158:M158"/>
    <mergeCell ref="L159:M159"/>
    <mergeCell ref="L160:M160"/>
    <mergeCell ref="L161:M161"/>
    <mergeCell ref="L162:M162"/>
    <mergeCell ref="F151:I151"/>
    <mergeCell ref="F150:I150"/>
    <mergeCell ref="F148:I148"/>
    <mergeCell ref="F149:I149"/>
    <mergeCell ref="N172:Q172"/>
    <mergeCell ref="N171:Q171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N166:Q166"/>
    <mergeCell ref="N167:Q167"/>
    <mergeCell ref="N168:Q168"/>
    <mergeCell ref="N169:Q169"/>
    <mergeCell ref="N170:Q170"/>
    <mergeCell ref="F173:I173"/>
    <mergeCell ref="F174:I174"/>
    <mergeCell ref="F175:I175"/>
    <mergeCell ref="F176:I176"/>
    <mergeCell ref="F177:I177"/>
    <mergeCell ref="F178:I178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N173:Q173"/>
    <mergeCell ref="N174:Q174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N183:Q183"/>
    <mergeCell ref="N184:Q184"/>
    <mergeCell ref="N185:Q185"/>
    <mergeCell ref="N187:Q187"/>
    <mergeCell ref="N188:Q188"/>
    <mergeCell ref="N186:Q186"/>
    <mergeCell ref="F179:I179"/>
    <mergeCell ref="F180:I180"/>
    <mergeCell ref="F181:I181"/>
    <mergeCell ref="F182:I182"/>
    <mergeCell ref="F183:I183"/>
    <mergeCell ref="F184:I184"/>
    <mergeCell ref="F185:I185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L179:M179"/>
    <mergeCell ref="L180:M180"/>
    <mergeCell ref="L181:M181"/>
    <mergeCell ref="L182:M182"/>
    <mergeCell ref="L183:M183"/>
    <mergeCell ref="L184:M184"/>
    <mergeCell ref="L185:M185"/>
    <mergeCell ref="L187:M187"/>
    <mergeCell ref="L188:M188"/>
    <mergeCell ref="L189:M189"/>
    <mergeCell ref="L190:M190"/>
    <mergeCell ref="L191:M191"/>
    <mergeCell ref="L192:M192"/>
    <mergeCell ref="L193:M193"/>
    <mergeCell ref="L194:M194"/>
    <mergeCell ref="N189:Q189"/>
    <mergeCell ref="N190:Q190"/>
    <mergeCell ref="N191:Q191"/>
    <mergeCell ref="N192:Q192"/>
    <mergeCell ref="N193:Q193"/>
    <mergeCell ref="N194:Q194"/>
    <mergeCell ref="N195:Q195"/>
    <mergeCell ref="N196:Q196"/>
    <mergeCell ref="N197:Q197"/>
    <mergeCell ref="N198:Q198"/>
    <mergeCell ref="N200:Q200"/>
    <mergeCell ref="N201:Q201"/>
    <mergeCell ref="N202:Q202"/>
    <mergeCell ref="N203:Q203"/>
    <mergeCell ref="N204:Q204"/>
    <mergeCell ref="N199:Q199"/>
    <mergeCell ref="F195:I195"/>
    <mergeCell ref="F196:I196"/>
    <mergeCell ref="F197:I197"/>
    <mergeCell ref="F198:I198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L195:M195"/>
    <mergeCell ref="L196:M196"/>
    <mergeCell ref="L197:M197"/>
    <mergeCell ref="L198:M198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L210:M210"/>
    <mergeCell ref="N156:Q156"/>
    <mergeCell ref="N157:Q157"/>
    <mergeCell ref="N161:Q161"/>
    <mergeCell ref="N158:Q158"/>
    <mergeCell ref="N159:Q159"/>
    <mergeCell ref="N160:Q160"/>
    <mergeCell ref="N162:Q162"/>
    <mergeCell ref="N164:Q164"/>
    <mergeCell ref="N165:Q165"/>
    <mergeCell ref="N163:Q163"/>
    <mergeCell ref="N205:Q205"/>
    <mergeCell ref="N206:Q206"/>
    <mergeCell ref="N207:Q207"/>
    <mergeCell ref="N208:Q208"/>
    <mergeCell ref="N209:Q209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N219:Q219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25:M225"/>
    <mergeCell ref="N220:Q220"/>
    <mergeCell ref="N221:Q221"/>
    <mergeCell ref="N222:Q222"/>
    <mergeCell ref="N223:Q223"/>
    <mergeCell ref="N224:Q224"/>
    <mergeCell ref="N225:Q225"/>
    <mergeCell ref="N226:Q226"/>
    <mergeCell ref="N227:Q227"/>
    <mergeCell ref="N228:Q228"/>
    <mergeCell ref="N229:Q229"/>
    <mergeCell ref="N230:Q230"/>
    <mergeCell ref="N231:Q231"/>
    <mergeCell ref="N232:Q232"/>
    <mergeCell ref="N233:Q233"/>
    <mergeCell ref="N234:Q234"/>
    <mergeCell ref="N235:Q23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6:I236"/>
    <mergeCell ref="F237:I237"/>
    <mergeCell ref="F238:I238"/>
    <mergeCell ref="F239:I239"/>
    <mergeCell ref="F240:I240"/>
    <mergeCell ref="F241:I241"/>
    <mergeCell ref="L226:M226"/>
    <mergeCell ref="L227:M227"/>
    <mergeCell ref="L228:M228"/>
    <mergeCell ref="L229:M229"/>
    <mergeCell ref="L230:M230"/>
    <mergeCell ref="L231:M231"/>
    <mergeCell ref="L232:M232"/>
    <mergeCell ref="L233:M233"/>
    <mergeCell ref="L234:M234"/>
    <mergeCell ref="L236:M236"/>
    <mergeCell ref="L237:M237"/>
    <mergeCell ref="L238:M238"/>
    <mergeCell ref="L239:M239"/>
    <mergeCell ref="L240:M240"/>
    <mergeCell ref="L241:M241"/>
    <mergeCell ref="N252:Q252"/>
    <mergeCell ref="N250:Q250"/>
    <mergeCell ref="N249:Q249"/>
    <mergeCell ref="N251:Q251"/>
    <mergeCell ref="F242:I242"/>
    <mergeCell ref="F243:I243"/>
    <mergeCell ref="F244:I244"/>
    <mergeCell ref="F245:I245"/>
    <mergeCell ref="F246:I246"/>
    <mergeCell ref="F247:I247"/>
    <mergeCell ref="F248:I248"/>
    <mergeCell ref="F250:I250"/>
    <mergeCell ref="N245:Q245"/>
    <mergeCell ref="N246:Q246"/>
    <mergeCell ref="N247:Q247"/>
    <mergeCell ref="N248:Q248"/>
    <mergeCell ref="F253:I253"/>
    <mergeCell ref="F254:I254"/>
    <mergeCell ref="F255:I255"/>
    <mergeCell ref="F256:I256"/>
    <mergeCell ref="F257:I257"/>
    <mergeCell ref="F258:I258"/>
    <mergeCell ref="F259:I259"/>
    <mergeCell ref="L242:M242"/>
    <mergeCell ref="L243:M243"/>
    <mergeCell ref="L244:M244"/>
    <mergeCell ref="L245:M245"/>
    <mergeCell ref="L246:M246"/>
    <mergeCell ref="L247:M247"/>
    <mergeCell ref="L248:M248"/>
    <mergeCell ref="L250:M250"/>
    <mergeCell ref="L253:M253"/>
    <mergeCell ref="L254:M254"/>
    <mergeCell ref="L255:M255"/>
    <mergeCell ref="L256:M256"/>
    <mergeCell ref="L257:M257"/>
    <mergeCell ref="L258:M258"/>
    <mergeCell ref="L259:M259"/>
    <mergeCell ref="N273:Q273"/>
    <mergeCell ref="N263:Q263"/>
    <mergeCell ref="F260:I260"/>
    <mergeCell ref="F261:I261"/>
    <mergeCell ref="F262:I262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N262:Q262"/>
    <mergeCell ref="N264:Q264"/>
    <mergeCell ref="N265:Q265"/>
    <mergeCell ref="N266:Q266"/>
    <mergeCell ref="N267:Q267"/>
    <mergeCell ref="N268:Q268"/>
    <mergeCell ref="N269:Q269"/>
    <mergeCell ref="N270:Q270"/>
    <mergeCell ref="N271:Q271"/>
    <mergeCell ref="N272:Q272"/>
    <mergeCell ref="F274:I274"/>
    <mergeCell ref="F275:I275"/>
    <mergeCell ref="F276:I276"/>
    <mergeCell ref="L260:M260"/>
    <mergeCell ref="L261:M261"/>
    <mergeCell ref="L262:M262"/>
    <mergeCell ref="L264:M264"/>
    <mergeCell ref="L265:M265"/>
    <mergeCell ref="L266:M266"/>
    <mergeCell ref="L267:M267"/>
    <mergeCell ref="L268:M268"/>
    <mergeCell ref="L269:M269"/>
    <mergeCell ref="L270:M270"/>
    <mergeCell ref="L271:M271"/>
    <mergeCell ref="L272:M272"/>
    <mergeCell ref="L274:M274"/>
    <mergeCell ref="L275:M275"/>
    <mergeCell ref="L276:M276"/>
    <mergeCell ref="N236:Q236"/>
    <mergeCell ref="N237:Q237"/>
    <mergeCell ref="N238:Q238"/>
    <mergeCell ref="N239:Q239"/>
    <mergeCell ref="N240:Q240"/>
    <mergeCell ref="N241:Q241"/>
    <mergeCell ref="N242:Q242"/>
    <mergeCell ref="N243:Q243"/>
    <mergeCell ref="N244:Q244"/>
    <mergeCell ref="N253:Q253"/>
    <mergeCell ref="N255:Q255"/>
    <mergeCell ref="N254:Q254"/>
    <mergeCell ref="N256:Q256"/>
    <mergeCell ref="N257:Q257"/>
    <mergeCell ref="N258:Q258"/>
    <mergeCell ref="N259:Q259"/>
    <mergeCell ref="N260:Q260"/>
    <mergeCell ref="N261:Q261"/>
    <mergeCell ref="N274:Q274"/>
    <mergeCell ref="N275:Q275"/>
    <mergeCell ref="N276:Q276"/>
    <mergeCell ref="N277:Q277"/>
    <mergeCell ref="N278:Q278"/>
    <mergeCell ref="N279:Q279"/>
    <mergeCell ref="N281:Q281"/>
    <mergeCell ref="N282:Q282"/>
    <mergeCell ref="N283:Q283"/>
    <mergeCell ref="N284:Q284"/>
    <mergeCell ref="N285:Q285"/>
    <mergeCell ref="N280:Q280"/>
    <mergeCell ref="F277:I277"/>
    <mergeCell ref="F278:I278"/>
    <mergeCell ref="F279:I279"/>
    <mergeCell ref="F281:I281"/>
    <mergeCell ref="F282:I282"/>
    <mergeCell ref="F283:I283"/>
    <mergeCell ref="F284:I284"/>
    <mergeCell ref="F285:I285"/>
    <mergeCell ref="F287:I287"/>
    <mergeCell ref="F288:I288"/>
    <mergeCell ref="F289:I289"/>
    <mergeCell ref="F290:I290"/>
    <mergeCell ref="F291:I291"/>
    <mergeCell ref="F292:I292"/>
    <mergeCell ref="F293:I293"/>
    <mergeCell ref="L277:M277"/>
    <mergeCell ref="L278:M278"/>
    <mergeCell ref="L279:M279"/>
    <mergeCell ref="L281:M281"/>
    <mergeCell ref="L282:M282"/>
    <mergeCell ref="L283:M283"/>
    <mergeCell ref="L284:M284"/>
    <mergeCell ref="L285:M285"/>
    <mergeCell ref="L287:M287"/>
    <mergeCell ref="L288:M288"/>
    <mergeCell ref="L289:M289"/>
    <mergeCell ref="L290:M290"/>
    <mergeCell ref="L291:M291"/>
    <mergeCell ref="L292:M292"/>
    <mergeCell ref="L293:M293"/>
    <mergeCell ref="N296:Q296"/>
    <mergeCell ref="N297:Q297"/>
    <mergeCell ref="N298:Q298"/>
    <mergeCell ref="N299:Q299"/>
    <mergeCell ref="N300:Q300"/>
    <mergeCell ref="N301:Q301"/>
    <mergeCell ref="N286:Q286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N287:Q287"/>
    <mergeCell ref="N288:Q288"/>
    <mergeCell ref="N289:Q289"/>
    <mergeCell ref="N290:Q290"/>
    <mergeCell ref="N291:Q291"/>
    <mergeCell ref="N292:Q292"/>
    <mergeCell ref="N293:Q293"/>
    <mergeCell ref="N294:Q294"/>
    <mergeCell ref="N295:Q295"/>
    <mergeCell ref="F302:I302"/>
    <mergeCell ref="F303:I303"/>
    <mergeCell ref="F304:I304"/>
    <mergeCell ref="F305:I305"/>
    <mergeCell ref="F306:I306"/>
    <mergeCell ref="F307:I307"/>
    <mergeCell ref="F308:I308"/>
    <mergeCell ref="L294:M294"/>
    <mergeCell ref="L295:M295"/>
    <mergeCell ref="L296:M296"/>
    <mergeCell ref="L297:M297"/>
    <mergeCell ref="L298:M298"/>
    <mergeCell ref="L299:M299"/>
    <mergeCell ref="L300:M300"/>
    <mergeCell ref="L301:M301"/>
    <mergeCell ref="L302:M302"/>
    <mergeCell ref="L303:M303"/>
    <mergeCell ref="L304:M304"/>
    <mergeCell ref="L305:M305"/>
    <mergeCell ref="L306:M306"/>
    <mergeCell ref="L307:M307"/>
    <mergeCell ref="L308:M308"/>
    <mergeCell ref="N302:Q302"/>
    <mergeCell ref="N303:Q303"/>
    <mergeCell ref="N304:Q304"/>
    <mergeCell ref="N305:Q305"/>
    <mergeCell ref="N306:Q306"/>
    <mergeCell ref="N307:Q307"/>
    <mergeCell ref="N308:Q308"/>
    <mergeCell ref="N309:Q309"/>
    <mergeCell ref="N310:Q310"/>
    <mergeCell ref="N311:Q311"/>
    <mergeCell ref="N312:Q312"/>
    <mergeCell ref="N313:Q313"/>
    <mergeCell ref="N314:Q314"/>
    <mergeCell ref="N315:Q315"/>
    <mergeCell ref="N316:Q316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1:I321"/>
    <mergeCell ref="F322:I322"/>
    <mergeCell ref="F323:I323"/>
    <mergeCell ref="F324:I324"/>
    <mergeCell ref="L309:M309"/>
    <mergeCell ref="L310:M310"/>
    <mergeCell ref="L311:M311"/>
    <mergeCell ref="L312:M312"/>
    <mergeCell ref="L313:M313"/>
    <mergeCell ref="L314:M314"/>
    <mergeCell ref="L315:M315"/>
    <mergeCell ref="L316:M316"/>
    <mergeCell ref="L317:M317"/>
    <mergeCell ref="L318:M318"/>
    <mergeCell ref="L319:M319"/>
    <mergeCell ref="L321:M321"/>
    <mergeCell ref="L322:M322"/>
    <mergeCell ref="L323:M323"/>
    <mergeCell ref="L324:M324"/>
    <mergeCell ref="N333:Q333"/>
    <mergeCell ref="N332:Q332"/>
    <mergeCell ref="N331:Q331"/>
    <mergeCell ref="F325:I325"/>
    <mergeCell ref="F326:I326"/>
    <mergeCell ref="F327:I327"/>
    <mergeCell ref="F328:I328"/>
    <mergeCell ref="F329:I329"/>
    <mergeCell ref="F330:I330"/>
    <mergeCell ref="F332:I332"/>
    <mergeCell ref="F333:I333"/>
    <mergeCell ref="N327:Q327"/>
    <mergeCell ref="N328:Q328"/>
    <mergeCell ref="N329:Q329"/>
    <mergeCell ref="N330:Q330"/>
    <mergeCell ref="F334:I334"/>
    <mergeCell ref="F335:I335"/>
    <mergeCell ref="F336:I336"/>
    <mergeCell ref="F337:I337"/>
    <mergeCell ref="F338:I338"/>
    <mergeCell ref="F339:I339"/>
    <mergeCell ref="F340:I340"/>
    <mergeCell ref="L325:M325"/>
    <mergeCell ref="L326:M326"/>
    <mergeCell ref="L327:M327"/>
    <mergeCell ref="L328:M328"/>
    <mergeCell ref="L329:M329"/>
    <mergeCell ref="L330:M330"/>
    <mergeCell ref="L332:M332"/>
    <mergeCell ref="L333:M333"/>
    <mergeCell ref="L334:M334"/>
    <mergeCell ref="L335:M335"/>
    <mergeCell ref="L336:M336"/>
    <mergeCell ref="L337:M337"/>
    <mergeCell ref="L338:M338"/>
    <mergeCell ref="L339:M339"/>
    <mergeCell ref="L340:M340"/>
    <mergeCell ref="N317:Q317"/>
    <mergeCell ref="N318:Q318"/>
    <mergeCell ref="N319:Q319"/>
    <mergeCell ref="N321:Q321"/>
    <mergeCell ref="N322:Q322"/>
    <mergeCell ref="N323:Q323"/>
    <mergeCell ref="N324:Q324"/>
    <mergeCell ref="N325:Q325"/>
    <mergeCell ref="N326:Q326"/>
    <mergeCell ref="N320:Q320"/>
    <mergeCell ref="N334:Q334"/>
    <mergeCell ref="N335:Q335"/>
    <mergeCell ref="N336:Q336"/>
    <mergeCell ref="N337:Q337"/>
    <mergeCell ref="N338:Q338"/>
    <mergeCell ref="N339:Q339"/>
    <mergeCell ref="N340:Q340"/>
    <mergeCell ref="N341:Q341"/>
    <mergeCell ref="N342:Q342"/>
    <mergeCell ref="N343:Q343"/>
    <mergeCell ref="N344:Q344"/>
    <mergeCell ref="N345:Q345"/>
    <mergeCell ref="N346:Q346"/>
    <mergeCell ref="N347:Q347"/>
    <mergeCell ref="N348:Q348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L341:M341"/>
    <mergeCell ref="L342:M342"/>
    <mergeCell ref="L343:M343"/>
    <mergeCell ref="L344:M344"/>
    <mergeCell ref="L345:M345"/>
    <mergeCell ref="L346:M346"/>
    <mergeCell ref="L347:M347"/>
    <mergeCell ref="L348:M348"/>
    <mergeCell ref="L349:M349"/>
    <mergeCell ref="L350:M350"/>
    <mergeCell ref="L351:M351"/>
    <mergeCell ref="L352:M352"/>
    <mergeCell ref="L353:M353"/>
    <mergeCell ref="L354:M354"/>
    <mergeCell ref="L355:M355"/>
    <mergeCell ref="N349:Q349"/>
    <mergeCell ref="N350:Q350"/>
    <mergeCell ref="N351:Q351"/>
    <mergeCell ref="N352:Q352"/>
    <mergeCell ref="N353:Q353"/>
    <mergeCell ref="N354:Q354"/>
    <mergeCell ref="N355:Q355"/>
    <mergeCell ref="N357:Q357"/>
    <mergeCell ref="N358:Q358"/>
    <mergeCell ref="N359:Q359"/>
    <mergeCell ref="N360:Q360"/>
    <mergeCell ref="N361:Q361"/>
    <mergeCell ref="N362:Q362"/>
    <mergeCell ref="N363:Q363"/>
    <mergeCell ref="N364:Q364"/>
    <mergeCell ref="N356:Q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L357:M357"/>
    <mergeCell ref="L358:M358"/>
    <mergeCell ref="L359:M359"/>
    <mergeCell ref="L360:M360"/>
    <mergeCell ref="L361:M361"/>
    <mergeCell ref="L362:M362"/>
    <mergeCell ref="L363:M363"/>
    <mergeCell ref="L364:M364"/>
    <mergeCell ref="L365:M365"/>
    <mergeCell ref="L366:M366"/>
    <mergeCell ref="L367:M367"/>
    <mergeCell ref="L368:M368"/>
    <mergeCell ref="L369:M369"/>
    <mergeCell ref="L370:M370"/>
    <mergeCell ref="L371:M371"/>
    <mergeCell ref="N365:Q365"/>
    <mergeCell ref="N366:Q366"/>
    <mergeCell ref="N367:Q367"/>
    <mergeCell ref="N368:Q368"/>
    <mergeCell ref="N369:Q369"/>
    <mergeCell ref="N370:Q370"/>
    <mergeCell ref="N371:Q371"/>
    <mergeCell ref="N372:Q372"/>
    <mergeCell ref="N373:Q373"/>
    <mergeCell ref="N374:Q374"/>
    <mergeCell ref="N375:Q375"/>
    <mergeCell ref="N376:Q376"/>
    <mergeCell ref="N377:Q377"/>
    <mergeCell ref="N378:Q378"/>
    <mergeCell ref="N379:Q379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2:I382"/>
    <mergeCell ref="F383:I383"/>
    <mergeCell ref="F384:I384"/>
    <mergeCell ref="F385:I385"/>
    <mergeCell ref="F386:I386"/>
    <mergeCell ref="F387:I387"/>
    <mergeCell ref="L372:M372"/>
    <mergeCell ref="L373:M373"/>
    <mergeCell ref="L374:M374"/>
    <mergeCell ref="L375:M375"/>
    <mergeCell ref="L376:M376"/>
    <mergeCell ref="L377:M377"/>
    <mergeCell ref="L378:M378"/>
    <mergeCell ref="L379:M379"/>
    <mergeCell ref="L380:M380"/>
    <mergeCell ref="L382:M382"/>
    <mergeCell ref="L383:M383"/>
    <mergeCell ref="L384:M384"/>
    <mergeCell ref="L385:M385"/>
    <mergeCell ref="L386:M386"/>
    <mergeCell ref="L387:M387"/>
    <mergeCell ref="N396:Q396"/>
    <mergeCell ref="N395:Q395"/>
    <mergeCell ref="N394:Q394"/>
    <mergeCell ref="N397:Q397"/>
    <mergeCell ref="F388:I388"/>
    <mergeCell ref="F389:I389"/>
    <mergeCell ref="F391:I391"/>
    <mergeCell ref="F392:I392"/>
    <mergeCell ref="F393:I393"/>
    <mergeCell ref="F395:I395"/>
    <mergeCell ref="F396:I396"/>
    <mergeCell ref="N391:Q391"/>
    <mergeCell ref="N392:Q392"/>
    <mergeCell ref="N393:Q393"/>
    <mergeCell ref="N390:Q390"/>
    <mergeCell ref="F398:I398"/>
    <mergeCell ref="F399:I399"/>
    <mergeCell ref="F400:I400"/>
    <mergeCell ref="F401:I401"/>
    <mergeCell ref="F402:I402"/>
    <mergeCell ref="F404:I404"/>
    <mergeCell ref="F405:I405"/>
    <mergeCell ref="F406:I406"/>
    <mergeCell ref="L388:M388"/>
    <mergeCell ref="L389:M389"/>
    <mergeCell ref="L391:M391"/>
    <mergeCell ref="L392:M392"/>
    <mergeCell ref="L393:M393"/>
    <mergeCell ref="L395:M395"/>
    <mergeCell ref="L396:M396"/>
    <mergeCell ref="L398:M398"/>
    <mergeCell ref="L399:M399"/>
    <mergeCell ref="L400:M400"/>
    <mergeCell ref="L401:M401"/>
    <mergeCell ref="L402:M402"/>
    <mergeCell ref="L404:M404"/>
    <mergeCell ref="L405:M405"/>
    <mergeCell ref="L406:M406"/>
    <mergeCell ref="N380:Q380"/>
    <mergeCell ref="N382:Q382"/>
    <mergeCell ref="N383:Q383"/>
    <mergeCell ref="N384:Q384"/>
    <mergeCell ref="N385:Q385"/>
    <mergeCell ref="N386:Q386"/>
    <mergeCell ref="N387:Q387"/>
    <mergeCell ref="N388:Q388"/>
    <mergeCell ref="N389:Q389"/>
    <mergeCell ref="N381:Q381"/>
    <mergeCell ref="N414:Q414"/>
    <mergeCell ref="N403:Q403"/>
    <mergeCell ref="N398:Q398"/>
    <mergeCell ref="N400:Q400"/>
    <mergeCell ref="N399:Q399"/>
    <mergeCell ref="N401:Q401"/>
    <mergeCell ref="N402:Q402"/>
    <mergeCell ref="N404:Q404"/>
    <mergeCell ref="N405:Q405"/>
    <mergeCell ref="N406:Q406"/>
    <mergeCell ref="N407:Q407"/>
  </mergeCells>
  <hyperlinks>
    <hyperlink ref="F1:G1" location="C2" display="1) Krycí list rozpočtu"/>
    <hyperlink ref="H1:K1" location="C87" display="2) Rekapitulace rozpočtu"/>
    <hyperlink ref="L1" location="C14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9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105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284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ht="25.35" customHeight="1">
      <c r="B8" s="23"/>
      <c r="C8" s="26"/>
      <c r="D8" s="30" t="s">
        <v>183</v>
      </c>
      <c r="E8" s="26"/>
      <c r="F8" s="264" t="s">
        <v>285</v>
      </c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6"/>
      <c r="R8" s="24"/>
    </row>
    <row r="9" spans="1:66" s="1" customFormat="1" ht="32.85" customHeight="1">
      <c r="B9" s="35"/>
      <c r="C9" s="36"/>
      <c r="D9" s="29" t="s">
        <v>1286</v>
      </c>
      <c r="E9" s="36"/>
      <c r="F9" s="221" t="s">
        <v>1287</v>
      </c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36"/>
      <c r="R9" s="37"/>
    </row>
    <row r="10" spans="1:66" s="1" customFormat="1" ht="14.45" customHeight="1">
      <c r="B10" s="35"/>
      <c r="C10" s="36"/>
      <c r="D10" s="30" t="s">
        <v>21</v>
      </c>
      <c r="E10" s="36"/>
      <c r="F10" s="28" t="s">
        <v>22</v>
      </c>
      <c r="G10" s="36"/>
      <c r="H10" s="36"/>
      <c r="I10" s="36"/>
      <c r="J10" s="36"/>
      <c r="K10" s="36"/>
      <c r="L10" s="36"/>
      <c r="M10" s="30" t="s">
        <v>23</v>
      </c>
      <c r="N10" s="36"/>
      <c r="O10" s="28" t="s">
        <v>22</v>
      </c>
      <c r="P10" s="36"/>
      <c r="Q10" s="36"/>
      <c r="R10" s="37"/>
    </row>
    <row r="11" spans="1:66" s="1" customFormat="1" ht="14.45" customHeight="1">
      <c r="B11" s="35"/>
      <c r="C11" s="36"/>
      <c r="D11" s="30" t="s">
        <v>24</v>
      </c>
      <c r="E11" s="36"/>
      <c r="F11" s="28" t="s">
        <v>25</v>
      </c>
      <c r="G11" s="36"/>
      <c r="H11" s="36"/>
      <c r="I11" s="36"/>
      <c r="J11" s="36"/>
      <c r="K11" s="36"/>
      <c r="L11" s="36"/>
      <c r="M11" s="30" t="s">
        <v>26</v>
      </c>
      <c r="N11" s="36"/>
      <c r="O11" s="279" t="str">
        <f>'Rekapitulace stavby'!AN8</f>
        <v>5. 3. 2018</v>
      </c>
      <c r="P11" s="266"/>
      <c r="Q11" s="36"/>
      <c r="R11" s="37"/>
    </row>
    <row r="12" spans="1:66" s="1" customFormat="1" ht="10.7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66" s="1" customFormat="1" ht="14.45" customHeight="1">
      <c r="B13" s="35"/>
      <c r="C13" s="36"/>
      <c r="D13" s="30" t="s">
        <v>28</v>
      </c>
      <c r="E13" s="36"/>
      <c r="F13" s="36"/>
      <c r="G13" s="36"/>
      <c r="H13" s="36"/>
      <c r="I13" s="36"/>
      <c r="J13" s="36"/>
      <c r="K13" s="36"/>
      <c r="L13" s="36"/>
      <c r="M13" s="30" t="s">
        <v>29</v>
      </c>
      <c r="N13" s="36"/>
      <c r="O13" s="220" t="s">
        <v>30</v>
      </c>
      <c r="P13" s="220"/>
      <c r="Q13" s="36"/>
      <c r="R13" s="37"/>
    </row>
    <row r="14" spans="1:66" s="1" customFormat="1" ht="18" customHeight="1">
      <c r="B14" s="35"/>
      <c r="C14" s="36"/>
      <c r="D14" s="36"/>
      <c r="E14" s="28" t="s">
        <v>31</v>
      </c>
      <c r="F14" s="36"/>
      <c r="G14" s="36"/>
      <c r="H14" s="36"/>
      <c r="I14" s="36"/>
      <c r="J14" s="36"/>
      <c r="K14" s="36"/>
      <c r="L14" s="36"/>
      <c r="M14" s="30" t="s">
        <v>32</v>
      </c>
      <c r="N14" s="36"/>
      <c r="O14" s="220" t="s">
        <v>22</v>
      </c>
      <c r="P14" s="220"/>
      <c r="Q14" s="36"/>
      <c r="R14" s="37"/>
    </row>
    <row r="15" spans="1:66" s="1" customFormat="1" ht="6.9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1:66" s="1" customFormat="1" ht="14.45" customHeight="1">
      <c r="B16" s="35"/>
      <c r="C16" s="36"/>
      <c r="D16" s="30" t="s">
        <v>33</v>
      </c>
      <c r="E16" s="36"/>
      <c r="F16" s="36"/>
      <c r="G16" s="36"/>
      <c r="H16" s="36"/>
      <c r="I16" s="36"/>
      <c r="J16" s="36"/>
      <c r="K16" s="36"/>
      <c r="L16" s="36"/>
      <c r="M16" s="30" t="s">
        <v>29</v>
      </c>
      <c r="N16" s="36"/>
      <c r="O16" s="280" t="str">
        <f>IF('Rekapitulace stavby'!AN13="","",'Rekapitulace stavby'!AN13)</f>
        <v>Vyplň údaj</v>
      </c>
      <c r="P16" s="220"/>
      <c r="Q16" s="36"/>
      <c r="R16" s="37"/>
    </row>
    <row r="17" spans="2:18" s="1" customFormat="1" ht="18" customHeight="1">
      <c r="B17" s="35"/>
      <c r="C17" s="36"/>
      <c r="D17" s="36"/>
      <c r="E17" s="280" t="str">
        <f>IF('Rekapitulace stavby'!E14="","",'Rekapitulace stavby'!E14)</f>
        <v>Vyplň údaj</v>
      </c>
      <c r="F17" s="281"/>
      <c r="G17" s="281"/>
      <c r="H17" s="281"/>
      <c r="I17" s="281"/>
      <c r="J17" s="281"/>
      <c r="K17" s="281"/>
      <c r="L17" s="281"/>
      <c r="M17" s="30" t="s">
        <v>32</v>
      </c>
      <c r="N17" s="36"/>
      <c r="O17" s="280" t="str">
        <f>IF('Rekapitulace stavby'!AN14="","",'Rekapitulace stavby'!AN14)</f>
        <v>Vyplň údaj</v>
      </c>
      <c r="P17" s="220"/>
      <c r="Q17" s="36"/>
      <c r="R17" s="37"/>
    </row>
    <row r="18" spans="2:18" s="1" customFormat="1" ht="6.95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2:18" s="1" customFormat="1" ht="14.45" customHeight="1">
      <c r="B19" s="35"/>
      <c r="C19" s="36"/>
      <c r="D19" s="30" t="s">
        <v>35</v>
      </c>
      <c r="E19" s="36"/>
      <c r="F19" s="36"/>
      <c r="G19" s="36"/>
      <c r="H19" s="36"/>
      <c r="I19" s="36"/>
      <c r="J19" s="36"/>
      <c r="K19" s="36"/>
      <c r="L19" s="36"/>
      <c r="M19" s="30" t="s">
        <v>29</v>
      </c>
      <c r="N19" s="36"/>
      <c r="O19" s="220" t="s">
        <v>36</v>
      </c>
      <c r="P19" s="220"/>
      <c r="Q19" s="36"/>
      <c r="R19" s="37"/>
    </row>
    <row r="20" spans="2:18" s="1" customFormat="1" ht="18" customHeight="1">
      <c r="B20" s="35"/>
      <c r="C20" s="36"/>
      <c r="D20" s="36"/>
      <c r="E20" s="28" t="s">
        <v>37</v>
      </c>
      <c r="F20" s="36"/>
      <c r="G20" s="36"/>
      <c r="H20" s="36"/>
      <c r="I20" s="36"/>
      <c r="J20" s="36"/>
      <c r="K20" s="36"/>
      <c r="L20" s="36"/>
      <c r="M20" s="30" t="s">
        <v>32</v>
      </c>
      <c r="N20" s="36"/>
      <c r="O20" s="220" t="s">
        <v>38</v>
      </c>
      <c r="P20" s="220"/>
      <c r="Q20" s="36"/>
      <c r="R20" s="37"/>
    </row>
    <row r="21" spans="2:18" s="1" customFormat="1" ht="6.95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2:18" s="1" customFormat="1" ht="14.45" customHeight="1">
      <c r="B22" s="35"/>
      <c r="C22" s="36"/>
      <c r="D22" s="30" t="s">
        <v>41</v>
      </c>
      <c r="E22" s="36"/>
      <c r="F22" s="36"/>
      <c r="G22" s="36"/>
      <c r="H22" s="36"/>
      <c r="I22" s="36"/>
      <c r="J22" s="36"/>
      <c r="K22" s="36"/>
      <c r="L22" s="36"/>
      <c r="M22" s="30" t="s">
        <v>29</v>
      </c>
      <c r="N22" s="36"/>
      <c r="O22" s="220" t="s">
        <v>36</v>
      </c>
      <c r="P22" s="220"/>
      <c r="Q22" s="36"/>
      <c r="R22" s="37"/>
    </row>
    <row r="23" spans="2:18" s="1" customFormat="1" ht="18" customHeight="1">
      <c r="B23" s="35"/>
      <c r="C23" s="36"/>
      <c r="D23" s="36"/>
      <c r="E23" s="28" t="s">
        <v>37</v>
      </c>
      <c r="F23" s="36"/>
      <c r="G23" s="36"/>
      <c r="H23" s="36"/>
      <c r="I23" s="36"/>
      <c r="J23" s="36"/>
      <c r="K23" s="36"/>
      <c r="L23" s="36"/>
      <c r="M23" s="30" t="s">
        <v>32</v>
      </c>
      <c r="N23" s="36"/>
      <c r="O23" s="220" t="s">
        <v>38</v>
      </c>
      <c r="P23" s="220"/>
      <c r="Q23" s="36"/>
      <c r="R23" s="37"/>
    </row>
    <row r="24" spans="2:18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4.45" customHeight="1">
      <c r="B25" s="35"/>
      <c r="C25" s="36"/>
      <c r="D25" s="30" t="s">
        <v>43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85.5" customHeight="1">
      <c r="B26" s="35"/>
      <c r="C26" s="36"/>
      <c r="D26" s="36"/>
      <c r="E26" s="215" t="s">
        <v>44</v>
      </c>
      <c r="F26" s="215"/>
      <c r="G26" s="215"/>
      <c r="H26" s="215"/>
      <c r="I26" s="215"/>
      <c r="J26" s="215"/>
      <c r="K26" s="215"/>
      <c r="L26" s="215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</row>
    <row r="28" spans="2:18" s="1" customFormat="1" ht="6.95" customHeight="1">
      <c r="B28" s="35"/>
      <c r="C28" s="36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36"/>
      <c r="R28" s="37"/>
    </row>
    <row r="29" spans="2:18" s="1" customFormat="1" ht="14.45" customHeight="1">
      <c r="B29" s="35"/>
      <c r="C29" s="36"/>
      <c r="D29" s="126" t="s">
        <v>184</v>
      </c>
      <c r="E29" s="36"/>
      <c r="F29" s="36"/>
      <c r="G29" s="36"/>
      <c r="H29" s="36"/>
      <c r="I29" s="36"/>
      <c r="J29" s="36"/>
      <c r="K29" s="36"/>
      <c r="L29" s="36"/>
      <c r="M29" s="216">
        <f>N90</f>
        <v>0</v>
      </c>
      <c r="N29" s="216"/>
      <c r="O29" s="216"/>
      <c r="P29" s="216"/>
      <c r="Q29" s="36"/>
      <c r="R29" s="37"/>
    </row>
    <row r="30" spans="2:18" s="1" customFormat="1" ht="14.45" customHeight="1">
      <c r="B30" s="35"/>
      <c r="C30" s="36"/>
      <c r="D30" s="34" t="s">
        <v>169</v>
      </c>
      <c r="E30" s="36"/>
      <c r="F30" s="36"/>
      <c r="G30" s="36"/>
      <c r="H30" s="36"/>
      <c r="I30" s="36"/>
      <c r="J30" s="36"/>
      <c r="K30" s="36"/>
      <c r="L30" s="36"/>
      <c r="M30" s="216">
        <f>N97</f>
        <v>0</v>
      </c>
      <c r="N30" s="216"/>
      <c r="O30" s="216"/>
      <c r="P30" s="216"/>
      <c r="Q30" s="36"/>
      <c r="R30" s="37"/>
    </row>
    <row r="31" spans="2:18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</row>
    <row r="32" spans="2:18" s="1" customFormat="1" ht="25.35" customHeight="1">
      <c r="B32" s="35"/>
      <c r="C32" s="36"/>
      <c r="D32" s="127" t="s">
        <v>47</v>
      </c>
      <c r="E32" s="36"/>
      <c r="F32" s="36"/>
      <c r="G32" s="36"/>
      <c r="H32" s="36"/>
      <c r="I32" s="36"/>
      <c r="J32" s="36"/>
      <c r="K32" s="36"/>
      <c r="L32" s="36"/>
      <c r="M32" s="278">
        <f>ROUND(M29+M30,0)</f>
        <v>0</v>
      </c>
      <c r="N32" s="263"/>
      <c r="O32" s="263"/>
      <c r="P32" s="263"/>
      <c r="Q32" s="36"/>
      <c r="R32" s="37"/>
    </row>
    <row r="33" spans="2:18" s="1" customFormat="1" ht="6.95" customHeight="1">
      <c r="B33" s="35"/>
      <c r="C33" s="3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36"/>
      <c r="R33" s="37"/>
    </row>
    <row r="34" spans="2:18" s="1" customFormat="1" ht="14.45" customHeight="1">
      <c r="B34" s="35"/>
      <c r="C34" s="36"/>
      <c r="D34" s="42" t="s">
        <v>48</v>
      </c>
      <c r="E34" s="42" t="s">
        <v>49</v>
      </c>
      <c r="F34" s="43">
        <v>0.21</v>
      </c>
      <c r="G34" s="128" t="s">
        <v>50</v>
      </c>
      <c r="H34" s="274">
        <f>(SUM(BE97:BE104)+SUM(BE124:BE147))</f>
        <v>0</v>
      </c>
      <c r="I34" s="263"/>
      <c r="J34" s="263"/>
      <c r="K34" s="36"/>
      <c r="L34" s="36"/>
      <c r="M34" s="274">
        <f>ROUND((SUM(BE97:BE104)+SUM(BE124:BE147)), 0)*F34</f>
        <v>0</v>
      </c>
      <c r="N34" s="263"/>
      <c r="O34" s="263"/>
      <c r="P34" s="263"/>
      <c r="Q34" s="36"/>
      <c r="R34" s="37"/>
    </row>
    <row r="35" spans="2:18" s="1" customFormat="1" ht="14.45" customHeight="1">
      <c r="B35" s="35"/>
      <c r="C35" s="36"/>
      <c r="D35" s="36"/>
      <c r="E35" s="42" t="s">
        <v>51</v>
      </c>
      <c r="F35" s="43">
        <v>0.15</v>
      </c>
      <c r="G35" s="128" t="s">
        <v>50</v>
      </c>
      <c r="H35" s="274">
        <f>(SUM(BF97:BF104)+SUM(BF124:BF147))</f>
        <v>0</v>
      </c>
      <c r="I35" s="263"/>
      <c r="J35" s="263"/>
      <c r="K35" s="36"/>
      <c r="L35" s="36"/>
      <c r="M35" s="274">
        <f>ROUND((SUM(BF97:BF104)+SUM(BF124:BF147)), 0)*F35</f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52</v>
      </c>
      <c r="F36" s="43">
        <v>0.21</v>
      </c>
      <c r="G36" s="128" t="s">
        <v>50</v>
      </c>
      <c r="H36" s="274">
        <f>(SUM(BG97:BG104)+SUM(BG124:BG147))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53</v>
      </c>
      <c r="F37" s="43">
        <v>0.15</v>
      </c>
      <c r="G37" s="128" t="s">
        <v>50</v>
      </c>
      <c r="H37" s="274">
        <f>(SUM(BH97:BH104)+SUM(BH124:BH147))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54</v>
      </c>
      <c r="F38" s="43">
        <v>0</v>
      </c>
      <c r="G38" s="128" t="s">
        <v>50</v>
      </c>
      <c r="H38" s="274">
        <f>(SUM(BI97:BI104)+SUM(BI124:BI147))</f>
        <v>0</v>
      </c>
      <c r="I38" s="263"/>
      <c r="J38" s="263"/>
      <c r="K38" s="36"/>
      <c r="L38" s="36"/>
      <c r="M38" s="274">
        <v>0</v>
      </c>
      <c r="N38" s="263"/>
      <c r="O38" s="263"/>
      <c r="P38" s="263"/>
      <c r="Q38" s="36"/>
      <c r="R38" s="37"/>
    </row>
    <row r="39" spans="2:18" s="1" customFormat="1" ht="6.9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25.35" customHeight="1">
      <c r="B40" s="35"/>
      <c r="C40" s="124"/>
      <c r="D40" s="129" t="s">
        <v>55</v>
      </c>
      <c r="E40" s="79"/>
      <c r="F40" s="79"/>
      <c r="G40" s="130" t="s">
        <v>56</v>
      </c>
      <c r="H40" s="131" t="s">
        <v>57</v>
      </c>
      <c r="I40" s="79"/>
      <c r="J40" s="79"/>
      <c r="K40" s="79"/>
      <c r="L40" s="275">
        <f>SUM(M32:M38)</f>
        <v>0</v>
      </c>
      <c r="M40" s="275"/>
      <c r="N40" s="275"/>
      <c r="O40" s="275"/>
      <c r="P40" s="276"/>
      <c r="Q40" s="124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284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ht="30" customHeight="1">
      <c r="B80" s="23"/>
      <c r="C80" s="30" t="s">
        <v>183</v>
      </c>
      <c r="D80" s="26"/>
      <c r="E80" s="26"/>
      <c r="F80" s="264" t="s">
        <v>285</v>
      </c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6"/>
      <c r="R80" s="24"/>
      <c r="T80" s="136"/>
      <c r="U80" s="136"/>
    </row>
    <row r="81" spans="2:47" s="1" customFormat="1" ht="36.950000000000003" customHeight="1">
      <c r="B81" s="35"/>
      <c r="C81" s="69" t="s">
        <v>1286</v>
      </c>
      <c r="D81" s="36"/>
      <c r="E81" s="36"/>
      <c r="F81" s="236" t="str">
        <f>F9</f>
        <v>001A - Pilotové založení objektu</v>
      </c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36"/>
      <c r="R81" s="37"/>
      <c r="T81" s="135"/>
      <c r="U81" s="135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  <c r="T82" s="135"/>
      <c r="U82" s="135"/>
    </row>
    <row r="83" spans="2:47" s="1" customFormat="1" ht="18" customHeight="1">
      <c r="B83" s="35"/>
      <c r="C83" s="30" t="s">
        <v>24</v>
      </c>
      <c r="D83" s="36"/>
      <c r="E83" s="36"/>
      <c r="F83" s="28" t="str">
        <f>F11</f>
        <v>Dobruška</v>
      </c>
      <c r="G83" s="36"/>
      <c r="H83" s="36"/>
      <c r="I83" s="36"/>
      <c r="J83" s="36"/>
      <c r="K83" s="30" t="s">
        <v>26</v>
      </c>
      <c r="L83" s="36"/>
      <c r="M83" s="266" t="str">
        <f>IF(O11="","",O11)</f>
        <v>5. 3. 2018</v>
      </c>
      <c r="N83" s="266"/>
      <c r="O83" s="266"/>
      <c r="P83" s="266"/>
      <c r="Q83" s="36"/>
      <c r="R83" s="37"/>
      <c r="T83" s="135"/>
      <c r="U83" s="135"/>
    </row>
    <row r="84" spans="2:47" s="1" customFormat="1" ht="6.95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7"/>
      <c r="T84" s="135"/>
      <c r="U84" s="135"/>
    </row>
    <row r="85" spans="2:47" s="1" customFormat="1" ht="15">
      <c r="B85" s="35"/>
      <c r="C85" s="30" t="s">
        <v>28</v>
      </c>
      <c r="D85" s="36"/>
      <c r="E85" s="36"/>
      <c r="F85" s="28" t="str">
        <f>E14</f>
        <v>SŠ - Podorlické vzdělávací centrum Dobruška</v>
      </c>
      <c r="G85" s="36"/>
      <c r="H85" s="36"/>
      <c r="I85" s="36"/>
      <c r="J85" s="36"/>
      <c r="K85" s="30" t="s">
        <v>35</v>
      </c>
      <c r="L85" s="36"/>
      <c r="M85" s="220" t="str">
        <f>E20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4.45" customHeight="1">
      <c r="B86" s="35"/>
      <c r="C86" s="30" t="s">
        <v>33</v>
      </c>
      <c r="D86" s="36"/>
      <c r="E86" s="36"/>
      <c r="F86" s="28" t="str">
        <f>IF(E17="","",E17)</f>
        <v>Vyplň údaj</v>
      </c>
      <c r="G86" s="36"/>
      <c r="H86" s="36"/>
      <c r="I86" s="36"/>
      <c r="J86" s="36"/>
      <c r="K86" s="30" t="s">
        <v>41</v>
      </c>
      <c r="L86" s="36"/>
      <c r="M86" s="220" t="str">
        <f>E23</f>
        <v>ApA Architektonicko-projekt.ateliér Vamberk s.r.o.</v>
      </c>
      <c r="N86" s="220"/>
      <c r="O86" s="220"/>
      <c r="P86" s="220"/>
      <c r="Q86" s="220"/>
      <c r="R86" s="37"/>
      <c r="T86" s="135"/>
      <c r="U86" s="135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  <c r="T87" s="135"/>
      <c r="U87" s="135"/>
    </row>
    <row r="88" spans="2:47" s="1" customFormat="1" ht="29.25" customHeight="1">
      <c r="B88" s="35"/>
      <c r="C88" s="271" t="s">
        <v>186</v>
      </c>
      <c r="D88" s="272"/>
      <c r="E88" s="272"/>
      <c r="F88" s="272"/>
      <c r="G88" s="272"/>
      <c r="H88" s="124"/>
      <c r="I88" s="124"/>
      <c r="J88" s="124"/>
      <c r="K88" s="124"/>
      <c r="L88" s="124"/>
      <c r="M88" s="124"/>
      <c r="N88" s="271" t="s">
        <v>187</v>
      </c>
      <c r="O88" s="272"/>
      <c r="P88" s="272"/>
      <c r="Q88" s="272"/>
      <c r="R88" s="37"/>
      <c r="T88" s="135"/>
      <c r="U88" s="135"/>
    </row>
    <row r="89" spans="2:47" s="1" customFormat="1" ht="10.35" customHeight="1"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7"/>
      <c r="T89" s="135"/>
      <c r="U89" s="135"/>
    </row>
    <row r="90" spans="2:47" s="1" customFormat="1" ht="29.25" customHeight="1">
      <c r="B90" s="35"/>
      <c r="C90" s="137" t="s">
        <v>188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229">
        <f>N124</f>
        <v>0</v>
      </c>
      <c r="O90" s="269"/>
      <c r="P90" s="269"/>
      <c r="Q90" s="269"/>
      <c r="R90" s="37"/>
      <c r="T90" s="135"/>
      <c r="U90" s="135"/>
      <c r="AU90" s="19" t="s">
        <v>189</v>
      </c>
    </row>
    <row r="91" spans="2:47" s="7" customFormat="1" ht="24.95" customHeight="1">
      <c r="B91" s="138"/>
      <c r="C91" s="139"/>
      <c r="D91" s="140" t="s">
        <v>190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60">
        <f>N125</f>
        <v>0</v>
      </c>
      <c r="O91" s="273"/>
      <c r="P91" s="273"/>
      <c r="Q91" s="273"/>
      <c r="R91" s="141"/>
      <c r="T91" s="142"/>
      <c r="U91" s="142"/>
    </row>
    <row r="92" spans="2:47" s="8" customFormat="1" ht="19.899999999999999" customHeight="1">
      <c r="B92" s="143"/>
      <c r="C92" s="103"/>
      <c r="D92" s="114" t="s">
        <v>191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N126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286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N132</f>
        <v>0</v>
      </c>
      <c r="O93" s="227"/>
      <c r="P93" s="227"/>
      <c r="Q93" s="227"/>
      <c r="R93" s="144"/>
      <c r="T93" s="145"/>
      <c r="U93" s="145"/>
    </row>
    <row r="94" spans="2:47" s="8" customFormat="1" ht="19.899999999999999" customHeight="1">
      <c r="B94" s="143"/>
      <c r="C94" s="103"/>
      <c r="D94" s="114" t="s">
        <v>193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6">
        <f>N141</f>
        <v>0</v>
      </c>
      <c r="O94" s="227"/>
      <c r="P94" s="227"/>
      <c r="Q94" s="227"/>
      <c r="R94" s="144"/>
      <c r="T94" s="145"/>
      <c r="U94" s="145"/>
    </row>
    <row r="95" spans="2:47" s="8" customFormat="1" ht="19.899999999999999" customHeight="1">
      <c r="B95" s="143"/>
      <c r="C95" s="103"/>
      <c r="D95" s="114" t="s">
        <v>290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6">
        <f>N146</f>
        <v>0</v>
      </c>
      <c r="O95" s="227"/>
      <c r="P95" s="227"/>
      <c r="Q95" s="227"/>
      <c r="R95" s="144"/>
      <c r="T95" s="145"/>
      <c r="U95" s="145"/>
    </row>
    <row r="96" spans="2:47" s="1" customFormat="1" ht="21.75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  <c r="T96" s="135"/>
      <c r="U96" s="135"/>
    </row>
    <row r="97" spans="2:65" s="1" customFormat="1" ht="29.25" customHeight="1">
      <c r="B97" s="35"/>
      <c r="C97" s="137" t="s">
        <v>197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269">
        <f>ROUND(N98+N99+N100+N101+N102+N103,0)</f>
        <v>0</v>
      </c>
      <c r="O97" s="270"/>
      <c r="P97" s="270"/>
      <c r="Q97" s="270"/>
      <c r="R97" s="37"/>
      <c r="T97" s="146"/>
      <c r="U97" s="147" t="s">
        <v>48</v>
      </c>
    </row>
    <row r="98" spans="2:65" s="1" customFormat="1" ht="18" customHeight="1">
      <c r="B98" s="35"/>
      <c r="C98" s="36"/>
      <c r="D98" s="247" t="s">
        <v>198</v>
      </c>
      <c r="E98" s="248"/>
      <c r="F98" s="248"/>
      <c r="G98" s="248"/>
      <c r="H98" s="248"/>
      <c r="I98" s="36"/>
      <c r="J98" s="36"/>
      <c r="K98" s="36"/>
      <c r="L98" s="36"/>
      <c r="M98" s="36"/>
      <c r="N98" s="246">
        <f>ROUND(N90*T98,0)</f>
        <v>0</v>
      </c>
      <c r="O98" s="226"/>
      <c r="P98" s="226"/>
      <c r="Q98" s="226"/>
      <c r="R98" s="37"/>
      <c r="S98" s="148"/>
      <c r="T98" s="149"/>
      <c r="U98" s="150" t="s">
        <v>49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51" t="s">
        <v>162</v>
      </c>
      <c r="AZ98" s="148"/>
      <c r="BA98" s="148"/>
      <c r="BB98" s="148"/>
      <c r="BC98" s="148"/>
      <c r="BD98" s="148"/>
      <c r="BE98" s="152">
        <f t="shared" ref="BE98:BE103" si="0">IF(U98="základní",N98,0)</f>
        <v>0</v>
      </c>
      <c r="BF98" s="152">
        <f t="shared" ref="BF98:BF103" si="1">IF(U98="snížená",N98,0)</f>
        <v>0</v>
      </c>
      <c r="BG98" s="152">
        <f t="shared" ref="BG98:BG103" si="2">IF(U98="zákl. přenesená",N98,0)</f>
        <v>0</v>
      </c>
      <c r="BH98" s="152">
        <f t="shared" ref="BH98:BH103" si="3">IF(U98="sníž. přenesená",N98,0)</f>
        <v>0</v>
      </c>
      <c r="BI98" s="152">
        <f t="shared" ref="BI98:BI103" si="4">IF(U98="nulová",N98,0)</f>
        <v>0</v>
      </c>
      <c r="BJ98" s="151" t="s">
        <v>40</v>
      </c>
      <c r="BK98" s="148"/>
      <c r="BL98" s="148"/>
      <c r="BM98" s="148"/>
    </row>
    <row r="99" spans="2:65" s="1" customFormat="1" ht="18" customHeight="1">
      <c r="B99" s="35"/>
      <c r="C99" s="36"/>
      <c r="D99" s="247" t="s">
        <v>199</v>
      </c>
      <c r="E99" s="248"/>
      <c r="F99" s="248"/>
      <c r="G99" s="248"/>
      <c r="H99" s="248"/>
      <c r="I99" s="36"/>
      <c r="J99" s="36"/>
      <c r="K99" s="36"/>
      <c r="L99" s="36"/>
      <c r="M99" s="36"/>
      <c r="N99" s="246">
        <f>ROUND(N90*T99,0)</f>
        <v>0</v>
      </c>
      <c r="O99" s="226"/>
      <c r="P99" s="226"/>
      <c r="Q99" s="226"/>
      <c r="R99" s="37"/>
      <c r="S99" s="148"/>
      <c r="T99" s="149"/>
      <c r="U99" s="150" t="s">
        <v>49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51" t="s">
        <v>162</v>
      </c>
      <c r="AZ99" s="148"/>
      <c r="BA99" s="148"/>
      <c r="BB99" s="148"/>
      <c r="BC99" s="148"/>
      <c r="BD99" s="148"/>
      <c r="BE99" s="152">
        <f t="shared" si="0"/>
        <v>0</v>
      </c>
      <c r="BF99" s="152">
        <f t="shared" si="1"/>
        <v>0</v>
      </c>
      <c r="BG99" s="152">
        <f t="shared" si="2"/>
        <v>0</v>
      </c>
      <c r="BH99" s="152">
        <f t="shared" si="3"/>
        <v>0</v>
      </c>
      <c r="BI99" s="152">
        <f t="shared" si="4"/>
        <v>0</v>
      </c>
      <c r="BJ99" s="151" t="s">
        <v>40</v>
      </c>
      <c r="BK99" s="148"/>
      <c r="BL99" s="148"/>
      <c r="BM99" s="148"/>
    </row>
    <row r="100" spans="2:65" s="1" customFormat="1" ht="18" customHeight="1">
      <c r="B100" s="35"/>
      <c r="C100" s="36"/>
      <c r="D100" s="247" t="s">
        <v>200</v>
      </c>
      <c r="E100" s="248"/>
      <c r="F100" s="248"/>
      <c r="G100" s="248"/>
      <c r="H100" s="248"/>
      <c r="I100" s="36"/>
      <c r="J100" s="36"/>
      <c r="K100" s="36"/>
      <c r="L100" s="36"/>
      <c r="M100" s="36"/>
      <c r="N100" s="246">
        <f>ROUND(N90*T100,0)</f>
        <v>0</v>
      </c>
      <c r="O100" s="226"/>
      <c r="P100" s="226"/>
      <c r="Q100" s="226"/>
      <c r="R100" s="37"/>
      <c r="S100" s="148"/>
      <c r="T100" s="149"/>
      <c r="U100" s="150" t="s">
        <v>49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51" t="s">
        <v>162</v>
      </c>
      <c r="AZ100" s="148"/>
      <c r="BA100" s="148"/>
      <c r="BB100" s="148"/>
      <c r="BC100" s="148"/>
      <c r="BD100" s="148"/>
      <c r="BE100" s="152">
        <f t="shared" si="0"/>
        <v>0</v>
      </c>
      <c r="BF100" s="152">
        <f t="shared" si="1"/>
        <v>0</v>
      </c>
      <c r="BG100" s="152">
        <f t="shared" si="2"/>
        <v>0</v>
      </c>
      <c r="BH100" s="152">
        <f t="shared" si="3"/>
        <v>0</v>
      </c>
      <c r="BI100" s="152">
        <f t="shared" si="4"/>
        <v>0</v>
      </c>
      <c r="BJ100" s="151" t="s">
        <v>40</v>
      </c>
      <c r="BK100" s="148"/>
      <c r="BL100" s="148"/>
      <c r="BM100" s="148"/>
    </row>
    <row r="101" spans="2:65" s="1" customFormat="1" ht="18" customHeight="1">
      <c r="B101" s="35"/>
      <c r="C101" s="36"/>
      <c r="D101" s="247" t="s">
        <v>201</v>
      </c>
      <c r="E101" s="248"/>
      <c r="F101" s="248"/>
      <c r="G101" s="248"/>
      <c r="H101" s="248"/>
      <c r="I101" s="36"/>
      <c r="J101" s="36"/>
      <c r="K101" s="36"/>
      <c r="L101" s="36"/>
      <c r="M101" s="36"/>
      <c r="N101" s="246">
        <f>ROUND(N90*T101,0)</f>
        <v>0</v>
      </c>
      <c r="O101" s="226"/>
      <c r="P101" s="226"/>
      <c r="Q101" s="226"/>
      <c r="R101" s="37"/>
      <c r="S101" s="148"/>
      <c r="T101" s="149"/>
      <c r="U101" s="150" t="s">
        <v>49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51" t="s">
        <v>162</v>
      </c>
      <c r="AZ101" s="148"/>
      <c r="BA101" s="148"/>
      <c r="BB101" s="148"/>
      <c r="BC101" s="148"/>
      <c r="BD101" s="148"/>
      <c r="BE101" s="152">
        <f t="shared" si="0"/>
        <v>0</v>
      </c>
      <c r="BF101" s="152">
        <f t="shared" si="1"/>
        <v>0</v>
      </c>
      <c r="BG101" s="152">
        <f t="shared" si="2"/>
        <v>0</v>
      </c>
      <c r="BH101" s="152">
        <f t="shared" si="3"/>
        <v>0</v>
      </c>
      <c r="BI101" s="152">
        <f t="shared" si="4"/>
        <v>0</v>
      </c>
      <c r="BJ101" s="151" t="s">
        <v>40</v>
      </c>
      <c r="BK101" s="148"/>
      <c r="BL101" s="148"/>
      <c r="BM101" s="148"/>
    </row>
    <row r="102" spans="2:65" s="1" customFormat="1" ht="18" customHeight="1">
      <c r="B102" s="35"/>
      <c r="C102" s="36"/>
      <c r="D102" s="247" t="s">
        <v>202</v>
      </c>
      <c r="E102" s="248"/>
      <c r="F102" s="248"/>
      <c r="G102" s="248"/>
      <c r="H102" s="248"/>
      <c r="I102" s="36"/>
      <c r="J102" s="36"/>
      <c r="K102" s="36"/>
      <c r="L102" s="36"/>
      <c r="M102" s="36"/>
      <c r="N102" s="246">
        <f>ROUND(N90*T102,0)</f>
        <v>0</v>
      </c>
      <c r="O102" s="226"/>
      <c r="P102" s="226"/>
      <c r="Q102" s="226"/>
      <c r="R102" s="37"/>
      <c r="S102" s="148"/>
      <c r="T102" s="149"/>
      <c r="U102" s="150" t="s">
        <v>49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51" t="s">
        <v>162</v>
      </c>
      <c r="AZ102" s="148"/>
      <c r="BA102" s="148"/>
      <c r="BB102" s="148"/>
      <c r="BC102" s="148"/>
      <c r="BD102" s="148"/>
      <c r="BE102" s="152">
        <f t="shared" si="0"/>
        <v>0</v>
      </c>
      <c r="BF102" s="152">
        <f t="shared" si="1"/>
        <v>0</v>
      </c>
      <c r="BG102" s="152">
        <f t="shared" si="2"/>
        <v>0</v>
      </c>
      <c r="BH102" s="152">
        <f t="shared" si="3"/>
        <v>0</v>
      </c>
      <c r="BI102" s="152">
        <f t="shared" si="4"/>
        <v>0</v>
      </c>
      <c r="BJ102" s="151" t="s">
        <v>40</v>
      </c>
      <c r="BK102" s="148"/>
      <c r="BL102" s="148"/>
      <c r="BM102" s="148"/>
    </row>
    <row r="103" spans="2:65" s="1" customFormat="1" ht="18" customHeight="1">
      <c r="B103" s="35"/>
      <c r="C103" s="36"/>
      <c r="D103" s="114" t="s">
        <v>203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246">
        <f>ROUND(N90*T103,0)</f>
        <v>0</v>
      </c>
      <c r="O103" s="226"/>
      <c r="P103" s="226"/>
      <c r="Q103" s="226"/>
      <c r="R103" s="37"/>
      <c r="S103" s="148"/>
      <c r="T103" s="153"/>
      <c r="U103" s="154" t="s">
        <v>49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51" t="s">
        <v>204</v>
      </c>
      <c r="AZ103" s="148"/>
      <c r="BA103" s="148"/>
      <c r="BB103" s="148"/>
      <c r="BC103" s="148"/>
      <c r="BD103" s="148"/>
      <c r="BE103" s="152">
        <f t="shared" si="0"/>
        <v>0</v>
      </c>
      <c r="BF103" s="152">
        <f t="shared" si="1"/>
        <v>0</v>
      </c>
      <c r="BG103" s="152">
        <f t="shared" si="2"/>
        <v>0</v>
      </c>
      <c r="BH103" s="152">
        <f t="shared" si="3"/>
        <v>0</v>
      </c>
      <c r="BI103" s="152">
        <f t="shared" si="4"/>
        <v>0</v>
      </c>
      <c r="BJ103" s="151" t="s">
        <v>40</v>
      </c>
      <c r="BK103" s="148"/>
      <c r="BL103" s="148"/>
      <c r="BM103" s="148"/>
    </row>
    <row r="104" spans="2:65" s="1" customForma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  <c r="T104" s="135"/>
      <c r="U104" s="135"/>
    </row>
    <row r="105" spans="2:65" s="1" customFormat="1" ht="29.25" customHeight="1">
      <c r="B105" s="35"/>
      <c r="C105" s="123" t="s">
        <v>174</v>
      </c>
      <c r="D105" s="124"/>
      <c r="E105" s="124"/>
      <c r="F105" s="124"/>
      <c r="G105" s="124"/>
      <c r="H105" s="124"/>
      <c r="I105" s="124"/>
      <c r="J105" s="124"/>
      <c r="K105" s="124"/>
      <c r="L105" s="233">
        <f>ROUND(SUM(N90+N97),0)</f>
        <v>0</v>
      </c>
      <c r="M105" s="233"/>
      <c r="N105" s="233"/>
      <c r="O105" s="233"/>
      <c r="P105" s="233"/>
      <c r="Q105" s="233"/>
      <c r="R105" s="37"/>
      <c r="T105" s="135"/>
      <c r="U105" s="135"/>
    </row>
    <row r="106" spans="2:65" s="1" customFormat="1" ht="6.95" customHeight="1"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1"/>
      <c r="T106" s="135"/>
      <c r="U106" s="135"/>
    </row>
    <row r="110" spans="2:65" s="1" customFormat="1" ht="6.95" customHeight="1"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4"/>
    </row>
    <row r="111" spans="2:65" s="1" customFormat="1" ht="36.950000000000003" customHeight="1">
      <c r="B111" s="35"/>
      <c r="C111" s="207" t="s">
        <v>205</v>
      </c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37"/>
    </row>
    <row r="112" spans="2:65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 ht="30" customHeight="1">
      <c r="B113" s="35"/>
      <c r="C113" s="30" t="s">
        <v>19</v>
      </c>
      <c r="D113" s="36"/>
      <c r="E113" s="36"/>
      <c r="F113" s="264" t="str">
        <f>F6</f>
        <v>Dobruška - objekt výuky</v>
      </c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36"/>
      <c r="R113" s="37"/>
    </row>
    <row r="114" spans="2:65" ht="30" customHeight="1">
      <c r="B114" s="23"/>
      <c r="C114" s="30" t="s">
        <v>181</v>
      </c>
      <c r="D114" s="26"/>
      <c r="E114" s="26"/>
      <c r="F114" s="264" t="s">
        <v>284</v>
      </c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6"/>
      <c r="R114" s="24"/>
    </row>
    <row r="115" spans="2:65" ht="30" customHeight="1">
      <c r="B115" s="23"/>
      <c r="C115" s="30" t="s">
        <v>183</v>
      </c>
      <c r="D115" s="26"/>
      <c r="E115" s="26"/>
      <c r="F115" s="264" t="s">
        <v>285</v>
      </c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6"/>
      <c r="R115" s="24"/>
    </row>
    <row r="116" spans="2:65" s="1" customFormat="1" ht="36.950000000000003" customHeight="1">
      <c r="B116" s="35"/>
      <c r="C116" s="69" t="s">
        <v>1286</v>
      </c>
      <c r="D116" s="36"/>
      <c r="E116" s="36"/>
      <c r="F116" s="236" t="str">
        <f>F9</f>
        <v>001A - Pilotové založení objektu</v>
      </c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36"/>
      <c r="R116" s="37"/>
    </row>
    <row r="117" spans="2:65" s="1" customFormat="1" ht="6.9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1" customFormat="1" ht="18" customHeight="1">
      <c r="B118" s="35"/>
      <c r="C118" s="30" t="s">
        <v>24</v>
      </c>
      <c r="D118" s="36"/>
      <c r="E118" s="36"/>
      <c r="F118" s="28" t="str">
        <f>F11</f>
        <v>Dobruška</v>
      </c>
      <c r="G118" s="36"/>
      <c r="H118" s="36"/>
      <c r="I118" s="36"/>
      <c r="J118" s="36"/>
      <c r="K118" s="30" t="s">
        <v>26</v>
      </c>
      <c r="L118" s="36"/>
      <c r="M118" s="266" t="str">
        <f>IF(O11="","",O11)</f>
        <v>5. 3. 2018</v>
      </c>
      <c r="N118" s="266"/>
      <c r="O118" s="266"/>
      <c r="P118" s="266"/>
      <c r="Q118" s="36"/>
      <c r="R118" s="37"/>
    </row>
    <row r="119" spans="2:65" s="1" customFormat="1" ht="6.9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1" customFormat="1" ht="15">
      <c r="B120" s="35"/>
      <c r="C120" s="30" t="s">
        <v>28</v>
      </c>
      <c r="D120" s="36"/>
      <c r="E120" s="36"/>
      <c r="F120" s="28" t="str">
        <f>E14</f>
        <v>SŠ - Podorlické vzdělávací centrum Dobruška</v>
      </c>
      <c r="G120" s="36"/>
      <c r="H120" s="36"/>
      <c r="I120" s="36"/>
      <c r="J120" s="36"/>
      <c r="K120" s="30" t="s">
        <v>35</v>
      </c>
      <c r="L120" s="36"/>
      <c r="M120" s="220" t="str">
        <f>E20</f>
        <v>ApA Architektonicko-projekt.ateliér Vamberk s.r.o.</v>
      </c>
      <c r="N120" s="220"/>
      <c r="O120" s="220"/>
      <c r="P120" s="220"/>
      <c r="Q120" s="220"/>
      <c r="R120" s="37"/>
    </row>
    <row r="121" spans="2:65" s="1" customFormat="1" ht="14.45" customHeight="1">
      <c r="B121" s="35"/>
      <c r="C121" s="30" t="s">
        <v>33</v>
      </c>
      <c r="D121" s="36"/>
      <c r="E121" s="36"/>
      <c r="F121" s="28" t="str">
        <f>IF(E17="","",E17)</f>
        <v>Vyplň údaj</v>
      </c>
      <c r="G121" s="36"/>
      <c r="H121" s="36"/>
      <c r="I121" s="36"/>
      <c r="J121" s="36"/>
      <c r="K121" s="30" t="s">
        <v>41</v>
      </c>
      <c r="L121" s="36"/>
      <c r="M121" s="220" t="str">
        <f>E23</f>
        <v>ApA Architektonicko-projekt.ateliér Vamberk s.r.o.</v>
      </c>
      <c r="N121" s="220"/>
      <c r="O121" s="220"/>
      <c r="P121" s="220"/>
      <c r="Q121" s="220"/>
      <c r="R121" s="37"/>
    </row>
    <row r="122" spans="2:65" s="1" customFormat="1" ht="10.35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65" s="9" customFormat="1" ht="29.25" customHeight="1">
      <c r="B123" s="155"/>
      <c r="C123" s="156" t="s">
        <v>206</v>
      </c>
      <c r="D123" s="157" t="s">
        <v>207</v>
      </c>
      <c r="E123" s="157" t="s">
        <v>66</v>
      </c>
      <c r="F123" s="267" t="s">
        <v>208</v>
      </c>
      <c r="G123" s="267"/>
      <c r="H123" s="267"/>
      <c r="I123" s="267"/>
      <c r="J123" s="157" t="s">
        <v>209</v>
      </c>
      <c r="K123" s="157" t="s">
        <v>210</v>
      </c>
      <c r="L123" s="267" t="s">
        <v>211</v>
      </c>
      <c r="M123" s="267"/>
      <c r="N123" s="267" t="s">
        <v>187</v>
      </c>
      <c r="O123" s="267"/>
      <c r="P123" s="267"/>
      <c r="Q123" s="268"/>
      <c r="R123" s="158"/>
      <c r="T123" s="80" t="s">
        <v>212</v>
      </c>
      <c r="U123" s="81" t="s">
        <v>48</v>
      </c>
      <c r="V123" s="81" t="s">
        <v>213</v>
      </c>
      <c r="W123" s="81" t="s">
        <v>214</v>
      </c>
      <c r="X123" s="81" t="s">
        <v>215</v>
      </c>
      <c r="Y123" s="81" t="s">
        <v>216</v>
      </c>
      <c r="Z123" s="81" t="s">
        <v>217</v>
      </c>
      <c r="AA123" s="82" t="s">
        <v>218</v>
      </c>
    </row>
    <row r="124" spans="2:65" s="1" customFormat="1" ht="29.25" customHeight="1">
      <c r="B124" s="35"/>
      <c r="C124" s="84" t="s">
        <v>184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57">
        <f>BK124</f>
        <v>0</v>
      </c>
      <c r="O124" s="258"/>
      <c r="P124" s="258"/>
      <c r="Q124" s="258"/>
      <c r="R124" s="37"/>
      <c r="T124" s="83"/>
      <c r="U124" s="51"/>
      <c r="V124" s="51"/>
      <c r="W124" s="159">
        <f>W125+W148</f>
        <v>0</v>
      </c>
      <c r="X124" s="51"/>
      <c r="Y124" s="159">
        <f>Y125+Y148</f>
        <v>1258.7847437999999</v>
      </c>
      <c r="Z124" s="51"/>
      <c r="AA124" s="160">
        <f>AA125+AA148</f>
        <v>14.224999999999998</v>
      </c>
      <c r="AT124" s="19" t="s">
        <v>83</v>
      </c>
      <c r="AU124" s="19" t="s">
        <v>189</v>
      </c>
      <c r="BK124" s="161">
        <f>BK125+BK148</f>
        <v>0</v>
      </c>
    </row>
    <row r="125" spans="2:65" s="10" customFormat="1" ht="37.35" customHeight="1">
      <c r="B125" s="162"/>
      <c r="C125" s="163"/>
      <c r="D125" s="164" t="s">
        <v>190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259">
        <f>BK125</f>
        <v>0</v>
      </c>
      <c r="O125" s="260"/>
      <c r="P125" s="260"/>
      <c r="Q125" s="260"/>
      <c r="R125" s="165"/>
      <c r="T125" s="166"/>
      <c r="U125" s="163"/>
      <c r="V125" s="163"/>
      <c r="W125" s="167">
        <f>W126+W132+W141+W146</f>
        <v>0</v>
      </c>
      <c r="X125" s="163"/>
      <c r="Y125" s="167">
        <f>Y126+Y132+Y141+Y146</f>
        <v>1258.7847437999999</v>
      </c>
      <c r="Z125" s="163"/>
      <c r="AA125" s="168">
        <f>AA126+AA132+AA141+AA146</f>
        <v>14.224999999999998</v>
      </c>
      <c r="AR125" s="169" t="s">
        <v>40</v>
      </c>
      <c r="AT125" s="170" t="s">
        <v>83</v>
      </c>
      <c r="AU125" s="170" t="s">
        <v>84</v>
      </c>
      <c r="AY125" s="169" t="s">
        <v>219</v>
      </c>
      <c r="BK125" s="171">
        <f>BK126+BK132+BK141+BK146</f>
        <v>0</v>
      </c>
    </row>
    <row r="126" spans="2:65" s="10" customFormat="1" ht="19.899999999999999" customHeight="1">
      <c r="B126" s="162"/>
      <c r="C126" s="163"/>
      <c r="D126" s="172" t="s">
        <v>191</v>
      </c>
      <c r="E126" s="172"/>
      <c r="F126" s="172"/>
      <c r="G126" s="172"/>
      <c r="H126" s="172"/>
      <c r="I126" s="172"/>
      <c r="J126" s="172"/>
      <c r="K126" s="172"/>
      <c r="L126" s="172"/>
      <c r="M126" s="172"/>
      <c r="N126" s="261">
        <f>BK126</f>
        <v>0</v>
      </c>
      <c r="O126" s="262"/>
      <c r="P126" s="262"/>
      <c r="Q126" s="262"/>
      <c r="R126" s="165"/>
      <c r="T126" s="166"/>
      <c r="U126" s="163"/>
      <c r="V126" s="163"/>
      <c r="W126" s="167">
        <f>SUM(W127:W131)</f>
        <v>0</v>
      </c>
      <c r="X126" s="163"/>
      <c r="Y126" s="167">
        <f>SUM(Y127:Y131)</f>
        <v>0</v>
      </c>
      <c r="Z126" s="163"/>
      <c r="AA126" s="168">
        <f>SUM(AA127:AA131)</f>
        <v>0</v>
      </c>
      <c r="AR126" s="169" t="s">
        <v>40</v>
      </c>
      <c r="AT126" s="170" t="s">
        <v>83</v>
      </c>
      <c r="AU126" s="170" t="s">
        <v>40</v>
      </c>
      <c r="AY126" s="169" t="s">
        <v>219</v>
      </c>
      <c r="BK126" s="171">
        <f>SUM(BK127:BK131)</f>
        <v>0</v>
      </c>
    </row>
    <row r="127" spans="2:65" s="1" customFormat="1" ht="25.5" customHeight="1">
      <c r="B127" s="35"/>
      <c r="C127" s="173" t="s">
        <v>40</v>
      </c>
      <c r="D127" s="173" t="s">
        <v>220</v>
      </c>
      <c r="E127" s="174" t="s">
        <v>1288</v>
      </c>
      <c r="F127" s="251" t="s">
        <v>1289</v>
      </c>
      <c r="G127" s="251"/>
      <c r="H127" s="251"/>
      <c r="I127" s="251"/>
      <c r="J127" s="175" t="s">
        <v>231</v>
      </c>
      <c r="K127" s="176">
        <v>200.441</v>
      </c>
      <c r="L127" s="252">
        <v>0</v>
      </c>
      <c r="M127" s="253"/>
      <c r="N127" s="254">
        <f>ROUND(L127*K127,2)</f>
        <v>0</v>
      </c>
      <c r="O127" s="254"/>
      <c r="P127" s="254"/>
      <c r="Q127" s="254"/>
      <c r="R127" s="37"/>
      <c r="T127" s="177" t="s">
        <v>22</v>
      </c>
      <c r="U127" s="44" t="s">
        <v>49</v>
      </c>
      <c r="V127" s="36"/>
      <c r="W127" s="178">
        <f>V127*K127</f>
        <v>0</v>
      </c>
      <c r="X127" s="178">
        <v>0</v>
      </c>
      <c r="Y127" s="178">
        <f>X127*K127</f>
        <v>0</v>
      </c>
      <c r="Z127" s="178">
        <v>0</v>
      </c>
      <c r="AA127" s="179">
        <f>Z127*K127</f>
        <v>0</v>
      </c>
      <c r="AR127" s="19" t="s">
        <v>224</v>
      </c>
      <c r="AT127" s="19" t="s">
        <v>220</v>
      </c>
      <c r="AU127" s="19" t="s">
        <v>93</v>
      </c>
      <c r="AY127" s="19" t="s">
        <v>219</v>
      </c>
      <c r="BE127" s="118">
        <f>IF(U127="základní",N127,0)</f>
        <v>0</v>
      </c>
      <c r="BF127" s="118">
        <f>IF(U127="snížená",N127,0)</f>
        <v>0</v>
      </c>
      <c r="BG127" s="118">
        <f>IF(U127="zákl. přenesená",N127,0)</f>
        <v>0</v>
      </c>
      <c r="BH127" s="118">
        <f>IF(U127="sníž. přenesená",N127,0)</f>
        <v>0</v>
      </c>
      <c r="BI127" s="118">
        <f>IF(U127="nulová",N127,0)</f>
        <v>0</v>
      </c>
      <c r="BJ127" s="19" t="s">
        <v>40</v>
      </c>
      <c r="BK127" s="118">
        <f>ROUND(L127*K127,2)</f>
        <v>0</v>
      </c>
      <c r="BL127" s="19" t="s">
        <v>224</v>
      </c>
      <c r="BM127" s="19" t="s">
        <v>1290</v>
      </c>
    </row>
    <row r="128" spans="2:65" s="1" customFormat="1" ht="38.25" customHeight="1">
      <c r="B128" s="35"/>
      <c r="C128" s="173" t="s">
        <v>93</v>
      </c>
      <c r="D128" s="173" t="s">
        <v>220</v>
      </c>
      <c r="E128" s="174" t="s">
        <v>1291</v>
      </c>
      <c r="F128" s="251" t="s">
        <v>1292</v>
      </c>
      <c r="G128" s="251"/>
      <c r="H128" s="251"/>
      <c r="I128" s="251"/>
      <c r="J128" s="175" t="s">
        <v>231</v>
      </c>
      <c r="K128" s="176">
        <v>2004.4110000000001</v>
      </c>
      <c r="L128" s="252">
        <v>0</v>
      </c>
      <c r="M128" s="253"/>
      <c r="N128" s="254">
        <f>ROUND(L128*K128,2)</f>
        <v>0</v>
      </c>
      <c r="O128" s="254"/>
      <c r="P128" s="254"/>
      <c r="Q128" s="254"/>
      <c r="R128" s="37"/>
      <c r="T128" s="177" t="s">
        <v>22</v>
      </c>
      <c r="U128" s="44" t="s">
        <v>49</v>
      </c>
      <c r="V128" s="36"/>
      <c r="W128" s="178">
        <f>V128*K128</f>
        <v>0</v>
      </c>
      <c r="X128" s="178">
        <v>0</v>
      </c>
      <c r="Y128" s="178">
        <f>X128*K128</f>
        <v>0</v>
      </c>
      <c r="Z128" s="178">
        <v>0</v>
      </c>
      <c r="AA128" s="179">
        <f>Z128*K128</f>
        <v>0</v>
      </c>
      <c r="AR128" s="19" t="s">
        <v>224</v>
      </c>
      <c r="AT128" s="19" t="s">
        <v>220</v>
      </c>
      <c r="AU128" s="19" t="s">
        <v>93</v>
      </c>
      <c r="AY128" s="19" t="s">
        <v>219</v>
      </c>
      <c r="BE128" s="118">
        <f>IF(U128="základní",N128,0)</f>
        <v>0</v>
      </c>
      <c r="BF128" s="118">
        <f>IF(U128="snížená",N128,0)</f>
        <v>0</v>
      </c>
      <c r="BG128" s="118">
        <f>IF(U128="zákl. přenesená",N128,0)</f>
        <v>0</v>
      </c>
      <c r="BH128" s="118">
        <f>IF(U128="sníž. přenesená",N128,0)</f>
        <v>0</v>
      </c>
      <c r="BI128" s="118">
        <f>IF(U128="nulová",N128,0)</f>
        <v>0</v>
      </c>
      <c r="BJ128" s="19" t="s">
        <v>40</v>
      </c>
      <c r="BK128" s="118">
        <f>ROUND(L128*K128,2)</f>
        <v>0</v>
      </c>
      <c r="BL128" s="19" t="s">
        <v>224</v>
      </c>
      <c r="BM128" s="19" t="s">
        <v>1293</v>
      </c>
    </row>
    <row r="129" spans="2:65" s="1" customFormat="1" ht="25.5" customHeight="1">
      <c r="B129" s="35"/>
      <c r="C129" s="173" t="s">
        <v>101</v>
      </c>
      <c r="D129" s="173" t="s">
        <v>220</v>
      </c>
      <c r="E129" s="174" t="s">
        <v>321</v>
      </c>
      <c r="F129" s="251" t="s">
        <v>322</v>
      </c>
      <c r="G129" s="251"/>
      <c r="H129" s="251"/>
      <c r="I129" s="251"/>
      <c r="J129" s="175" t="s">
        <v>231</v>
      </c>
      <c r="K129" s="176">
        <v>200.441</v>
      </c>
      <c r="L129" s="252">
        <v>0</v>
      </c>
      <c r="M129" s="253"/>
      <c r="N129" s="254">
        <f>ROUND(L129*K129,2)</f>
        <v>0</v>
      </c>
      <c r="O129" s="254"/>
      <c r="P129" s="254"/>
      <c r="Q129" s="254"/>
      <c r="R129" s="37"/>
      <c r="T129" s="177" t="s">
        <v>22</v>
      </c>
      <c r="U129" s="44" t="s">
        <v>49</v>
      </c>
      <c r="V129" s="36"/>
      <c r="W129" s="178">
        <f>V129*K129</f>
        <v>0</v>
      </c>
      <c r="X129" s="178">
        <v>0</v>
      </c>
      <c r="Y129" s="178">
        <f>X129*K129</f>
        <v>0</v>
      </c>
      <c r="Z129" s="178">
        <v>0</v>
      </c>
      <c r="AA129" s="179">
        <f>Z129*K129</f>
        <v>0</v>
      </c>
      <c r="AR129" s="19" t="s">
        <v>224</v>
      </c>
      <c r="AT129" s="19" t="s">
        <v>220</v>
      </c>
      <c r="AU129" s="19" t="s">
        <v>93</v>
      </c>
      <c r="AY129" s="19" t="s">
        <v>219</v>
      </c>
      <c r="BE129" s="118">
        <f>IF(U129="základní",N129,0)</f>
        <v>0</v>
      </c>
      <c r="BF129" s="118">
        <f>IF(U129="snížená",N129,0)</f>
        <v>0</v>
      </c>
      <c r="BG129" s="118">
        <f>IF(U129="zákl. přenesená",N129,0)</f>
        <v>0</v>
      </c>
      <c r="BH129" s="118">
        <f>IF(U129="sníž. přenesená",N129,0)</f>
        <v>0</v>
      </c>
      <c r="BI129" s="118">
        <f>IF(U129="nulová",N129,0)</f>
        <v>0</v>
      </c>
      <c r="BJ129" s="19" t="s">
        <v>40</v>
      </c>
      <c r="BK129" s="118">
        <f>ROUND(L129*K129,2)</f>
        <v>0</v>
      </c>
      <c r="BL129" s="19" t="s">
        <v>224</v>
      </c>
      <c r="BM129" s="19" t="s">
        <v>1294</v>
      </c>
    </row>
    <row r="130" spans="2:65" s="1" customFormat="1" ht="16.5" customHeight="1">
      <c r="B130" s="35"/>
      <c r="C130" s="173" t="s">
        <v>224</v>
      </c>
      <c r="D130" s="173" t="s">
        <v>220</v>
      </c>
      <c r="E130" s="174" t="s">
        <v>324</v>
      </c>
      <c r="F130" s="251" t="s">
        <v>325</v>
      </c>
      <c r="G130" s="251"/>
      <c r="H130" s="251"/>
      <c r="I130" s="251"/>
      <c r="J130" s="175" t="s">
        <v>231</v>
      </c>
      <c r="K130" s="176">
        <v>200.441</v>
      </c>
      <c r="L130" s="252">
        <v>0</v>
      </c>
      <c r="M130" s="253"/>
      <c r="N130" s="254">
        <f>ROUND(L130*K130,2)</f>
        <v>0</v>
      </c>
      <c r="O130" s="254"/>
      <c r="P130" s="254"/>
      <c r="Q130" s="254"/>
      <c r="R130" s="37"/>
      <c r="T130" s="177" t="s">
        <v>22</v>
      </c>
      <c r="U130" s="44" t="s">
        <v>49</v>
      </c>
      <c r="V130" s="36"/>
      <c r="W130" s="178">
        <f>V130*K130</f>
        <v>0</v>
      </c>
      <c r="X130" s="178">
        <v>0</v>
      </c>
      <c r="Y130" s="178">
        <f>X130*K130</f>
        <v>0</v>
      </c>
      <c r="Z130" s="178">
        <v>0</v>
      </c>
      <c r="AA130" s="179">
        <f>Z130*K130</f>
        <v>0</v>
      </c>
      <c r="AR130" s="19" t="s">
        <v>224</v>
      </c>
      <c r="AT130" s="19" t="s">
        <v>220</v>
      </c>
      <c r="AU130" s="19" t="s">
        <v>93</v>
      </c>
      <c r="AY130" s="19" t="s">
        <v>219</v>
      </c>
      <c r="BE130" s="118">
        <f>IF(U130="základní",N130,0)</f>
        <v>0</v>
      </c>
      <c r="BF130" s="118">
        <f>IF(U130="snížená",N130,0)</f>
        <v>0</v>
      </c>
      <c r="BG130" s="118">
        <f>IF(U130="zákl. přenesená",N130,0)</f>
        <v>0</v>
      </c>
      <c r="BH130" s="118">
        <f>IF(U130="sníž. přenesená",N130,0)</f>
        <v>0</v>
      </c>
      <c r="BI130" s="118">
        <f>IF(U130="nulová",N130,0)</f>
        <v>0</v>
      </c>
      <c r="BJ130" s="19" t="s">
        <v>40</v>
      </c>
      <c r="BK130" s="118">
        <f>ROUND(L130*K130,2)</f>
        <v>0</v>
      </c>
      <c r="BL130" s="19" t="s">
        <v>224</v>
      </c>
      <c r="BM130" s="19" t="s">
        <v>1295</v>
      </c>
    </row>
    <row r="131" spans="2:65" s="1" customFormat="1" ht="25.5" customHeight="1">
      <c r="B131" s="35"/>
      <c r="C131" s="173" t="s">
        <v>236</v>
      </c>
      <c r="D131" s="173" t="s">
        <v>220</v>
      </c>
      <c r="E131" s="174" t="s">
        <v>327</v>
      </c>
      <c r="F131" s="251" t="s">
        <v>328</v>
      </c>
      <c r="G131" s="251"/>
      <c r="H131" s="251"/>
      <c r="I131" s="251"/>
      <c r="J131" s="175" t="s">
        <v>239</v>
      </c>
      <c r="K131" s="176">
        <v>360.79399999999998</v>
      </c>
      <c r="L131" s="252">
        <v>0</v>
      </c>
      <c r="M131" s="253"/>
      <c r="N131" s="254">
        <f>ROUND(L131*K131,2)</f>
        <v>0</v>
      </c>
      <c r="O131" s="254"/>
      <c r="P131" s="254"/>
      <c r="Q131" s="254"/>
      <c r="R131" s="37"/>
      <c r="T131" s="177" t="s">
        <v>22</v>
      </c>
      <c r="U131" s="44" t="s">
        <v>49</v>
      </c>
      <c r="V131" s="36"/>
      <c r="W131" s="178">
        <f>V131*K131</f>
        <v>0</v>
      </c>
      <c r="X131" s="178">
        <v>0</v>
      </c>
      <c r="Y131" s="178">
        <f>X131*K131</f>
        <v>0</v>
      </c>
      <c r="Z131" s="178">
        <v>0</v>
      </c>
      <c r="AA131" s="179">
        <f>Z131*K131</f>
        <v>0</v>
      </c>
      <c r="AR131" s="19" t="s">
        <v>224</v>
      </c>
      <c r="AT131" s="19" t="s">
        <v>220</v>
      </c>
      <c r="AU131" s="19" t="s">
        <v>93</v>
      </c>
      <c r="AY131" s="19" t="s">
        <v>219</v>
      </c>
      <c r="BE131" s="118">
        <f>IF(U131="základní",N131,0)</f>
        <v>0</v>
      </c>
      <c r="BF131" s="118">
        <f>IF(U131="snížená",N131,0)</f>
        <v>0</v>
      </c>
      <c r="BG131" s="118">
        <f>IF(U131="zákl. přenesená",N131,0)</f>
        <v>0</v>
      </c>
      <c r="BH131" s="118">
        <f>IF(U131="sníž. přenesená",N131,0)</f>
        <v>0</v>
      </c>
      <c r="BI131" s="118">
        <f>IF(U131="nulová",N131,0)</f>
        <v>0</v>
      </c>
      <c r="BJ131" s="19" t="s">
        <v>40</v>
      </c>
      <c r="BK131" s="118">
        <f>ROUND(L131*K131,2)</f>
        <v>0</v>
      </c>
      <c r="BL131" s="19" t="s">
        <v>224</v>
      </c>
      <c r="BM131" s="19" t="s">
        <v>1296</v>
      </c>
    </row>
    <row r="132" spans="2:65" s="10" customFormat="1" ht="29.85" customHeight="1">
      <c r="B132" s="162"/>
      <c r="C132" s="163"/>
      <c r="D132" s="172" t="s">
        <v>286</v>
      </c>
      <c r="E132" s="172"/>
      <c r="F132" s="172"/>
      <c r="G132" s="172"/>
      <c r="H132" s="172"/>
      <c r="I132" s="172"/>
      <c r="J132" s="172"/>
      <c r="K132" s="172"/>
      <c r="L132" s="172"/>
      <c r="M132" s="172"/>
      <c r="N132" s="255">
        <f>BK132</f>
        <v>0</v>
      </c>
      <c r="O132" s="256"/>
      <c r="P132" s="256"/>
      <c r="Q132" s="256"/>
      <c r="R132" s="165"/>
      <c r="T132" s="166"/>
      <c r="U132" s="163"/>
      <c r="V132" s="163"/>
      <c r="W132" s="167">
        <f>SUM(W133:W140)</f>
        <v>0</v>
      </c>
      <c r="X132" s="163"/>
      <c r="Y132" s="167">
        <f>SUM(Y133:Y140)</f>
        <v>1258.7847437999999</v>
      </c>
      <c r="Z132" s="163"/>
      <c r="AA132" s="168">
        <f>SUM(AA133:AA140)</f>
        <v>14.224999999999998</v>
      </c>
      <c r="AR132" s="169" t="s">
        <v>40</v>
      </c>
      <c r="AT132" s="170" t="s">
        <v>83</v>
      </c>
      <c r="AU132" s="170" t="s">
        <v>40</v>
      </c>
      <c r="AY132" s="169" t="s">
        <v>219</v>
      </c>
      <c r="BK132" s="171">
        <f>SUM(BK133:BK140)</f>
        <v>0</v>
      </c>
    </row>
    <row r="133" spans="2:65" s="1" customFormat="1" ht="25.5" customHeight="1">
      <c r="B133" s="35"/>
      <c r="C133" s="173" t="s">
        <v>241</v>
      </c>
      <c r="D133" s="173" t="s">
        <v>220</v>
      </c>
      <c r="E133" s="174" t="s">
        <v>1297</v>
      </c>
      <c r="F133" s="251" t="s">
        <v>1298</v>
      </c>
      <c r="G133" s="251"/>
      <c r="H133" s="251"/>
      <c r="I133" s="251"/>
      <c r="J133" s="175" t="s">
        <v>429</v>
      </c>
      <c r="K133" s="176">
        <v>674</v>
      </c>
      <c r="L133" s="252">
        <v>0</v>
      </c>
      <c r="M133" s="253"/>
      <c r="N133" s="254">
        <f t="shared" ref="N133:N140" si="5">ROUND(L133*K133,2)</f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 t="shared" ref="W133:W140" si="6">V133*K133</f>
        <v>0</v>
      </c>
      <c r="X133" s="178">
        <v>1E-4</v>
      </c>
      <c r="Y133" s="178">
        <f t="shared" ref="Y133:Y140" si="7">X133*K133</f>
        <v>6.7400000000000002E-2</v>
      </c>
      <c r="Z133" s="178">
        <v>0</v>
      </c>
      <c r="AA133" s="179">
        <f t="shared" ref="AA133:AA140" si="8">Z133*K133</f>
        <v>0</v>
      </c>
      <c r="AR133" s="19" t="s">
        <v>224</v>
      </c>
      <c r="AT133" s="19" t="s">
        <v>220</v>
      </c>
      <c r="AU133" s="19" t="s">
        <v>93</v>
      </c>
      <c r="AY133" s="19" t="s">
        <v>219</v>
      </c>
      <c r="BE133" s="118">
        <f t="shared" ref="BE133:BE140" si="9">IF(U133="základní",N133,0)</f>
        <v>0</v>
      </c>
      <c r="BF133" s="118">
        <f t="shared" ref="BF133:BF140" si="10">IF(U133="snížená",N133,0)</f>
        <v>0</v>
      </c>
      <c r="BG133" s="118">
        <f t="shared" ref="BG133:BG140" si="11">IF(U133="zákl. přenesená",N133,0)</f>
        <v>0</v>
      </c>
      <c r="BH133" s="118">
        <f t="shared" ref="BH133:BH140" si="12">IF(U133="sníž. přenesená",N133,0)</f>
        <v>0</v>
      </c>
      <c r="BI133" s="118">
        <f t="shared" ref="BI133:BI140" si="13">IF(U133="nulová",N133,0)</f>
        <v>0</v>
      </c>
      <c r="BJ133" s="19" t="s">
        <v>40</v>
      </c>
      <c r="BK133" s="118">
        <f t="shared" ref="BK133:BK140" si="14">ROUND(L133*K133,2)</f>
        <v>0</v>
      </c>
      <c r="BL133" s="19" t="s">
        <v>224</v>
      </c>
      <c r="BM133" s="19" t="s">
        <v>1299</v>
      </c>
    </row>
    <row r="134" spans="2:65" s="1" customFormat="1" ht="25.5" customHeight="1">
      <c r="B134" s="35"/>
      <c r="C134" s="173" t="s">
        <v>245</v>
      </c>
      <c r="D134" s="173" t="s">
        <v>220</v>
      </c>
      <c r="E134" s="174" t="s">
        <v>1300</v>
      </c>
      <c r="F134" s="251" t="s">
        <v>1301</v>
      </c>
      <c r="G134" s="251"/>
      <c r="H134" s="251"/>
      <c r="I134" s="251"/>
      <c r="J134" s="175" t="s">
        <v>429</v>
      </c>
      <c r="K134" s="176">
        <v>81.5</v>
      </c>
      <c r="L134" s="252">
        <v>0</v>
      </c>
      <c r="M134" s="253"/>
      <c r="N134" s="254">
        <f t="shared" si="5"/>
        <v>0</v>
      </c>
      <c r="O134" s="254"/>
      <c r="P134" s="254"/>
      <c r="Q134" s="254"/>
      <c r="R134" s="37"/>
      <c r="T134" s="177" t="s">
        <v>22</v>
      </c>
      <c r="U134" s="44" t="s">
        <v>49</v>
      </c>
      <c r="V134" s="36"/>
      <c r="W134" s="178">
        <f t="shared" si="6"/>
        <v>0</v>
      </c>
      <c r="X134" s="178">
        <v>1.1E-4</v>
      </c>
      <c r="Y134" s="178">
        <f t="shared" si="7"/>
        <v>8.9650000000000007E-3</v>
      </c>
      <c r="Z134" s="178">
        <v>0</v>
      </c>
      <c r="AA134" s="179">
        <f t="shared" si="8"/>
        <v>0</v>
      </c>
      <c r="AR134" s="19" t="s">
        <v>224</v>
      </c>
      <c r="AT134" s="19" t="s">
        <v>220</v>
      </c>
      <c r="AU134" s="19" t="s">
        <v>93</v>
      </c>
      <c r="AY134" s="19" t="s">
        <v>219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40</v>
      </c>
      <c r="BK134" s="118">
        <f t="shared" si="14"/>
        <v>0</v>
      </c>
      <c r="BL134" s="19" t="s">
        <v>224</v>
      </c>
      <c r="BM134" s="19" t="s">
        <v>1302</v>
      </c>
    </row>
    <row r="135" spans="2:65" s="1" customFormat="1" ht="25.5" customHeight="1">
      <c r="B135" s="35"/>
      <c r="C135" s="173" t="s">
        <v>249</v>
      </c>
      <c r="D135" s="173" t="s">
        <v>220</v>
      </c>
      <c r="E135" s="174" t="s">
        <v>1303</v>
      </c>
      <c r="F135" s="251" t="s">
        <v>1304</v>
      </c>
      <c r="G135" s="251"/>
      <c r="H135" s="251"/>
      <c r="I135" s="251"/>
      <c r="J135" s="175" t="s">
        <v>429</v>
      </c>
      <c r="K135" s="176">
        <v>755.5</v>
      </c>
      <c r="L135" s="252">
        <v>0</v>
      </c>
      <c r="M135" s="253"/>
      <c r="N135" s="254">
        <f t="shared" si="5"/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 t="shared" si="6"/>
        <v>0</v>
      </c>
      <c r="X135" s="178">
        <v>0</v>
      </c>
      <c r="Y135" s="178">
        <f t="shared" si="7"/>
        <v>0</v>
      </c>
      <c r="Z135" s="178">
        <v>0</v>
      </c>
      <c r="AA135" s="179">
        <f t="shared" si="8"/>
        <v>0</v>
      </c>
      <c r="AR135" s="19" t="s">
        <v>224</v>
      </c>
      <c r="AT135" s="19" t="s">
        <v>220</v>
      </c>
      <c r="AU135" s="19" t="s">
        <v>93</v>
      </c>
      <c r="AY135" s="19" t="s">
        <v>219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40</v>
      </c>
      <c r="BK135" s="118">
        <f t="shared" si="14"/>
        <v>0</v>
      </c>
      <c r="BL135" s="19" t="s">
        <v>224</v>
      </c>
      <c r="BM135" s="19" t="s">
        <v>1305</v>
      </c>
    </row>
    <row r="136" spans="2:65" s="1" customFormat="1" ht="38.25" customHeight="1">
      <c r="B136" s="35"/>
      <c r="C136" s="173" t="s">
        <v>253</v>
      </c>
      <c r="D136" s="173" t="s">
        <v>220</v>
      </c>
      <c r="E136" s="174" t="s">
        <v>1306</v>
      </c>
      <c r="F136" s="251" t="s">
        <v>1307</v>
      </c>
      <c r="G136" s="251"/>
      <c r="H136" s="251"/>
      <c r="I136" s="251"/>
      <c r="J136" s="175" t="s">
        <v>429</v>
      </c>
      <c r="K136" s="176">
        <v>675.5</v>
      </c>
      <c r="L136" s="252">
        <v>0</v>
      </c>
      <c r="M136" s="253"/>
      <c r="N136" s="254">
        <f t="shared" si="5"/>
        <v>0</v>
      </c>
      <c r="O136" s="254"/>
      <c r="P136" s="254"/>
      <c r="Q136" s="254"/>
      <c r="R136" s="37"/>
      <c r="T136" s="177" t="s">
        <v>22</v>
      </c>
      <c r="U136" s="44" t="s">
        <v>49</v>
      </c>
      <c r="V136" s="36"/>
      <c r="W136" s="178">
        <f t="shared" si="6"/>
        <v>0</v>
      </c>
      <c r="X136" s="178">
        <v>0</v>
      </c>
      <c r="Y136" s="178">
        <f t="shared" si="7"/>
        <v>0</v>
      </c>
      <c r="Z136" s="178">
        <v>0</v>
      </c>
      <c r="AA136" s="179">
        <f t="shared" si="8"/>
        <v>0</v>
      </c>
      <c r="AR136" s="19" t="s">
        <v>224</v>
      </c>
      <c r="AT136" s="19" t="s">
        <v>220</v>
      </c>
      <c r="AU136" s="19" t="s">
        <v>93</v>
      </c>
      <c r="AY136" s="19" t="s">
        <v>219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40</v>
      </c>
      <c r="BK136" s="118">
        <f t="shared" si="14"/>
        <v>0</v>
      </c>
      <c r="BL136" s="19" t="s">
        <v>224</v>
      </c>
      <c r="BM136" s="19" t="s">
        <v>1308</v>
      </c>
    </row>
    <row r="137" spans="2:65" s="1" customFormat="1" ht="16.5" customHeight="1">
      <c r="B137" s="35"/>
      <c r="C137" s="181" t="s">
        <v>257</v>
      </c>
      <c r="D137" s="181" t="s">
        <v>536</v>
      </c>
      <c r="E137" s="182" t="s">
        <v>1309</v>
      </c>
      <c r="F137" s="285" t="s">
        <v>1310</v>
      </c>
      <c r="G137" s="285"/>
      <c r="H137" s="285"/>
      <c r="I137" s="285"/>
      <c r="J137" s="183" t="s">
        <v>231</v>
      </c>
      <c r="K137" s="184">
        <v>209.98599999999999</v>
      </c>
      <c r="L137" s="282">
        <v>0</v>
      </c>
      <c r="M137" s="283"/>
      <c r="N137" s="284">
        <f t="shared" si="5"/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 t="shared" si="6"/>
        <v>0</v>
      </c>
      <c r="X137" s="178">
        <v>2.4289999999999998</v>
      </c>
      <c r="Y137" s="178">
        <f t="shared" si="7"/>
        <v>510.05599399999994</v>
      </c>
      <c r="Z137" s="178">
        <v>0</v>
      </c>
      <c r="AA137" s="179">
        <f t="shared" si="8"/>
        <v>0</v>
      </c>
      <c r="AR137" s="19" t="s">
        <v>249</v>
      </c>
      <c r="AT137" s="19" t="s">
        <v>536</v>
      </c>
      <c r="AU137" s="19" t="s">
        <v>93</v>
      </c>
      <c r="AY137" s="19" t="s">
        <v>219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40</v>
      </c>
      <c r="BK137" s="118">
        <f t="shared" si="14"/>
        <v>0</v>
      </c>
      <c r="BL137" s="19" t="s">
        <v>224</v>
      </c>
      <c r="BM137" s="19" t="s">
        <v>1311</v>
      </c>
    </row>
    <row r="138" spans="2:65" s="1" customFormat="1" ht="25.5" customHeight="1">
      <c r="B138" s="35"/>
      <c r="C138" s="173" t="s">
        <v>261</v>
      </c>
      <c r="D138" s="173" t="s">
        <v>220</v>
      </c>
      <c r="E138" s="174" t="s">
        <v>1312</v>
      </c>
      <c r="F138" s="251" t="s">
        <v>1313</v>
      </c>
      <c r="G138" s="251"/>
      <c r="H138" s="251"/>
      <c r="I138" s="251"/>
      <c r="J138" s="175" t="s">
        <v>239</v>
      </c>
      <c r="K138" s="176">
        <v>11.14</v>
      </c>
      <c r="L138" s="252">
        <v>0</v>
      </c>
      <c r="M138" s="253"/>
      <c r="N138" s="254">
        <f t="shared" si="5"/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 t="shared" si="6"/>
        <v>0</v>
      </c>
      <c r="X138" s="178">
        <v>1.1133200000000001</v>
      </c>
      <c r="Y138" s="178">
        <f t="shared" si="7"/>
        <v>12.402384800000002</v>
      </c>
      <c r="Z138" s="178">
        <v>0</v>
      </c>
      <c r="AA138" s="179">
        <f t="shared" si="8"/>
        <v>0</v>
      </c>
      <c r="AR138" s="19" t="s">
        <v>224</v>
      </c>
      <c r="AT138" s="19" t="s">
        <v>220</v>
      </c>
      <c r="AU138" s="19" t="s">
        <v>93</v>
      </c>
      <c r="AY138" s="19" t="s">
        <v>219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40</v>
      </c>
      <c r="BK138" s="118">
        <f t="shared" si="14"/>
        <v>0</v>
      </c>
      <c r="BL138" s="19" t="s">
        <v>224</v>
      </c>
      <c r="BM138" s="19" t="s">
        <v>1314</v>
      </c>
    </row>
    <row r="139" spans="2:65" s="1" customFormat="1" ht="25.5" customHeight="1">
      <c r="B139" s="35"/>
      <c r="C139" s="173" t="s">
        <v>265</v>
      </c>
      <c r="D139" s="173" t="s">
        <v>220</v>
      </c>
      <c r="E139" s="174" t="s">
        <v>1315</v>
      </c>
      <c r="F139" s="251" t="s">
        <v>1316</v>
      </c>
      <c r="G139" s="251"/>
      <c r="H139" s="251"/>
      <c r="I139" s="251"/>
      <c r="J139" s="175" t="s">
        <v>429</v>
      </c>
      <c r="K139" s="176">
        <v>25</v>
      </c>
      <c r="L139" s="252">
        <v>0</v>
      </c>
      <c r="M139" s="253"/>
      <c r="N139" s="254">
        <f t="shared" si="5"/>
        <v>0</v>
      </c>
      <c r="O139" s="254"/>
      <c r="P139" s="254"/>
      <c r="Q139" s="254"/>
      <c r="R139" s="37"/>
      <c r="T139" s="177" t="s">
        <v>22</v>
      </c>
      <c r="U139" s="44" t="s">
        <v>49</v>
      </c>
      <c r="V139" s="36"/>
      <c r="W139" s="178">
        <f t="shared" si="6"/>
        <v>0</v>
      </c>
      <c r="X139" s="178">
        <v>0</v>
      </c>
      <c r="Y139" s="178">
        <f t="shared" si="7"/>
        <v>0</v>
      </c>
      <c r="Z139" s="178">
        <v>0.56899999999999995</v>
      </c>
      <c r="AA139" s="179">
        <f t="shared" si="8"/>
        <v>14.224999999999998</v>
      </c>
      <c r="AR139" s="19" t="s">
        <v>224</v>
      </c>
      <c r="AT139" s="19" t="s">
        <v>220</v>
      </c>
      <c r="AU139" s="19" t="s">
        <v>93</v>
      </c>
      <c r="AY139" s="19" t="s">
        <v>219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40</v>
      </c>
      <c r="BK139" s="118">
        <f t="shared" si="14"/>
        <v>0</v>
      </c>
      <c r="BL139" s="19" t="s">
        <v>224</v>
      </c>
      <c r="BM139" s="19" t="s">
        <v>1317</v>
      </c>
    </row>
    <row r="140" spans="2:65" s="1" customFormat="1" ht="25.5" customHeight="1">
      <c r="B140" s="35"/>
      <c r="C140" s="173" t="s">
        <v>270</v>
      </c>
      <c r="D140" s="173" t="s">
        <v>220</v>
      </c>
      <c r="E140" s="174" t="s">
        <v>1318</v>
      </c>
      <c r="F140" s="251" t="s">
        <v>1319</v>
      </c>
      <c r="G140" s="251"/>
      <c r="H140" s="251"/>
      <c r="I140" s="251"/>
      <c r="J140" s="175" t="s">
        <v>231</v>
      </c>
      <c r="K140" s="176">
        <v>387.5</v>
      </c>
      <c r="L140" s="252">
        <v>0</v>
      </c>
      <c r="M140" s="253"/>
      <c r="N140" s="254">
        <f t="shared" si="5"/>
        <v>0</v>
      </c>
      <c r="O140" s="254"/>
      <c r="P140" s="254"/>
      <c r="Q140" s="254"/>
      <c r="R140" s="37"/>
      <c r="T140" s="177" t="s">
        <v>22</v>
      </c>
      <c r="U140" s="44" t="s">
        <v>49</v>
      </c>
      <c r="V140" s="36"/>
      <c r="W140" s="178">
        <f t="shared" si="6"/>
        <v>0</v>
      </c>
      <c r="X140" s="178">
        <v>1.9</v>
      </c>
      <c r="Y140" s="178">
        <f t="shared" si="7"/>
        <v>736.25</v>
      </c>
      <c r="Z140" s="178">
        <v>0</v>
      </c>
      <c r="AA140" s="179">
        <f t="shared" si="8"/>
        <v>0</v>
      </c>
      <c r="AR140" s="19" t="s">
        <v>224</v>
      </c>
      <c r="AT140" s="19" t="s">
        <v>220</v>
      </c>
      <c r="AU140" s="19" t="s">
        <v>93</v>
      </c>
      <c r="AY140" s="19" t="s">
        <v>219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40</v>
      </c>
      <c r="BK140" s="118">
        <f t="shared" si="14"/>
        <v>0</v>
      </c>
      <c r="BL140" s="19" t="s">
        <v>224</v>
      </c>
      <c r="BM140" s="19" t="s">
        <v>1320</v>
      </c>
    </row>
    <row r="141" spans="2:65" s="10" customFormat="1" ht="29.85" customHeight="1">
      <c r="B141" s="162"/>
      <c r="C141" s="163"/>
      <c r="D141" s="172" t="s">
        <v>193</v>
      </c>
      <c r="E141" s="172"/>
      <c r="F141" s="172"/>
      <c r="G141" s="172"/>
      <c r="H141" s="172"/>
      <c r="I141" s="172"/>
      <c r="J141" s="172"/>
      <c r="K141" s="172"/>
      <c r="L141" s="172"/>
      <c r="M141" s="172"/>
      <c r="N141" s="255">
        <f>BK141</f>
        <v>0</v>
      </c>
      <c r="O141" s="256"/>
      <c r="P141" s="256"/>
      <c r="Q141" s="256"/>
      <c r="R141" s="165"/>
      <c r="T141" s="166"/>
      <c r="U141" s="163"/>
      <c r="V141" s="163"/>
      <c r="W141" s="167">
        <f>SUM(W142:W145)</f>
        <v>0</v>
      </c>
      <c r="X141" s="163"/>
      <c r="Y141" s="167">
        <f>SUM(Y142:Y145)</f>
        <v>0</v>
      </c>
      <c r="Z141" s="163"/>
      <c r="AA141" s="168">
        <f>SUM(AA142:AA145)</f>
        <v>0</v>
      </c>
      <c r="AR141" s="169" t="s">
        <v>40</v>
      </c>
      <c r="AT141" s="170" t="s">
        <v>83</v>
      </c>
      <c r="AU141" s="170" t="s">
        <v>40</v>
      </c>
      <c r="AY141" s="169" t="s">
        <v>219</v>
      </c>
      <c r="BK141" s="171">
        <f>SUM(BK142:BK145)</f>
        <v>0</v>
      </c>
    </row>
    <row r="142" spans="2:65" s="1" customFormat="1" ht="38.25" customHeight="1">
      <c r="B142" s="35"/>
      <c r="C142" s="173" t="s">
        <v>275</v>
      </c>
      <c r="D142" s="173" t="s">
        <v>220</v>
      </c>
      <c r="E142" s="174" t="s">
        <v>1321</v>
      </c>
      <c r="F142" s="251" t="s">
        <v>1322</v>
      </c>
      <c r="G142" s="251"/>
      <c r="H142" s="251"/>
      <c r="I142" s="251"/>
      <c r="J142" s="175" t="s">
        <v>239</v>
      </c>
      <c r="K142" s="176">
        <v>14.225</v>
      </c>
      <c r="L142" s="252">
        <v>0</v>
      </c>
      <c r="M142" s="253"/>
      <c r="N142" s="254">
        <f>ROUND(L142*K142,2)</f>
        <v>0</v>
      </c>
      <c r="O142" s="254"/>
      <c r="P142" s="254"/>
      <c r="Q142" s="254"/>
      <c r="R142" s="37"/>
      <c r="T142" s="177" t="s">
        <v>22</v>
      </c>
      <c r="U142" s="44" t="s">
        <v>49</v>
      </c>
      <c r="V142" s="36"/>
      <c r="W142" s="178">
        <f>V142*K142</f>
        <v>0</v>
      </c>
      <c r="X142" s="178">
        <v>0</v>
      </c>
      <c r="Y142" s="178">
        <f>X142*K142</f>
        <v>0</v>
      </c>
      <c r="Z142" s="178">
        <v>0</v>
      </c>
      <c r="AA142" s="179">
        <f>Z142*K142</f>
        <v>0</v>
      </c>
      <c r="AR142" s="19" t="s">
        <v>224</v>
      </c>
      <c r="AT142" s="19" t="s">
        <v>220</v>
      </c>
      <c r="AU142" s="19" t="s">
        <v>93</v>
      </c>
      <c r="AY142" s="19" t="s">
        <v>219</v>
      </c>
      <c r="BE142" s="118">
        <f>IF(U142="základní",N142,0)</f>
        <v>0</v>
      </c>
      <c r="BF142" s="118">
        <f>IF(U142="snížená",N142,0)</f>
        <v>0</v>
      </c>
      <c r="BG142" s="118">
        <f>IF(U142="zákl. přenesená",N142,0)</f>
        <v>0</v>
      </c>
      <c r="BH142" s="118">
        <f>IF(U142="sníž. přenesená",N142,0)</f>
        <v>0</v>
      </c>
      <c r="BI142" s="118">
        <f>IF(U142="nulová",N142,0)</f>
        <v>0</v>
      </c>
      <c r="BJ142" s="19" t="s">
        <v>40</v>
      </c>
      <c r="BK142" s="118">
        <f>ROUND(L142*K142,2)</f>
        <v>0</v>
      </c>
      <c r="BL142" s="19" t="s">
        <v>224</v>
      </c>
      <c r="BM142" s="19" t="s">
        <v>1323</v>
      </c>
    </row>
    <row r="143" spans="2:65" s="1" customFormat="1" ht="25.5" customHeight="1">
      <c r="B143" s="35"/>
      <c r="C143" s="173" t="s">
        <v>11</v>
      </c>
      <c r="D143" s="173" t="s">
        <v>220</v>
      </c>
      <c r="E143" s="174" t="s">
        <v>1324</v>
      </c>
      <c r="F143" s="251" t="s">
        <v>1325</v>
      </c>
      <c r="G143" s="251"/>
      <c r="H143" s="251"/>
      <c r="I143" s="251"/>
      <c r="J143" s="175" t="s">
        <v>239</v>
      </c>
      <c r="K143" s="176">
        <v>270.27499999999998</v>
      </c>
      <c r="L143" s="252">
        <v>0</v>
      </c>
      <c r="M143" s="253"/>
      <c r="N143" s="254">
        <f>ROUND(L143*K143,2)</f>
        <v>0</v>
      </c>
      <c r="O143" s="254"/>
      <c r="P143" s="254"/>
      <c r="Q143" s="254"/>
      <c r="R143" s="37"/>
      <c r="T143" s="177" t="s">
        <v>22</v>
      </c>
      <c r="U143" s="44" t="s">
        <v>49</v>
      </c>
      <c r="V143" s="36"/>
      <c r="W143" s="178">
        <f>V143*K143</f>
        <v>0</v>
      </c>
      <c r="X143" s="178">
        <v>0</v>
      </c>
      <c r="Y143" s="178">
        <f>X143*K143</f>
        <v>0</v>
      </c>
      <c r="Z143" s="178">
        <v>0</v>
      </c>
      <c r="AA143" s="179">
        <f>Z143*K143</f>
        <v>0</v>
      </c>
      <c r="AR143" s="19" t="s">
        <v>224</v>
      </c>
      <c r="AT143" s="19" t="s">
        <v>220</v>
      </c>
      <c r="AU143" s="19" t="s">
        <v>93</v>
      </c>
      <c r="AY143" s="19" t="s">
        <v>219</v>
      </c>
      <c r="BE143" s="118">
        <f>IF(U143="základní",N143,0)</f>
        <v>0</v>
      </c>
      <c r="BF143" s="118">
        <f>IF(U143="snížená",N143,0)</f>
        <v>0</v>
      </c>
      <c r="BG143" s="118">
        <f>IF(U143="zákl. přenesená",N143,0)</f>
        <v>0</v>
      </c>
      <c r="BH143" s="118">
        <f>IF(U143="sníž. přenesená",N143,0)</f>
        <v>0</v>
      </c>
      <c r="BI143" s="118">
        <f>IF(U143="nulová",N143,0)</f>
        <v>0</v>
      </c>
      <c r="BJ143" s="19" t="s">
        <v>40</v>
      </c>
      <c r="BK143" s="118">
        <f>ROUND(L143*K143,2)</f>
        <v>0</v>
      </c>
      <c r="BL143" s="19" t="s">
        <v>224</v>
      </c>
      <c r="BM143" s="19" t="s">
        <v>1326</v>
      </c>
    </row>
    <row r="144" spans="2:65" s="1" customFormat="1" ht="16.5" customHeight="1">
      <c r="B144" s="35"/>
      <c r="C144" s="173" t="s">
        <v>268</v>
      </c>
      <c r="D144" s="173" t="s">
        <v>220</v>
      </c>
      <c r="E144" s="174" t="s">
        <v>1327</v>
      </c>
      <c r="F144" s="251" t="s">
        <v>1328</v>
      </c>
      <c r="G144" s="251"/>
      <c r="H144" s="251"/>
      <c r="I144" s="251"/>
      <c r="J144" s="175" t="s">
        <v>239</v>
      </c>
      <c r="K144" s="176">
        <v>14.225</v>
      </c>
      <c r="L144" s="252">
        <v>0</v>
      </c>
      <c r="M144" s="253"/>
      <c r="N144" s="254">
        <f>ROUND(L144*K144,2)</f>
        <v>0</v>
      </c>
      <c r="O144" s="254"/>
      <c r="P144" s="254"/>
      <c r="Q144" s="254"/>
      <c r="R144" s="37"/>
      <c r="T144" s="177" t="s">
        <v>22</v>
      </c>
      <c r="U144" s="44" t="s">
        <v>49</v>
      </c>
      <c r="V144" s="36"/>
      <c r="W144" s="178">
        <f>V144*K144</f>
        <v>0</v>
      </c>
      <c r="X144" s="178">
        <v>0</v>
      </c>
      <c r="Y144" s="178">
        <f>X144*K144</f>
        <v>0</v>
      </c>
      <c r="Z144" s="178">
        <v>0</v>
      </c>
      <c r="AA144" s="179">
        <f>Z144*K144</f>
        <v>0</v>
      </c>
      <c r="AR144" s="19" t="s">
        <v>224</v>
      </c>
      <c r="AT144" s="19" t="s">
        <v>220</v>
      </c>
      <c r="AU144" s="19" t="s">
        <v>93</v>
      </c>
      <c r="AY144" s="19" t="s">
        <v>219</v>
      </c>
      <c r="BE144" s="118">
        <f>IF(U144="základní",N144,0)</f>
        <v>0</v>
      </c>
      <c r="BF144" s="118">
        <f>IF(U144="snížená",N144,0)</f>
        <v>0</v>
      </c>
      <c r="BG144" s="118">
        <f>IF(U144="zákl. přenesená",N144,0)</f>
        <v>0</v>
      </c>
      <c r="BH144" s="118">
        <f>IF(U144="sníž. přenesená",N144,0)</f>
        <v>0</v>
      </c>
      <c r="BI144" s="118">
        <f>IF(U144="nulová",N144,0)</f>
        <v>0</v>
      </c>
      <c r="BJ144" s="19" t="s">
        <v>40</v>
      </c>
      <c r="BK144" s="118">
        <f>ROUND(L144*K144,2)</f>
        <v>0</v>
      </c>
      <c r="BL144" s="19" t="s">
        <v>224</v>
      </c>
      <c r="BM144" s="19" t="s">
        <v>1329</v>
      </c>
    </row>
    <row r="145" spans="2:65" s="1" customFormat="1" ht="25.5" customHeight="1">
      <c r="B145" s="35"/>
      <c r="C145" s="173" t="s">
        <v>354</v>
      </c>
      <c r="D145" s="173" t="s">
        <v>220</v>
      </c>
      <c r="E145" s="174" t="s">
        <v>1330</v>
      </c>
      <c r="F145" s="251" t="s">
        <v>1331</v>
      </c>
      <c r="G145" s="251"/>
      <c r="H145" s="251"/>
      <c r="I145" s="251"/>
      <c r="J145" s="175" t="s">
        <v>239</v>
      </c>
      <c r="K145" s="176">
        <v>14.225</v>
      </c>
      <c r="L145" s="252">
        <v>0</v>
      </c>
      <c r="M145" s="253"/>
      <c r="N145" s="254">
        <f>ROUND(L145*K145,2)</f>
        <v>0</v>
      </c>
      <c r="O145" s="254"/>
      <c r="P145" s="254"/>
      <c r="Q145" s="254"/>
      <c r="R145" s="37"/>
      <c r="T145" s="177" t="s">
        <v>22</v>
      </c>
      <c r="U145" s="44" t="s">
        <v>49</v>
      </c>
      <c r="V145" s="36"/>
      <c r="W145" s="178">
        <f>V145*K145</f>
        <v>0</v>
      </c>
      <c r="X145" s="178">
        <v>0</v>
      </c>
      <c r="Y145" s="178">
        <f>X145*K145</f>
        <v>0</v>
      </c>
      <c r="Z145" s="178">
        <v>0</v>
      </c>
      <c r="AA145" s="179">
        <f>Z145*K145</f>
        <v>0</v>
      </c>
      <c r="AR145" s="19" t="s">
        <v>224</v>
      </c>
      <c r="AT145" s="19" t="s">
        <v>220</v>
      </c>
      <c r="AU145" s="19" t="s">
        <v>93</v>
      </c>
      <c r="AY145" s="19" t="s">
        <v>219</v>
      </c>
      <c r="BE145" s="118">
        <f>IF(U145="základní",N145,0)</f>
        <v>0</v>
      </c>
      <c r="BF145" s="118">
        <f>IF(U145="snížená",N145,0)</f>
        <v>0</v>
      </c>
      <c r="BG145" s="118">
        <f>IF(U145="zákl. přenesená",N145,0)</f>
        <v>0</v>
      </c>
      <c r="BH145" s="118">
        <f>IF(U145="sníž. přenesená",N145,0)</f>
        <v>0</v>
      </c>
      <c r="BI145" s="118">
        <f>IF(U145="nulová",N145,0)</f>
        <v>0</v>
      </c>
      <c r="BJ145" s="19" t="s">
        <v>40</v>
      </c>
      <c r="BK145" s="118">
        <f>ROUND(L145*K145,2)</f>
        <v>0</v>
      </c>
      <c r="BL145" s="19" t="s">
        <v>224</v>
      </c>
      <c r="BM145" s="19" t="s">
        <v>1332</v>
      </c>
    </row>
    <row r="146" spans="2:65" s="10" customFormat="1" ht="29.85" customHeight="1">
      <c r="B146" s="162"/>
      <c r="C146" s="163"/>
      <c r="D146" s="172" t="s">
        <v>290</v>
      </c>
      <c r="E146" s="172"/>
      <c r="F146" s="172"/>
      <c r="G146" s="172"/>
      <c r="H146" s="172"/>
      <c r="I146" s="172"/>
      <c r="J146" s="172"/>
      <c r="K146" s="172"/>
      <c r="L146" s="172"/>
      <c r="M146" s="172"/>
      <c r="N146" s="255">
        <f>BK146</f>
        <v>0</v>
      </c>
      <c r="O146" s="256"/>
      <c r="P146" s="256"/>
      <c r="Q146" s="256"/>
      <c r="R146" s="165"/>
      <c r="T146" s="166"/>
      <c r="U146" s="163"/>
      <c r="V146" s="163"/>
      <c r="W146" s="167">
        <f>W147</f>
        <v>0</v>
      </c>
      <c r="X146" s="163"/>
      <c r="Y146" s="167">
        <f>Y147</f>
        <v>0</v>
      </c>
      <c r="Z146" s="163"/>
      <c r="AA146" s="168">
        <f>AA147</f>
        <v>0</v>
      </c>
      <c r="AR146" s="169" t="s">
        <v>40</v>
      </c>
      <c r="AT146" s="170" t="s">
        <v>83</v>
      </c>
      <c r="AU146" s="170" t="s">
        <v>40</v>
      </c>
      <c r="AY146" s="169" t="s">
        <v>219</v>
      </c>
      <c r="BK146" s="171">
        <f>BK147</f>
        <v>0</v>
      </c>
    </row>
    <row r="147" spans="2:65" s="1" customFormat="1" ht="25.5" customHeight="1">
      <c r="B147" s="35"/>
      <c r="C147" s="173" t="s">
        <v>358</v>
      </c>
      <c r="D147" s="173" t="s">
        <v>220</v>
      </c>
      <c r="E147" s="174" t="s">
        <v>1333</v>
      </c>
      <c r="F147" s="251" t="s">
        <v>1334</v>
      </c>
      <c r="G147" s="251"/>
      <c r="H147" s="251"/>
      <c r="I147" s="251"/>
      <c r="J147" s="175" t="s">
        <v>239</v>
      </c>
      <c r="K147" s="176">
        <v>1452.5350000000001</v>
      </c>
      <c r="L147" s="252">
        <v>0</v>
      </c>
      <c r="M147" s="253"/>
      <c r="N147" s="254">
        <f>ROUND(L147*K147,2)</f>
        <v>0</v>
      </c>
      <c r="O147" s="254"/>
      <c r="P147" s="254"/>
      <c r="Q147" s="254"/>
      <c r="R147" s="37"/>
      <c r="T147" s="177" t="s">
        <v>22</v>
      </c>
      <c r="U147" s="44" t="s">
        <v>49</v>
      </c>
      <c r="V147" s="36"/>
      <c r="W147" s="178">
        <f>V147*K147</f>
        <v>0</v>
      </c>
      <c r="X147" s="178">
        <v>0</v>
      </c>
      <c r="Y147" s="178">
        <f>X147*K147</f>
        <v>0</v>
      </c>
      <c r="Z147" s="178">
        <v>0</v>
      </c>
      <c r="AA147" s="179">
        <f>Z147*K147</f>
        <v>0</v>
      </c>
      <c r="AR147" s="19" t="s">
        <v>224</v>
      </c>
      <c r="AT147" s="19" t="s">
        <v>220</v>
      </c>
      <c r="AU147" s="19" t="s">
        <v>93</v>
      </c>
      <c r="AY147" s="19" t="s">
        <v>219</v>
      </c>
      <c r="BE147" s="118">
        <f>IF(U147="základní",N147,0)</f>
        <v>0</v>
      </c>
      <c r="BF147" s="118">
        <f>IF(U147="snížená",N147,0)</f>
        <v>0</v>
      </c>
      <c r="BG147" s="118">
        <f>IF(U147="zákl. přenesená",N147,0)</f>
        <v>0</v>
      </c>
      <c r="BH147" s="118">
        <f>IF(U147="sníž. přenesená",N147,0)</f>
        <v>0</v>
      </c>
      <c r="BI147" s="118">
        <f>IF(U147="nulová",N147,0)</f>
        <v>0</v>
      </c>
      <c r="BJ147" s="19" t="s">
        <v>40</v>
      </c>
      <c r="BK147" s="118">
        <f>ROUND(L147*K147,2)</f>
        <v>0</v>
      </c>
      <c r="BL147" s="19" t="s">
        <v>224</v>
      </c>
      <c r="BM147" s="19" t="s">
        <v>1335</v>
      </c>
    </row>
    <row r="148" spans="2:65" s="1" customFormat="1" ht="49.9" customHeight="1">
      <c r="B148" s="35"/>
      <c r="C148" s="36"/>
      <c r="D148" s="164" t="s">
        <v>282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249">
        <f>BK148</f>
        <v>0</v>
      </c>
      <c r="O148" s="250"/>
      <c r="P148" s="250"/>
      <c r="Q148" s="250"/>
      <c r="R148" s="37"/>
      <c r="T148" s="153"/>
      <c r="U148" s="56"/>
      <c r="V148" s="56"/>
      <c r="W148" s="56"/>
      <c r="X148" s="56"/>
      <c r="Y148" s="56"/>
      <c r="Z148" s="56"/>
      <c r="AA148" s="58"/>
      <c r="AT148" s="19" t="s">
        <v>83</v>
      </c>
      <c r="AU148" s="19" t="s">
        <v>84</v>
      </c>
      <c r="AY148" s="19" t="s">
        <v>283</v>
      </c>
      <c r="BK148" s="118">
        <v>0</v>
      </c>
    </row>
    <row r="149" spans="2:65" s="1" customFormat="1" ht="6.95" customHeight="1">
      <c r="B149" s="59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1"/>
    </row>
  </sheetData>
  <sheetProtection algorithmName="SHA-512" hashValue="1VMTNNlNW7biJQtYD9eBOP/K0gD3Q6ONCmwhbXXv3T4GsEQsreor5CSx6xCeL+I8FeF6vB9KoCI9y2sDm/Q6iA==" saltValue="mWbPG0lkPDY7KlbJHDL9wmVZ+o5zTeFHaXzWRSnoXxohzdQPzndyhfa6byaXkbGi3wkEtx2onn4g0VLlUxlEDw==" spinCount="10" sheet="1" objects="1" scenarios="1" formatColumns="0" formatRows="0"/>
  <mergeCells count="134">
    <mergeCell ref="F138:I138"/>
    <mergeCell ref="F137:I137"/>
    <mergeCell ref="F134:I134"/>
    <mergeCell ref="F135:I135"/>
    <mergeCell ref="F136:I136"/>
    <mergeCell ref="F139:I139"/>
    <mergeCell ref="F140:I140"/>
    <mergeCell ref="F142:I142"/>
    <mergeCell ref="F143:I143"/>
    <mergeCell ref="F144:I144"/>
    <mergeCell ref="F145:I145"/>
    <mergeCell ref="F147:I147"/>
    <mergeCell ref="O22:P22"/>
    <mergeCell ref="O11:P11"/>
    <mergeCell ref="O13:P13"/>
    <mergeCell ref="O14:P14"/>
    <mergeCell ref="O16:P16"/>
    <mergeCell ref="E17:L17"/>
    <mergeCell ref="O17:P17"/>
    <mergeCell ref="O19:P19"/>
    <mergeCell ref="O20:P20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N94:Q94"/>
    <mergeCell ref="N97:Q97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5:Q95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5:P115"/>
    <mergeCell ref="F113:P113"/>
    <mergeCell ref="F114:P114"/>
    <mergeCell ref="F116:P116"/>
    <mergeCell ref="M118:P118"/>
    <mergeCell ref="M120:Q120"/>
    <mergeCell ref="M121:Q121"/>
    <mergeCell ref="F123:I123"/>
    <mergeCell ref="L123:M123"/>
    <mergeCell ref="N123:Q123"/>
    <mergeCell ref="N124:Q124"/>
    <mergeCell ref="N125:Q125"/>
    <mergeCell ref="N126:Q126"/>
    <mergeCell ref="F127:I127"/>
    <mergeCell ref="F128:I128"/>
    <mergeCell ref="L127:M127"/>
    <mergeCell ref="N127:Q127"/>
    <mergeCell ref="L128:M128"/>
    <mergeCell ref="N128:Q128"/>
    <mergeCell ref="L129:M129"/>
    <mergeCell ref="N129:Q129"/>
    <mergeCell ref="L130:M130"/>
    <mergeCell ref="N130:Q130"/>
    <mergeCell ref="L131:M131"/>
    <mergeCell ref="N131:Q131"/>
    <mergeCell ref="N132:Q132"/>
    <mergeCell ref="F129:I129"/>
    <mergeCell ref="F131:I131"/>
    <mergeCell ref="F130:I130"/>
    <mergeCell ref="N143:Q143"/>
    <mergeCell ref="N144:Q144"/>
    <mergeCell ref="N145:Q145"/>
    <mergeCell ref="N141:Q141"/>
    <mergeCell ref="N146:Q146"/>
    <mergeCell ref="L140:M140"/>
    <mergeCell ref="L134:M134"/>
    <mergeCell ref="L135:M135"/>
    <mergeCell ref="L136:M136"/>
    <mergeCell ref="L137:M137"/>
    <mergeCell ref="L138:M138"/>
    <mergeCell ref="L139:M139"/>
    <mergeCell ref="L142:M142"/>
    <mergeCell ref="L143:M143"/>
    <mergeCell ref="H1:K1"/>
    <mergeCell ref="C2:Q2"/>
    <mergeCell ref="C4:Q4"/>
    <mergeCell ref="F6:P6"/>
    <mergeCell ref="F8:P8"/>
    <mergeCell ref="F7:P7"/>
    <mergeCell ref="F9:P9"/>
    <mergeCell ref="S2:AC2"/>
    <mergeCell ref="N148:Q148"/>
    <mergeCell ref="F133:I133"/>
    <mergeCell ref="L133:M133"/>
    <mergeCell ref="N133:Q133"/>
    <mergeCell ref="N134:Q134"/>
    <mergeCell ref="N135:Q135"/>
    <mergeCell ref="N136:Q136"/>
    <mergeCell ref="N137:Q137"/>
    <mergeCell ref="N138:Q138"/>
    <mergeCell ref="N139:Q139"/>
    <mergeCell ref="N140:Q140"/>
    <mergeCell ref="L144:M144"/>
    <mergeCell ref="L145:M145"/>
    <mergeCell ref="L147:M147"/>
    <mergeCell ref="N147:Q147"/>
    <mergeCell ref="N142:Q142"/>
  </mergeCells>
  <hyperlinks>
    <hyperlink ref="F1:G1" location="C2" display="1) Krycí list rozpočtu"/>
    <hyperlink ref="H1:K1" location="C88" display="2) Rekapitulace rozpočtu"/>
    <hyperlink ref="L1" location="C12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6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108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284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s="1" customFormat="1" ht="32.85" customHeight="1">
      <c r="B8" s="35"/>
      <c r="C8" s="36"/>
      <c r="D8" s="29" t="s">
        <v>183</v>
      </c>
      <c r="E8" s="36"/>
      <c r="F8" s="221" t="s">
        <v>1336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79" t="str">
        <f>'Rekapitulace stavby'!AN8</f>
        <v>5. 3. 2018</v>
      </c>
      <c r="P10" s="266"/>
      <c r="Q10" s="36"/>
      <c r="R10" s="37"/>
    </row>
    <row r="11" spans="1:66" s="1" customFormat="1" ht="10.7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220" t="s">
        <v>30</v>
      </c>
      <c r="P12" s="220"/>
      <c r="Q12" s="36"/>
      <c r="R12" s="37"/>
    </row>
    <row r="13" spans="1:66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220" t="s">
        <v>22</v>
      </c>
      <c r="P13" s="220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33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80" t="str">
        <f>IF('Rekapitulace stavby'!AN13="","",'Rekapitulace stavby'!AN13)</f>
        <v>Vyplň údaj</v>
      </c>
      <c r="P15" s="220"/>
      <c r="Q15" s="36"/>
      <c r="R15" s="37"/>
    </row>
    <row r="16" spans="1:66" s="1" customFormat="1" ht="18" customHeight="1">
      <c r="B16" s="35"/>
      <c r="C16" s="36"/>
      <c r="D16" s="36"/>
      <c r="E16" s="280" t="str">
        <f>IF('Rekapitulace stavby'!E14="","",'Rekapitulace stavby'!E14)</f>
        <v>Vyplň údaj</v>
      </c>
      <c r="F16" s="281"/>
      <c r="G16" s="281"/>
      <c r="H16" s="281"/>
      <c r="I16" s="281"/>
      <c r="J16" s="281"/>
      <c r="K16" s="281"/>
      <c r="L16" s="281"/>
      <c r="M16" s="30" t="s">
        <v>32</v>
      </c>
      <c r="N16" s="36"/>
      <c r="O16" s="280" t="str">
        <f>IF('Rekapitulace stavby'!AN14="","",'Rekapitulace stavby'!AN14)</f>
        <v>Vyplň údaj</v>
      </c>
      <c r="P16" s="220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35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220" t="s">
        <v>36</v>
      </c>
      <c r="P18" s="220"/>
      <c r="Q18" s="36"/>
      <c r="R18" s="37"/>
    </row>
    <row r="19" spans="2:18" s="1" customFormat="1" ht="18" customHeight="1">
      <c r="B19" s="35"/>
      <c r="C19" s="36"/>
      <c r="D19" s="36"/>
      <c r="E19" s="28" t="s">
        <v>37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220" t="s">
        <v>38</v>
      </c>
      <c r="P19" s="220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41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220" t="s">
        <v>36</v>
      </c>
      <c r="P21" s="220"/>
      <c r="Q21" s="36"/>
      <c r="R21" s="37"/>
    </row>
    <row r="22" spans="2:18" s="1" customFormat="1" ht="18" customHeight="1">
      <c r="B22" s="35"/>
      <c r="C22" s="36"/>
      <c r="D22" s="36"/>
      <c r="E22" s="28" t="s">
        <v>37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220" t="s">
        <v>38</v>
      </c>
      <c r="P22" s="220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85.5" customHeight="1">
      <c r="B25" s="35"/>
      <c r="C25" s="36"/>
      <c r="D25" s="36"/>
      <c r="E25" s="215" t="s">
        <v>44</v>
      </c>
      <c r="F25" s="215"/>
      <c r="G25" s="215"/>
      <c r="H25" s="215"/>
      <c r="I25" s="215"/>
      <c r="J25" s="215"/>
      <c r="K25" s="215"/>
      <c r="L25" s="215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6" t="s">
        <v>184</v>
      </c>
      <c r="E28" s="36"/>
      <c r="F28" s="36"/>
      <c r="G28" s="36"/>
      <c r="H28" s="36"/>
      <c r="I28" s="36"/>
      <c r="J28" s="36"/>
      <c r="K28" s="36"/>
      <c r="L28" s="36"/>
      <c r="M28" s="216">
        <f>N89</f>
        <v>0</v>
      </c>
      <c r="N28" s="216"/>
      <c r="O28" s="216"/>
      <c r="P28" s="216"/>
      <c r="Q28" s="36"/>
      <c r="R28" s="37"/>
    </row>
    <row r="29" spans="2:18" s="1" customFormat="1" ht="14.45" customHeight="1">
      <c r="B29" s="35"/>
      <c r="C29" s="36"/>
      <c r="D29" s="34" t="s">
        <v>169</v>
      </c>
      <c r="E29" s="36"/>
      <c r="F29" s="36"/>
      <c r="G29" s="36"/>
      <c r="H29" s="36"/>
      <c r="I29" s="36"/>
      <c r="J29" s="36"/>
      <c r="K29" s="36"/>
      <c r="L29" s="36"/>
      <c r="M29" s="216">
        <f>N103</f>
        <v>0</v>
      </c>
      <c r="N29" s="216"/>
      <c r="O29" s="216"/>
      <c r="P29" s="216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7" t="s">
        <v>47</v>
      </c>
      <c r="E31" s="36"/>
      <c r="F31" s="36"/>
      <c r="G31" s="36"/>
      <c r="H31" s="36"/>
      <c r="I31" s="36"/>
      <c r="J31" s="36"/>
      <c r="K31" s="36"/>
      <c r="L31" s="36"/>
      <c r="M31" s="278">
        <f>ROUND(M28+M29,0)</f>
        <v>0</v>
      </c>
      <c r="N31" s="263"/>
      <c r="O31" s="263"/>
      <c r="P31" s="263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48</v>
      </c>
      <c r="E33" s="42" t="s">
        <v>49</v>
      </c>
      <c r="F33" s="43">
        <v>0.21</v>
      </c>
      <c r="G33" s="128" t="s">
        <v>50</v>
      </c>
      <c r="H33" s="274">
        <f>(SUM(BE103:BE110)+SUM(BE129:BE264))</f>
        <v>0</v>
      </c>
      <c r="I33" s="263"/>
      <c r="J33" s="263"/>
      <c r="K33" s="36"/>
      <c r="L33" s="36"/>
      <c r="M33" s="274">
        <f>ROUND((SUM(BE103:BE110)+SUM(BE129:BE264)), 0)*F33</f>
        <v>0</v>
      </c>
      <c r="N33" s="263"/>
      <c r="O33" s="263"/>
      <c r="P33" s="263"/>
      <c r="Q33" s="36"/>
      <c r="R33" s="37"/>
    </row>
    <row r="34" spans="2:18" s="1" customFormat="1" ht="14.45" customHeight="1">
      <c r="B34" s="35"/>
      <c r="C34" s="36"/>
      <c r="D34" s="36"/>
      <c r="E34" s="42" t="s">
        <v>51</v>
      </c>
      <c r="F34" s="43">
        <v>0.15</v>
      </c>
      <c r="G34" s="128" t="s">
        <v>50</v>
      </c>
      <c r="H34" s="274">
        <f>(SUM(BF103:BF110)+SUM(BF129:BF264))</f>
        <v>0</v>
      </c>
      <c r="I34" s="263"/>
      <c r="J34" s="263"/>
      <c r="K34" s="36"/>
      <c r="L34" s="36"/>
      <c r="M34" s="274">
        <f>ROUND((SUM(BF103:BF110)+SUM(BF129:BF264)), 0)*F34</f>
        <v>0</v>
      </c>
      <c r="N34" s="263"/>
      <c r="O34" s="263"/>
      <c r="P34" s="26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52</v>
      </c>
      <c r="F35" s="43">
        <v>0.21</v>
      </c>
      <c r="G35" s="128" t="s">
        <v>50</v>
      </c>
      <c r="H35" s="274">
        <f>(SUM(BG103:BG110)+SUM(BG129:BG264))</f>
        <v>0</v>
      </c>
      <c r="I35" s="263"/>
      <c r="J35" s="263"/>
      <c r="K35" s="36"/>
      <c r="L35" s="36"/>
      <c r="M35" s="274"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53</v>
      </c>
      <c r="F36" s="43">
        <v>0.15</v>
      </c>
      <c r="G36" s="128" t="s">
        <v>50</v>
      </c>
      <c r="H36" s="274">
        <f>(SUM(BH103:BH110)+SUM(BH129:BH264))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54</v>
      </c>
      <c r="F37" s="43">
        <v>0</v>
      </c>
      <c r="G37" s="128" t="s">
        <v>50</v>
      </c>
      <c r="H37" s="274">
        <f>(SUM(BI103:BI110)+SUM(BI129:BI264))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4"/>
      <c r="D39" s="129" t="s">
        <v>55</v>
      </c>
      <c r="E39" s="79"/>
      <c r="F39" s="79"/>
      <c r="G39" s="130" t="s">
        <v>56</v>
      </c>
      <c r="H39" s="131" t="s">
        <v>57</v>
      </c>
      <c r="I39" s="79"/>
      <c r="J39" s="79"/>
      <c r="K39" s="79"/>
      <c r="L39" s="275">
        <f>SUM(M31:M37)</f>
        <v>0</v>
      </c>
      <c r="M39" s="275"/>
      <c r="N39" s="275"/>
      <c r="O39" s="275"/>
      <c r="P39" s="276"/>
      <c r="Q39" s="124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284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s="1" customFormat="1" ht="36.950000000000003" customHeight="1">
      <c r="B80" s="35"/>
      <c r="C80" s="69" t="s">
        <v>183</v>
      </c>
      <c r="D80" s="36"/>
      <c r="E80" s="36"/>
      <c r="F80" s="236" t="str">
        <f>F8</f>
        <v>002 - Vzduchotechnika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36"/>
      <c r="R80" s="37"/>
      <c r="T80" s="135"/>
      <c r="U80" s="135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5"/>
      <c r="U81" s="135"/>
    </row>
    <row r="82" spans="2:47" s="1" customFormat="1" ht="18" customHeight="1">
      <c r="B82" s="35"/>
      <c r="C82" s="30" t="s">
        <v>24</v>
      </c>
      <c r="D82" s="36"/>
      <c r="E82" s="36"/>
      <c r="F82" s="28" t="str">
        <f>F10</f>
        <v>Dobruška</v>
      </c>
      <c r="G82" s="36"/>
      <c r="H82" s="36"/>
      <c r="I82" s="36"/>
      <c r="J82" s="36"/>
      <c r="K82" s="30" t="s">
        <v>26</v>
      </c>
      <c r="L82" s="36"/>
      <c r="M82" s="266" t="str">
        <f>IF(O10="","",O10)</f>
        <v>5. 3. 2018</v>
      </c>
      <c r="N82" s="266"/>
      <c r="O82" s="266"/>
      <c r="P82" s="266"/>
      <c r="Q82" s="36"/>
      <c r="R82" s="37"/>
      <c r="T82" s="135"/>
      <c r="U82" s="135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5"/>
      <c r="U83" s="135"/>
    </row>
    <row r="84" spans="2:47" s="1" customFormat="1" ht="15">
      <c r="B84" s="35"/>
      <c r="C84" s="30" t="s">
        <v>28</v>
      </c>
      <c r="D84" s="36"/>
      <c r="E84" s="36"/>
      <c r="F84" s="28" t="str">
        <f>E13</f>
        <v>SŠ - Podorlické vzdělávací centrum Dobruška</v>
      </c>
      <c r="G84" s="36"/>
      <c r="H84" s="36"/>
      <c r="I84" s="36"/>
      <c r="J84" s="36"/>
      <c r="K84" s="30" t="s">
        <v>35</v>
      </c>
      <c r="L84" s="36"/>
      <c r="M84" s="220" t="str">
        <f>E19</f>
        <v>ApA Architektonicko-projekt.ateliér Vamberk s.r.o.</v>
      </c>
      <c r="N84" s="220"/>
      <c r="O84" s="220"/>
      <c r="P84" s="220"/>
      <c r="Q84" s="220"/>
      <c r="R84" s="37"/>
      <c r="T84" s="135"/>
      <c r="U84" s="135"/>
    </row>
    <row r="85" spans="2:47" s="1" customFormat="1" ht="14.45" customHeight="1">
      <c r="B85" s="35"/>
      <c r="C85" s="30" t="s">
        <v>33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41</v>
      </c>
      <c r="L85" s="36"/>
      <c r="M85" s="220" t="str">
        <f>E22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5"/>
      <c r="U86" s="135"/>
    </row>
    <row r="87" spans="2:47" s="1" customFormat="1" ht="29.25" customHeight="1">
      <c r="B87" s="35"/>
      <c r="C87" s="271" t="s">
        <v>186</v>
      </c>
      <c r="D87" s="272"/>
      <c r="E87" s="272"/>
      <c r="F87" s="272"/>
      <c r="G87" s="272"/>
      <c r="H87" s="124"/>
      <c r="I87" s="124"/>
      <c r="J87" s="124"/>
      <c r="K87" s="124"/>
      <c r="L87" s="124"/>
      <c r="M87" s="124"/>
      <c r="N87" s="271" t="s">
        <v>187</v>
      </c>
      <c r="O87" s="272"/>
      <c r="P87" s="272"/>
      <c r="Q87" s="272"/>
      <c r="R87" s="37"/>
      <c r="T87" s="135"/>
      <c r="U87" s="135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5"/>
      <c r="U88" s="135"/>
    </row>
    <row r="89" spans="2:47" s="1" customFormat="1" ht="29.25" customHeight="1">
      <c r="B89" s="35"/>
      <c r="C89" s="137" t="s">
        <v>188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9">
        <f>N129</f>
        <v>0</v>
      </c>
      <c r="O89" s="269"/>
      <c r="P89" s="269"/>
      <c r="Q89" s="269"/>
      <c r="R89" s="37"/>
      <c r="T89" s="135"/>
      <c r="U89" s="135"/>
      <c r="AU89" s="19" t="s">
        <v>189</v>
      </c>
    </row>
    <row r="90" spans="2:47" s="7" customFormat="1" ht="24.95" customHeight="1">
      <c r="B90" s="138"/>
      <c r="C90" s="139"/>
      <c r="D90" s="140" t="s">
        <v>1337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60">
        <f>N130</f>
        <v>0</v>
      </c>
      <c r="O90" s="273"/>
      <c r="P90" s="273"/>
      <c r="Q90" s="273"/>
      <c r="R90" s="141"/>
      <c r="T90" s="142"/>
      <c r="U90" s="142"/>
    </row>
    <row r="91" spans="2:47" s="7" customFormat="1" ht="24.95" customHeight="1">
      <c r="B91" s="138"/>
      <c r="C91" s="139"/>
      <c r="D91" s="140" t="s">
        <v>194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60">
        <f>N131</f>
        <v>0</v>
      </c>
      <c r="O91" s="273"/>
      <c r="P91" s="273"/>
      <c r="Q91" s="273"/>
      <c r="R91" s="141"/>
      <c r="T91" s="142"/>
      <c r="U91" s="142"/>
    </row>
    <row r="92" spans="2:47" s="8" customFormat="1" ht="19.899999999999999" customHeight="1">
      <c r="B92" s="143"/>
      <c r="C92" s="103"/>
      <c r="D92" s="114" t="s">
        <v>1338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N132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1339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N150</f>
        <v>0</v>
      </c>
      <c r="O93" s="227"/>
      <c r="P93" s="227"/>
      <c r="Q93" s="227"/>
      <c r="R93" s="144"/>
      <c r="T93" s="145"/>
      <c r="U93" s="145"/>
    </row>
    <row r="94" spans="2:47" s="8" customFormat="1" ht="19.899999999999999" customHeight="1">
      <c r="B94" s="143"/>
      <c r="C94" s="103"/>
      <c r="D94" s="114" t="s">
        <v>1340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6">
        <f>N160</f>
        <v>0</v>
      </c>
      <c r="O94" s="227"/>
      <c r="P94" s="227"/>
      <c r="Q94" s="227"/>
      <c r="R94" s="144"/>
      <c r="T94" s="145"/>
      <c r="U94" s="145"/>
    </row>
    <row r="95" spans="2:47" s="8" customFormat="1" ht="19.899999999999999" customHeight="1">
      <c r="B95" s="143"/>
      <c r="C95" s="103"/>
      <c r="D95" s="114" t="s">
        <v>1341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6">
        <f>N169</f>
        <v>0</v>
      </c>
      <c r="O95" s="227"/>
      <c r="P95" s="227"/>
      <c r="Q95" s="227"/>
      <c r="R95" s="144"/>
      <c r="T95" s="145"/>
      <c r="U95" s="145"/>
    </row>
    <row r="96" spans="2:47" s="8" customFormat="1" ht="19.899999999999999" customHeight="1">
      <c r="B96" s="143"/>
      <c r="C96" s="103"/>
      <c r="D96" s="114" t="s">
        <v>1342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6">
        <f>N176</f>
        <v>0</v>
      </c>
      <c r="O96" s="227"/>
      <c r="P96" s="227"/>
      <c r="Q96" s="227"/>
      <c r="R96" s="144"/>
      <c r="T96" s="145"/>
      <c r="U96" s="145"/>
    </row>
    <row r="97" spans="2:65" s="8" customFormat="1" ht="19.899999999999999" customHeight="1">
      <c r="B97" s="143"/>
      <c r="C97" s="103"/>
      <c r="D97" s="114" t="s">
        <v>1343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6">
        <f>N186</f>
        <v>0</v>
      </c>
      <c r="O97" s="227"/>
      <c r="P97" s="227"/>
      <c r="Q97" s="227"/>
      <c r="R97" s="144"/>
      <c r="T97" s="145"/>
      <c r="U97" s="145"/>
    </row>
    <row r="98" spans="2:65" s="8" customFormat="1" ht="19.899999999999999" customHeight="1">
      <c r="B98" s="143"/>
      <c r="C98" s="103"/>
      <c r="D98" s="114" t="s">
        <v>1344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6">
        <f>N193</f>
        <v>0</v>
      </c>
      <c r="O98" s="227"/>
      <c r="P98" s="227"/>
      <c r="Q98" s="227"/>
      <c r="R98" s="144"/>
      <c r="T98" s="145"/>
      <c r="U98" s="145"/>
    </row>
    <row r="99" spans="2:65" s="8" customFormat="1" ht="19.899999999999999" customHeight="1">
      <c r="B99" s="143"/>
      <c r="C99" s="103"/>
      <c r="D99" s="114" t="s">
        <v>1345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6">
        <f>N220</f>
        <v>0</v>
      </c>
      <c r="O99" s="227"/>
      <c r="P99" s="227"/>
      <c r="Q99" s="227"/>
      <c r="R99" s="144"/>
      <c r="T99" s="145"/>
      <c r="U99" s="145"/>
    </row>
    <row r="100" spans="2:65" s="8" customFormat="1" ht="19.899999999999999" customHeight="1">
      <c r="B100" s="143"/>
      <c r="C100" s="103"/>
      <c r="D100" s="114" t="s">
        <v>1346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6">
        <f>N238</f>
        <v>0</v>
      </c>
      <c r="O100" s="227"/>
      <c r="P100" s="227"/>
      <c r="Q100" s="227"/>
      <c r="R100" s="144"/>
      <c r="T100" s="145"/>
      <c r="U100" s="145"/>
    </row>
    <row r="101" spans="2:65" s="8" customFormat="1" ht="14.85" customHeight="1">
      <c r="B101" s="143"/>
      <c r="C101" s="103"/>
      <c r="D101" s="114" t="s">
        <v>1347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6">
        <f>N255</f>
        <v>0</v>
      </c>
      <c r="O101" s="227"/>
      <c r="P101" s="227"/>
      <c r="Q101" s="227"/>
      <c r="R101" s="144"/>
      <c r="T101" s="145"/>
      <c r="U101" s="145"/>
    </row>
    <row r="102" spans="2:65" s="1" customFormat="1" ht="21.75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  <c r="T102" s="135"/>
      <c r="U102" s="135"/>
    </row>
    <row r="103" spans="2:65" s="1" customFormat="1" ht="29.25" customHeight="1">
      <c r="B103" s="35"/>
      <c r="C103" s="137" t="s">
        <v>197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269">
        <f>ROUND(N104+N105+N106+N107+N108+N109,0)</f>
        <v>0</v>
      </c>
      <c r="O103" s="270"/>
      <c r="P103" s="270"/>
      <c r="Q103" s="270"/>
      <c r="R103" s="37"/>
      <c r="T103" s="146"/>
      <c r="U103" s="147" t="s">
        <v>48</v>
      </c>
    </row>
    <row r="104" spans="2:65" s="1" customFormat="1" ht="18" customHeight="1">
      <c r="B104" s="35"/>
      <c r="C104" s="36"/>
      <c r="D104" s="247" t="s">
        <v>198</v>
      </c>
      <c r="E104" s="248"/>
      <c r="F104" s="248"/>
      <c r="G104" s="248"/>
      <c r="H104" s="248"/>
      <c r="I104" s="36"/>
      <c r="J104" s="36"/>
      <c r="K104" s="36"/>
      <c r="L104" s="36"/>
      <c r="M104" s="36"/>
      <c r="N104" s="246">
        <f>ROUND(N89*T104,0)</f>
        <v>0</v>
      </c>
      <c r="O104" s="226"/>
      <c r="P104" s="226"/>
      <c r="Q104" s="226"/>
      <c r="R104" s="37"/>
      <c r="S104" s="148"/>
      <c r="T104" s="149"/>
      <c r="U104" s="150" t="s">
        <v>49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51" t="s">
        <v>162</v>
      </c>
      <c r="AZ104" s="148"/>
      <c r="BA104" s="148"/>
      <c r="BB104" s="148"/>
      <c r="BC104" s="148"/>
      <c r="BD104" s="148"/>
      <c r="BE104" s="152">
        <f t="shared" ref="BE104:BE109" si="0">IF(U104="základní",N104,0)</f>
        <v>0</v>
      </c>
      <c r="BF104" s="152">
        <f t="shared" ref="BF104:BF109" si="1">IF(U104="snížená",N104,0)</f>
        <v>0</v>
      </c>
      <c r="BG104" s="152">
        <f t="shared" ref="BG104:BG109" si="2">IF(U104="zákl. přenesená",N104,0)</f>
        <v>0</v>
      </c>
      <c r="BH104" s="152">
        <f t="shared" ref="BH104:BH109" si="3">IF(U104="sníž. přenesená",N104,0)</f>
        <v>0</v>
      </c>
      <c r="BI104" s="152">
        <f t="shared" ref="BI104:BI109" si="4">IF(U104="nulová",N104,0)</f>
        <v>0</v>
      </c>
      <c r="BJ104" s="151" t="s">
        <v>40</v>
      </c>
      <c r="BK104" s="148"/>
      <c r="BL104" s="148"/>
      <c r="BM104" s="148"/>
    </row>
    <row r="105" spans="2:65" s="1" customFormat="1" ht="18" customHeight="1">
      <c r="B105" s="35"/>
      <c r="C105" s="36"/>
      <c r="D105" s="247" t="s">
        <v>199</v>
      </c>
      <c r="E105" s="248"/>
      <c r="F105" s="248"/>
      <c r="G105" s="248"/>
      <c r="H105" s="248"/>
      <c r="I105" s="36"/>
      <c r="J105" s="36"/>
      <c r="K105" s="36"/>
      <c r="L105" s="36"/>
      <c r="M105" s="36"/>
      <c r="N105" s="246">
        <f>ROUND(N89*T105,0)</f>
        <v>0</v>
      </c>
      <c r="O105" s="226"/>
      <c r="P105" s="226"/>
      <c r="Q105" s="226"/>
      <c r="R105" s="37"/>
      <c r="S105" s="148"/>
      <c r="T105" s="149"/>
      <c r="U105" s="150" t="s">
        <v>49</v>
      </c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51" t="s">
        <v>162</v>
      </c>
      <c r="AZ105" s="148"/>
      <c r="BA105" s="148"/>
      <c r="BB105" s="148"/>
      <c r="BC105" s="148"/>
      <c r="BD105" s="148"/>
      <c r="BE105" s="152">
        <f t="shared" si="0"/>
        <v>0</v>
      </c>
      <c r="BF105" s="152">
        <f t="shared" si="1"/>
        <v>0</v>
      </c>
      <c r="BG105" s="152">
        <f t="shared" si="2"/>
        <v>0</v>
      </c>
      <c r="BH105" s="152">
        <f t="shared" si="3"/>
        <v>0</v>
      </c>
      <c r="BI105" s="152">
        <f t="shared" si="4"/>
        <v>0</v>
      </c>
      <c r="BJ105" s="151" t="s">
        <v>40</v>
      </c>
      <c r="BK105" s="148"/>
      <c r="BL105" s="148"/>
      <c r="BM105" s="148"/>
    </row>
    <row r="106" spans="2:65" s="1" customFormat="1" ht="18" customHeight="1">
      <c r="B106" s="35"/>
      <c r="C106" s="36"/>
      <c r="D106" s="247" t="s">
        <v>200</v>
      </c>
      <c r="E106" s="248"/>
      <c r="F106" s="248"/>
      <c r="G106" s="248"/>
      <c r="H106" s="248"/>
      <c r="I106" s="36"/>
      <c r="J106" s="36"/>
      <c r="K106" s="36"/>
      <c r="L106" s="36"/>
      <c r="M106" s="36"/>
      <c r="N106" s="246">
        <f>ROUND(N89*T106,0)</f>
        <v>0</v>
      </c>
      <c r="O106" s="226"/>
      <c r="P106" s="226"/>
      <c r="Q106" s="226"/>
      <c r="R106" s="37"/>
      <c r="S106" s="148"/>
      <c r="T106" s="149"/>
      <c r="U106" s="150" t="s">
        <v>49</v>
      </c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51" t="s">
        <v>162</v>
      </c>
      <c r="AZ106" s="148"/>
      <c r="BA106" s="148"/>
      <c r="BB106" s="148"/>
      <c r="BC106" s="148"/>
      <c r="BD106" s="148"/>
      <c r="BE106" s="152">
        <f t="shared" si="0"/>
        <v>0</v>
      </c>
      <c r="BF106" s="152">
        <f t="shared" si="1"/>
        <v>0</v>
      </c>
      <c r="BG106" s="152">
        <f t="shared" si="2"/>
        <v>0</v>
      </c>
      <c r="BH106" s="152">
        <f t="shared" si="3"/>
        <v>0</v>
      </c>
      <c r="BI106" s="152">
        <f t="shared" si="4"/>
        <v>0</v>
      </c>
      <c r="BJ106" s="151" t="s">
        <v>40</v>
      </c>
      <c r="BK106" s="148"/>
      <c r="BL106" s="148"/>
      <c r="BM106" s="148"/>
    </row>
    <row r="107" spans="2:65" s="1" customFormat="1" ht="18" customHeight="1">
      <c r="B107" s="35"/>
      <c r="C107" s="36"/>
      <c r="D107" s="247" t="s">
        <v>201</v>
      </c>
      <c r="E107" s="248"/>
      <c r="F107" s="248"/>
      <c r="G107" s="248"/>
      <c r="H107" s="248"/>
      <c r="I107" s="36"/>
      <c r="J107" s="36"/>
      <c r="K107" s="36"/>
      <c r="L107" s="36"/>
      <c r="M107" s="36"/>
      <c r="N107" s="246">
        <f>ROUND(N89*T107,0)</f>
        <v>0</v>
      </c>
      <c r="O107" s="226"/>
      <c r="P107" s="226"/>
      <c r="Q107" s="226"/>
      <c r="R107" s="37"/>
      <c r="S107" s="148"/>
      <c r="T107" s="149"/>
      <c r="U107" s="150" t="s">
        <v>49</v>
      </c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51" t="s">
        <v>162</v>
      </c>
      <c r="AZ107" s="148"/>
      <c r="BA107" s="148"/>
      <c r="BB107" s="148"/>
      <c r="BC107" s="148"/>
      <c r="BD107" s="148"/>
      <c r="BE107" s="152">
        <f t="shared" si="0"/>
        <v>0</v>
      </c>
      <c r="BF107" s="152">
        <f t="shared" si="1"/>
        <v>0</v>
      </c>
      <c r="BG107" s="152">
        <f t="shared" si="2"/>
        <v>0</v>
      </c>
      <c r="BH107" s="152">
        <f t="shared" si="3"/>
        <v>0</v>
      </c>
      <c r="BI107" s="152">
        <f t="shared" si="4"/>
        <v>0</v>
      </c>
      <c r="BJ107" s="151" t="s">
        <v>40</v>
      </c>
      <c r="BK107" s="148"/>
      <c r="BL107" s="148"/>
      <c r="BM107" s="148"/>
    </row>
    <row r="108" spans="2:65" s="1" customFormat="1" ht="18" customHeight="1">
      <c r="B108" s="35"/>
      <c r="C108" s="36"/>
      <c r="D108" s="247" t="s">
        <v>202</v>
      </c>
      <c r="E108" s="248"/>
      <c r="F108" s="248"/>
      <c r="G108" s="248"/>
      <c r="H108" s="248"/>
      <c r="I108" s="36"/>
      <c r="J108" s="36"/>
      <c r="K108" s="36"/>
      <c r="L108" s="36"/>
      <c r="M108" s="36"/>
      <c r="N108" s="246">
        <f>ROUND(N89*T108,0)</f>
        <v>0</v>
      </c>
      <c r="O108" s="226"/>
      <c r="P108" s="226"/>
      <c r="Q108" s="226"/>
      <c r="R108" s="37"/>
      <c r="S108" s="148"/>
      <c r="T108" s="149"/>
      <c r="U108" s="150" t="s">
        <v>49</v>
      </c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51" t="s">
        <v>162</v>
      </c>
      <c r="AZ108" s="148"/>
      <c r="BA108" s="148"/>
      <c r="BB108" s="148"/>
      <c r="BC108" s="148"/>
      <c r="BD108" s="148"/>
      <c r="BE108" s="152">
        <f t="shared" si="0"/>
        <v>0</v>
      </c>
      <c r="BF108" s="152">
        <f t="shared" si="1"/>
        <v>0</v>
      </c>
      <c r="BG108" s="152">
        <f t="shared" si="2"/>
        <v>0</v>
      </c>
      <c r="BH108" s="152">
        <f t="shared" si="3"/>
        <v>0</v>
      </c>
      <c r="BI108" s="152">
        <f t="shared" si="4"/>
        <v>0</v>
      </c>
      <c r="BJ108" s="151" t="s">
        <v>40</v>
      </c>
      <c r="BK108" s="148"/>
      <c r="BL108" s="148"/>
      <c r="BM108" s="148"/>
    </row>
    <row r="109" spans="2:65" s="1" customFormat="1" ht="18" customHeight="1">
      <c r="B109" s="35"/>
      <c r="C109" s="36"/>
      <c r="D109" s="114" t="s">
        <v>203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246">
        <f>ROUND(N89*T109,0)</f>
        <v>0</v>
      </c>
      <c r="O109" s="226"/>
      <c r="P109" s="226"/>
      <c r="Q109" s="226"/>
      <c r="R109" s="37"/>
      <c r="S109" s="148"/>
      <c r="T109" s="153"/>
      <c r="U109" s="154" t="s">
        <v>49</v>
      </c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51" t="s">
        <v>204</v>
      </c>
      <c r="AZ109" s="148"/>
      <c r="BA109" s="148"/>
      <c r="BB109" s="148"/>
      <c r="BC109" s="148"/>
      <c r="BD109" s="148"/>
      <c r="BE109" s="152">
        <f t="shared" si="0"/>
        <v>0</v>
      </c>
      <c r="BF109" s="152">
        <f t="shared" si="1"/>
        <v>0</v>
      </c>
      <c r="BG109" s="152">
        <f t="shared" si="2"/>
        <v>0</v>
      </c>
      <c r="BH109" s="152">
        <f t="shared" si="3"/>
        <v>0</v>
      </c>
      <c r="BI109" s="152">
        <f t="shared" si="4"/>
        <v>0</v>
      </c>
      <c r="BJ109" s="151" t="s">
        <v>40</v>
      </c>
      <c r="BK109" s="148"/>
      <c r="BL109" s="148"/>
      <c r="BM109" s="148"/>
    </row>
    <row r="110" spans="2:65" s="1" customForma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  <c r="T110" s="135"/>
      <c r="U110" s="135"/>
    </row>
    <row r="111" spans="2:65" s="1" customFormat="1" ht="29.25" customHeight="1">
      <c r="B111" s="35"/>
      <c r="C111" s="123" t="s">
        <v>174</v>
      </c>
      <c r="D111" s="124"/>
      <c r="E111" s="124"/>
      <c r="F111" s="124"/>
      <c r="G111" s="124"/>
      <c r="H111" s="124"/>
      <c r="I111" s="124"/>
      <c r="J111" s="124"/>
      <c r="K111" s="124"/>
      <c r="L111" s="233">
        <f>ROUND(SUM(N89+N103),0)</f>
        <v>0</v>
      </c>
      <c r="M111" s="233"/>
      <c r="N111" s="233"/>
      <c r="O111" s="233"/>
      <c r="P111" s="233"/>
      <c r="Q111" s="233"/>
      <c r="R111" s="37"/>
      <c r="T111" s="135"/>
      <c r="U111" s="135"/>
    </row>
    <row r="112" spans="2:65" s="1" customFormat="1" ht="6.95" customHeight="1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  <c r="T112" s="135"/>
      <c r="U112" s="135"/>
    </row>
    <row r="116" spans="2:27" s="1" customFormat="1" ht="6.95" customHeight="1"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</row>
    <row r="117" spans="2:27" s="1" customFormat="1" ht="36.950000000000003" customHeight="1">
      <c r="B117" s="35"/>
      <c r="C117" s="207" t="s">
        <v>205</v>
      </c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37"/>
    </row>
    <row r="118" spans="2:27" s="1" customFormat="1" ht="6.9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1" customFormat="1" ht="30" customHeight="1">
      <c r="B119" s="35"/>
      <c r="C119" s="30" t="s">
        <v>19</v>
      </c>
      <c r="D119" s="36"/>
      <c r="E119" s="36"/>
      <c r="F119" s="264" t="str">
        <f>F6</f>
        <v>Dobruška - objekt výuky</v>
      </c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36"/>
      <c r="R119" s="37"/>
    </row>
    <row r="120" spans="2:27" ht="30" customHeight="1">
      <c r="B120" s="23"/>
      <c r="C120" s="30" t="s">
        <v>181</v>
      </c>
      <c r="D120" s="26"/>
      <c r="E120" s="26"/>
      <c r="F120" s="264" t="s">
        <v>284</v>
      </c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6"/>
      <c r="R120" s="24"/>
    </row>
    <row r="121" spans="2:27" s="1" customFormat="1" ht="36.950000000000003" customHeight="1">
      <c r="B121" s="35"/>
      <c r="C121" s="69" t="s">
        <v>183</v>
      </c>
      <c r="D121" s="36"/>
      <c r="E121" s="36"/>
      <c r="F121" s="236" t="str">
        <f>F8</f>
        <v>002 - Vzduchotechnika</v>
      </c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36"/>
      <c r="R121" s="37"/>
    </row>
    <row r="122" spans="2:27" s="1" customFormat="1" ht="6.95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27" s="1" customFormat="1" ht="18" customHeight="1">
      <c r="B123" s="35"/>
      <c r="C123" s="30" t="s">
        <v>24</v>
      </c>
      <c r="D123" s="36"/>
      <c r="E123" s="36"/>
      <c r="F123" s="28" t="str">
        <f>F10</f>
        <v>Dobruška</v>
      </c>
      <c r="G123" s="36"/>
      <c r="H123" s="36"/>
      <c r="I123" s="36"/>
      <c r="J123" s="36"/>
      <c r="K123" s="30" t="s">
        <v>26</v>
      </c>
      <c r="L123" s="36"/>
      <c r="M123" s="266" t="str">
        <f>IF(O10="","",O10)</f>
        <v>5. 3. 2018</v>
      </c>
      <c r="N123" s="266"/>
      <c r="O123" s="266"/>
      <c r="P123" s="266"/>
      <c r="Q123" s="36"/>
      <c r="R123" s="37"/>
    </row>
    <row r="124" spans="2:27" s="1" customFormat="1" ht="6.95" customHeight="1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</row>
    <row r="125" spans="2:27" s="1" customFormat="1" ht="15">
      <c r="B125" s="35"/>
      <c r="C125" s="30" t="s">
        <v>28</v>
      </c>
      <c r="D125" s="36"/>
      <c r="E125" s="36"/>
      <c r="F125" s="28" t="str">
        <f>E13</f>
        <v>SŠ - Podorlické vzdělávací centrum Dobruška</v>
      </c>
      <c r="G125" s="36"/>
      <c r="H125" s="36"/>
      <c r="I125" s="36"/>
      <c r="J125" s="36"/>
      <c r="K125" s="30" t="s">
        <v>35</v>
      </c>
      <c r="L125" s="36"/>
      <c r="M125" s="220" t="str">
        <f>E19</f>
        <v>ApA Architektonicko-projekt.ateliér Vamberk s.r.o.</v>
      </c>
      <c r="N125" s="220"/>
      <c r="O125" s="220"/>
      <c r="P125" s="220"/>
      <c r="Q125" s="220"/>
      <c r="R125" s="37"/>
    </row>
    <row r="126" spans="2:27" s="1" customFormat="1" ht="14.45" customHeight="1">
      <c r="B126" s="35"/>
      <c r="C126" s="30" t="s">
        <v>33</v>
      </c>
      <c r="D126" s="36"/>
      <c r="E126" s="36"/>
      <c r="F126" s="28" t="str">
        <f>IF(E16="","",E16)</f>
        <v>Vyplň údaj</v>
      </c>
      <c r="G126" s="36"/>
      <c r="H126" s="36"/>
      <c r="I126" s="36"/>
      <c r="J126" s="36"/>
      <c r="K126" s="30" t="s">
        <v>41</v>
      </c>
      <c r="L126" s="36"/>
      <c r="M126" s="220" t="str">
        <f>E22</f>
        <v>ApA Architektonicko-projekt.ateliér Vamberk s.r.o.</v>
      </c>
      <c r="N126" s="220"/>
      <c r="O126" s="220"/>
      <c r="P126" s="220"/>
      <c r="Q126" s="220"/>
      <c r="R126" s="37"/>
    </row>
    <row r="127" spans="2:27" s="1" customFormat="1" ht="10.35" customHeight="1"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7"/>
    </row>
    <row r="128" spans="2:27" s="9" customFormat="1" ht="29.25" customHeight="1">
      <c r="B128" s="155"/>
      <c r="C128" s="156" t="s">
        <v>206</v>
      </c>
      <c r="D128" s="157" t="s">
        <v>207</v>
      </c>
      <c r="E128" s="157" t="s">
        <v>66</v>
      </c>
      <c r="F128" s="267" t="s">
        <v>208</v>
      </c>
      <c r="G128" s="267"/>
      <c r="H128" s="267"/>
      <c r="I128" s="267"/>
      <c r="J128" s="157" t="s">
        <v>209</v>
      </c>
      <c r="K128" s="157" t="s">
        <v>210</v>
      </c>
      <c r="L128" s="267" t="s">
        <v>211</v>
      </c>
      <c r="M128" s="267"/>
      <c r="N128" s="267" t="s">
        <v>187</v>
      </c>
      <c r="O128" s="267"/>
      <c r="P128" s="267"/>
      <c r="Q128" s="268"/>
      <c r="R128" s="158"/>
      <c r="T128" s="80" t="s">
        <v>212</v>
      </c>
      <c r="U128" s="81" t="s">
        <v>48</v>
      </c>
      <c r="V128" s="81" t="s">
        <v>213</v>
      </c>
      <c r="W128" s="81" t="s">
        <v>214</v>
      </c>
      <c r="X128" s="81" t="s">
        <v>215</v>
      </c>
      <c r="Y128" s="81" t="s">
        <v>216</v>
      </c>
      <c r="Z128" s="81" t="s">
        <v>217</v>
      </c>
      <c r="AA128" s="82" t="s">
        <v>218</v>
      </c>
    </row>
    <row r="129" spans="2:65" s="1" customFormat="1" ht="29.25" customHeight="1">
      <c r="B129" s="35"/>
      <c r="C129" s="84" t="s">
        <v>184</v>
      </c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257">
        <f>BK129</f>
        <v>0</v>
      </c>
      <c r="O129" s="258"/>
      <c r="P129" s="258"/>
      <c r="Q129" s="258"/>
      <c r="R129" s="37"/>
      <c r="T129" s="83"/>
      <c r="U129" s="51"/>
      <c r="V129" s="51"/>
      <c r="W129" s="159">
        <f>W130+W131+W265</f>
        <v>0</v>
      </c>
      <c r="X129" s="51"/>
      <c r="Y129" s="159">
        <f>Y130+Y131+Y265</f>
        <v>0</v>
      </c>
      <c r="Z129" s="51"/>
      <c r="AA129" s="160">
        <f>AA130+AA131+AA265</f>
        <v>0</v>
      </c>
      <c r="AT129" s="19" t="s">
        <v>83</v>
      </c>
      <c r="AU129" s="19" t="s">
        <v>189</v>
      </c>
      <c r="BK129" s="161">
        <f>BK130+BK131+BK265</f>
        <v>0</v>
      </c>
    </row>
    <row r="130" spans="2:65" s="10" customFormat="1" ht="37.35" customHeight="1">
      <c r="B130" s="162"/>
      <c r="C130" s="163"/>
      <c r="D130" s="164" t="s">
        <v>1337</v>
      </c>
      <c r="E130" s="164"/>
      <c r="F130" s="164"/>
      <c r="G130" s="164"/>
      <c r="H130" s="164"/>
      <c r="I130" s="164"/>
      <c r="J130" s="164"/>
      <c r="K130" s="164"/>
      <c r="L130" s="164"/>
      <c r="M130" s="164"/>
      <c r="N130" s="259">
        <f>BK130</f>
        <v>0</v>
      </c>
      <c r="O130" s="260"/>
      <c r="P130" s="260"/>
      <c r="Q130" s="260"/>
      <c r="R130" s="165"/>
      <c r="T130" s="166"/>
      <c r="U130" s="163"/>
      <c r="V130" s="163"/>
      <c r="W130" s="167">
        <v>0</v>
      </c>
      <c r="X130" s="163"/>
      <c r="Y130" s="167">
        <v>0</v>
      </c>
      <c r="Z130" s="163"/>
      <c r="AA130" s="168">
        <v>0</v>
      </c>
      <c r="AR130" s="169" t="s">
        <v>40</v>
      </c>
      <c r="AT130" s="170" t="s">
        <v>83</v>
      </c>
      <c r="AU130" s="170" t="s">
        <v>84</v>
      </c>
      <c r="AY130" s="169" t="s">
        <v>219</v>
      </c>
      <c r="BK130" s="171">
        <v>0</v>
      </c>
    </row>
    <row r="131" spans="2:65" s="10" customFormat="1" ht="24.95" customHeight="1">
      <c r="B131" s="162"/>
      <c r="C131" s="163"/>
      <c r="D131" s="164" t="s">
        <v>194</v>
      </c>
      <c r="E131" s="164"/>
      <c r="F131" s="164"/>
      <c r="G131" s="164"/>
      <c r="H131" s="164"/>
      <c r="I131" s="164"/>
      <c r="J131" s="164"/>
      <c r="K131" s="164"/>
      <c r="L131" s="164"/>
      <c r="M131" s="164"/>
      <c r="N131" s="259">
        <f>BK131</f>
        <v>0</v>
      </c>
      <c r="O131" s="260"/>
      <c r="P131" s="260"/>
      <c r="Q131" s="260"/>
      <c r="R131" s="165"/>
      <c r="T131" s="166"/>
      <c r="U131" s="163"/>
      <c r="V131" s="163"/>
      <c r="W131" s="167">
        <f>W132+W150+W160+W169+W176+W186+W193+W220+W238</f>
        <v>0</v>
      </c>
      <c r="X131" s="163"/>
      <c r="Y131" s="167">
        <f>Y132+Y150+Y160+Y169+Y176+Y186+Y193+Y220+Y238</f>
        <v>0</v>
      </c>
      <c r="Z131" s="163"/>
      <c r="AA131" s="168">
        <f>AA132+AA150+AA160+AA169+AA176+AA186+AA193+AA220+AA238</f>
        <v>0</v>
      </c>
      <c r="AR131" s="169" t="s">
        <v>40</v>
      </c>
      <c r="AT131" s="170" t="s">
        <v>83</v>
      </c>
      <c r="AU131" s="170" t="s">
        <v>84</v>
      </c>
      <c r="AY131" s="169" t="s">
        <v>219</v>
      </c>
      <c r="BK131" s="171">
        <f>BK132+BK150+BK160+BK169+BK176+BK186+BK193+BK220+BK238</f>
        <v>0</v>
      </c>
    </row>
    <row r="132" spans="2:65" s="10" customFormat="1" ht="19.899999999999999" customHeight="1">
      <c r="B132" s="162"/>
      <c r="C132" s="163"/>
      <c r="D132" s="172" t="s">
        <v>1338</v>
      </c>
      <c r="E132" s="172"/>
      <c r="F132" s="172"/>
      <c r="G132" s="172"/>
      <c r="H132" s="172"/>
      <c r="I132" s="172"/>
      <c r="J132" s="172"/>
      <c r="K132" s="172"/>
      <c r="L132" s="172"/>
      <c r="M132" s="172"/>
      <c r="N132" s="261">
        <f>BK132</f>
        <v>0</v>
      </c>
      <c r="O132" s="262"/>
      <c r="P132" s="262"/>
      <c r="Q132" s="262"/>
      <c r="R132" s="165"/>
      <c r="T132" s="166"/>
      <c r="U132" s="163"/>
      <c r="V132" s="163"/>
      <c r="W132" s="167">
        <f>SUM(W133:W149)</f>
        <v>0</v>
      </c>
      <c r="X132" s="163"/>
      <c r="Y132" s="167">
        <f>SUM(Y133:Y149)</f>
        <v>0</v>
      </c>
      <c r="Z132" s="163"/>
      <c r="AA132" s="168">
        <f>SUM(AA133:AA149)</f>
        <v>0</v>
      </c>
      <c r="AR132" s="169" t="s">
        <v>40</v>
      </c>
      <c r="AT132" s="170" t="s">
        <v>83</v>
      </c>
      <c r="AU132" s="170" t="s">
        <v>40</v>
      </c>
      <c r="AY132" s="169" t="s">
        <v>219</v>
      </c>
      <c r="BK132" s="171">
        <f>SUM(BK133:BK149)</f>
        <v>0</v>
      </c>
    </row>
    <row r="133" spans="2:65" s="1" customFormat="1" ht="16.5" customHeight="1">
      <c r="B133" s="35"/>
      <c r="C133" s="173" t="s">
        <v>40</v>
      </c>
      <c r="D133" s="173" t="s">
        <v>220</v>
      </c>
      <c r="E133" s="174" t="s">
        <v>1348</v>
      </c>
      <c r="F133" s="251" t="s">
        <v>1349</v>
      </c>
      <c r="G133" s="251"/>
      <c r="H133" s="251"/>
      <c r="I133" s="251"/>
      <c r="J133" s="175" t="s">
        <v>1350</v>
      </c>
      <c r="K133" s="176">
        <v>1</v>
      </c>
      <c r="L133" s="252">
        <v>0</v>
      </c>
      <c r="M133" s="253"/>
      <c r="N133" s="254">
        <f t="shared" ref="N133:N149" si="5">ROUND(L133*K133,2)</f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 t="shared" ref="W133:W149" si="6">V133*K133</f>
        <v>0</v>
      </c>
      <c r="X133" s="178">
        <v>0</v>
      </c>
      <c r="Y133" s="178">
        <f t="shared" ref="Y133:Y149" si="7">X133*K133</f>
        <v>0</v>
      </c>
      <c r="Z133" s="178">
        <v>0</v>
      </c>
      <c r="AA133" s="179">
        <f t="shared" ref="AA133:AA149" si="8">Z133*K133</f>
        <v>0</v>
      </c>
      <c r="AR133" s="19" t="s">
        <v>224</v>
      </c>
      <c r="AT133" s="19" t="s">
        <v>220</v>
      </c>
      <c r="AU133" s="19" t="s">
        <v>93</v>
      </c>
      <c r="AY133" s="19" t="s">
        <v>219</v>
      </c>
      <c r="BE133" s="118">
        <f t="shared" ref="BE133:BE149" si="9">IF(U133="základní",N133,0)</f>
        <v>0</v>
      </c>
      <c r="BF133" s="118">
        <f t="shared" ref="BF133:BF149" si="10">IF(U133="snížená",N133,0)</f>
        <v>0</v>
      </c>
      <c r="BG133" s="118">
        <f t="shared" ref="BG133:BG149" si="11">IF(U133="zákl. přenesená",N133,0)</f>
        <v>0</v>
      </c>
      <c r="BH133" s="118">
        <f t="shared" ref="BH133:BH149" si="12">IF(U133="sníž. přenesená",N133,0)</f>
        <v>0</v>
      </c>
      <c r="BI133" s="118">
        <f t="shared" ref="BI133:BI149" si="13">IF(U133="nulová",N133,0)</f>
        <v>0</v>
      </c>
      <c r="BJ133" s="19" t="s">
        <v>40</v>
      </c>
      <c r="BK133" s="118">
        <f t="shared" ref="BK133:BK149" si="14">ROUND(L133*K133,2)</f>
        <v>0</v>
      </c>
      <c r="BL133" s="19" t="s">
        <v>224</v>
      </c>
      <c r="BM133" s="19" t="s">
        <v>1351</v>
      </c>
    </row>
    <row r="134" spans="2:65" s="1" customFormat="1" ht="38.25" customHeight="1">
      <c r="B134" s="35"/>
      <c r="C134" s="173" t="s">
        <v>93</v>
      </c>
      <c r="D134" s="173" t="s">
        <v>220</v>
      </c>
      <c r="E134" s="174" t="s">
        <v>1352</v>
      </c>
      <c r="F134" s="251" t="s">
        <v>1353</v>
      </c>
      <c r="G134" s="251"/>
      <c r="H134" s="251"/>
      <c r="I134" s="251"/>
      <c r="J134" s="175" t="s">
        <v>1354</v>
      </c>
      <c r="K134" s="176">
        <v>10</v>
      </c>
      <c r="L134" s="252">
        <v>0</v>
      </c>
      <c r="M134" s="253"/>
      <c r="N134" s="254">
        <f t="shared" si="5"/>
        <v>0</v>
      </c>
      <c r="O134" s="254"/>
      <c r="P134" s="254"/>
      <c r="Q134" s="254"/>
      <c r="R134" s="37"/>
      <c r="T134" s="177" t="s">
        <v>22</v>
      </c>
      <c r="U134" s="44" t="s">
        <v>49</v>
      </c>
      <c r="V134" s="36"/>
      <c r="W134" s="178">
        <f t="shared" si="6"/>
        <v>0</v>
      </c>
      <c r="X134" s="178">
        <v>0</v>
      </c>
      <c r="Y134" s="178">
        <f t="shared" si="7"/>
        <v>0</v>
      </c>
      <c r="Z134" s="178">
        <v>0</v>
      </c>
      <c r="AA134" s="179">
        <f t="shared" si="8"/>
        <v>0</v>
      </c>
      <c r="AR134" s="19" t="s">
        <v>224</v>
      </c>
      <c r="AT134" s="19" t="s">
        <v>220</v>
      </c>
      <c r="AU134" s="19" t="s">
        <v>93</v>
      </c>
      <c r="AY134" s="19" t="s">
        <v>219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40</v>
      </c>
      <c r="BK134" s="118">
        <f t="shared" si="14"/>
        <v>0</v>
      </c>
      <c r="BL134" s="19" t="s">
        <v>224</v>
      </c>
      <c r="BM134" s="19" t="s">
        <v>1355</v>
      </c>
    </row>
    <row r="135" spans="2:65" s="1" customFormat="1" ht="16.5" customHeight="1">
      <c r="B135" s="35"/>
      <c r="C135" s="173" t="s">
        <v>101</v>
      </c>
      <c r="D135" s="173" t="s">
        <v>220</v>
      </c>
      <c r="E135" s="174" t="s">
        <v>1356</v>
      </c>
      <c r="F135" s="251" t="s">
        <v>1357</v>
      </c>
      <c r="G135" s="251"/>
      <c r="H135" s="251"/>
      <c r="I135" s="251"/>
      <c r="J135" s="175" t="s">
        <v>1358</v>
      </c>
      <c r="K135" s="176">
        <v>20</v>
      </c>
      <c r="L135" s="252">
        <v>0</v>
      </c>
      <c r="M135" s="253"/>
      <c r="N135" s="254">
        <f t="shared" si="5"/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 t="shared" si="6"/>
        <v>0</v>
      </c>
      <c r="X135" s="178">
        <v>0</v>
      </c>
      <c r="Y135" s="178">
        <f t="shared" si="7"/>
        <v>0</v>
      </c>
      <c r="Z135" s="178">
        <v>0</v>
      </c>
      <c r="AA135" s="179">
        <f t="shared" si="8"/>
        <v>0</v>
      </c>
      <c r="AR135" s="19" t="s">
        <v>224</v>
      </c>
      <c r="AT135" s="19" t="s">
        <v>220</v>
      </c>
      <c r="AU135" s="19" t="s">
        <v>93</v>
      </c>
      <c r="AY135" s="19" t="s">
        <v>219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40</v>
      </c>
      <c r="BK135" s="118">
        <f t="shared" si="14"/>
        <v>0</v>
      </c>
      <c r="BL135" s="19" t="s">
        <v>224</v>
      </c>
      <c r="BM135" s="19" t="s">
        <v>1359</v>
      </c>
    </row>
    <row r="136" spans="2:65" s="1" customFormat="1" ht="16.5" customHeight="1">
      <c r="B136" s="35"/>
      <c r="C136" s="173" t="s">
        <v>224</v>
      </c>
      <c r="D136" s="173" t="s">
        <v>220</v>
      </c>
      <c r="E136" s="174" t="s">
        <v>1360</v>
      </c>
      <c r="F136" s="251" t="s">
        <v>1361</v>
      </c>
      <c r="G136" s="251"/>
      <c r="H136" s="251"/>
      <c r="I136" s="251"/>
      <c r="J136" s="175" t="s">
        <v>1358</v>
      </c>
      <c r="K136" s="176">
        <v>10</v>
      </c>
      <c r="L136" s="252">
        <v>0</v>
      </c>
      <c r="M136" s="253"/>
      <c r="N136" s="254">
        <f t="shared" si="5"/>
        <v>0</v>
      </c>
      <c r="O136" s="254"/>
      <c r="P136" s="254"/>
      <c r="Q136" s="254"/>
      <c r="R136" s="37"/>
      <c r="T136" s="177" t="s">
        <v>22</v>
      </c>
      <c r="U136" s="44" t="s">
        <v>49</v>
      </c>
      <c r="V136" s="36"/>
      <c r="W136" s="178">
        <f t="shared" si="6"/>
        <v>0</v>
      </c>
      <c r="X136" s="178">
        <v>0</v>
      </c>
      <c r="Y136" s="178">
        <f t="shared" si="7"/>
        <v>0</v>
      </c>
      <c r="Z136" s="178">
        <v>0</v>
      </c>
      <c r="AA136" s="179">
        <f t="shared" si="8"/>
        <v>0</v>
      </c>
      <c r="AR136" s="19" t="s">
        <v>224</v>
      </c>
      <c r="AT136" s="19" t="s">
        <v>220</v>
      </c>
      <c r="AU136" s="19" t="s">
        <v>93</v>
      </c>
      <c r="AY136" s="19" t="s">
        <v>219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40</v>
      </c>
      <c r="BK136" s="118">
        <f t="shared" si="14"/>
        <v>0</v>
      </c>
      <c r="BL136" s="19" t="s">
        <v>224</v>
      </c>
      <c r="BM136" s="19" t="s">
        <v>1362</v>
      </c>
    </row>
    <row r="137" spans="2:65" s="1" customFormat="1" ht="25.5" customHeight="1">
      <c r="B137" s="35"/>
      <c r="C137" s="173" t="s">
        <v>236</v>
      </c>
      <c r="D137" s="173" t="s">
        <v>220</v>
      </c>
      <c r="E137" s="174" t="s">
        <v>1363</v>
      </c>
      <c r="F137" s="251" t="s">
        <v>1364</v>
      </c>
      <c r="G137" s="251"/>
      <c r="H137" s="251"/>
      <c r="I137" s="251"/>
      <c r="J137" s="175" t="s">
        <v>1358</v>
      </c>
      <c r="K137" s="176">
        <v>1</v>
      </c>
      <c r="L137" s="252">
        <v>0</v>
      </c>
      <c r="M137" s="253"/>
      <c r="N137" s="254">
        <f t="shared" si="5"/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 t="shared" si="6"/>
        <v>0</v>
      </c>
      <c r="X137" s="178">
        <v>0</v>
      </c>
      <c r="Y137" s="178">
        <f t="shared" si="7"/>
        <v>0</v>
      </c>
      <c r="Z137" s="178">
        <v>0</v>
      </c>
      <c r="AA137" s="179">
        <f t="shared" si="8"/>
        <v>0</v>
      </c>
      <c r="AR137" s="19" t="s">
        <v>224</v>
      </c>
      <c r="AT137" s="19" t="s">
        <v>220</v>
      </c>
      <c r="AU137" s="19" t="s">
        <v>93</v>
      </c>
      <c r="AY137" s="19" t="s">
        <v>219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40</v>
      </c>
      <c r="BK137" s="118">
        <f t="shared" si="14"/>
        <v>0</v>
      </c>
      <c r="BL137" s="19" t="s">
        <v>224</v>
      </c>
      <c r="BM137" s="19" t="s">
        <v>1365</v>
      </c>
    </row>
    <row r="138" spans="2:65" s="1" customFormat="1" ht="38.25" customHeight="1">
      <c r="B138" s="35"/>
      <c r="C138" s="173" t="s">
        <v>241</v>
      </c>
      <c r="D138" s="173" t="s">
        <v>220</v>
      </c>
      <c r="E138" s="174" t="s">
        <v>1366</v>
      </c>
      <c r="F138" s="251" t="s">
        <v>1367</v>
      </c>
      <c r="G138" s="251"/>
      <c r="H138" s="251"/>
      <c r="I138" s="251"/>
      <c r="J138" s="175" t="s">
        <v>1358</v>
      </c>
      <c r="K138" s="176">
        <v>31</v>
      </c>
      <c r="L138" s="252">
        <v>0</v>
      </c>
      <c r="M138" s="253"/>
      <c r="N138" s="254">
        <f t="shared" si="5"/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 t="shared" si="6"/>
        <v>0</v>
      </c>
      <c r="X138" s="178">
        <v>0</v>
      </c>
      <c r="Y138" s="178">
        <f t="shared" si="7"/>
        <v>0</v>
      </c>
      <c r="Z138" s="178">
        <v>0</v>
      </c>
      <c r="AA138" s="179">
        <f t="shared" si="8"/>
        <v>0</v>
      </c>
      <c r="AR138" s="19" t="s">
        <v>224</v>
      </c>
      <c r="AT138" s="19" t="s">
        <v>220</v>
      </c>
      <c r="AU138" s="19" t="s">
        <v>93</v>
      </c>
      <c r="AY138" s="19" t="s">
        <v>219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40</v>
      </c>
      <c r="BK138" s="118">
        <f t="shared" si="14"/>
        <v>0</v>
      </c>
      <c r="BL138" s="19" t="s">
        <v>224</v>
      </c>
      <c r="BM138" s="19" t="s">
        <v>1368</v>
      </c>
    </row>
    <row r="139" spans="2:65" s="1" customFormat="1" ht="25.5" customHeight="1">
      <c r="B139" s="35"/>
      <c r="C139" s="173" t="s">
        <v>245</v>
      </c>
      <c r="D139" s="173" t="s">
        <v>220</v>
      </c>
      <c r="E139" s="174" t="s">
        <v>1369</v>
      </c>
      <c r="F139" s="251" t="s">
        <v>1370</v>
      </c>
      <c r="G139" s="251"/>
      <c r="H139" s="251"/>
      <c r="I139" s="251"/>
      <c r="J139" s="175" t="s">
        <v>429</v>
      </c>
      <c r="K139" s="176">
        <v>35</v>
      </c>
      <c r="L139" s="252">
        <v>0</v>
      </c>
      <c r="M139" s="253"/>
      <c r="N139" s="254">
        <f t="shared" si="5"/>
        <v>0</v>
      </c>
      <c r="O139" s="254"/>
      <c r="P139" s="254"/>
      <c r="Q139" s="254"/>
      <c r="R139" s="37"/>
      <c r="T139" s="177" t="s">
        <v>22</v>
      </c>
      <c r="U139" s="44" t="s">
        <v>49</v>
      </c>
      <c r="V139" s="36"/>
      <c r="W139" s="178">
        <f t="shared" si="6"/>
        <v>0</v>
      </c>
      <c r="X139" s="178">
        <v>0</v>
      </c>
      <c r="Y139" s="178">
        <f t="shared" si="7"/>
        <v>0</v>
      </c>
      <c r="Z139" s="178">
        <v>0</v>
      </c>
      <c r="AA139" s="179">
        <f t="shared" si="8"/>
        <v>0</v>
      </c>
      <c r="AR139" s="19" t="s">
        <v>224</v>
      </c>
      <c r="AT139" s="19" t="s">
        <v>220</v>
      </c>
      <c r="AU139" s="19" t="s">
        <v>93</v>
      </c>
      <c r="AY139" s="19" t="s">
        <v>219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40</v>
      </c>
      <c r="BK139" s="118">
        <f t="shared" si="14"/>
        <v>0</v>
      </c>
      <c r="BL139" s="19" t="s">
        <v>224</v>
      </c>
      <c r="BM139" s="19" t="s">
        <v>1371</v>
      </c>
    </row>
    <row r="140" spans="2:65" s="1" customFormat="1" ht="25.5" customHeight="1">
      <c r="B140" s="35"/>
      <c r="C140" s="173" t="s">
        <v>249</v>
      </c>
      <c r="D140" s="173" t="s">
        <v>220</v>
      </c>
      <c r="E140" s="174" t="s">
        <v>1372</v>
      </c>
      <c r="F140" s="251" t="s">
        <v>1373</v>
      </c>
      <c r="G140" s="251"/>
      <c r="H140" s="251"/>
      <c r="I140" s="251"/>
      <c r="J140" s="175" t="s">
        <v>429</v>
      </c>
      <c r="K140" s="176">
        <v>10</v>
      </c>
      <c r="L140" s="252">
        <v>0</v>
      </c>
      <c r="M140" s="253"/>
      <c r="N140" s="254">
        <f t="shared" si="5"/>
        <v>0</v>
      </c>
      <c r="O140" s="254"/>
      <c r="P140" s="254"/>
      <c r="Q140" s="254"/>
      <c r="R140" s="37"/>
      <c r="T140" s="177" t="s">
        <v>22</v>
      </c>
      <c r="U140" s="44" t="s">
        <v>49</v>
      </c>
      <c r="V140" s="36"/>
      <c r="W140" s="178">
        <f t="shared" si="6"/>
        <v>0</v>
      </c>
      <c r="X140" s="178">
        <v>0</v>
      </c>
      <c r="Y140" s="178">
        <f t="shared" si="7"/>
        <v>0</v>
      </c>
      <c r="Z140" s="178">
        <v>0</v>
      </c>
      <c r="AA140" s="179">
        <f t="shared" si="8"/>
        <v>0</v>
      </c>
      <c r="AR140" s="19" t="s">
        <v>224</v>
      </c>
      <c r="AT140" s="19" t="s">
        <v>220</v>
      </c>
      <c r="AU140" s="19" t="s">
        <v>93</v>
      </c>
      <c r="AY140" s="19" t="s">
        <v>219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40</v>
      </c>
      <c r="BK140" s="118">
        <f t="shared" si="14"/>
        <v>0</v>
      </c>
      <c r="BL140" s="19" t="s">
        <v>224</v>
      </c>
      <c r="BM140" s="19" t="s">
        <v>1374</v>
      </c>
    </row>
    <row r="141" spans="2:65" s="1" customFormat="1" ht="25.5" customHeight="1">
      <c r="B141" s="35"/>
      <c r="C141" s="173" t="s">
        <v>253</v>
      </c>
      <c r="D141" s="173" t="s">
        <v>220</v>
      </c>
      <c r="E141" s="174" t="s">
        <v>1375</v>
      </c>
      <c r="F141" s="251" t="s">
        <v>1376</v>
      </c>
      <c r="G141" s="251"/>
      <c r="H141" s="251"/>
      <c r="I141" s="251"/>
      <c r="J141" s="175" t="s">
        <v>429</v>
      </c>
      <c r="K141" s="176">
        <v>2</v>
      </c>
      <c r="L141" s="252">
        <v>0</v>
      </c>
      <c r="M141" s="253"/>
      <c r="N141" s="254">
        <f t="shared" si="5"/>
        <v>0</v>
      </c>
      <c r="O141" s="254"/>
      <c r="P141" s="254"/>
      <c r="Q141" s="254"/>
      <c r="R141" s="37"/>
      <c r="T141" s="177" t="s">
        <v>22</v>
      </c>
      <c r="U141" s="44" t="s">
        <v>49</v>
      </c>
      <c r="V141" s="36"/>
      <c r="W141" s="178">
        <f t="shared" si="6"/>
        <v>0</v>
      </c>
      <c r="X141" s="178">
        <v>0</v>
      </c>
      <c r="Y141" s="178">
        <f t="shared" si="7"/>
        <v>0</v>
      </c>
      <c r="Z141" s="178">
        <v>0</v>
      </c>
      <c r="AA141" s="179">
        <f t="shared" si="8"/>
        <v>0</v>
      </c>
      <c r="AR141" s="19" t="s">
        <v>224</v>
      </c>
      <c r="AT141" s="19" t="s">
        <v>220</v>
      </c>
      <c r="AU141" s="19" t="s">
        <v>93</v>
      </c>
      <c r="AY141" s="19" t="s">
        <v>219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40</v>
      </c>
      <c r="BK141" s="118">
        <f t="shared" si="14"/>
        <v>0</v>
      </c>
      <c r="BL141" s="19" t="s">
        <v>224</v>
      </c>
      <c r="BM141" s="19" t="s">
        <v>1377</v>
      </c>
    </row>
    <row r="142" spans="2:65" s="1" customFormat="1" ht="25.5" customHeight="1">
      <c r="B142" s="35"/>
      <c r="C142" s="173" t="s">
        <v>257</v>
      </c>
      <c r="D142" s="173" t="s">
        <v>220</v>
      </c>
      <c r="E142" s="174" t="s">
        <v>1378</v>
      </c>
      <c r="F142" s="251" t="s">
        <v>1379</v>
      </c>
      <c r="G142" s="251"/>
      <c r="H142" s="251"/>
      <c r="I142" s="251"/>
      <c r="J142" s="175" t="s">
        <v>429</v>
      </c>
      <c r="K142" s="176">
        <v>12</v>
      </c>
      <c r="L142" s="252">
        <v>0</v>
      </c>
      <c r="M142" s="253"/>
      <c r="N142" s="254">
        <f t="shared" si="5"/>
        <v>0</v>
      </c>
      <c r="O142" s="254"/>
      <c r="P142" s="254"/>
      <c r="Q142" s="254"/>
      <c r="R142" s="37"/>
      <c r="T142" s="177" t="s">
        <v>22</v>
      </c>
      <c r="U142" s="44" t="s">
        <v>49</v>
      </c>
      <c r="V142" s="36"/>
      <c r="W142" s="178">
        <f t="shared" si="6"/>
        <v>0</v>
      </c>
      <c r="X142" s="178">
        <v>0</v>
      </c>
      <c r="Y142" s="178">
        <f t="shared" si="7"/>
        <v>0</v>
      </c>
      <c r="Z142" s="178">
        <v>0</v>
      </c>
      <c r="AA142" s="179">
        <f t="shared" si="8"/>
        <v>0</v>
      </c>
      <c r="AR142" s="19" t="s">
        <v>224</v>
      </c>
      <c r="AT142" s="19" t="s">
        <v>220</v>
      </c>
      <c r="AU142" s="19" t="s">
        <v>93</v>
      </c>
      <c r="AY142" s="19" t="s">
        <v>219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40</v>
      </c>
      <c r="BK142" s="118">
        <f t="shared" si="14"/>
        <v>0</v>
      </c>
      <c r="BL142" s="19" t="s">
        <v>224</v>
      </c>
      <c r="BM142" s="19" t="s">
        <v>1380</v>
      </c>
    </row>
    <row r="143" spans="2:65" s="1" customFormat="1" ht="25.5" customHeight="1">
      <c r="B143" s="35"/>
      <c r="C143" s="173" t="s">
        <v>261</v>
      </c>
      <c r="D143" s="173" t="s">
        <v>220</v>
      </c>
      <c r="E143" s="174" t="s">
        <v>1381</v>
      </c>
      <c r="F143" s="251" t="s">
        <v>1382</v>
      </c>
      <c r="G143" s="251"/>
      <c r="H143" s="251"/>
      <c r="I143" s="251"/>
      <c r="J143" s="175" t="s">
        <v>429</v>
      </c>
      <c r="K143" s="176">
        <v>7</v>
      </c>
      <c r="L143" s="252">
        <v>0</v>
      </c>
      <c r="M143" s="253"/>
      <c r="N143" s="254">
        <f t="shared" si="5"/>
        <v>0</v>
      </c>
      <c r="O143" s="254"/>
      <c r="P143" s="254"/>
      <c r="Q143" s="254"/>
      <c r="R143" s="37"/>
      <c r="T143" s="177" t="s">
        <v>22</v>
      </c>
      <c r="U143" s="44" t="s">
        <v>49</v>
      </c>
      <c r="V143" s="36"/>
      <c r="W143" s="178">
        <f t="shared" si="6"/>
        <v>0</v>
      </c>
      <c r="X143" s="178">
        <v>0</v>
      </c>
      <c r="Y143" s="178">
        <f t="shared" si="7"/>
        <v>0</v>
      </c>
      <c r="Z143" s="178">
        <v>0</v>
      </c>
      <c r="AA143" s="179">
        <f t="shared" si="8"/>
        <v>0</v>
      </c>
      <c r="AR143" s="19" t="s">
        <v>224</v>
      </c>
      <c r="AT143" s="19" t="s">
        <v>220</v>
      </c>
      <c r="AU143" s="19" t="s">
        <v>93</v>
      </c>
      <c r="AY143" s="19" t="s">
        <v>219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40</v>
      </c>
      <c r="BK143" s="118">
        <f t="shared" si="14"/>
        <v>0</v>
      </c>
      <c r="BL143" s="19" t="s">
        <v>224</v>
      </c>
      <c r="BM143" s="19" t="s">
        <v>1383</v>
      </c>
    </row>
    <row r="144" spans="2:65" s="1" customFormat="1" ht="16.5" customHeight="1">
      <c r="B144" s="35"/>
      <c r="C144" s="173" t="s">
        <v>265</v>
      </c>
      <c r="D144" s="173" t="s">
        <v>220</v>
      </c>
      <c r="E144" s="174" t="s">
        <v>1384</v>
      </c>
      <c r="F144" s="251" t="s">
        <v>1385</v>
      </c>
      <c r="G144" s="251"/>
      <c r="H144" s="251"/>
      <c r="I144" s="251"/>
      <c r="J144" s="175" t="s">
        <v>429</v>
      </c>
      <c r="K144" s="176">
        <v>40</v>
      </c>
      <c r="L144" s="252">
        <v>0</v>
      </c>
      <c r="M144" s="253"/>
      <c r="N144" s="254">
        <f t="shared" si="5"/>
        <v>0</v>
      </c>
      <c r="O144" s="254"/>
      <c r="P144" s="254"/>
      <c r="Q144" s="254"/>
      <c r="R144" s="37"/>
      <c r="T144" s="177" t="s">
        <v>22</v>
      </c>
      <c r="U144" s="44" t="s">
        <v>49</v>
      </c>
      <c r="V144" s="36"/>
      <c r="W144" s="178">
        <f t="shared" si="6"/>
        <v>0</v>
      </c>
      <c r="X144" s="178">
        <v>0</v>
      </c>
      <c r="Y144" s="178">
        <f t="shared" si="7"/>
        <v>0</v>
      </c>
      <c r="Z144" s="178">
        <v>0</v>
      </c>
      <c r="AA144" s="179">
        <f t="shared" si="8"/>
        <v>0</v>
      </c>
      <c r="AR144" s="19" t="s">
        <v>224</v>
      </c>
      <c r="AT144" s="19" t="s">
        <v>220</v>
      </c>
      <c r="AU144" s="19" t="s">
        <v>93</v>
      </c>
      <c r="AY144" s="19" t="s">
        <v>219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40</v>
      </c>
      <c r="BK144" s="118">
        <f t="shared" si="14"/>
        <v>0</v>
      </c>
      <c r="BL144" s="19" t="s">
        <v>224</v>
      </c>
      <c r="BM144" s="19" t="s">
        <v>1386</v>
      </c>
    </row>
    <row r="145" spans="2:65" s="1" customFormat="1" ht="16.5" customHeight="1">
      <c r="B145" s="35"/>
      <c r="C145" s="173" t="s">
        <v>270</v>
      </c>
      <c r="D145" s="173" t="s">
        <v>220</v>
      </c>
      <c r="E145" s="174" t="s">
        <v>1387</v>
      </c>
      <c r="F145" s="251" t="s">
        <v>1388</v>
      </c>
      <c r="G145" s="251"/>
      <c r="H145" s="251"/>
      <c r="I145" s="251"/>
      <c r="J145" s="175" t="s">
        <v>429</v>
      </c>
      <c r="K145" s="176">
        <v>10</v>
      </c>
      <c r="L145" s="252">
        <v>0</v>
      </c>
      <c r="M145" s="253"/>
      <c r="N145" s="254">
        <f t="shared" si="5"/>
        <v>0</v>
      </c>
      <c r="O145" s="254"/>
      <c r="P145" s="254"/>
      <c r="Q145" s="254"/>
      <c r="R145" s="37"/>
      <c r="T145" s="177" t="s">
        <v>22</v>
      </c>
      <c r="U145" s="44" t="s">
        <v>49</v>
      </c>
      <c r="V145" s="36"/>
      <c r="W145" s="178">
        <f t="shared" si="6"/>
        <v>0</v>
      </c>
      <c r="X145" s="178">
        <v>0</v>
      </c>
      <c r="Y145" s="178">
        <f t="shared" si="7"/>
        <v>0</v>
      </c>
      <c r="Z145" s="178">
        <v>0</v>
      </c>
      <c r="AA145" s="179">
        <f t="shared" si="8"/>
        <v>0</v>
      </c>
      <c r="AR145" s="19" t="s">
        <v>224</v>
      </c>
      <c r="AT145" s="19" t="s">
        <v>220</v>
      </c>
      <c r="AU145" s="19" t="s">
        <v>93</v>
      </c>
      <c r="AY145" s="19" t="s">
        <v>219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40</v>
      </c>
      <c r="BK145" s="118">
        <f t="shared" si="14"/>
        <v>0</v>
      </c>
      <c r="BL145" s="19" t="s">
        <v>224</v>
      </c>
      <c r="BM145" s="19" t="s">
        <v>1389</v>
      </c>
    </row>
    <row r="146" spans="2:65" s="1" customFormat="1" ht="16.5" customHeight="1">
      <c r="B146" s="35"/>
      <c r="C146" s="173" t="s">
        <v>275</v>
      </c>
      <c r="D146" s="173" t="s">
        <v>220</v>
      </c>
      <c r="E146" s="174" t="s">
        <v>1390</v>
      </c>
      <c r="F146" s="251" t="s">
        <v>1391</v>
      </c>
      <c r="G146" s="251"/>
      <c r="H146" s="251"/>
      <c r="I146" s="251"/>
      <c r="J146" s="175" t="s">
        <v>429</v>
      </c>
      <c r="K146" s="176">
        <v>10</v>
      </c>
      <c r="L146" s="252">
        <v>0</v>
      </c>
      <c r="M146" s="253"/>
      <c r="N146" s="254">
        <f t="shared" si="5"/>
        <v>0</v>
      </c>
      <c r="O146" s="254"/>
      <c r="P146" s="254"/>
      <c r="Q146" s="254"/>
      <c r="R146" s="37"/>
      <c r="T146" s="177" t="s">
        <v>22</v>
      </c>
      <c r="U146" s="44" t="s">
        <v>49</v>
      </c>
      <c r="V146" s="36"/>
      <c r="W146" s="178">
        <f t="shared" si="6"/>
        <v>0</v>
      </c>
      <c r="X146" s="178">
        <v>0</v>
      </c>
      <c r="Y146" s="178">
        <f t="shared" si="7"/>
        <v>0</v>
      </c>
      <c r="Z146" s="178">
        <v>0</v>
      </c>
      <c r="AA146" s="179">
        <f t="shared" si="8"/>
        <v>0</v>
      </c>
      <c r="AR146" s="19" t="s">
        <v>224</v>
      </c>
      <c r="AT146" s="19" t="s">
        <v>220</v>
      </c>
      <c r="AU146" s="19" t="s">
        <v>93</v>
      </c>
      <c r="AY146" s="19" t="s">
        <v>219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40</v>
      </c>
      <c r="BK146" s="118">
        <f t="shared" si="14"/>
        <v>0</v>
      </c>
      <c r="BL146" s="19" t="s">
        <v>224</v>
      </c>
      <c r="BM146" s="19" t="s">
        <v>1392</v>
      </c>
    </row>
    <row r="147" spans="2:65" s="1" customFormat="1" ht="16.5" customHeight="1">
      <c r="B147" s="35"/>
      <c r="C147" s="173" t="s">
        <v>11</v>
      </c>
      <c r="D147" s="173" t="s">
        <v>220</v>
      </c>
      <c r="E147" s="174" t="s">
        <v>1393</v>
      </c>
      <c r="F147" s="251" t="s">
        <v>1394</v>
      </c>
      <c r="G147" s="251"/>
      <c r="H147" s="251"/>
      <c r="I147" s="251"/>
      <c r="J147" s="175" t="s">
        <v>429</v>
      </c>
      <c r="K147" s="176">
        <v>2</v>
      </c>
      <c r="L147" s="252">
        <v>0</v>
      </c>
      <c r="M147" s="253"/>
      <c r="N147" s="254">
        <f t="shared" si="5"/>
        <v>0</v>
      </c>
      <c r="O147" s="254"/>
      <c r="P147" s="254"/>
      <c r="Q147" s="254"/>
      <c r="R147" s="37"/>
      <c r="T147" s="177" t="s">
        <v>22</v>
      </c>
      <c r="U147" s="44" t="s">
        <v>49</v>
      </c>
      <c r="V147" s="36"/>
      <c r="W147" s="178">
        <f t="shared" si="6"/>
        <v>0</v>
      </c>
      <c r="X147" s="178">
        <v>0</v>
      </c>
      <c r="Y147" s="178">
        <f t="shared" si="7"/>
        <v>0</v>
      </c>
      <c r="Z147" s="178">
        <v>0</v>
      </c>
      <c r="AA147" s="179">
        <f t="shared" si="8"/>
        <v>0</v>
      </c>
      <c r="AR147" s="19" t="s">
        <v>224</v>
      </c>
      <c r="AT147" s="19" t="s">
        <v>220</v>
      </c>
      <c r="AU147" s="19" t="s">
        <v>93</v>
      </c>
      <c r="AY147" s="19" t="s">
        <v>219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40</v>
      </c>
      <c r="BK147" s="118">
        <f t="shared" si="14"/>
        <v>0</v>
      </c>
      <c r="BL147" s="19" t="s">
        <v>224</v>
      </c>
      <c r="BM147" s="19" t="s">
        <v>1395</v>
      </c>
    </row>
    <row r="148" spans="2:65" s="1" customFormat="1" ht="51" customHeight="1">
      <c r="B148" s="35"/>
      <c r="C148" s="173" t="s">
        <v>268</v>
      </c>
      <c r="D148" s="173" t="s">
        <v>220</v>
      </c>
      <c r="E148" s="174" t="s">
        <v>1396</v>
      </c>
      <c r="F148" s="251" t="s">
        <v>1397</v>
      </c>
      <c r="G148" s="251"/>
      <c r="H148" s="251"/>
      <c r="I148" s="251"/>
      <c r="J148" s="175" t="s">
        <v>223</v>
      </c>
      <c r="K148" s="176">
        <v>15</v>
      </c>
      <c r="L148" s="252">
        <v>0</v>
      </c>
      <c r="M148" s="253"/>
      <c r="N148" s="254">
        <f t="shared" si="5"/>
        <v>0</v>
      </c>
      <c r="O148" s="254"/>
      <c r="P148" s="254"/>
      <c r="Q148" s="254"/>
      <c r="R148" s="37"/>
      <c r="T148" s="177" t="s">
        <v>22</v>
      </c>
      <c r="U148" s="44" t="s">
        <v>49</v>
      </c>
      <c r="V148" s="36"/>
      <c r="W148" s="178">
        <f t="shared" si="6"/>
        <v>0</v>
      </c>
      <c r="X148" s="178">
        <v>0</v>
      </c>
      <c r="Y148" s="178">
        <f t="shared" si="7"/>
        <v>0</v>
      </c>
      <c r="Z148" s="178">
        <v>0</v>
      </c>
      <c r="AA148" s="179">
        <f t="shared" si="8"/>
        <v>0</v>
      </c>
      <c r="AR148" s="19" t="s">
        <v>224</v>
      </c>
      <c r="AT148" s="19" t="s">
        <v>220</v>
      </c>
      <c r="AU148" s="19" t="s">
        <v>93</v>
      </c>
      <c r="AY148" s="19" t="s">
        <v>219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40</v>
      </c>
      <c r="BK148" s="118">
        <f t="shared" si="14"/>
        <v>0</v>
      </c>
      <c r="BL148" s="19" t="s">
        <v>224</v>
      </c>
      <c r="BM148" s="19" t="s">
        <v>1398</v>
      </c>
    </row>
    <row r="149" spans="2:65" s="1" customFormat="1" ht="25.5" customHeight="1">
      <c r="B149" s="35"/>
      <c r="C149" s="173" t="s">
        <v>354</v>
      </c>
      <c r="D149" s="173" t="s">
        <v>220</v>
      </c>
      <c r="E149" s="174" t="s">
        <v>1399</v>
      </c>
      <c r="F149" s="251" t="s">
        <v>1400</v>
      </c>
      <c r="G149" s="251"/>
      <c r="H149" s="251"/>
      <c r="I149" s="251"/>
      <c r="J149" s="175" t="s">
        <v>1354</v>
      </c>
      <c r="K149" s="176">
        <v>1</v>
      </c>
      <c r="L149" s="252">
        <v>0</v>
      </c>
      <c r="M149" s="253"/>
      <c r="N149" s="254">
        <f t="shared" si="5"/>
        <v>0</v>
      </c>
      <c r="O149" s="254"/>
      <c r="P149" s="254"/>
      <c r="Q149" s="254"/>
      <c r="R149" s="37"/>
      <c r="T149" s="177" t="s">
        <v>22</v>
      </c>
      <c r="U149" s="44" t="s">
        <v>49</v>
      </c>
      <c r="V149" s="36"/>
      <c r="W149" s="178">
        <f t="shared" si="6"/>
        <v>0</v>
      </c>
      <c r="X149" s="178">
        <v>0</v>
      </c>
      <c r="Y149" s="178">
        <f t="shared" si="7"/>
        <v>0</v>
      </c>
      <c r="Z149" s="178">
        <v>0</v>
      </c>
      <c r="AA149" s="179">
        <f t="shared" si="8"/>
        <v>0</v>
      </c>
      <c r="AR149" s="19" t="s">
        <v>224</v>
      </c>
      <c r="AT149" s="19" t="s">
        <v>220</v>
      </c>
      <c r="AU149" s="19" t="s">
        <v>93</v>
      </c>
      <c r="AY149" s="19" t="s">
        <v>219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40</v>
      </c>
      <c r="BK149" s="118">
        <f t="shared" si="14"/>
        <v>0</v>
      </c>
      <c r="BL149" s="19" t="s">
        <v>224</v>
      </c>
      <c r="BM149" s="19" t="s">
        <v>1401</v>
      </c>
    </row>
    <row r="150" spans="2:65" s="10" customFormat="1" ht="29.85" customHeight="1">
      <c r="B150" s="162"/>
      <c r="C150" s="163"/>
      <c r="D150" s="172" t="s">
        <v>1339</v>
      </c>
      <c r="E150" s="172"/>
      <c r="F150" s="172"/>
      <c r="G150" s="172"/>
      <c r="H150" s="172"/>
      <c r="I150" s="172"/>
      <c r="J150" s="172"/>
      <c r="K150" s="172"/>
      <c r="L150" s="172"/>
      <c r="M150" s="172"/>
      <c r="N150" s="255">
        <f>BK150</f>
        <v>0</v>
      </c>
      <c r="O150" s="256"/>
      <c r="P150" s="256"/>
      <c r="Q150" s="256"/>
      <c r="R150" s="165"/>
      <c r="T150" s="166"/>
      <c r="U150" s="163"/>
      <c r="V150" s="163"/>
      <c r="W150" s="167">
        <f>SUM(W151:W159)</f>
        <v>0</v>
      </c>
      <c r="X150" s="163"/>
      <c r="Y150" s="167">
        <f>SUM(Y151:Y159)</f>
        <v>0</v>
      </c>
      <c r="Z150" s="163"/>
      <c r="AA150" s="168">
        <f>SUM(AA151:AA159)</f>
        <v>0</v>
      </c>
      <c r="AR150" s="169" t="s">
        <v>40</v>
      </c>
      <c r="AT150" s="170" t="s">
        <v>83</v>
      </c>
      <c r="AU150" s="170" t="s">
        <v>40</v>
      </c>
      <c r="AY150" s="169" t="s">
        <v>219</v>
      </c>
      <c r="BK150" s="171">
        <f>SUM(BK151:BK159)</f>
        <v>0</v>
      </c>
    </row>
    <row r="151" spans="2:65" s="1" customFormat="1" ht="16.5" customHeight="1">
      <c r="B151" s="35"/>
      <c r="C151" s="173" t="s">
        <v>358</v>
      </c>
      <c r="D151" s="173" t="s">
        <v>220</v>
      </c>
      <c r="E151" s="174" t="s">
        <v>1402</v>
      </c>
      <c r="F151" s="251" t="s">
        <v>1403</v>
      </c>
      <c r="G151" s="251"/>
      <c r="H151" s="251"/>
      <c r="I151" s="251"/>
      <c r="J151" s="175" t="s">
        <v>1350</v>
      </c>
      <c r="K151" s="176">
        <v>1</v>
      </c>
      <c r="L151" s="252">
        <v>0</v>
      </c>
      <c r="M151" s="253"/>
      <c r="N151" s="254">
        <f t="shared" ref="N151:N159" si="15">ROUND(L151*K151,2)</f>
        <v>0</v>
      </c>
      <c r="O151" s="254"/>
      <c r="P151" s="254"/>
      <c r="Q151" s="254"/>
      <c r="R151" s="37"/>
      <c r="T151" s="177" t="s">
        <v>22</v>
      </c>
      <c r="U151" s="44" t="s">
        <v>49</v>
      </c>
      <c r="V151" s="36"/>
      <c r="W151" s="178">
        <f t="shared" ref="W151:W159" si="16">V151*K151</f>
        <v>0</v>
      </c>
      <c r="X151" s="178">
        <v>0</v>
      </c>
      <c r="Y151" s="178">
        <f t="shared" ref="Y151:Y159" si="17">X151*K151</f>
        <v>0</v>
      </c>
      <c r="Z151" s="178">
        <v>0</v>
      </c>
      <c r="AA151" s="179">
        <f t="shared" ref="AA151:AA159" si="18">Z151*K151</f>
        <v>0</v>
      </c>
      <c r="AR151" s="19" t="s">
        <v>224</v>
      </c>
      <c r="AT151" s="19" t="s">
        <v>220</v>
      </c>
      <c r="AU151" s="19" t="s">
        <v>93</v>
      </c>
      <c r="AY151" s="19" t="s">
        <v>219</v>
      </c>
      <c r="BE151" s="118">
        <f t="shared" ref="BE151:BE159" si="19">IF(U151="základní",N151,0)</f>
        <v>0</v>
      </c>
      <c r="BF151" s="118">
        <f t="shared" ref="BF151:BF159" si="20">IF(U151="snížená",N151,0)</f>
        <v>0</v>
      </c>
      <c r="BG151" s="118">
        <f t="shared" ref="BG151:BG159" si="21">IF(U151="zákl. přenesená",N151,0)</f>
        <v>0</v>
      </c>
      <c r="BH151" s="118">
        <f t="shared" ref="BH151:BH159" si="22">IF(U151="sníž. přenesená",N151,0)</f>
        <v>0</v>
      </c>
      <c r="BI151" s="118">
        <f t="shared" ref="BI151:BI159" si="23">IF(U151="nulová",N151,0)</f>
        <v>0</v>
      </c>
      <c r="BJ151" s="19" t="s">
        <v>40</v>
      </c>
      <c r="BK151" s="118">
        <f t="shared" ref="BK151:BK159" si="24">ROUND(L151*K151,2)</f>
        <v>0</v>
      </c>
      <c r="BL151" s="19" t="s">
        <v>224</v>
      </c>
      <c r="BM151" s="19" t="s">
        <v>1404</v>
      </c>
    </row>
    <row r="152" spans="2:65" s="1" customFormat="1" ht="63.75" customHeight="1">
      <c r="B152" s="35"/>
      <c r="C152" s="173" t="s">
        <v>362</v>
      </c>
      <c r="D152" s="173" t="s">
        <v>220</v>
      </c>
      <c r="E152" s="174" t="s">
        <v>1405</v>
      </c>
      <c r="F152" s="251" t="s">
        <v>1406</v>
      </c>
      <c r="G152" s="251"/>
      <c r="H152" s="251"/>
      <c r="I152" s="251"/>
      <c r="J152" s="175" t="s">
        <v>1354</v>
      </c>
      <c r="K152" s="176">
        <v>2</v>
      </c>
      <c r="L152" s="252">
        <v>0</v>
      </c>
      <c r="M152" s="253"/>
      <c r="N152" s="254">
        <f t="shared" si="15"/>
        <v>0</v>
      </c>
      <c r="O152" s="254"/>
      <c r="P152" s="254"/>
      <c r="Q152" s="254"/>
      <c r="R152" s="37"/>
      <c r="T152" s="177" t="s">
        <v>22</v>
      </c>
      <c r="U152" s="44" t="s">
        <v>49</v>
      </c>
      <c r="V152" s="36"/>
      <c r="W152" s="178">
        <f t="shared" si="16"/>
        <v>0</v>
      </c>
      <c r="X152" s="178">
        <v>0</v>
      </c>
      <c r="Y152" s="178">
        <f t="shared" si="17"/>
        <v>0</v>
      </c>
      <c r="Z152" s="178">
        <v>0</v>
      </c>
      <c r="AA152" s="179">
        <f t="shared" si="18"/>
        <v>0</v>
      </c>
      <c r="AR152" s="19" t="s">
        <v>224</v>
      </c>
      <c r="AT152" s="19" t="s">
        <v>220</v>
      </c>
      <c r="AU152" s="19" t="s">
        <v>93</v>
      </c>
      <c r="AY152" s="19" t="s">
        <v>219</v>
      </c>
      <c r="BE152" s="118">
        <f t="shared" si="19"/>
        <v>0</v>
      </c>
      <c r="BF152" s="118">
        <f t="shared" si="20"/>
        <v>0</v>
      </c>
      <c r="BG152" s="118">
        <f t="shared" si="21"/>
        <v>0</v>
      </c>
      <c r="BH152" s="118">
        <f t="shared" si="22"/>
        <v>0</v>
      </c>
      <c r="BI152" s="118">
        <f t="shared" si="23"/>
        <v>0</v>
      </c>
      <c r="BJ152" s="19" t="s">
        <v>40</v>
      </c>
      <c r="BK152" s="118">
        <f t="shared" si="24"/>
        <v>0</v>
      </c>
      <c r="BL152" s="19" t="s">
        <v>224</v>
      </c>
      <c r="BM152" s="19" t="s">
        <v>1407</v>
      </c>
    </row>
    <row r="153" spans="2:65" s="1" customFormat="1" ht="25.5" customHeight="1">
      <c r="B153" s="35"/>
      <c r="C153" s="173" t="s">
        <v>366</v>
      </c>
      <c r="D153" s="173" t="s">
        <v>220</v>
      </c>
      <c r="E153" s="174" t="s">
        <v>1408</v>
      </c>
      <c r="F153" s="251" t="s">
        <v>1409</v>
      </c>
      <c r="G153" s="251"/>
      <c r="H153" s="251"/>
      <c r="I153" s="251"/>
      <c r="J153" s="175" t="s">
        <v>1354</v>
      </c>
      <c r="K153" s="176">
        <v>2</v>
      </c>
      <c r="L153" s="252">
        <v>0</v>
      </c>
      <c r="M153" s="253"/>
      <c r="N153" s="254">
        <f t="shared" si="15"/>
        <v>0</v>
      </c>
      <c r="O153" s="254"/>
      <c r="P153" s="254"/>
      <c r="Q153" s="254"/>
      <c r="R153" s="37"/>
      <c r="T153" s="177" t="s">
        <v>22</v>
      </c>
      <c r="U153" s="44" t="s">
        <v>49</v>
      </c>
      <c r="V153" s="36"/>
      <c r="W153" s="178">
        <f t="shared" si="16"/>
        <v>0</v>
      </c>
      <c r="X153" s="178">
        <v>0</v>
      </c>
      <c r="Y153" s="178">
        <f t="shared" si="17"/>
        <v>0</v>
      </c>
      <c r="Z153" s="178">
        <v>0</v>
      </c>
      <c r="AA153" s="179">
        <f t="shared" si="18"/>
        <v>0</v>
      </c>
      <c r="AR153" s="19" t="s">
        <v>224</v>
      </c>
      <c r="AT153" s="19" t="s">
        <v>220</v>
      </c>
      <c r="AU153" s="19" t="s">
        <v>93</v>
      </c>
      <c r="AY153" s="19" t="s">
        <v>219</v>
      </c>
      <c r="BE153" s="118">
        <f t="shared" si="19"/>
        <v>0</v>
      </c>
      <c r="BF153" s="118">
        <f t="shared" si="20"/>
        <v>0</v>
      </c>
      <c r="BG153" s="118">
        <f t="shared" si="21"/>
        <v>0</v>
      </c>
      <c r="BH153" s="118">
        <f t="shared" si="22"/>
        <v>0</v>
      </c>
      <c r="BI153" s="118">
        <f t="shared" si="23"/>
        <v>0</v>
      </c>
      <c r="BJ153" s="19" t="s">
        <v>40</v>
      </c>
      <c r="BK153" s="118">
        <f t="shared" si="24"/>
        <v>0</v>
      </c>
      <c r="BL153" s="19" t="s">
        <v>224</v>
      </c>
      <c r="BM153" s="19" t="s">
        <v>1410</v>
      </c>
    </row>
    <row r="154" spans="2:65" s="1" customFormat="1" ht="25.5" customHeight="1">
      <c r="B154" s="35"/>
      <c r="C154" s="173" t="s">
        <v>10</v>
      </c>
      <c r="D154" s="173" t="s">
        <v>220</v>
      </c>
      <c r="E154" s="174" t="s">
        <v>1411</v>
      </c>
      <c r="F154" s="251" t="s">
        <v>1412</v>
      </c>
      <c r="G154" s="251"/>
      <c r="H154" s="251"/>
      <c r="I154" s="251"/>
      <c r="J154" s="175" t="s">
        <v>1354</v>
      </c>
      <c r="K154" s="176">
        <v>2</v>
      </c>
      <c r="L154" s="252">
        <v>0</v>
      </c>
      <c r="M154" s="253"/>
      <c r="N154" s="254">
        <f t="shared" si="15"/>
        <v>0</v>
      </c>
      <c r="O154" s="254"/>
      <c r="P154" s="254"/>
      <c r="Q154" s="254"/>
      <c r="R154" s="37"/>
      <c r="T154" s="177" t="s">
        <v>22</v>
      </c>
      <c r="U154" s="44" t="s">
        <v>49</v>
      </c>
      <c r="V154" s="36"/>
      <c r="W154" s="178">
        <f t="shared" si="16"/>
        <v>0</v>
      </c>
      <c r="X154" s="178">
        <v>0</v>
      </c>
      <c r="Y154" s="178">
        <f t="shared" si="17"/>
        <v>0</v>
      </c>
      <c r="Z154" s="178">
        <v>0</v>
      </c>
      <c r="AA154" s="179">
        <f t="shared" si="18"/>
        <v>0</v>
      </c>
      <c r="AR154" s="19" t="s">
        <v>224</v>
      </c>
      <c r="AT154" s="19" t="s">
        <v>220</v>
      </c>
      <c r="AU154" s="19" t="s">
        <v>93</v>
      </c>
      <c r="AY154" s="19" t="s">
        <v>219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19" t="s">
        <v>40</v>
      </c>
      <c r="BK154" s="118">
        <f t="shared" si="24"/>
        <v>0</v>
      </c>
      <c r="BL154" s="19" t="s">
        <v>224</v>
      </c>
      <c r="BM154" s="19" t="s">
        <v>1413</v>
      </c>
    </row>
    <row r="155" spans="2:65" s="1" customFormat="1" ht="25.5" customHeight="1">
      <c r="B155" s="35"/>
      <c r="C155" s="173" t="s">
        <v>374</v>
      </c>
      <c r="D155" s="173" t="s">
        <v>220</v>
      </c>
      <c r="E155" s="174" t="s">
        <v>1414</v>
      </c>
      <c r="F155" s="251" t="s">
        <v>1415</v>
      </c>
      <c r="G155" s="251"/>
      <c r="H155" s="251"/>
      <c r="I155" s="251"/>
      <c r="J155" s="175" t="s">
        <v>429</v>
      </c>
      <c r="K155" s="176">
        <v>3</v>
      </c>
      <c r="L155" s="252">
        <v>0</v>
      </c>
      <c r="M155" s="253"/>
      <c r="N155" s="254">
        <f t="shared" si="15"/>
        <v>0</v>
      </c>
      <c r="O155" s="254"/>
      <c r="P155" s="254"/>
      <c r="Q155" s="254"/>
      <c r="R155" s="37"/>
      <c r="T155" s="177" t="s">
        <v>22</v>
      </c>
      <c r="U155" s="44" t="s">
        <v>49</v>
      </c>
      <c r="V155" s="36"/>
      <c r="W155" s="178">
        <f t="shared" si="16"/>
        <v>0</v>
      </c>
      <c r="X155" s="178">
        <v>0</v>
      </c>
      <c r="Y155" s="178">
        <f t="shared" si="17"/>
        <v>0</v>
      </c>
      <c r="Z155" s="178">
        <v>0</v>
      </c>
      <c r="AA155" s="179">
        <f t="shared" si="18"/>
        <v>0</v>
      </c>
      <c r="AR155" s="19" t="s">
        <v>224</v>
      </c>
      <c r="AT155" s="19" t="s">
        <v>220</v>
      </c>
      <c r="AU155" s="19" t="s">
        <v>93</v>
      </c>
      <c r="AY155" s="19" t="s">
        <v>219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19" t="s">
        <v>40</v>
      </c>
      <c r="BK155" s="118">
        <f t="shared" si="24"/>
        <v>0</v>
      </c>
      <c r="BL155" s="19" t="s">
        <v>224</v>
      </c>
      <c r="BM155" s="19" t="s">
        <v>1416</v>
      </c>
    </row>
    <row r="156" spans="2:65" s="1" customFormat="1" ht="51" customHeight="1">
      <c r="B156" s="35"/>
      <c r="C156" s="173" t="s">
        <v>378</v>
      </c>
      <c r="D156" s="173" t="s">
        <v>220</v>
      </c>
      <c r="E156" s="174" t="s">
        <v>1417</v>
      </c>
      <c r="F156" s="251" t="s">
        <v>1418</v>
      </c>
      <c r="G156" s="251"/>
      <c r="H156" s="251"/>
      <c r="I156" s="251"/>
      <c r="J156" s="175" t="s">
        <v>223</v>
      </c>
      <c r="K156" s="176">
        <v>6</v>
      </c>
      <c r="L156" s="252">
        <v>0</v>
      </c>
      <c r="M156" s="253"/>
      <c r="N156" s="254">
        <f t="shared" si="15"/>
        <v>0</v>
      </c>
      <c r="O156" s="254"/>
      <c r="P156" s="254"/>
      <c r="Q156" s="254"/>
      <c r="R156" s="37"/>
      <c r="T156" s="177" t="s">
        <v>22</v>
      </c>
      <c r="U156" s="44" t="s">
        <v>49</v>
      </c>
      <c r="V156" s="36"/>
      <c r="W156" s="178">
        <f t="shared" si="16"/>
        <v>0</v>
      </c>
      <c r="X156" s="178">
        <v>0</v>
      </c>
      <c r="Y156" s="178">
        <f t="shared" si="17"/>
        <v>0</v>
      </c>
      <c r="Z156" s="178">
        <v>0</v>
      </c>
      <c r="AA156" s="179">
        <f t="shared" si="18"/>
        <v>0</v>
      </c>
      <c r="AR156" s="19" t="s">
        <v>224</v>
      </c>
      <c r="AT156" s="19" t="s">
        <v>220</v>
      </c>
      <c r="AU156" s="19" t="s">
        <v>93</v>
      </c>
      <c r="AY156" s="19" t="s">
        <v>219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40</v>
      </c>
      <c r="BK156" s="118">
        <f t="shared" si="24"/>
        <v>0</v>
      </c>
      <c r="BL156" s="19" t="s">
        <v>224</v>
      </c>
      <c r="BM156" s="19" t="s">
        <v>1419</v>
      </c>
    </row>
    <row r="157" spans="2:65" s="1" customFormat="1" ht="25.5" customHeight="1">
      <c r="B157" s="35"/>
      <c r="C157" s="173" t="s">
        <v>382</v>
      </c>
      <c r="D157" s="173" t="s">
        <v>220</v>
      </c>
      <c r="E157" s="174" t="s">
        <v>1420</v>
      </c>
      <c r="F157" s="251" t="s">
        <v>1421</v>
      </c>
      <c r="G157" s="251"/>
      <c r="H157" s="251"/>
      <c r="I157" s="251"/>
      <c r="J157" s="175" t="s">
        <v>1358</v>
      </c>
      <c r="K157" s="176">
        <v>2</v>
      </c>
      <c r="L157" s="252">
        <v>0</v>
      </c>
      <c r="M157" s="253"/>
      <c r="N157" s="254">
        <f t="shared" si="15"/>
        <v>0</v>
      </c>
      <c r="O157" s="254"/>
      <c r="P157" s="254"/>
      <c r="Q157" s="254"/>
      <c r="R157" s="37"/>
      <c r="T157" s="177" t="s">
        <v>22</v>
      </c>
      <c r="U157" s="44" t="s">
        <v>49</v>
      </c>
      <c r="V157" s="36"/>
      <c r="W157" s="178">
        <f t="shared" si="16"/>
        <v>0</v>
      </c>
      <c r="X157" s="178">
        <v>0</v>
      </c>
      <c r="Y157" s="178">
        <f t="shared" si="17"/>
        <v>0</v>
      </c>
      <c r="Z157" s="178">
        <v>0</v>
      </c>
      <c r="AA157" s="179">
        <f t="shared" si="18"/>
        <v>0</v>
      </c>
      <c r="AR157" s="19" t="s">
        <v>224</v>
      </c>
      <c r="AT157" s="19" t="s">
        <v>220</v>
      </c>
      <c r="AU157" s="19" t="s">
        <v>93</v>
      </c>
      <c r="AY157" s="19" t="s">
        <v>219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40</v>
      </c>
      <c r="BK157" s="118">
        <f t="shared" si="24"/>
        <v>0</v>
      </c>
      <c r="BL157" s="19" t="s">
        <v>224</v>
      </c>
      <c r="BM157" s="19" t="s">
        <v>1422</v>
      </c>
    </row>
    <row r="158" spans="2:65" s="1" customFormat="1" ht="16.5" customHeight="1">
      <c r="B158" s="35"/>
      <c r="C158" s="173" t="s">
        <v>386</v>
      </c>
      <c r="D158" s="173" t="s">
        <v>220</v>
      </c>
      <c r="E158" s="174" t="s">
        <v>1423</v>
      </c>
      <c r="F158" s="251" t="s">
        <v>1424</v>
      </c>
      <c r="G158" s="251"/>
      <c r="H158" s="251"/>
      <c r="I158" s="251"/>
      <c r="J158" s="175" t="s">
        <v>1358</v>
      </c>
      <c r="K158" s="176">
        <v>4</v>
      </c>
      <c r="L158" s="252">
        <v>0</v>
      </c>
      <c r="M158" s="253"/>
      <c r="N158" s="254">
        <f t="shared" si="15"/>
        <v>0</v>
      </c>
      <c r="O158" s="254"/>
      <c r="P158" s="254"/>
      <c r="Q158" s="254"/>
      <c r="R158" s="37"/>
      <c r="T158" s="177" t="s">
        <v>22</v>
      </c>
      <c r="U158" s="44" t="s">
        <v>49</v>
      </c>
      <c r="V158" s="36"/>
      <c r="W158" s="178">
        <f t="shared" si="16"/>
        <v>0</v>
      </c>
      <c r="X158" s="178">
        <v>0</v>
      </c>
      <c r="Y158" s="178">
        <f t="shared" si="17"/>
        <v>0</v>
      </c>
      <c r="Z158" s="178">
        <v>0</v>
      </c>
      <c r="AA158" s="179">
        <f t="shared" si="18"/>
        <v>0</v>
      </c>
      <c r="AR158" s="19" t="s">
        <v>224</v>
      </c>
      <c r="AT158" s="19" t="s">
        <v>220</v>
      </c>
      <c r="AU158" s="19" t="s">
        <v>93</v>
      </c>
      <c r="AY158" s="19" t="s">
        <v>219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40</v>
      </c>
      <c r="BK158" s="118">
        <f t="shared" si="24"/>
        <v>0</v>
      </c>
      <c r="BL158" s="19" t="s">
        <v>224</v>
      </c>
      <c r="BM158" s="19" t="s">
        <v>1425</v>
      </c>
    </row>
    <row r="159" spans="2:65" s="1" customFormat="1" ht="25.5" customHeight="1">
      <c r="B159" s="35"/>
      <c r="C159" s="173" t="s">
        <v>390</v>
      </c>
      <c r="D159" s="173" t="s">
        <v>220</v>
      </c>
      <c r="E159" s="174" t="s">
        <v>1426</v>
      </c>
      <c r="F159" s="251" t="s">
        <v>1427</v>
      </c>
      <c r="G159" s="251"/>
      <c r="H159" s="251"/>
      <c r="I159" s="251"/>
      <c r="J159" s="175" t="s">
        <v>1358</v>
      </c>
      <c r="K159" s="176">
        <v>2</v>
      </c>
      <c r="L159" s="252">
        <v>0</v>
      </c>
      <c r="M159" s="253"/>
      <c r="N159" s="254">
        <f t="shared" si="15"/>
        <v>0</v>
      </c>
      <c r="O159" s="254"/>
      <c r="P159" s="254"/>
      <c r="Q159" s="254"/>
      <c r="R159" s="37"/>
      <c r="T159" s="177" t="s">
        <v>22</v>
      </c>
      <c r="U159" s="44" t="s">
        <v>49</v>
      </c>
      <c r="V159" s="36"/>
      <c r="W159" s="178">
        <f t="shared" si="16"/>
        <v>0</v>
      </c>
      <c r="X159" s="178">
        <v>0</v>
      </c>
      <c r="Y159" s="178">
        <f t="shared" si="17"/>
        <v>0</v>
      </c>
      <c r="Z159" s="178">
        <v>0</v>
      </c>
      <c r="AA159" s="179">
        <f t="shared" si="18"/>
        <v>0</v>
      </c>
      <c r="AR159" s="19" t="s">
        <v>224</v>
      </c>
      <c r="AT159" s="19" t="s">
        <v>220</v>
      </c>
      <c r="AU159" s="19" t="s">
        <v>93</v>
      </c>
      <c r="AY159" s="19" t="s">
        <v>219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40</v>
      </c>
      <c r="BK159" s="118">
        <f t="shared" si="24"/>
        <v>0</v>
      </c>
      <c r="BL159" s="19" t="s">
        <v>224</v>
      </c>
      <c r="BM159" s="19" t="s">
        <v>1428</v>
      </c>
    </row>
    <row r="160" spans="2:65" s="10" customFormat="1" ht="29.85" customHeight="1">
      <c r="B160" s="162"/>
      <c r="C160" s="163"/>
      <c r="D160" s="172" t="s">
        <v>1340</v>
      </c>
      <c r="E160" s="172"/>
      <c r="F160" s="172"/>
      <c r="G160" s="172"/>
      <c r="H160" s="172"/>
      <c r="I160" s="172"/>
      <c r="J160" s="172"/>
      <c r="K160" s="172"/>
      <c r="L160" s="172"/>
      <c r="M160" s="172"/>
      <c r="N160" s="255">
        <f>BK160</f>
        <v>0</v>
      </c>
      <c r="O160" s="256"/>
      <c r="P160" s="256"/>
      <c r="Q160" s="256"/>
      <c r="R160" s="165"/>
      <c r="T160" s="166"/>
      <c r="U160" s="163"/>
      <c r="V160" s="163"/>
      <c r="W160" s="167">
        <f>SUM(W161:W168)</f>
        <v>0</v>
      </c>
      <c r="X160" s="163"/>
      <c r="Y160" s="167">
        <f>SUM(Y161:Y168)</f>
        <v>0</v>
      </c>
      <c r="Z160" s="163"/>
      <c r="AA160" s="168">
        <f>SUM(AA161:AA168)</f>
        <v>0</v>
      </c>
      <c r="AR160" s="169" t="s">
        <v>40</v>
      </c>
      <c r="AT160" s="170" t="s">
        <v>83</v>
      </c>
      <c r="AU160" s="170" t="s">
        <v>40</v>
      </c>
      <c r="AY160" s="169" t="s">
        <v>219</v>
      </c>
      <c r="BK160" s="171">
        <f>SUM(BK161:BK168)</f>
        <v>0</v>
      </c>
    </row>
    <row r="161" spans="2:65" s="1" customFormat="1" ht="16.5" customHeight="1">
      <c r="B161" s="35"/>
      <c r="C161" s="173" t="s">
        <v>394</v>
      </c>
      <c r="D161" s="173" t="s">
        <v>220</v>
      </c>
      <c r="E161" s="174" t="s">
        <v>1429</v>
      </c>
      <c r="F161" s="251" t="s">
        <v>1430</v>
      </c>
      <c r="G161" s="251"/>
      <c r="H161" s="251"/>
      <c r="I161" s="251"/>
      <c r="J161" s="175" t="s">
        <v>1350</v>
      </c>
      <c r="K161" s="176">
        <v>1</v>
      </c>
      <c r="L161" s="252">
        <v>0</v>
      </c>
      <c r="M161" s="253"/>
      <c r="N161" s="254">
        <f t="shared" ref="N161:N168" si="25">ROUND(L161*K161,2)</f>
        <v>0</v>
      </c>
      <c r="O161" s="254"/>
      <c r="P161" s="254"/>
      <c r="Q161" s="254"/>
      <c r="R161" s="37"/>
      <c r="T161" s="177" t="s">
        <v>22</v>
      </c>
      <c r="U161" s="44" t="s">
        <v>49</v>
      </c>
      <c r="V161" s="36"/>
      <c r="W161" s="178">
        <f t="shared" ref="W161:W168" si="26">V161*K161</f>
        <v>0</v>
      </c>
      <c r="X161" s="178">
        <v>0</v>
      </c>
      <c r="Y161" s="178">
        <f t="shared" ref="Y161:Y168" si="27">X161*K161</f>
        <v>0</v>
      </c>
      <c r="Z161" s="178">
        <v>0</v>
      </c>
      <c r="AA161" s="179">
        <f t="shared" ref="AA161:AA168" si="28">Z161*K161</f>
        <v>0</v>
      </c>
      <c r="AR161" s="19" t="s">
        <v>224</v>
      </c>
      <c r="AT161" s="19" t="s">
        <v>220</v>
      </c>
      <c r="AU161" s="19" t="s">
        <v>93</v>
      </c>
      <c r="AY161" s="19" t="s">
        <v>219</v>
      </c>
      <c r="BE161" s="118">
        <f t="shared" ref="BE161:BE168" si="29">IF(U161="základní",N161,0)</f>
        <v>0</v>
      </c>
      <c r="BF161" s="118">
        <f t="shared" ref="BF161:BF168" si="30">IF(U161="snížená",N161,0)</f>
        <v>0</v>
      </c>
      <c r="BG161" s="118">
        <f t="shared" ref="BG161:BG168" si="31">IF(U161="zákl. přenesená",N161,0)</f>
        <v>0</v>
      </c>
      <c r="BH161" s="118">
        <f t="shared" ref="BH161:BH168" si="32">IF(U161="sníž. přenesená",N161,0)</f>
        <v>0</v>
      </c>
      <c r="BI161" s="118">
        <f t="shared" ref="BI161:BI168" si="33">IF(U161="nulová",N161,0)</f>
        <v>0</v>
      </c>
      <c r="BJ161" s="19" t="s">
        <v>40</v>
      </c>
      <c r="BK161" s="118">
        <f t="shared" ref="BK161:BK168" si="34">ROUND(L161*K161,2)</f>
        <v>0</v>
      </c>
      <c r="BL161" s="19" t="s">
        <v>224</v>
      </c>
      <c r="BM161" s="19" t="s">
        <v>1431</v>
      </c>
    </row>
    <row r="162" spans="2:65" s="1" customFormat="1" ht="38.25" customHeight="1">
      <c r="B162" s="35"/>
      <c r="C162" s="173" t="s">
        <v>398</v>
      </c>
      <c r="D162" s="173" t="s">
        <v>220</v>
      </c>
      <c r="E162" s="174" t="s">
        <v>1432</v>
      </c>
      <c r="F162" s="251" t="s">
        <v>1433</v>
      </c>
      <c r="G162" s="251"/>
      <c r="H162" s="251"/>
      <c r="I162" s="251"/>
      <c r="J162" s="175" t="s">
        <v>1358</v>
      </c>
      <c r="K162" s="176">
        <v>1</v>
      </c>
      <c r="L162" s="252">
        <v>0</v>
      </c>
      <c r="M162" s="253"/>
      <c r="N162" s="254">
        <f t="shared" si="25"/>
        <v>0</v>
      </c>
      <c r="O162" s="254"/>
      <c r="P162" s="254"/>
      <c r="Q162" s="254"/>
      <c r="R162" s="37"/>
      <c r="T162" s="177" t="s">
        <v>22</v>
      </c>
      <c r="U162" s="44" t="s">
        <v>49</v>
      </c>
      <c r="V162" s="36"/>
      <c r="W162" s="178">
        <f t="shared" si="26"/>
        <v>0</v>
      </c>
      <c r="X162" s="178">
        <v>0</v>
      </c>
      <c r="Y162" s="178">
        <f t="shared" si="27"/>
        <v>0</v>
      </c>
      <c r="Z162" s="178">
        <v>0</v>
      </c>
      <c r="AA162" s="179">
        <f t="shared" si="28"/>
        <v>0</v>
      </c>
      <c r="AR162" s="19" t="s">
        <v>224</v>
      </c>
      <c r="AT162" s="19" t="s">
        <v>220</v>
      </c>
      <c r="AU162" s="19" t="s">
        <v>93</v>
      </c>
      <c r="AY162" s="19" t="s">
        <v>219</v>
      </c>
      <c r="BE162" s="118">
        <f t="shared" si="29"/>
        <v>0</v>
      </c>
      <c r="BF162" s="118">
        <f t="shared" si="30"/>
        <v>0</v>
      </c>
      <c r="BG162" s="118">
        <f t="shared" si="31"/>
        <v>0</v>
      </c>
      <c r="BH162" s="118">
        <f t="shared" si="32"/>
        <v>0</v>
      </c>
      <c r="BI162" s="118">
        <f t="shared" si="33"/>
        <v>0</v>
      </c>
      <c r="BJ162" s="19" t="s">
        <v>40</v>
      </c>
      <c r="BK162" s="118">
        <f t="shared" si="34"/>
        <v>0</v>
      </c>
      <c r="BL162" s="19" t="s">
        <v>224</v>
      </c>
      <c r="BM162" s="19" t="s">
        <v>1434</v>
      </c>
    </row>
    <row r="163" spans="2:65" s="1" customFormat="1" ht="25.5" customHeight="1">
      <c r="B163" s="35"/>
      <c r="C163" s="173" t="s">
        <v>402</v>
      </c>
      <c r="D163" s="173" t="s">
        <v>220</v>
      </c>
      <c r="E163" s="174" t="s">
        <v>1435</v>
      </c>
      <c r="F163" s="251" t="s">
        <v>1436</v>
      </c>
      <c r="G163" s="251"/>
      <c r="H163" s="251"/>
      <c r="I163" s="251"/>
      <c r="J163" s="175" t="s">
        <v>1358</v>
      </c>
      <c r="K163" s="176">
        <v>1</v>
      </c>
      <c r="L163" s="252">
        <v>0</v>
      </c>
      <c r="M163" s="253"/>
      <c r="N163" s="254">
        <f t="shared" si="25"/>
        <v>0</v>
      </c>
      <c r="O163" s="254"/>
      <c r="P163" s="254"/>
      <c r="Q163" s="254"/>
      <c r="R163" s="37"/>
      <c r="T163" s="177" t="s">
        <v>22</v>
      </c>
      <c r="U163" s="44" t="s">
        <v>49</v>
      </c>
      <c r="V163" s="36"/>
      <c r="W163" s="178">
        <f t="shared" si="26"/>
        <v>0</v>
      </c>
      <c r="X163" s="178">
        <v>0</v>
      </c>
      <c r="Y163" s="178">
        <f t="shared" si="27"/>
        <v>0</v>
      </c>
      <c r="Z163" s="178">
        <v>0</v>
      </c>
      <c r="AA163" s="179">
        <f t="shared" si="28"/>
        <v>0</v>
      </c>
      <c r="AR163" s="19" t="s">
        <v>224</v>
      </c>
      <c r="AT163" s="19" t="s">
        <v>220</v>
      </c>
      <c r="AU163" s="19" t="s">
        <v>93</v>
      </c>
      <c r="AY163" s="19" t="s">
        <v>219</v>
      </c>
      <c r="BE163" s="118">
        <f t="shared" si="29"/>
        <v>0</v>
      </c>
      <c r="BF163" s="118">
        <f t="shared" si="30"/>
        <v>0</v>
      </c>
      <c r="BG163" s="118">
        <f t="shared" si="31"/>
        <v>0</v>
      </c>
      <c r="BH163" s="118">
        <f t="shared" si="32"/>
        <v>0</v>
      </c>
      <c r="BI163" s="118">
        <f t="shared" si="33"/>
        <v>0</v>
      </c>
      <c r="BJ163" s="19" t="s">
        <v>40</v>
      </c>
      <c r="BK163" s="118">
        <f t="shared" si="34"/>
        <v>0</v>
      </c>
      <c r="BL163" s="19" t="s">
        <v>224</v>
      </c>
      <c r="BM163" s="19" t="s">
        <v>1437</v>
      </c>
    </row>
    <row r="164" spans="2:65" s="1" customFormat="1" ht="16.5" customHeight="1">
      <c r="B164" s="35"/>
      <c r="C164" s="173" t="s">
        <v>406</v>
      </c>
      <c r="D164" s="173" t="s">
        <v>220</v>
      </c>
      <c r="E164" s="174" t="s">
        <v>1438</v>
      </c>
      <c r="F164" s="251" t="s">
        <v>1439</v>
      </c>
      <c r="G164" s="251"/>
      <c r="H164" s="251"/>
      <c r="I164" s="251"/>
      <c r="J164" s="175" t="s">
        <v>1358</v>
      </c>
      <c r="K164" s="176">
        <v>2</v>
      </c>
      <c r="L164" s="252">
        <v>0</v>
      </c>
      <c r="M164" s="253"/>
      <c r="N164" s="254">
        <f t="shared" si="25"/>
        <v>0</v>
      </c>
      <c r="O164" s="254"/>
      <c r="P164" s="254"/>
      <c r="Q164" s="254"/>
      <c r="R164" s="37"/>
      <c r="T164" s="177" t="s">
        <v>22</v>
      </c>
      <c r="U164" s="44" t="s">
        <v>49</v>
      </c>
      <c r="V164" s="36"/>
      <c r="W164" s="178">
        <f t="shared" si="26"/>
        <v>0</v>
      </c>
      <c r="X164" s="178">
        <v>0</v>
      </c>
      <c r="Y164" s="178">
        <f t="shared" si="27"/>
        <v>0</v>
      </c>
      <c r="Z164" s="178">
        <v>0</v>
      </c>
      <c r="AA164" s="179">
        <f t="shared" si="28"/>
        <v>0</v>
      </c>
      <c r="AR164" s="19" t="s">
        <v>224</v>
      </c>
      <c r="AT164" s="19" t="s">
        <v>220</v>
      </c>
      <c r="AU164" s="19" t="s">
        <v>93</v>
      </c>
      <c r="AY164" s="19" t="s">
        <v>219</v>
      </c>
      <c r="BE164" s="118">
        <f t="shared" si="29"/>
        <v>0</v>
      </c>
      <c r="BF164" s="118">
        <f t="shared" si="30"/>
        <v>0</v>
      </c>
      <c r="BG164" s="118">
        <f t="shared" si="31"/>
        <v>0</v>
      </c>
      <c r="BH164" s="118">
        <f t="shared" si="32"/>
        <v>0</v>
      </c>
      <c r="BI164" s="118">
        <f t="shared" si="33"/>
        <v>0</v>
      </c>
      <c r="BJ164" s="19" t="s">
        <v>40</v>
      </c>
      <c r="BK164" s="118">
        <f t="shared" si="34"/>
        <v>0</v>
      </c>
      <c r="BL164" s="19" t="s">
        <v>224</v>
      </c>
      <c r="BM164" s="19" t="s">
        <v>1440</v>
      </c>
    </row>
    <row r="165" spans="2:65" s="1" customFormat="1" ht="38.25" customHeight="1">
      <c r="B165" s="35"/>
      <c r="C165" s="173" t="s">
        <v>410</v>
      </c>
      <c r="D165" s="173" t="s">
        <v>220</v>
      </c>
      <c r="E165" s="174" t="s">
        <v>1441</v>
      </c>
      <c r="F165" s="251" t="s">
        <v>1442</v>
      </c>
      <c r="G165" s="251"/>
      <c r="H165" s="251"/>
      <c r="I165" s="251"/>
      <c r="J165" s="175" t="s">
        <v>1358</v>
      </c>
      <c r="K165" s="176">
        <v>1</v>
      </c>
      <c r="L165" s="252">
        <v>0</v>
      </c>
      <c r="M165" s="253"/>
      <c r="N165" s="254">
        <f t="shared" si="25"/>
        <v>0</v>
      </c>
      <c r="O165" s="254"/>
      <c r="P165" s="254"/>
      <c r="Q165" s="254"/>
      <c r="R165" s="37"/>
      <c r="T165" s="177" t="s">
        <v>22</v>
      </c>
      <c r="U165" s="44" t="s">
        <v>49</v>
      </c>
      <c r="V165" s="36"/>
      <c r="W165" s="178">
        <f t="shared" si="26"/>
        <v>0</v>
      </c>
      <c r="X165" s="178">
        <v>0</v>
      </c>
      <c r="Y165" s="178">
        <f t="shared" si="27"/>
        <v>0</v>
      </c>
      <c r="Z165" s="178">
        <v>0</v>
      </c>
      <c r="AA165" s="179">
        <f t="shared" si="28"/>
        <v>0</v>
      </c>
      <c r="AR165" s="19" t="s">
        <v>224</v>
      </c>
      <c r="AT165" s="19" t="s">
        <v>220</v>
      </c>
      <c r="AU165" s="19" t="s">
        <v>93</v>
      </c>
      <c r="AY165" s="19" t="s">
        <v>219</v>
      </c>
      <c r="BE165" s="118">
        <f t="shared" si="29"/>
        <v>0</v>
      </c>
      <c r="BF165" s="118">
        <f t="shared" si="30"/>
        <v>0</v>
      </c>
      <c r="BG165" s="118">
        <f t="shared" si="31"/>
        <v>0</v>
      </c>
      <c r="BH165" s="118">
        <f t="shared" si="32"/>
        <v>0</v>
      </c>
      <c r="BI165" s="118">
        <f t="shared" si="33"/>
        <v>0</v>
      </c>
      <c r="BJ165" s="19" t="s">
        <v>40</v>
      </c>
      <c r="BK165" s="118">
        <f t="shared" si="34"/>
        <v>0</v>
      </c>
      <c r="BL165" s="19" t="s">
        <v>224</v>
      </c>
      <c r="BM165" s="19" t="s">
        <v>1443</v>
      </c>
    </row>
    <row r="166" spans="2:65" s="1" customFormat="1" ht="25.5" customHeight="1">
      <c r="B166" s="35"/>
      <c r="C166" s="173" t="s">
        <v>414</v>
      </c>
      <c r="D166" s="173" t="s">
        <v>220</v>
      </c>
      <c r="E166" s="174" t="s">
        <v>1444</v>
      </c>
      <c r="F166" s="251" t="s">
        <v>1445</v>
      </c>
      <c r="G166" s="251"/>
      <c r="H166" s="251"/>
      <c r="I166" s="251"/>
      <c r="J166" s="175" t="s">
        <v>1358</v>
      </c>
      <c r="K166" s="176">
        <v>1</v>
      </c>
      <c r="L166" s="252">
        <v>0</v>
      </c>
      <c r="M166" s="253"/>
      <c r="N166" s="254">
        <f t="shared" si="25"/>
        <v>0</v>
      </c>
      <c r="O166" s="254"/>
      <c r="P166" s="254"/>
      <c r="Q166" s="254"/>
      <c r="R166" s="37"/>
      <c r="T166" s="177" t="s">
        <v>22</v>
      </c>
      <c r="U166" s="44" t="s">
        <v>49</v>
      </c>
      <c r="V166" s="36"/>
      <c r="W166" s="178">
        <f t="shared" si="26"/>
        <v>0</v>
      </c>
      <c r="X166" s="178">
        <v>0</v>
      </c>
      <c r="Y166" s="178">
        <f t="shared" si="27"/>
        <v>0</v>
      </c>
      <c r="Z166" s="178">
        <v>0</v>
      </c>
      <c r="AA166" s="179">
        <f t="shared" si="28"/>
        <v>0</v>
      </c>
      <c r="AR166" s="19" t="s">
        <v>224</v>
      </c>
      <c r="AT166" s="19" t="s">
        <v>220</v>
      </c>
      <c r="AU166" s="19" t="s">
        <v>93</v>
      </c>
      <c r="AY166" s="19" t="s">
        <v>219</v>
      </c>
      <c r="BE166" s="118">
        <f t="shared" si="29"/>
        <v>0</v>
      </c>
      <c r="BF166" s="118">
        <f t="shared" si="30"/>
        <v>0</v>
      </c>
      <c r="BG166" s="118">
        <f t="shared" si="31"/>
        <v>0</v>
      </c>
      <c r="BH166" s="118">
        <f t="shared" si="32"/>
        <v>0</v>
      </c>
      <c r="BI166" s="118">
        <f t="shared" si="33"/>
        <v>0</v>
      </c>
      <c r="BJ166" s="19" t="s">
        <v>40</v>
      </c>
      <c r="BK166" s="118">
        <f t="shared" si="34"/>
        <v>0</v>
      </c>
      <c r="BL166" s="19" t="s">
        <v>224</v>
      </c>
      <c r="BM166" s="19" t="s">
        <v>1446</v>
      </c>
    </row>
    <row r="167" spans="2:65" s="1" customFormat="1" ht="25.5" customHeight="1">
      <c r="B167" s="35"/>
      <c r="C167" s="173" t="s">
        <v>418</v>
      </c>
      <c r="D167" s="173" t="s">
        <v>220</v>
      </c>
      <c r="E167" s="174" t="s">
        <v>1447</v>
      </c>
      <c r="F167" s="251" t="s">
        <v>1448</v>
      </c>
      <c r="G167" s="251"/>
      <c r="H167" s="251"/>
      <c r="I167" s="251"/>
      <c r="J167" s="175" t="s">
        <v>1358</v>
      </c>
      <c r="K167" s="176">
        <v>1</v>
      </c>
      <c r="L167" s="252">
        <v>0</v>
      </c>
      <c r="M167" s="253"/>
      <c r="N167" s="254">
        <f t="shared" si="25"/>
        <v>0</v>
      </c>
      <c r="O167" s="254"/>
      <c r="P167" s="254"/>
      <c r="Q167" s="254"/>
      <c r="R167" s="37"/>
      <c r="T167" s="177" t="s">
        <v>22</v>
      </c>
      <c r="U167" s="44" t="s">
        <v>49</v>
      </c>
      <c r="V167" s="36"/>
      <c r="W167" s="178">
        <f t="shared" si="26"/>
        <v>0</v>
      </c>
      <c r="X167" s="178">
        <v>0</v>
      </c>
      <c r="Y167" s="178">
        <f t="shared" si="27"/>
        <v>0</v>
      </c>
      <c r="Z167" s="178">
        <v>0</v>
      </c>
      <c r="AA167" s="179">
        <f t="shared" si="28"/>
        <v>0</v>
      </c>
      <c r="AR167" s="19" t="s">
        <v>224</v>
      </c>
      <c r="AT167" s="19" t="s">
        <v>220</v>
      </c>
      <c r="AU167" s="19" t="s">
        <v>93</v>
      </c>
      <c r="AY167" s="19" t="s">
        <v>219</v>
      </c>
      <c r="BE167" s="118">
        <f t="shared" si="29"/>
        <v>0</v>
      </c>
      <c r="BF167" s="118">
        <f t="shared" si="30"/>
        <v>0</v>
      </c>
      <c r="BG167" s="118">
        <f t="shared" si="31"/>
        <v>0</v>
      </c>
      <c r="BH167" s="118">
        <f t="shared" si="32"/>
        <v>0</v>
      </c>
      <c r="BI167" s="118">
        <f t="shared" si="33"/>
        <v>0</v>
      </c>
      <c r="BJ167" s="19" t="s">
        <v>40</v>
      </c>
      <c r="BK167" s="118">
        <f t="shared" si="34"/>
        <v>0</v>
      </c>
      <c r="BL167" s="19" t="s">
        <v>224</v>
      </c>
      <c r="BM167" s="19" t="s">
        <v>1449</v>
      </c>
    </row>
    <row r="168" spans="2:65" s="1" customFormat="1" ht="38.25" customHeight="1">
      <c r="B168" s="35"/>
      <c r="C168" s="173" t="s">
        <v>422</v>
      </c>
      <c r="D168" s="173" t="s">
        <v>220</v>
      </c>
      <c r="E168" s="174" t="s">
        <v>1450</v>
      </c>
      <c r="F168" s="251" t="s">
        <v>1451</v>
      </c>
      <c r="G168" s="251"/>
      <c r="H168" s="251"/>
      <c r="I168" s="251"/>
      <c r="J168" s="175" t="s">
        <v>1354</v>
      </c>
      <c r="K168" s="176">
        <v>2</v>
      </c>
      <c r="L168" s="252">
        <v>0</v>
      </c>
      <c r="M168" s="253"/>
      <c r="N168" s="254">
        <f t="shared" si="25"/>
        <v>0</v>
      </c>
      <c r="O168" s="254"/>
      <c r="P168" s="254"/>
      <c r="Q168" s="254"/>
      <c r="R168" s="37"/>
      <c r="T168" s="177" t="s">
        <v>22</v>
      </c>
      <c r="U168" s="44" t="s">
        <v>49</v>
      </c>
      <c r="V168" s="36"/>
      <c r="W168" s="178">
        <f t="shared" si="26"/>
        <v>0</v>
      </c>
      <c r="X168" s="178">
        <v>0</v>
      </c>
      <c r="Y168" s="178">
        <f t="shared" si="27"/>
        <v>0</v>
      </c>
      <c r="Z168" s="178">
        <v>0</v>
      </c>
      <c r="AA168" s="179">
        <f t="shared" si="28"/>
        <v>0</v>
      </c>
      <c r="AR168" s="19" t="s">
        <v>224</v>
      </c>
      <c r="AT168" s="19" t="s">
        <v>220</v>
      </c>
      <c r="AU168" s="19" t="s">
        <v>93</v>
      </c>
      <c r="AY168" s="19" t="s">
        <v>219</v>
      </c>
      <c r="BE168" s="118">
        <f t="shared" si="29"/>
        <v>0</v>
      </c>
      <c r="BF168" s="118">
        <f t="shared" si="30"/>
        <v>0</v>
      </c>
      <c r="BG168" s="118">
        <f t="shared" si="31"/>
        <v>0</v>
      </c>
      <c r="BH168" s="118">
        <f t="shared" si="32"/>
        <v>0</v>
      </c>
      <c r="BI168" s="118">
        <f t="shared" si="33"/>
        <v>0</v>
      </c>
      <c r="BJ168" s="19" t="s">
        <v>40</v>
      </c>
      <c r="BK168" s="118">
        <f t="shared" si="34"/>
        <v>0</v>
      </c>
      <c r="BL168" s="19" t="s">
        <v>224</v>
      </c>
      <c r="BM168" s="19" t="s">
        <v>1452</v>
      </c>
    </row>
    <row r="169" spans="2:65" s="10" customFormat="1" ht="29.85" customHeight="1">
      <c r="B169" s="162"/>
      <c r="C169" s="163"/>
      <c r="D169" s="172" t="s">
        <v>1341</v>
      </c>
      <c r="E169" s="172"/>
      <c r="F169" s="172"/>
      <c r="G169" s="172"/>
      <c r="H169" s="172"/>
      <c r="I169" s="172"/>
      <c r="J169" s="172"/>
      <c r="K169" s="172"/>
      <c r="L169" s="172"/>
      <c r="M169" s="172"/>
      <c r="N169" s="255">
        <f>BK169</f>
        <v>0</v>
      </c>
      <c r="O169" s="256"/>
      <c r="P169" s="256"/>
      <c r="Q169" s="256"/>
      <c r="R169" s="165"/>
      <c r="T169" s="166"/>
      <c r="U169" s="163"/>
      <c r="V169" s="163"/>
      <c r="W169" s="167">
        <f>SUM(W170:W175)</f>
        <v>0</v>
      </c>
      <c r="X169" s="163"/>
      <c r="Y169" s="167">
        <f>SUM(Y170:Y175)</f>
        <v>0</v>
      </c>
      <c r="Z169" s="163"/>
      <c r="AA169" s="168">
        <f>SUM(AA170:AA175)</f>
        <v>0</v>
      </c>
      <c r="AR169" s="169" t="s">
        <v>40</v>
      </c>
      <c r="AT169" s="170" t="s">
        <v>83</v>
      </c>
      <c r="AU169" s="170" t="s">
        <v>40</v>
      </c>
      <c r="AY169" s="169" t="s">
        <v>219</v>
      </c>
      <c r="BK169" s="171">
        <f>SUM(BK170:BK175)</f>
        <v>0</v>
      </c>
    </row>
    <row r="170" spans="2:65" s="1" customFormat="1" ht="16.5" customHeight="1">
      <c r="B170" s="35"/>
      <c r="C170" s="173" t="s">
        <v>426</v>
      </c>
      <c r="D170" s="173" t="s">
        <v>220</v>
      </c>
      <c r="E170" s="174" t="s">
        <v>1453</v>
      </c>
      <c r="F170" s="251" t="s">
        <v>1454</v>
      </c>
      <c r="G170" s="251"/>
      <c r="H170" s="251"/>
      <c r="I170" s="251"/>
      <c r="J170" s="175" t="s">
        <v>1350</v>
      </c>
      <c r="K170" s="176">
        <v>1</v>
      </c>
      <c r="L170" s="252">
        <v>0</v>
      </c>
      <c r="M170" s="253"/>
      <c r="N170" s="254">
        <f t="shared" ref="N170:N175" si="35">ROUND(L170*K170,2)</f>
        <v>0</v>
      </c>
      <c r="O170" s="254"/>
      <c r="P170" s="254"/>
      <c r="Q170" s="254"/>
      <c r="R170" s="37"/>
      <c r="T170" s="177" t="s">
        <v>22</v>
      </c>
      <c r="U170" s="44" t="s">
        <v>49</v>
      </c>
      <c r="V170" s="36"/>
      <c r="W170" s="178">
        <f t="shared" ref="W170:W175" si="36">V170*K170</f>
        <v>0</v>
      </c>
      <c r="X170" s="178">
        <v>0</v>
      </c>
      <c r="Y170" s="178">
        <f t="shared" ref="Y170:Y175" si="37">X170*K170</f>
        <v>0</v>
      </c>
      <c r="Z170" s="178">
        <v>0</v>
      </c>
      <c r="AA170" s="179">
        <f t="shared" ref="AA170:AA175" si="38">Z170*K170</f>
        <v>0</v>
      </c>
      <c r="AR170" s="19" t="s">
        <v>224</v>
      </c>
      <c r="AT170" s="19" t="s">
        <v>220</v>
      </c>
      <c r="AU170" s="19" t="s">
        <v>93</v>
      </c>
      <c r="AY170" s="19" t="s">
        <v>219</v>
      </c>
      <c r="BE170" s="118">
        <f t="shared" ref="BE170:BE175" si="39">IF(U170="základní",N170,0)</f>
        <v>0</v>
      </c>
      <c r="BF170" s="118">
        <f t="shared" ref="BF170:BF175" si="40">IF(U170="snížená",N170,0)</f>
        <v>0</v>
      </c>
      <c r="BG170" s="118">
        <f t="shared" ref="BG170:BG175" si="41">IF(U170="zákl. přenesená",N170,0)</f>
        <v>0</v>
      </c>
      <c r="BH170" s="118">
        <f t="shared" ref="BH170:BH175" si="42">IF(U170="sníž. přenesená",N170,0)</f>
        <v>0</v>
      </c>
      <c r="BI170" s="118">
        <f t="shared" ref="BI170:BI175" si="43">IF(U170="nulová",N170,0)</f>
        <v>0</v>
      </c>
      <c r="BJ170" s="19" t="s">
        <v>40</v>
      </c>
      <c r="BK170" s="118">
        <f t="shared" ref="BK170:BK175" si="44">ROUND(L170*K170,2)</f>
        <v>0</v>
      </c>
      <c r="BL170" s="19" t="s">
        <v>224</v>
      </c>
      <c r="BM170" s="19" t="s">
        <v>1455</v>
      </c>
    </row>
    <row r="171" spans="2:65" s="1" customFormat="1" ht="38.25" customHeight="1">
      <c r="B171" s="35"/>
      <c r="C171" s="173" t="s">
        <v>431</v>
      </c>
      <c r="D171" s="173" t="s">
        <v>220</v>
      </c>
      <c r="E171" s="174" t="s">
        <v>1456</v>
      </c>
      <c r="F171" s="251" t="s">
        <v>1457</v>
      </c>
      <c r="G171" s="251"/>
      <c r="H171" s="251"/>
      <c r="I171" s="251"/>
      <c r="J171" s="175" t="s">
        <v>1354</v>
      </c>
      <c r="K171" s="176">
        <v>1</v>
      </c>
      <c r="L171" s="252">
        <v>0</v>
      </c>
      <c r="M171" s="253"/>
      <c r="N171" s="254">
        <f t="shared" si="35"/>
        <v>0</v>
      </c>
      <c r="O171" s="254"/>
      <c r="P171" s="254"/>
      <c r="Q171" s="254"/>
      <c r="R171" s="37"/>
      <c r="T171" s="177" t="s">
        <v>22</v>
      </c>
      <c r="U171" s="44" t="s">
        <v>49</v>
      </c>
      <c r="V171" s="36"/>
      <c r="W171" s="178">
        <f t="shared" si="36"/>
        <v>0</v>
      </c>
      <c r="X171" s="178">
        <v>0</v>
      </c>
      <c r="Y171" s="178">
        <f t="shared" si="37"/>
        <v>0</v>
      </c>
      <c r="Z171" s="178">
        <v>0</v>
      </c>
      <c r="AA171" s="179">
        <f t="shared" si="38"/>
        <v>0</v>
      </c>
      <c r="AR171" s="19" t="s">
        <v>224</v>
      </c>
      <c r="AT171" s="19" t="s">
        <v>220</v>
      </c>
      <c r="AU171" s="19" t="s">
        <v>93</v>
      </c>
      <c r="AY171" s="19" t="s">
        <v>219</v>
      </c>
      <c r="BE171" s="118">
        <f t="shared" si="39"/>
        <v>0</v>
      </c>
      <c r="BF171" s="118">
        <f t="shared" si="40"/>
        <v>0</v>
      </c>
      <c r="BG171" s="118">
        <f t="shared" si="41"/>
        <v>0</v>
      </c>
      <c r="BH171" s="118">
        <f t="shared" si="42"/>
        <v>0</v>
      </c>
      <c r="BI171" s="118">
        <f t="shared" si="43"/>
        <v>0</v>
      </c>
      <c r="BJ171" s="19" t="s">
        <v>40</v>
      </c>
      <c r="BK171" s="118">
        <f t="shared" si="44"/>
        <v>0</v>
      </c>
      <c r="BL171" s="19" t="s">
        <v>224</v>
      </c>
      <c r="BM171" s="19" t="s">
        <v>1458</v>
      </c>
    </row>
    <row r="172" spans="2:65" s="1" customFormat="1" ht="38.25" customHeight="1">
      <c r="B172" s="35"/>
      <c r="C172" s="173" t="s">
        <v>435</v>
      </c>
      <c r="D172" s="173" t="s">
        <v>220</v>
      </c>
      <c r="E172" s="174" t="s">
        <v>1459</v>
      </c>
      <c r="F172" s="251" t="s">
        <v>1460</v>
      </c>
      <c r="G172" s="251"/>
      <c r="H172" s="251"/>
      <c r="I172" s="251"/>
      <c r="J172" s="175" t="s">
        <v>1354</v>
      </c>
      <c r="K172" s="176">
        <v>1</v>
      </c>
      <c r="L172" s="252">
        <v>0</v>
      </c>
      <c r="M172" s="253"/>
      <c r="N172" s="254">
        <f t="shared" si="35"/>
        <v>0</v>
      </c>
      <c r="O172" s="254"/>
      <c r="P172" s="254"/>
      <c r="Q172" s="254"/>
      <c r="R172" s="37"/>
      <c r="T172" s="177" t="s">
        <v>22</v>
      </c>
      <c r="U172" s="44" t="s">
        <v>49</v>
      </c>
      <c r="V172" s="36"/>
      <c r="W172" s="178">
        <f t="shared" si="36"/>
        <v>0</v>
      </c>
      <c r="X172" s="178">
        <v>0</v>
      </c>
      <c r="Y172" s="178">
        <f t="shared" si="37"/>
        <v>0</v>
      </c>
      <c r="Z172" s="178">
        <v>0</v>
      </c>
      <c r="AA172" s="179">
        <f t="shared" si="38"/>
        <v>0</v>
      </c>
      <c r="AR172" s="19" t="s">
        <v>224</v>
      </c>
      <c r="AT172" s="19" t="s">
        <v>220</v>
      </c>
      <c r="AU172" s="19" t="s">
        <v>93</v>
      </c>
      <c r="AY172" s="19" t="s">
        <v>219</v>
      </c>
      <c r="BE172" s="118">
        <f t="shared" si="39"/>
        <v>0</v>
      </c>
      <c r="BF172" s="118">
        <f t="shared" si="40"/>
        <v>0</v>
      </c>
      <c r="BG172" s="118">
        <f t="shared" si="41"/>
        <v>0</v>
      </c>
      <c r="BH172" s="118">
        <f t="shared" si="42"/>
        <v>0</v>
      </c>
      <c r="BI172" s="118">
        <f t="shared" si="43"/>
        <v>0</v>
      </c>
      <c r="BJ172" s="19" t="s">
        <v>40</v>
      </c>
      <c r="BK172" s="118">
        <f t="shared" si="44"/>
        <v>0</v>
      </c>
      <c r="BL172" s="19" t="s">
        <v>224</v>
      </c>
      <c r="BM172" s="19" t="s">
        <v>1461</v>
      </c>
    </row>
    <row r="173" spans="2:65" s="1" customFormat="1" ht="38.25" customHeight="1">
      <c r="B173" s="35"/>
      <c r="C173" s="173" t="s">
        <v>439</v>
      </c>
      <c r="D173" s="173" t="s">
        <v>220</v>
      </c>
      <c r="E173" s="174" t="s">
        <v>1462</v>
      </c>
      <c r="F173" s="251" t="s">
        <v>1463</v>
      </c>
      <c r="G173" s="251"/>
      <c r="H173" s="251"/>
      <c r="I173" s="251"/>
      <c r="J173" s="175" t="s">
        <v>429</v>
      </c>
      <c r="K173" s="176">
        <v>15</v>
      </c>
      <c r="L173" s="252">
        <v>0</v>
      </c>
      <c r="M173" s="253"/>
      <c r="N173" s="254">
        <f t="shared" si="35"/>
        <v>0</v>
      </c>
      <c r="O173" s="254"/>
      <c r="P173" s="254"/>
      <c r="Q173" s="254"/>
      <c r="R173" s="37"/>
      <c r="T173" s="177" t="s">
        <v>22</v>
      </c>
      <c r="U173" s="44" t="s">
        <v>49</v>
      </c>
      <c r="V173" s="36"/>
      <c r="W173" s="178">
        <f t="shared" si="36"/>
        <v>0</v>
      </c>
      <c r="X173" s="178">
        <v>0</v>
      </c>
      <c r="Y173" s="178">
        <f t="shared" si="37"/>
        <v>0</v>
      </c>
      <c r="Z173" s="178">
        <v>0</v>
      </c>
      <c r="AA173" s="179">
        <f t="shared" si="38"/>
        <v>0</v>
      </c>
      <c r="AR173" s="19" t="s">
        <v>224</v>
      </c>
      <c r="AT173" s="19" t="s">
        <v>220</v>
      </c>
      <c r="AU173" s="19" t="s">
        <v>93</v>
      </c>
      <c r="AY173" s="19" t="s">
        <v>219</v>
      </c>
      <c r="BE173" s="118">
        <f t="shared" si="39"/>
        <v>0</v>
      </c>
      <c r="BF173" s="118">
        <f t="shared" si="40"/>
        <v>0</v>
      </c>
      <c r="BG173" s="118">
        <f t="shared" si="41"/>
        <v>0</v>
      </c>
      <c r="BH173" s="118">
        <f t="shared" si="42"/>
        <v>0</v>
      </c>
      <c r="BI173" s="118">
        <f t="shared" si="43"/>
        <v>0</v>
      </c>
      <c r="BJ173" s="19" t="s">
        <v>40</v>
      </c>
      <c r="BK173" s="118">
        <f t="shared" si="44"/>
        <v>0</v>
      </c>
      <c r="BL173" s="19" t="s">
        <v>224</v>
      </c>
      <c r="BM173" s="19" t="s">
        <v>1464</v>
      </c>
    </row>
    <row r="174" spans="2:65" s="1" customFormat="1" ht="25.5" customHeight="1">
      <c r="B174" s="35"/>
      <c r="C174" s="173" t="s">
        <v>443</v>
      </c>
      <c r="D174" s="173" t="s">
        <v>220</v>
      </c>
      <c r="E174" s="174" t="s">
        <v>1465</v>
      </c>
      <c r="F174" s="251" t="s">
        <v>1466</v>
      </c>
      <c r="G174" s="251"/>
      <c r="H174" s="251"/>
      <c r="I174" s="251"/>
      <c r="J174" s="175" t="s">
        <v>429</v>
      </c>
      <c r="K174" s="176">
        <v>4</v>
      </c>
      <c r="L174" s="252">
        <v>0</v>
      </c>
      <c r="M174" s="253"/>
      <c r="N174" s="254">
        <f t="shared" si="35"/>
        <v>0</v>
      </c>
      <c r="O174" s="254"/>
      <c r="P174" s="254"/>
      <c r="Q174" s="254"/>
      <c r="R174" s="37"/>
      <c r="T174" s="177" t="s">
        <v>22</v>
      </c>
      <c r="U174" s="44" t="s">
        <v>49</v>
      </c>
      <c r="V174" s="36"/>
      <c r="W174" s="178">
        <f t="shared" si="36"/>
        <v>0</v>
      </c>
      <c r="X174" s="178">
        <v>0</v>
      </c>
      <c r="Y174" s="178">
        <f t="shared" si="37"/>
        <v>0</v>
      </c>
      <c r="Z174" s="178">
        <v>0</v>
      </c>
      <c r="AA174" s="179">
        <f t="shared" si="38"/>
        <v>0</v>
      </c>
      <c r="AR174" s="19" t="s">
        <v>224</v>
      </c>
      <c r="AT174" s="19" t="s">
        <v>220</v>
      </c>
      <c r="AU174" s="19" t="s">
        <v>93</v>
      </c>
      <c r="AY174" s="19" t="s">
        <v>219</v>
      </c>
      <c r="BE174" s="118">
        <f t="shared" si="39"/>
        <v>0</v>
      </c>
      <c r="BF174" s="118">
        <f t="shared" si="40"/>
        <v>0</v>
      </c>
      <c r="BG174" s="118">
        <f t="shared" si="41"/>
        <v>0</v>
      </c>
      <c r="BH174" s="118">
        <f t="shared" si="42"/>
        <v>0</v>
      </c>
      <c r="BI174" s="118">
        <f t="shared" si="43"/>
        <v>0</v>
      </c>
      <c r="BJ174" s="19" t="s">
        <v>40</v>
      </c>
      <c r="BK174" s="118">
        <f t="shared" si="44"/>
        <v>0</v>
      </c>
      <c r="BL174" s="19" t="s">
        <v>224</v>
      </c>
      <c r="BM174" s="19" t="s">
        <v>1467</v>
      </c>
    </row>
    <row r="175" spans="2:65" s="1" customFormat="1" ht="25.5" customHeight="1">
      <c r="B175" s="35"/>
      <c r="C175" s="173" t="s">
        <v>447</v>
      </c>
      <c r="D175" s="173" t="s">
        <v>220</v>
      </c>
      <c r="E175" s="174" t="s">
        <v>1468</v>
      </c>
      <c r="F175" s="251" t="s">
        <v>1469</v>
      </c>
      <c r="G175" s="251"/>
      <c r="H175" s="251"/>
      <c r="I175" s="251"/>
      <c r="J175" s="175" t="s">
        <v>1358</v>
      </c>
      <c r="K175" s="176">
        <v>2</v>
      </c>
      <c r="L175" s="252">
        <v>0</v>
      </c>
      <c r="M175" s="253"/>
      <c r="N175" s="254">
        <f t="shared" si="35"/>
        <v>0</v>
      </c>
      <c r="O175" s="254"/>
      <c r="P175" s="254"/>
      <c r="Q175" s="254"/>
      <c r="R175" s="37"/>
      <c r="T175" s="177" t="s">
        <v>22</v>
      </c>
      <c r="U175" s="44" t="s">
        <v>49</v>
      </c>
      <c r="V175" s="36"/>
      <c r="W175" s="178">
        <f t="shared" si="36"/>
        <v>0</v>
      </c>
      <c r="X175" s="178">
        <v>0</v>
      </c>
      <c r="Y175" s="178">
        <f t="shared" si="37"/>
        <v>0</v>
      </c>
      <c r="Z175" s="178">
        <v>0</v>
      </c>
      <c r="AA175" s="179">
        <f t="shared" si="38"/>
        <v>0</v>
      </c>
      <c r="AR175" s="19" t="s">
        <v>224</v>
      </c>
      <c r="AT175" s="19" t="s">
        <v>220</v>
      </c>
      <c r="AU175" s="19" t="s">
        <v>93</v>
      </c>
      <c r="AY175" s="19" t="s">
        <v>219</v>
      </c>
      <c r="BE175" s="118">
        <f t="shared" si="39"/>
        <v>0</v>
      </c>
      <c r="BF175" s="118">
        <f t="shared" si="40"/>
        <v>0</v>
      </c>
      <c r="BG175" s="118">
        <f t="shared" si="41"/>
        <v>0</v>
      </c>
      <c r="BH175" s="118">
        <f t="shared" si="42"/>
        <v>0</v>
      </c>
      <c r="BI175" s="118">
        <f t="shared" si="43"/>
        <v>0</v>
      </c>
      <c r="BJ175" s="19" t="s">
        <v>40</v>
      </c>
      <c r="BK175" s="118">
        <f t="shared" si="44"/>
        <v>0</v>
      </c>
      <c r="BL175" s="19" t="s">
        <v>224</v>
      </c>
      <c r="BM175" s="19" t="s">
        <v>1470</v>
      </c>
    </row>
    <row r="176" spans="2:65" s="10" customFormat="1" ht="29.85" customHeight="1">
      <c r="B176" s="162"/>
      <c r="C176" s="163"/>
      <c r="D176" s="172" t="s">
        <v>1342</v>
      </c>
      <c r="E176" s="172"/>
      <c r="F176" s="172"/>
      <c r="G176" s="172"/>
      <c r="H176" s="172"/>
      <c r="I176" s="172"/>
      <c r="J176" s="172"/>
      <c r="K176" s="172"/>
      <c r="L176" s="172"/>
      <c r="M176" s="172"/>
      <c r="N176" s="255">
        <f>BK176</f>
        <v>0</v>
      </c>
      <c r="O176" s="256"/>
      <c r="P176" s="256"/>
      <c r="Q176" s="256"/>
      <c r="R176" s="165"/>
      <c r="T176" s="166"/>
      <c r="U176" s="163"/>
      <c r="V176" s="163"/>
      <c r="W176" s="167">
        <f>SUM(W177:W185)</f>
        <v>0</v>
      </c>
      <c r="X176" s="163"/>
      <c r="Y176" s="167">
        <f>SUM(Y177:Y185)</f>
        <v>0</v>
      </c>
      <c r="Z176" s="163"/>
      <c r="AA176" s="168">
        <f>SUM(AA177:AA185)</f>
        <v>0</v>
      </c>
      <c r="AR176" s="169" t="s">
        <v>40</v>
      </c>
      <c r="AT176" s="170" t="s">
        <v>83</v>
      </c>
      <c r="AU176" s="170" t="s">
        <v>40</v>
      </c>
      <c r="AY176" s="169" t="s">
        <v>219</v>
      </c>
      <c r="BK176" s="171">
        <f>SUM(BK177:BK185)</f>
        <v>0</v>
      </c>
    </row>
    <row r="177" spans="2:65" s="1" customFormat="1" ht="16.5" customHeight="1">
      <c r="B177" s="35"/>
      <c r="C177" s="173" t="s">
        <v>451</v>
      </c>
      <c r="D177" s="173" t="s">
        <v>220</v>
      </c>
      <c r="E177" s="174" t="s">
        <v>1471</v>
      </c>
      <c r="F177" s="251" t="s">
        <v>1472</v>
      </c>
      <c r="G177" s="251"/>
      <c r="H177" s="251"/>
      <c r="I177" s="251"/>
      <c r="J177" s="175" t="s">
        <v>1350</v>
      </c>
      <c r="K177" s="176">
        <v>1</v>
      </c>
      <c r="L177" s="252">
        <v>0</v>
      </c>
      <c r="M177" s="253"/>
      <c r="N177" s="254">
        <f t="shared" ref="N177:N185" si="45">ROUND(L177*K177,2)</f>
        <v>0</v>
      </c>
      <c r="O177" s="254"/>
      <c r="P177" s="254"/>
      <c r="Q177" s="254"/>
      <c r="R177" s="37"/>
      <c r="T177" s="177" t="s">
        <v>22</v>
      </c>
      <c r="U177" s="44" t="s">
        <v>49</v>
      </c>
      <c r="V177" s="36"/>
      <c r="W177" s="178">
        <f t="shared" ref="W177:W185" si="46">V177*K177</f>
        <v>0</v>
      </c>
      <c r="X177" s="178">
        <v>0</v>
      </c>
      <c r="Y177" s="178">
        <f t="shared" ref="Y177:Y185" si="47">X177*K177</f>
        <v>0</v>
      </c>
      <c r="Z177" s="178">
        <v>0</v>
      </c>
      <c r="AA177" s="179">
        <f t="shared" ref="AA177:AA185" si="48">Z177*K177</f>
        <v>0</v>
      </c>
      <c r="AR177" s="19" t="s">
        <v>224</v>
      </c>
      <c r="AT177" s="19" t="s">
        <v>220</v>
      </c>
      <c r="AU177" s="19" t="s">
        <v>93</v>
      </c>
      <c r="AY177" s="19" t="s">
        <v>219</v>
      </c>
      <c r="BE177" s="118">
        <f t="shared" ref="BE177:BE185" si="49">IF(U177="základní",N177,0)</f>
        <v>0</v>
      </c>
      <c r="BF177" s="118">
        <f t="shared" ref="BF177:BF185" si="50">IF(U177="snížená",N177,0)</f>
        <v>0</v>
      </c>
      <c r="BG177" s="118">
        <f t="shared" ref="BG177:BG185" si="51">IF(U177="zákl. přenesená",N177,0)</f>
        <v>0</v>
      </c>
      <c r="BH177" s="118">
        <f t="shared" ref="BH177:BH185" si="52">IF(U177="sníž. přenesená",N177,0)</f>
        <v>0</v>
      </c>
      <c r="BI177" s="118">
        <f t="shared" ref="BI177:BI185" si="53">IF(U177="nulová",N177,0)</f>
        <v>0</v>
      </c>
      <c r="BJ177" s="19" t="s">
        <v>40</v>
      </c>
      <c r="BK177" s="118">
        <f t="shared" ref="BK177:BK185" si="54">ROUND(L177*K177,2)</f>
        <v>0</v>
      </c>
      <c r="BL177" s="19" t="s">
        <v>224</v>
      </c>
      <c r="BM177" s="19" t="s">
        <v>1473</v>
      </c>
    </row>
    <row r="178" spans="2:65" s="1" customFormat="1" ht="38.25" customHeight="1">
      <c r="B178" s="35"/>
      <c r="C178" s="173" t="s">
        <v>455</v>
      </c>
      <c r="D178" s="173" t="s">
        <v>220</v>
      </c>
      <c r="E178" s="174" t="s">
        <v>1474</v>
      </c>
      <c r="F178" s="251" t="s">
        <v>1457</v>
      </c>
      <c r="G178" s="251"/>
      <c r="H178" s="251"/>
      <c r="I178" s="251"/>
      <c r="J178" s="175" t="s">
        <v>1354</v>
      </c>
      <c r="K178" s="176">
        <v>1</v>
      </c>
      <c r="L178" s="252">
        <v>0</v>
      </c>
      <c r="M178" s="253"/>
      <c r="N178" s="254">
        <f t="shared" si="45"/>
        <v>0</v>
      </c>
      <c r="O178" s="254"/>
      <c r="P178" s="254"/>
      <c r="Q178" s="254"/>
      <c r="R178" s="37"/>
      <c r="T178" s="177" t="s">
        <v>22</v>
      </c>
      <c r="U178" s="44" t="s">
        <v>49</v>
      </c>
      <c r="V178" s="36"/>
      <c r="W178" s="178">
        <f t="shared" si="46"/>
        <v>0</v>
      </c>
      <c r="X178" s="178">
        <v>0</v>
      </c>
      <c r="Y178" s="178">
        <f t="shared" si="47"/>
        <v>0</v>
      </c>
      <c r="Z178" s="178">
        <v>0</v>
      </c>
      <c r="AA178" s="179">
        <f t="shared" si="48"/>
        <v>0</v>
      </c>
      <c r="AR178" s="19" t="s">
        <v>224</v>
      </c>
      <c r="AT178" s="19" t="s">
        <v>220</v>
      </c>
      <c r="AU178" s="19" t="s">
        <v>93</v>
      </c>
      <c r="AY178" s="19" t="s">
        <v>219</v>
      </c>
      <c r="BE178" s="118">
        <f t="shared" si="49"/>
        <v>0</v>
      </c>
      <c r="BF178" s="118">
        <f t="shared" si="50"/>
        <v>0</v>
      </c>
      <c r="BG178" s="118">
        <f t="shared" si="51"/>
        <v>0</v>
      </c>
      <c r="BH178" s="118">
        <f t="shared" si="52"/>
        <v>0</v>
      </c>
      <c r="BI178" s="118">
        <f t="shared" si="53"/>
        <v>0</v>
      </c>
      <c r="BJ178" s="19" t="s">
        <v>40</v>
      </c>
      <c r="BK178" s="118">
        <f t="shared" si="54"/>
        <v>0</v>
      </c>
      <c r="BL178" s="19" t="s">
        <v>224</v>
      </c>
      <c r="BM178" s="19" t="s">
        <v>1475</v>
      </c>
    </row>
    <row r="179" spans="2:65" s="1" customFormat="1" ht="38.25" customHeight="1">
      <c r="B179" s="35"/>
      <c r="C179" s="173" t="s">
        <v>459</v>
      </c>
      <c r="D179" s="173" t="s">
        <v>220</v>
      </c>
      <c r="E179" s="174" t="s">
        <v>1476</v>
      </c>
      <c r="F179" s="251" t="s">
        <v>1460</v>
      </c>
      <c r="G179" s="251"/>
      <c r="H179" s="251"/>
      <c r="I179" s="251"/>
      <c r="J179" s="175" t="s">
        <v>1354</v>
      </c>
      <c r="K179" s="176">
        <v>1</v>
      </c>
      <c r="L179" s="252">
        <v>0</v>
      </c>
      <c r="M179" s="253"/>
      <c r="N179" s="254">
        <f t="shared" si="45"/>
        <v>0</v>
      </c>
      <c r="O179" s="254"/>
      <c r="P179" s="254"/>
      <c r="Q179" s="254"/>
      <c r="R179" s="37"/>
      <c r="T179" s="177" t="s">
        <v>22</v>
      </c>
      <c r="U179" s="44" t="s">
        <v>49</v>
      </c>
      <c r="V179" s="36"/>
      <c r="W179" s="178">
        <f t="shared" si="46"/>
        <v>0</v>
      </c>
      <c r="X179" s="178">
        <v>0</v>
      </c>
      <c r="Y179" s="178">
        <f t="shared" si="47"/>
        <v>0</v>
      </c>
      <c r="Z179" s="178">
        <v>0</v>
      </c>
      <c r="AA179" s="179">
        <f t="shared" si="48"/>
        <v>0</v>
      </c>
      <c r="AR179" s="19" t="s">
        <v>224</v>
      </c>
      <c r="AT179" s="19" t="s">
        <v>220</v>
      </c>
      <c r="AU179" s="19" t="s">
        <v>93</v>
      </c>
      <c r="AY179" s="19" t="s">
        <v>219</v>
      </c>
      <c r="BE179" s="118">
        <f t="shared" si="49"/>
        <v>0</v>
      </c>
      <c r="BF179" s="118">
        <f t="shared" si="50"/>
        <v>0</v>
      </c>
      <c r="BG179" s="118">
        <f t="shared" si="51"/>
        <v>0</v>
      </c>
      <c r="BH179" s="118">
        <f t="shared" si="52"/>
        <v>0</v>
      </c>
      <c r="BI179" s="118">
        <f t="shared" si="53"/>
        <v>0</v>
      </c>
      <c r="BJ179" s="19" t="s">
        <v>40</v>
      </c>
      <c r="BK179" s="118">
        <f t="shared" si="54"/>
        <v>0</v>
      </c>
      <c r="BL179" s="19" t="s">
        <v>224</v>
      </c>
      <c r="BM179" s="19" t="s">
        <v>1477</v>
      </c>
    </row>
    <row r="180" spans="2:65" s="1" customFormat="1" ht="38.25" customHeight="1">
      <c r="B180" s="35"/>
      <c r="C180" s="173" t="s">
        <v>463</v>
      </c>
      <c r="D180" s="173" t="s">
        <v>220</v>
      </c>
      <c r="E180" s="174" t="s">
        <v>1478</v>
      </c>
      <c r="F180" s="251" t="s">
        <v>1463</v>
      </c>
      <c r="G180" s="251"/>
      <c r="H180" s="251"/>
      <c r="I180" s="251"/>
      <c r="J180" s="175" t="s">
        <v>429</v>
      </c>
      <c r="K180" s="176">
        <v>17</v>
      </c>
      <c r="L180" s="252">
        <v>0</v>
      </c>
      <c r="M180" s="253"/>
      <c r="N180" s="254">
        <f t="shared" si="45"/>
        <v>0</v>
      </c>
      <c r="O180" s="254"/>
      <c r="P180" s="254"/>
      <c r="Q180" s="254"/>
      <c r="R180" s="37"/>
      <c r="T180" s="177" t="s">
        <v>22</v>
      </c>
      <c r="U180" s="44" t="s">
        <v>49</v>
      </c>
      <c r="V180" s="36"/>
      <c r="W180" s="178">
        <f t="shared" si="46"/>
        <v>0</v>
      </c>
      <c r="X180" s="178">
        <v>0</v>
      </c>
      <c r="Y180" s="178">
        <f t="shared" si="47"/>
        <v>0</v>
      </c>
      <c r="Z180" s="178">
        <v>0</v>
      </c>
      <c r="AA180" s="179">
        <f t="shared" si="48"/>
        <v>0</v>
      </c>
      <c r="AR180" s="19" t="s">
        <v>224</v>
      </c>
      <c r="AT180" s="19" t="s">
        <v>220</v>
      </c>
      <c r="AU180" s="19" t="s">
        <v>93</v>
      </c>
      <c r="AY180" s="19" t="s">
        <v>219</v>
      </c>
      <c r="BE180" s="118">
        <f t="shared" si="49"/>
        <v>0</v>
      </c>
      <c r="BF180" s="118">
        <f t="shared" si="50"/>
        <v>0</v>
      </c>
      <c r="BG180" s="118">
        <f t="shared" si="51"/>
        <v>0</v>
      </c>
      <c r="BH180" s="118">
        <f t="shared" si="52"/>
        <v>0</v>
      </c>
      <c r="BI180" s="118">
        <f t="shared" si="53"/>
        <v>0</v>
      </c>
      <c r="BJ180" s="19" t="s">
        <v>40</v>
      </c>
      <c r="BK180" s="118">
        <f t="shared" si="54"/>
        <v>0</v>
      </c>
      <c r="BL180" s="19" t="s">
        <v>224</v>
      </c>
      <c r="BM180" s="19" t="s">
        <v>1479</v>
      </c>
    </row>
    <row r="181" spans="2:65" s="1" customFormat="1" ht="25.5" customHeight="1">
      <c r="B181" s="35"/>
      <c r="C181" s="173" t="s">
        <v>467</v>
      </c>
      <c r="D181" s="173" t="s">
        <v>220</v>
      </c>
      <c r="E181" s="174" t="s">
        <v>1480</v>
      </c>
      <c r="F181" s="251" t="s">
        <v>1466</v>
      </c>
      <c r="G181" s="251"/>
      <c r="H181" s="251"/>
      <c r="I181" s="251"/>
      <c r="J181" s="175" t="s">
        <v>429</v>
      </c>
      <c r="K181" s="176">
        <v>4</v>
      </c>
      <c r="L181" s="252">
        <v>0</v>
      </c>
      <c r="M181" s="253"/>
      <c r="N181" s="254">
        <f t="shared" si="45"/>
        <v>0</v>
      </c>
      <c r="O181" s="254"/>
      <c r="P181" s="254"/>
      <c r="Q181" s="254"/>
      <c r="R181" s="37"/>
      <c r="T181" s="177" t="s">
        <v>22</v>
      </c>
      <c r="U181" s="44" t="s">
        <v>49</v>
      </c>
      <c r="V181" s="36"/>
      <c r="W181" s="178">
        <f t="shared" si="46"/>
        <v>0</v>
      </c>
      <c r="X181" s="178">
        <v>0</v>
      </c>
      <c r="Y181" s="178">
        <f t="shared" si="47"/>
        <v>0</v>
      </c>
      <c r="Z181" s="178">
        <v>0</v>
      </c>
      <c r="AA181" s="179">
        <f t="shared" si="48"/>
        <v>0</v>
      </c>
      <c r="AR181" s="19" t="s">
        <v>224</v>
      </c>
      <c r="AT181" s="19" t="s">
        <v>220</v>
      </c>
      <c r="AU181" s="19" t="s">
        <v>93</v>
      </c>
      <c r="AY181" s="19" t="s">
        <v>219</v>
      </c>
      <c r="BE181" s="118">
        <f t="shared" si="49"/>
        <v>0</v>
      </c>
      <c r="BF181" s="118">
        <f t="shared" si="50"/>
        <v>0</v>
      </c>
      <c r="BG181" s="118">
        <f t="shared" si="51"/>
        <v>0</v>
      </c>
      <c r="BH181" s="118">
        <f t="shared" si="52"/>
        <v>0</v>
      </c>
      <c r="BI181" s="118">
        <f t="shared" si="53"/>
        <v>0</v>
      </c>
      <c r="BJ181" s="19" t="s">
        <v>40</v>
      </c>
      <c r="BK181" s="118">
        <f t="shared" si="54"/>
        <v>0</v>
      </c>
      <c r="BL181" s="19" t="s">
        <v>224</v>
      </c>
      <c r="BM181" s="19" t="s">
        <v>1481</v>
      </c>
    </row>
    <row r="182" spans="2:65" s="1" customFormat="1" ht="25.5" customHeight="1">
      <c r="B182" s="35"/>
      <c r="C182" s="173" t="s">
        <v>471</v>
      </c>
      <c r="D182" s="173" t="s">
        <v>220</v>
      </c>
      <c r="E182" s="174" t="s">
        <v>1482</v>
      </c>
      <c r="F182" s="251" t="s">
        <v>1469</v>
      </c>
      <c r="G182" s="251"/>
      <c r="H182" s="251"/>
      <c r="I182" s="251"/>
      <c r="J182" s="175" t="s">
        <v>1358</v>
      </c>
      <c r="K182" s="176">
        <v>2</v>
      </c>
      <c r="L182" s="252">
        <v>0</v>
      </c>
      <c r="M182" s="253"/>
      <c r="N182" s="254">
        <f t="shared" si="45"/>
        <v>0</v>
      </c>
      <c r="O182" s="254"/>
      <c r="P182" s="254"/>
      <c r="Q182" s="254"/>
      <c r="R182" s="37"/>
      <c r="T182" s="177" t="s">
        <v>22</v>
      </c>
      <c r="U182" s="44" t="s">
        <v>49</v>
      </c>
      <c r="V182" s="36"/>
      <c r="W182" s="178">
        <f t="shared" si="46"/>
        <v>0</v>
      </c>
      <c r="X182" s="178">
        <v>0</v>
      </c>
      <c r="Y182" s="178">
        <f t="shared" si="47"/>
        <v>0</v>
      </c>
      <c r="Z182" s="178">
        <v>0</v>
      </c>
      <c r="AA182" s="179">
        <f t="shared" si="48"/>
        <v>0</v>
      </c>
      <c r="AR182" s="19" t="s">
        <v>224</v>
      </c>
      <c r="AT182" s="19" t="s">
        <v>220</v>
      </c>
      <c r="AU182" s="19" t="s">
        <v>93</v>
      </c>
      <c r="AY182" s="19" t="s">
        <v>219</v>
      </c>
      <c r="BE182" s="118">
        <f t="shared" si="49"/>
        <v>0</v>
      </c>
      <c r="BF182" s="118">
        <f t="shared" si="50"/>
        <v>0</v>
      </c>
      <c r="BG182" s="118">
        <f t="shared" si="51"/>
        <v>0</v>
      </c>
      <c r="BH182" s="118">
        <f t="shared" si="52"/>
        <v>0</v>
      </c>
      <c r="BI182" s="118">
        <f t="shared" si="53"/>
        <v>0</v>
      </c>
      <c r="BJ182" s="19" t="s">
        <v>40</v>
      </c>
      <c r="BK182" s="118">
        <f t="shared" si="54"/>
        <v>0</v>
      </c>
      <c r="BL182" s="19" t="s">
        <v>224</v>
      </c>
      <c r="BM182" s="19" t="s">
        <v>1483</v>
      </c>
    </row>
    <row r="183" spans="2:65" s="1" customFormat="1" ht="25.5" customHeight="1">
      <c r="B183" s="35"/>
      <c r="C183" s="173" t="s">
        <v>475</v>
      </c>
      <c r="D183" s="173" t="s">
        <v>220</v>
      </c>
      <c r="E183" s="174" t="s">
        <v>1484</v>
      </c>
      <c r="F183" s="251" t="s">
        <v>1485</v>
      </c>
      <c r="G183" s="251"/>
      <c r="H183" s="251"/>
      <c r="I183" s="251"/>
      <c r="J183" s="175" t="s">
        <v>1358</v>
      </c>
      <c r="K183" s="176">
        <v>1</v>
      </c>
      <c r="L183" s="252">
        <v>0</v>
      </c>
      <c r="M183" s="253"/>
      <c r="N183" s="254">
        <f t="shared" si="45"/>
        <v>0</v>
      </c>
      <c r="O183" s="254"/>
      <c r="P183" s="254"/>
      <c r="Q183" s="254"/>
      <c r="R183" s="37"/>
      <c r="T183" s="177" t="s">
        <v>22</v>
      </c>
      <c r="U183" s="44" t="s">
        <v>49</v>
      </c>
      <c r="V183" s="36"/>
      <c r="W183" s="178">
        <f t="shared" si="46"/>
        <v>0</v>
      </c>
      <c r="X183" s="178">
        <v>0</v>
      </c>
      <c r="Y183" s="178">
        <f t="shared" si="47"/>
        <v>0</v>
      </c>
      <c r="Z183" s="178">
        <v>0</v>
      </c>
      <c r="AA183" s="179">
        <f t="shared" si="48"/>
        <v>0</v>
      </c>
      <c r="AR183" s="19" t="s">
        <v>224</v>
      </c>
      <c r="AT183" s="19" t="s">
        <v>220</v>
      </c>
      <c r="AU183" s="19" t="s">
        <v>93</v>
      </c>
      <c r="AY183" s="19" t="s">
        <v>219</v>
      </c>
      <c r="BE183" s="118">
        <f t="shared" si="49"/>
        <v>0</v>
      </c>
      <c r="BF183" s="118">
        <f t="shared" si="50"/>
        <v>0</v>
      </c>
      <c r="BG183" s="118">
        <f t="shared" si="51"/>
        <v>0</v>
      </c>
      <c r="BH183" s="118">
        <f t="shared" si="52"/>
        <v>0</v>
      </c>
      <c r="BI183" s="118">
        <f t="shared" si="53"/>
        <v>0</v>
      </c>
      <c r="BJ183" s="19" t="s">
        <v>40</v>
      </c>
      <c r="BK183" s="118">
        <f t="shared" si="54"/>
        <v>0</v>
      </c>
      <c r="BL183" s="19" t="s">
        <v>224</v>
      </c>
      <c r="BM183" s="19" t="s">
        <v>1486</v>
      </c>
    </row>
    <row r="184" spans="2:65" s="1" customFormat="1" ht="25.5" customHeight="1">
      <c r="B184" s="35"/>
      <c r="C184" s="173" t="s">
        <v>479</v>
      </c>
      <c r="D184" s="173" t="s">
        <v>220</v>
      </c>
      <c r="E184" s="174" t="s">
        <v>1487</v>
      </c>
      <c r="F184" s="251" t="s">
        <v>1488</v>
      </c>
      <c r="G184" s="251"/>
      <c r="H184" s="251"/>
      <c r="I184" s="251"/>
      <c r="J184" s="175" t="s">
        <v>429</v>
      </c>
      <c r="K184" s="176">
        <v>1</v>
      </c>
      <c r="L184" s="252">
        <v>0</v>
      </c>
      <c r="M184" s="253"/>
      <c r="N184" s="254">
        <f t="shared" si="45"/>
        <v>0</v>
      </c>
      <c r="O184" s="254"/>
      <c r="P184" s="254"/>
      <c r="Q184" s="254"/>
      <c r="R184" s="37"/>
      <c r="T184" s="177" t="s">
        <v>22</v>
      </c>
      <c r="U184" s="44" t="s">
        <v>49</v>
      </c>
      <c r="V184" s="36"/>
      <c r="W184" s="178">
        <f t="shared" si="46"/>
        <v>0</v>
      </c>
      <c r="X184" s="178">
        <v>0</v>
      </c>
      <c r="Y184" s="178">
        <f t="shared" si="47"/>
        <v>0</v>
      </c>
      <c r="Z184" s="178">
        <v>0</v>
      </c>
      <c r="AA184" s="179">
        <f t="shared" si="48"/>
        <v>0</v>
      </c>
      <c r="AR184" s="19" t="s">
        <v>224</v>
      </c>
      <c r="AT184" s="19" t="s">
        <v>220</v>
      </c>
      <c r="AU184" s="19" t="s">
        <v>93</v>
      </c>
      <c r="AY184" s="19" t="s">
        <v>219</v>
      </c>
      <c r="BE184" s="118">
        <f t="shared" si="49"/>
        <v>0</v>
      </c>
      <c r="BF184" s="118">
        <f t="shared" si="50"/>
        <v>0</v>
      </c>
      <c r="BG184" s="118">
        <f t="shared" si="51"/>
        <v>0</v>
      </c>
      <c r="BH184" s="118">
        <f t="shared" si="52"/>
        <v>0</v>
      </c>
      <c r="BI184" s="118">
        <f t="shared" si="53"/>
        <v>0</v>
      </c>
      <c r="BJ184" s="19" t="s">
        <v>40</v>
      </c>
      <c r="BK184" s="118">
        <f t="shared" si="54"/>
        <v>0</v>
      </c>
      <c r="BL184" s="19" t="s">
        <v>224</v>
      </c>
      <c r="BM184" s="19" t="s">
        <v>1489</v>
      </c>
    </row>
    <row r="185" spans="2:65" s="1" customFormat="1" ht="16.5" customHeight="1">
      <c r="B185" s="35"/>
      <c r="C185" s="173" t="s">
        <v>483</v>
      </c>
      <c r="D185" s="173" t="s">
        <v>220</v>
      </c>
      <c r="E185" s="174" t="s">
        <v>1490</v>
      </c>
      <c r="F185" s="251" t="s">
        <v>1491</v>
      </c>
      <c r="G185" s="251"/>
      <c r="H185" s="251"/>
      <c r="I185" s="251"/>
      <c r="J185" s="175" t="s">
        <v>429</v>
      </c>
      <c r="K185" s="176">
        <v>1</v>
      </c>
      <c r="L185" s="252">
        <v>0</v>
      </c>
      <c r="M185" s="253"/>
      <c r="N185" s="254">
        <f t="shared" si="45"/>
        <v>0</v>
      </c>
      <c r="O185" s="254"/>
      <c r="P185" s="254"/>
      <c r="Q185" s="254"/>
      <c r="R185" s="37"/>
      <c r="T185" s="177" t="s">
        <v>22</v>
      </c>
      <c r="U185" s="44" t="s">
        <v>49</v>
      </c>
      <c r="V185" s="36"/>
      <c r="W185" s="178">
        <f t="shared" si="46"/>
        <v>0</v>
      </c>
      <c r="X185" s="178">
        <v>0</v>
      </c>
      <c r="Y185" s="178">
        <f t="shared" si="47"/>
        <v>0</v>
      </c>
      <c r="Z185" s="178">
        <v>0</v>
      </c>
      <c r="AA185" s="179">
        <f t="shared" si="48"/>
        <v>0</v>
      </c>
      <c r="AR185" s="19" t="s">
        <v>224</v>
      </c>
      <c r="AT185" s="19" t="s">
        <v>220</v>
      </c>
      <c r="AU185" s="19" t="s">
        <v>93</v>
      </c>
      <c r="AY185" s="19" t="s">
        <v>219</v>
      </c>
      <c r="BE185" s="118">
        <f t="shared" si="49"/>
        <v>0</v>
      </c>
      <c r="BF185" s="118">
        <f t="shared" si="50"/>
        <v>0</v>
      </c>
      <c r="BG185" s="118">
        <f t="shared" si="51"/>
        <v>0</v>
      </c>
      <c r="BH185" s="118">
        <f t="shared" si="52"/>
        <v>0</v>
      </c>
      <c r="BI185" s="118">
        <f t="shared" si="53"/>
        <v>0</v>
      </c>
      <c r="BJ185" s="19" t="s">
        <v>40</v>
      </c>
      <c r="BK185" s="118">
        <f t="shared" si="54"/>
        <v>0</v>
      </c>
      <c r="BL185" s="19" t="s">
        <v>224</v>
      </c>
      <c r="BM185" s="19" t="s">
        <v>1492</v>
      </c>
    </row>
    <row r="186" spans="2:65" s="10" customFormat="1" ht="29.85" customHeight="1">
      <c r="B186" s="162"/>
      <c r="C186" s="163"/>
      <c r="D186" s="172" t="s">
        <v>1343</v>
      </c>
      <c r="E186" s="172"/>
      <c r="F186" s="172"/>
      <c r="G186" s="172"/>
      <c r="H186" s="172"/>
      <c r="I186" s="172"/>
      <c r="J186" s="172"/>
      <c r="K186" s="172"/>
      <c r="L186" s="172"/>
      <c r="M186" s="172"/>
      <c r="N186" s="255">
        <f>BK186</f>
        <v>0</v>
      </c>
      <c r="O186" s="256"/>
      <c r="P186" s="256"/>
      <c r="Q186" s="256"/>
      <c r="R186" s="165"/>
      <c r="T186" s="166"/>
      <c r="U186" s="163"/>
      <c r="V186" s="163"/>
      <c r="W186" s="167">
        <f>SUM(W187:W192)</f>
        <v>0</v>
      </c>
      <c r="X186" s="163"/>
      <c r="Y186" s="167">
        <f>SUM(Y187:Y192)</f>
        <v>0</v>
      </c>
      <c r="Z186" s="163"/>
      <c r="AA186" s="168">
        <f>SUM(AA187:AA192)</f>
        <v>0</v>
      </c>
      <c r="AR186" s="169" t="s">
        <v>40</v>
      </c>
      <c r="AT186" s="170" t="s">
        <v>83</v>
      </c>
      <c r="AU186" s="170" t="s">
        <v>40</v>
      </c>
      <c r="AY186" s="169" t="s">
        <v>219</v>
      </c>
      <c r="BK186" s="171">
        <f>SUM(BK187:BK192)</f>
        <v>0</v>
      </c>
    </row>
    <row r="187" spans="2:65" s="1" customFormat="1" ht="16.5" customHeight="1">
      <c r="B187" s="35"/>
      <c r="C187" s="173" t="s">
        <v>487</v>
      </c>
      <c r="D187" s="173" t="s">
        <v>220</v>
      </c>
      <c r="E187" s="174" t="s">
        <v>1493</v>
      </c>
      <c r="F187" s="251" t="s">
        <v>1494</v>
      </c>
      <c r="G187" s="251"/>
      <c r="H187" s="251"/>
      <c r="I187" s="251"/>
      <c r="J187" s="175" t="s">
        <v>1350</v>
      </c>
      <c r="K187" s="176">
        <v>1</v>
      </c>
      <c r="L187" s="252">
        <v>0</v>
      </c>
      <c r="M187" s="253"/>
      <c r="N187" s="254">
        <f t="shared" ref="N187:N192" si="55">ROUND(L187*K187,2)</f>
        <v>0</v>
      </c>
      <c r="O187" s="254"/>
      <c r="P187" s="254"/>
      <c r="Q187" s="254"/>
      <c r="R187" s="37"/>
      <c r="T187" s="177" t="s">
        <v>22</v>
      </c>
      <c r="U187" s="44" t="s">
        <v>49</v>
      </c>
      <c r="V187" s="36"/>
      <c r="W187" s="178">
        <f t="shared" ref="W187:W192" si="56">V187*K187</f>
        <v>0</v>
      </c>
      <c r="X187" s="178">
        <v>0</v>
      </c>
      <c r="Y187" s="178">
        <f t="shared" ref="Y187:Y192" si="57">X187*K187</f>
        <v>0</v>
      </c>
      <c r="Z187" s="178">
        <v>0</v>
      </c>
      <c r="AA187" s="179">
        <f t="shared" ref="AA187:AA192" si="58">Z187*K187</f>
        <v>0</v>
      </c>
      <c r="AR187" s="19" t="s">
        <v>224</v>
      </c>
      <c r="AT187" s="19" t="s">
        <v>220</v>
      </c>
      <c r="AU187" s="19" t="s">
        <v>93</v>
      </c>
      <c r="AY187" s="19" t="s">
        <v>219</v>
      </c>
      <c r="BE187" s="118">
        <f t="shared" ref="BE187:BE192" si="59">IF(U187="základní",N187,0)</f>
        <v>0</v>
      </c>
      <c r="BF187" s="118">
        <f t="shared" ref="BF187:BF192" si="60">IF(U187="snížená",N187,0)</f>
        <v>0</v>
      </c>
      <c r="BG187" s="118">
        <f t="shared" ref="BG187:BG192" si="61">IF(U187="zákl. přenesená",N187,0)</f>
        <v>0</v>
      </c>
      <c r="BH187" s="118">
        <f t="shared" ref="BH187:BH192" si="62">IF(U187="sníž. přenesená",N187,0)</f>
        <v>0</v>
      </c>
      <c r="BI187" s="118">
        <f t="shared" ref="BI187:BI192" si="63">IF(U187="nulová",N187,0)</f>
        <v>0</v>
      </c>
      <c r="BJ187" s="19" t="s">
        <v>40</v>
      </c>
      <c r="BK187" s="118">
        <f t="shared" ref="BK187:BK192" si="64">ROUND(L187*K187,2)</f>
        <v>0</v>
      </c>
      <c r="BL187" s="19" t="s">
        <v>224</v>
      </c>
      <c r="BM187" s="19" t="s">
        <v>1495</v>
      </c>
    </row>
    <row r="188" spans="2:65" s="1" customFormat="1" ht="38.25" customHeight="1">
      <c r="B188" s="35"/>
      <c r="C188" s="173" t="s">
        <v>491</v>
      </c>
      <c r="D188" s="173" t="s">
        <v>220</v>
      </c>
      <c r="E188" s="174" t="s">
        <v>1496</v>
      </c>
      <c r="F188" s="251" t="s">
        <v>1497</v>
      </c>
      <c r="G188" s="251"/>
      <c r="H188" s="251"/>
      <c r="I188" s="251"/>
      <c r="J188" s="175" t="s">
        <v>1358</v>
      </c>
      <c r="K188" s="176">
        <v>3</v>
      </c>
      <c r="L188" s="252">
        <v>0</v>
      </c>
      <c r="M188" s="253"/>
      <c r="N188" s="254">
        <f t="shared" si="55"/>
        <v>0</v>
      </c>
      <c r="O188" s="254"/>
      <c r="P188" s="254"/>
      <c r="Q188" s="254"/>
      <c r="R188" s="37"/>
      <c r="T188" s="177" t="s">
        <v>22</v>
      </c>
      <c r="U188" s="44" t="s">
        <v>49</v>
      </c>
      <c r="V188" s="36"/>
      <c r="W188" s="178">
        <f t="shared" si="56"/>
        <v>0</v>
      </c>
      <c r="X188" s="178">
        <v>0</v>
      </c>
      <c r="Y188" s="178">
        <f t="shared" si="57"/>
        <v>0</v>
      </c>
      <c r="Z188" s="178">
        <v>0</v>
      </c>
      <c r="AA188" s="179">
        <f t="shared" si="58"/>
        <v>0</v>
      </c>
      <c r="AR188" s="19" t="s">
        <v>224</v>
      </c>
      <c r="AT188" s="19" t="s">
        <v>220</v>
      </c>
      <c r="AU188" s="19" t="s">
        <v>93</v>
      </c>
      <c r="AY188" s="19" t="s">
        <v>219</v>
      </c>
      <c r="BE188" s="118">
        <f t="shared" si="59"/>
        <v>0</v>
      </c>
      <c r="BF188" s="118">
        <f t="shared" si="60"/>
        <v>0</v>
      </c>
      <c r="BG188" s="118">
        <f t="shared" si="61"/>
        <v>0</v>
      </c>
      <c r="BH188" s="118">
        <f t="shared" si="62"/>
        <v>0</v>
      </c>
      <c r="BI188" s="118">
        <f t="shared" si="63"/>
        <v>0</v>
      </c>
      <c r="BJ188" s="19" t="s">
        <v>40</v>
      </c>
      <c r="BK188" s="118">
        <f t="shared" si="64"/>
        <v>0</v>
      </c>
      <c r="BL188" s="19" t="s">
        <v>224</v>
      </c>
      <c r="BM188" s="19" t="s">
        <v>1498</v>
      </c>
    </row>
    <row r="189" spans="2:65" s="1" customFormat="1" ht="25.5" customHeight="1">
      <c r="B189" s="35"/>
      <c r="C189" s="173" t="s">
        <v>495</v>
      </c>
      <c r="D189" s="173" t="s">
        <v>220</v>
      </c>
      <c r="E189" s="174" t="s">
        <v>1499</v>
      </c>
      <c r="F189" s="251" t="s">
        <v>1445</v>
      </c>
      <c r="G189" s="251"/>
      <c r="H189" s="251"/>
      <c r="I189" s="251"/>
      <c r="J189" s="175" t="s">
        <v>1358</v>
      </c>
      <c r="K189" s="176">
        <v>3</v>
      </c>
      <c r="L189" s="252">
        <v>0</v>
      </c>
      <c r="M189" s="253"/>
      <c r="N189" s="254">
        <f t="shared" si="55"/>
        <v>0</v>
      </c>
      <c r="O189" s="254"/>
      <c r="P189" s="254"/>
      <c r="Q189" s="254"/>
      <c r="R189" s="37"/>
      <c r="T189" s="177" t="s">
        <v>22</v>
      </c>
      <c r="U189" s="44" t="s">
        <v>49</v>
      </c>
      <c r="V189" s="36"/>
      <c r="W189" s="178">
        <f t="shared" si="56"/>
        <v>0</v>
      </c>
      <c r="X189" s="178">
        <v>0</v>
      </c>
      <c r="Y189" s="178">
        <f t="shared" si="57"/>
        <v>0</v>
      </c>
      <c r="Z189" s="178">
        <v>0</v>
      </c>
      <c r="AA189" s="179">
        <f t="shared" si="58"/>
        <v>0</v>
      </c>
      <c r="AR189" s="19" t="s">
        <v>224</v>
      </c>
      <c r="AT189" s="19" t="s">
        <v>220</v>
      </c>
      <c r="AU189" s="19" t="s">
        <v>93</v>
      </c>
      <c r="AY189" s="19" t="s">
        <v>219</v>
      </c>
      <c r="BE189" s="118">
        <f t="shared" si="59"/>
        <v>0</v>
      </c>
      <c r="BF189" s="118">
        <f t="shared" si="60"/>
        <v>0</v>
      </c>
      <c r="BG189" s="118">
        <f t="shared" si="61"/>
        <v>0</v>
      </c>
      <c r="BH189" s="118">
        <f t="shared" si="62"/>
        <v>0</v>
      </c>
      <c r="BI189" s="118">
        <f t="shared" si="63"/>
        <v>0</v>
      </c>
      <c r="BJ189" s="19" t="s">
        <v>40</v>
      </c>
      <c r="BK189" s="118">
        <f t="shared" si="64"/>
        <v>0</v>
      </c>
      <c r="BL189" s="19" t="s">
        <v>224</v>
      </c>
      <c r="BM189" s="19" t="s">
        <v>1500</v>
      </c>
    </row>
    <row r="190" spans="2:65" s="1" customFormat="1" ht="25.5" customHeight="1">
      <c r="B190" s="35"/>
      <c r="C190" s="173" t="s">
        <v>499</v>
      </c>
      <c r="D190" s="173" t="s">
        <v>220</v>
      </c>
      <c r="E190" s="174" t="s">
        <v>1501</v>
      </c>
      <c r="F190" s="251" t="s">
        <v>1448</v>
      </c>
      <c r="G190" s="251"/>
      <c r="H190" s="251"/>
      <c r="I190" s="251"/>
      <c r="J190" s="175" t="s">
        <v>1358</v>
      </c>
      <c r="K190" s="176">
        <v>3</v>
      </c>
      <c r="L190" s="252">
        <v>0</v>
      </c>
      <c r="M190" s="253"/>
      <c r="N190" s="254">
        <f t="shared" si="55"/>
        <v>0</v>
      </c>
      <c r="O190" s="254"/>
      <c r="P190" s="254"/>
      <c r="Q190" s="254"/>
      <c r="R190" s="37"/>
      <c r="T190" s="177" t="s">
        <v>22</v>
      </c>
      <c r="U190" s="44" t="s">
        <v>49</v>
      </c>
      <c r="V190" s="36"/>
      <c r="W190" s="178">
        <f t="shared" si="56"/>
        <v>0</v>
      </c>
      <c r="X190" s="178">
        <v>0</v>
      </c>
      <c r="Y190" s="178">
        <f t="shared" si="57"/>
        <v>0</v>
      </c>
      <c r="Z190" s="178">
        <v>0</v>
      </c>
      <c r="AA190" s="179">
        <f t="shared" si="58"/>
        <v>0</v>
      </c>
      <c r="AR190" s="19" t="s">
        <v>224</v>
      </c>
      <c r="AT190" s="19" t="s">
        <v>220</v>
      </c>
      <c r="AU190" s="19" t="s">
        <v>93</v>
      </c>
      <c r="AY190" s="19" t="s">
        <v>219</v>
      </c>
      <c r="BE190" s="118">
        <f t="shared" si="59"/>
        <v>0</v>
      </c>
      <c r="BF190" s="118">
        <f t="shared" si="60"/>
        <v>0</v>
      </c>
      <c r="BG190" s="118">
        <f t="shared" si="61"/>
        <v>0</v>
      </c>
      <c r="BH190" s="118">
        <f t="shared" si="62"/>
        <v>0</v>
      </c>
      <c r="BI190" s="118">
        <f t="shared" si="63"/>
        <v>0</v>
      </c>
      <c r="BJ190" s="19" t="s">
        <v>40</v>
      </c>
      <c r="BK190" s="118">
        <f t="shared" si="64"/>
        <v>0</v>
      </c>
      <c r="BL190" s="19" t="s">
        <v>224</v>
      </c>
      <c r="BM190" s="19" t="s">
        <v>1502</v>
      </c>
    </row>
    <row r="191" spans="2:65" s="1" customFormat="1" ht="16.5" customHeight="1">
      <c r="B191" s="35"/>
      <c r="C191" s="173" t="s">
        <v>503</v>
      </c>
      <c r="D191" s="173" t="s">
        <v>220</v>
      </c>
      <c r="E191" s="174" t="s">
        <v>1503</v>
      </c>
      <c r="F191" s="251" t="s">
        <v>1439</v>
      </c>
      <c r="G191" s="251"/>
      <c r="H191" s="251"/>
      <c r="I191" s="251"/>
      <c r="J191" s="175" t="s">
        <v>1358</v>
      </c>
      <c r="K191" s="176">
        <v>3</v>
      </c>
      <c r="L191" s="252">
        <v>0</v>
      </c>
      <c r="M191" s="253"/>
      <c r="N191" s="254">
        <f t="shared" si="55"/>
        <v>0</v>
      </c>
      <c r="O191" s="254"/>
      <c r="P191" s="254"/>
      <c r="Q191" s="254"/>
      <c r="R191" s="37"/>
      <c r="T191" s="177" t="s">
        <v>22</v>
      </c>
      <c r="U191" s="44" t="s">
        <v>49</v>
      </c>
      <c r="V191" s="36"/>
      <c r="W191" s="178">
        <f t="shared" si="56"/>
        <v>0</v>
      </c>
      <c r="X191" s="178">
        <v>0</v>
      </c>
      <c r="Y191" s="178">
        <f t="shared" si="57"/>
        <v>0</v>
      </c>
      <c r="Z191" s="178">
        <v>0</v>
      </c>
      <c r="AA191" s="179">
        <f t="shared" si="58"/>
        <v>0</v>
      </c>
      <c r="AR191" s="19" t="s">
        <v>224</v>
      </c>
      <c r="AT191" s="19" t="s">
        <v>220</v>
      </c>
      <c r="AU191" s="19" t="s">
        <v>93</v>
      </c>
      <c r="AY191" s="19" t="s">
        <v>219</v>
      </c>
      <c r="BE191" s="118">
        <f t="shared" si="59"/>
        <v>0</v>
      </c>
      <c r="BF191" s="118">
        <f t="shared" si="60"/>
        <v>0</v>
      </c>
      <c r="BG191" s="118">
        <f t="shared" si="61"/>
        <v>0</v>
      </c>
      <c r="BH191" s="118">
        <f t="shared" si="62"/>
        <v>0</v>
      </c>
      <c r="BI191" s="118">
        <f t="shared" si="63"/>
        <v>0</v>
      </c>
      <c r="BJ191" s="19" t="s">
        <v>40</v>
      </c>
      <c r="BK191" s="118">
        <f t="shared" si="64"/>
        <v>0</v>
      </c>
      <c r="BL191" s="19" t="s">
        <v>224</v>
      </c>
      <c r="BM191" s="19" t="s">
        <v>1504</v>
      </c>
    </row>
    <row r="192" spans="2:65" s="1" customFormat="1" ht="38.25" customHeight="1">
      <c r="B192" s="35"/>
      <c r="C192" s="173" t="s">
        <v>507</v>
      </c>
      <c r="D192" s="173" t="s">
        <v>220</v>
      </c>
      <c r="E192" s="174" t="s">
        <v>1505</v>
      </c>
      <c r="F192" s="251" t="s">
        <v>1506</v>
      </c>
      <c r="G192" s="251"/>
      <c r="H192" s="251"/>
      <c r="I192" s="251"/>
      <c r="J192" s="175" t="s">
        <v>1354</v>
      </c>
      <c r="K192" s="176">
        <v>3</v>
      </c>
      <c r="L192" s="252">
        <v>0</v>
      </c>
      <c r="M192" s="253"/>
      <c r="N192" s="254">
        <f t="shared" si="55"/>
        <v>0</v>
      </c>
      <c r="O192" s="254"/>
      <c r="P192" s="254"/>
      <c r="Q192" s="254"/>
      <c r="R192" s="37"/>
      <c r="T192" s="177" t="s">
        <v>22</v>
      </c>
      <c r="U192" s="44" t="s">
        <v>49</v>
      </c>
      <c r="V192" s="36"/>
      <c r="W192" s="178">
        <f t="shared" si="56"/>
        <v>0</v>
      </c>
      <c r="X192" s="178">
        <v>0</v>
      </c>
      <c r="Y192" s="178">
        <f t="shared" si="57"/>
        <v>0</v>
      </c>
      <c r="Z192" s="178">
        <v>0</v>
      </c>
      <c r="AA192" s="179">
        <f t="shared" si="58"/>
        <v>0</v>
      </c>
      <c r="AR192" s="19" t="s">
        <v>224</v>
      </c>
      <c r="AT192" s="19" t="s">
        <v>220</v>
      </c>
      <c r="AU192" s="19" t="s">
        <v>93</v>
      </c>
      <c r="AY192" s="19" t="s">
        <v>219</v>
      </c>
      <c r="BE192" s="118">
        <f t="shared" si="59"/>
        <v>0</v>
      </c>
      <c r="BF192" s="118">
        <f t="shared" si="60"/>
        <v>0</v>
      </c>
      <c r="BG192" s="118">
        <f t="shared" si="61"/>
        <v>0</v>
      </c>
      <c r="BH192" s="118">
        <f t="shared" si="62"/>
        <v>0</v>
      </c>
      <c r="BI192" s="118">
        <f t="shared" si="63"/>
        <v>0</v>
      </c>
      <c r="BJ192" s="19" t="s">
        <v>40</v>
      </c>
      <c r="BK192" s="118">
        <f t="shared" si="64"/>
        <v>0</v>
      </c>
      <c r="BL192" s="19" t="s">
        <v>224</v>
      </c>
      <c r="BM192" s="19" t="s">
        <v>1507</v>
      </c>
    </row>
    <row r="193" spans="2:65" s="10" customFormat="1" ht="29.85" customHeight="1">
      <c r="B193" s="162"/>
      <c r="C193" s="163"/>
      <c r="D193" s="172" t="s">
        <v>1344</v>
      </c>
      <c r="E193" s="172"/>
      <c r="F193" s="172"/>
      <c r="G193" s="172"/>
      <c r="H193" s="172"/>
      <c r="I193" s="172"/>
      <c r="J193" s="172"/>
      <c r="K193" s="172"/>
      <c r="L193" s="172"/>
      <c r="M193" s="172"/>
      <c r="N193" s="255">
        <f>BK193</f>
        <v>0</v>
      </c>
      <c r="O193" s="256"/>
      <c r="P193" s="256"/>
      <c r="Q193" s="256"/>
      <c r="R193" s="165"/>
      <c r="T193" s="166"/>
      <c r="U193" s="163"/>
      <c r="V193" s="163"/>
      <c r="W193" s="167">
        <f>SUM(W194:W219)</f>
        <v>0</v>
      </c>
      <c r="X193" s="163"/>
      <c r="Y193" s="167">
        <f>SUM(Y194:Y219)</f>
        <v>0</v>
      </c>
      <c r="Z193" s="163"/>
      <c r="AA193" s="168">
        <f>SUM(AA194:AA219)</f>
        <v>0</v>
      </c>
      <c r="AR193" s="169" t="s">
        <v>40</v>
      </c>
      <c r="AT193" s="170" t="s">
        <v>83</v>
      </c>
      <c r="AU193" s="170" t="s">
        <v>40</v>
      </c>
      <c r="AY193" s="169" t="s">
        <v>219</v>
      </c>
      <c r="BK193" s="171">
        <f>SUM(BK194:BK219)</f>
        <v>0</v>
      </c>
    </row>
    <row r="194" spans="2:65" s="1" customFormat="1" ht="16.5" customHeight="1">
      <c r="B194" s="35"/>
      <c r="C194" s="173" t="s">
        <v>511</v>
      </c>
      <c r="D194" s="173" t="s">
        <v>220</v>
      </c>
      <c r="E194" s="174" t="s">
        <v>1508</v>
      </c>
      <c r="F194" s="251" t="s">
        <v>1509</v>
      </c>
      <c r="G194" s="251"/>
      <c r="H194" s="251"/>
      <c r="I194" s="251"/>
      <c r="J194" s="175" t="s">
        <v>1350</v>
      </c>
      <c r="K194" s="176">
        <v>1</v>
      </c>
      <c r="L194" s="252">
        <v>0</v>
      </c>
      <c r="M194" s="253"/>
      <c r="N194" s="254">
        <f t="shared" ref="N194:N219" si="65">ROUND(L194*K194,2)</f>
        <v>0</v>
      </c>
      <c r="O194" s="254"/>
      <c r="P194" s="254"/>
      <c r="Q194" s="254"/>
      <c r="R194" s="37"/>
      <c r="T194" s="177" t="s">
        <v>22</v>
      </c>
      <c r="U194" s="44" t="s">
        <v>49</v>
      </c>
      <c r="V194" s="36"/>
      <c r="W194" s="178">
        <f t="shared" ref="W194:W219" si="66">V194*K194</f>
        <v>0</v>
      </c>
      <c r="X194" s="178">
        <v>0</v>
      </c>
      <c r="Y194" s="178">
        <f t="shared" ref="Y194:Y219" si="67">X194*K194</f>
        <v>0</v>
      </c>
      <c r="Z194" s="178">
        <v>0</v>
      </c>
      <c r="AA194" s="179">
        <f t="shared" ref="AA194:AA219" si="68">Z194*K194</f>
        <v>0</v>
      </c>
      <c r="AR194" s="19" t="s">
        <v>224</v>
      </c>
      <c r="AT194" s="19" t="s">
        <v>220</v>
      </c>
      <c r="AU194" s="19" t="s">
        <v>93</v>
      </c>
      <c r="AY194" s="19" t="s">
        <v>219</v>
      </c>
      <c r="BE194" s="118">
        <f t="shared" ref="BE194:BE219" si="69">IF(U194="základní",N194,0)</f>
        <v>0</v>
      </c>
      <c r="BF194" s="118">
        <f t="shared" ref="BF194:BF219" si="70">IF(U194="snížená",N194,0)</f>
        <v>0</v>
      </c>
      <c r="BG194" s="118">
        <f t="shared" ref="BG194:BG219" si="71">IF(U194="zákl. přenesená",N194,0)</f>
        <v>0</v>
      </c>
      <c r="BH194" s="118">
        <f t="shared" ref="BH194:BH219" si="72">IF(U194="sníž. přenesená",N194,0)</f>
        <v>0</v>
      </c>
      <c r="BI194" s="118">
        <f t="shared" ref="BI194:BI219" si="73">IF(U194="nulová",N194,0)</f>
        <v>0</v>
      </c>
      <c r="BJ194" s="19" t="s">
        <v>40</v>
      </c>
      <c r="BK194" s="118">
        <f t="shared" ref="BK194:BK219" si="74">ROUND(L194*K194,2)</f>
        <v>0</v>
      </c>
      <c r="BL194" s="19" t="s">
        <v>224</v>
      </c>
      <c r="BM194" s="19" t="s">
        <v>1510</v>
      </c>
    </row>
    <row r="195" spans="2:65" s="1" customFormat="1" ht="51" customHeight="1">
      <c r="B195" s="35"/>
      <c r="C195" s="173" t="s">
        <v>515</v>
      </c>
      <c r="D195" s="173" t="s">
        <v>220</v>
      </c>
      <c r="E195" s="174" t="s">
        <v>1511</v>
      </c>
      <c r="F195" s="251" t="s">
        <v>1418</v>
      </c>
      <c r="G195" s="251"/>
      <c r="H195" s="251"/>
      <c r="I195" s="251"/>
      <c r="J195" s="175" t="s">
        <v>223</v>
      </c>
      <c r="K195" s="176">
        <v>35</v>
      </c>
      <c r="L195" s="252">
        <v>0</v>
      </c>
      <c r="M195" s="253"/>
      <c r="N195" s="254">
        <f t="shared" si="65"/>
        <v>0</v>
      </c>
      <c r="O195" s="254"/>
      <c r="P195" s="254"/>
      <c r="Q195" s="254"/>
      <c r="R195" s="37"/>
      <c r="T195" s="177" t="s">
        <v>22</v>
      </c>
      <c r="U195" s="44" t="s">
        <v>49</v>
      </c>
      <c r="V195" s="36"/>
      <c r="W195" s="178">
        <f t="shared" si="66"/>
        <v>0</v>
      </c>
      <c r="X195" s="178">
        <v>0</v>
      </c>
      <c r="Y195" s="178">
        <f t="shared" si="67"/>
        <v>0</v>
      </c>
      <c r="Z195" s="178">
        <v>0</v>
      </c>
      <c r="AA195" s="179">
        <f t="shared" si="68"/>
        <v>0</v>
      </c>
      <c r="AR195" s="19" t="s">
        <v>224</v>
      </c>
      <c r="AT195" s="19" t="s">
        <v>220</v>
      </c>
      <c r="AU195" s="19" t="s">
        <v>93</v>
      </c>
      <c r="AY195" s="19" t="s">
        <v>219</v>
      </c>
      <c r="BE195" s="118">
        <f t="shared" si="69"/>
        <v>0</v>
      </c>
      <c r="BF195" s="118">
        <f t="shared" si="70"/>
        <v>0</v>
      </c>
      <c r="BG195" s="118">
        <f t="shared" si="71"/>
        <v>0</v>
      </c>
      <c r="BH195" s="118">
        <f t="shared" si="72"/>
        <v>0</v>
      </c>
      <c r="BI195" s="118">
        <f t="shared" si="73"/>
        <v>0</v>
      </c>
      <c r="BJ195" s="19" t="s">
        <v>40</v>
      </c>
      <c r="BK195" s="118">
        <f t="shared" si="74"/>
        <v>0</v>
      </c>
      <c r="BL195" s="19" t="s">
        <v>224</v>
      </c>
      <c r="BM195" s="19" t="s">
        <v>1512</v>
      </c>
    </row>
    <row r="196" spans="2:65" s="1" customFormat="1" ht="51" customHeight="1">
      <c r="B196" s="35"/>
      <c r="C196" s="173" t="s">
        <v>519</v>
      </c>
      <c r="D196" s="173" t="s">
        <v>220</v>
      </c>
      <c r="E196" s="174" t="s">
        <v>1513</v>
      </c>
      <c r="F196" s="251" t="s">
        <v>1514</v>
      </c>
      <c r="G196" s="251"/>
      <c r="H196" s="251"/>
      <c r="I196" s="251"/>
      <c r="J196" s="175" t="s">
        <v>1354</v>
      </c>
      <c r="K196" s="176">
        <v>1</v>
      </c>
      <c r="L196" s="252">
        <v>0</v>
      </c>
      <c r="M196" s="253"/>
      <c r="N196" s="254">
        <f t="shared" si="65"/>
        <v>0</v>
      </c>
      <c r="O196" s="254"/>
      <c r="P196" s="254"/>
      <c r="Q196" s="254"/>
      <c r="R196" s="37"/>
      <c r="T196" s="177" t="s">
        <v>22</v>
      </c>
      <c r="U196" s="44" t="s">
        <v>49</v>
      </c>
      <c r="V196" s="36"/>
      <c r="W196" s="178">
        <f t="shared" si="66"/>
        <v>0</v>
      </c>
      <c r="X196" s="178">
        <v>0</v>
      </c>
      <c r="Y196" s="178">
        <f t="shared" si="67"/>
        <v>0</v>
      </c>
      <c r="Z196" s="178">
        <v>0</v>
      </c>
      <c r="AA196" s="179">
        <f t="shared" si="68"/>
        <v>0</v>
      </c>
      <c r="AR196" s="19" t="s">
        <v>224</v>
      </c>
      <c r="AT196" s="19" t="s">
        <v>220</v>
      </c>
      <c r="AU196" s="19" t="s">
        <v>93</v>
      </c>
      <c r="AY196" s="19" t="s">
        <v>219</v>
      </c>
      <c r="BE196" s="118">
        <f t="shared" si="69"/>
        <v>0</v>
      </c>
      <c r="BF196" s="118">
        <f t="shared" si="70"/>
        <v>0</v>
      </c>
      <c r="BG196" s="118">
        <f t="shared" si="71"/>
        <v>0</v>
      </c>
      <c r="BH196" s="118">
        <f t="shared" si="72"/>
        <v>0</v>
      </c>
      <c r="BI196" s="118">
        <f t="shared" si="73"/>
        <v>0</v>
      </c>
      <c r="BJ196" s="19" t="s">
        <v>40</v>
      </c>
      <c r="BK196" s="118">
        <f t="shared" si="74"/>
        <v>0</v>
      </c>
      <c r="BL196" s="19" t="s">
        <v>224</v>
      </c>
      <c r="BM196" s="19" t="s">
        <v>1515</v>
      </c>
    </row>
    <row r="197" spans="2:65" s="1" customFormat="1" ht="51" customHeight="1">
      <c r="B197" s="35"/>
      <c r="C197" s="173" t="s">
        <v>523</v>
      </c>
      <c r="D197" s="173" t="s">
        <v>220</v>
      </c>
      <c r="E197" s="174" t="s">
        <v>1516</v>
      </c>
      <c r="F197" s="251" t="s">
        <v>1517</v>
      </c>
      <c r="G197" s="251"/>
      <c r="H197" s="251"/>
      <c r="I197" s="251"/>
      <c r="J197" s="175" t="s">
        <v>1354</v>
      </c>
      <c r="K197" s="176">
        <v>3</v>
      </c>
      <c r="L197" s="252">
        <v>0</v>
      </c>
      <c r="M197" s="253"/>
      <c r="N197" s="254">
        <f t="shared" si="65"/>
        <v>0</v>
      </c>
      <c r="O197" s="254"/>
      <c r="P197" s="254"/>
      <c r="Q197" s="254"/>
      <c r="R197" s="37"/>
      <c r="T197" s="177" t="s">
        <v>22</v>
      </c>
      <c r="U197" s="44" t="s">
        <v>49</v>
      </c>
      <c r="V197" s="36"/>
      <c r="W197" s="178">
        <f t="shared" si="66"/>
        <v>0</v>
      </c>
      <c r="X197" s="178">
        <v>0</v>
      </c>
      <c r="Y197" s="178">
        <f t="shared" si="67"/>
        <v>0</v>
      </c>
      <c r="Z197" s="178">
        <v>0</v>
      </c>
      <c r="AA197" s="179">
        <f t="shared" si="68"/>
        <v>0</v>
      </c>
      <c r="AR197" s="19" t="s">
        <v>224</v>
      </c>
      <c r="AT197" s="19" t="s">
        <v>220</v>
      </c>
      <c r="AU197" s="19" t="s">
        <v>93</v>
      </c>
      <c r="AY197" s="19" t="s">
        <v>219</v>
      </c>
      <c r="BE197" s="118">
        <f t="shared" si="69"/>
        <v>0</v>
      </c>
      <c r="BF197" s="118">
        <f t="shared" si="70"/>
        <v>0</v>
      </c>
      <c r="BG197" s="118">
        <f t="shared" si="71"/>
        <v>0</v>
      </c>
      <c r="BH197" s="118">
        <f t="shared" si="72"/>
        <v>0</v>
      </c>
      <c r="BI197" s="118">
        <f t="shared" si="73"/>
        <v>0</v>
      </c>
      <c r="BJ197" s="19" t="s">
        <v>40</v>
      </c>
      <c r="BK197" s="118">
        <f t="shared" si="74"/>
        <v>0</v>
      </c>
      <c r="BL197" s="19" t="s">
        <v>224</v>
      </c>
      <c r="BM197" s="19" t="s">
        <v>1518</v>
      </c>
    </row>
    <row r="198" spans="2:65" s="1" customFormat="1" ht="25.5" customHeight="1">
      <c r="B198" s="35"/>
      <c r="C198" s="173" t="s">
        <v>527</v>
      </c>
      <c r="D198" s="173" t="s">
        <v>220</v>
      </c>
      <c r="E198" s="174" t="s">
        <v>1519</v>
      </c>
      <c r="F198" s="251" t="s">
        <v>1520</v>
      </c>
      <c r="G198" s="251"/>
      <c r="H198" s="251"/>
      <c r="I198" s="251"/>
      <c r="J198" s="175" t="s">
        <v>1358</v>
      </c>
      <c r="K198" s="176">
        <v>4</v>
      </c>
      <c r="L198" s="252">
        <v>0</v>
      </c>
      <c r="M198" s="253"/>
      <c r="N198" s="254">
        <f t="shared" si="65"/>
        <v>0</v>
      </c>
      <c r="O198" s="254"/>
      <c r="P198" s="254"/>
      <c r="Q198" s="254"/>
      <c r="R198" s="37"/>
      <c r="T198" s="177" t="s">
        <v>22</v>
      </c>
      <c r="U198" s="44" t="s">
        <v>49</v>
      </c>
      <c r="V198" s="36"/>
      <c r="W198" s="178">
        <f t="shared" si="66"/>
        <v>0</v>
      </c>
      <c r="X198" s="178">
        <v>0</v>
      </c>
      <c r="Y198" s="178">
        <f t="shared" si="67"/>
        <v>0</v>
      </c>
      <c r="Z198" s="178">
        <v>0</v>
      </c>
      <c r="AA198" s="179">
        <f t="shared" si="68"/>
        <v>0</v>
      </c>
      <c r="AR198" s="19" t="s">
        <v>224</v>
      </c>
      <c r="AT198" s="19" t="s">
        <v>220</v>
      </c>
      <c r="AU198" s="19" t="s">
        <v>93</v>
      </c>
      <c r="AY198" s="19" t="s">
        <v>219</v>
      </c>
      <c r="BE198" s="118">
        <f t="shared" si="69"/>
        <v>0</v>
      </c>
      <c r="BF198" s="118">
        <f t="shared" si="70"/>
        <v>0</v>
      </c>
      <c r="BG198" s="118">
        <f t="shared" si="71"/>
        <v>0</v>
      </c>
      <c r="BH198" s="118">
        <f t="shared" si="72"/>
        <v>0</v>
      </c>
      <c r="BI198" s="118">
        <f t="shared" si="73"/>
        <v>0</v>
      </c>
      <c r="BJ198" s="19" t="s">
        <v>40</v>
      </c>
      <c r="BK198" s="118">
        <f t="shared" si="74"/>
        <v>0</v>
      </c>
      <c r="BL198" s="19" t="s">
        <v>224</v>
      </c>
      <c r="BM198" s="19" t="s">
        <v>1521</v>
      </c>
    </row>
    <row r="199" spans="2:65" s="1" customFormat="1" ht="16.5" customHeight="1">
      <c r="B199" s="35"/>
      <c r="C199" s="173" t="s">
        <v>531</v>
      </c>
      <c r="D199" s="173" t="s">
        <v>220</v>
      </c>
      <c r="E199" s="174" t="s">
        <v>1522</v>
      </c>
      <c r="F199" s="251" t="s">
        <v>1523</v>
      </c>
      <c r="G199" s="251"/>
      <c r="H199" s="251"/>
      <c r="I199" s="251"/>
      <c r="J199" s="175" t="s">
        <v>1358</v>
      </c>
      <c r="K199" s="176">
        <v>3</v>
      </c>
      <c r="L199" s="252">
        <v>0</v>
      </c>
      <c r="M199" s="253"/>
      <c r="N199" s="254">
        <f t="shared" si="65"/>
        <v>0</v>
      </c>
      <c r="O199" s="254"/>
      <c r="P199" s="254"/>
      <c r="Q199" s="254"/>
      <c r="R199" s="37"/>
      <c r="T199" s="177" t="s">
        <v>22</v>
      </c>
      <c r="U199" s="44" t="s">
        <v>49</v>
      </c>
      <c r="V199" s="36"/>
      <c r="W199" s="178">
        <f t="shared" si="66"/>
        <v>0</v>
      </c>
      <c r="X199" s="178">
        <v>0</v>
      </c>
      <c r="Y199" s="178">
        <f t="shared" si="67"/>
        <v>0</v>
      </c>
      <c r="Z199" s="178">
        <v>0</v>
      </c>
      <c r="AA199" s="179">
        <f t="shared" si="68"/>
        <v>0</v>
      </c>
      <c r="AR199" s="19" t="s">
        <v>224</v>
      </c>
      <c r="AT199" s="19" t="s">
        <v>220</v>
      </c>
      <c r="AU199" s="19" t="s">
        <v>93</v>
      </c>
      <c r="AY199" s="19" t="s">
        <v>219</v>
      </c>
      <c r="BE199" s="118">
        <f t="shared" si="69"/>
        <v>0</v>
      </c>
      <c r="BF199" s="118">
        <f t="shared" si="70"/>
        <v>0</v>
      </c>
      <c r="BG199" s="118">
        <f t="shared" si="71"/>
        <v>0</v>
      </c>
      <c r="BH199" s="118">
        <f t="shared" si="72"/>
        <v>0</v>
      </c>
      <c r="BI199" s="118">
        <f t="shared" si="73"/>
        <v>0</v>
      </c>
      <c r="BJ199" s="19" t="s">
        <v>40</v>
      </c>
      <c r="BK199" s="118">
        <f t="shared" si="74"/>
        <v>0</v>
      </c>
      <c r="BL199" s="19" t="s">
        <v>224</v>
      </c>
      <c r="BM199" s="19" t="s">
        <v>1524</v>
      </c>
    </row>
    <row r="200" spans="2:65" s="1" customFormat="1" ht="16.5" customHeight="1">
      <c r="B200" s="35"/>
      <c r="C200" s="173" t="s">
        <v>535</v>
      </c>
      <c r="D200" s="173" t="s">
        <v>220</v>
      </c>
      <c r="E200" s="174" t="s">
        <v>1525</v>
      </c>
      <c r="F200" s="251" t="s">
        <v>1526</v>
      </c>
      <c r="G200" s="251"/>
      <c r="H200" s="251"/>
      <c r="I200" s="251"/>
      <c r="J200" s="175" t="s">
        <v>1358</v>
      </c>
      <c r="K200" s="176">
        <v>4</v>
      </c>
      <c r="L200" s="252">
        <v>0</v>
      </c>
      <c r="M200" s="253"/>
      <c r="N200" s="254">
        <f t="shared" si="65"/>
        <v>0</v>
      </c>
      <c r="O200" s="254"/>
      <c r="P200" s="254"/>
      <c r="Q200" s="254"/>
      <c r="R200" s="37"/>
      <c r="T200" s="177" t="s">
        <v>22</v>
      </c>
      <c r="U200" s="44" t="s">
        <v>49</v>
      </c>
      <c r="V200" s="36"/>
      <c r="W200" s="178">
        <f t="shared" si="66"/>
        <v>0</v>
      </c>
      <c r="X200" s="178">
        <v>0</v>
      </c>
      <c r="Y200" s="178">
        <f t="shared" si="67"/>
        <v>0</v>
      </c>
      <c r="Z200" s="178">
        <v>0</v>
      </c>
      <c r="AA200" s="179">
        <f t="shared" si="68"/>
        <v>0</v>
      </c>
      <c r="AR200" s="19" t="s">
        <v>224</v>
      </c>
      <c r="AT200" s="19" t="s">
        <v>220</v>
      </c>
      <c r="AU200" s="19" t="s">
        <v>93</v>
      </c>
      <c r="AY200" s="19" t="s">
        <v>219</v>
      </c>
      <c r="BE200" s="118">
        <f t="shared" si="69"/>
        <v>0</v>
      </c>
      <c r="BF200" s="118">
        <f t="shared" si="70"/>
        <v>0</v>
      </c>
      <c r="BG200" s="118">
        <f t="shared" si="71"/>
        <v>0</v>
      </c>
      <c r="BH200" s="118">
        <f t="shared" si="72"/>
        <v>0</v>
      </c>
      <c r="BI200" s="118">
        <f t="shared" si="73"/>
        <v>0</v>
      </c>
      <c r="BJ200" s="19" t="s">
        <v>40</v>
      </c>
      <c r="BK200" s="118">
        <f t="shared" si="74"/>
        <v>0</v>
      </c>
      <c r="BL200" s="19" t="s">
        <v>224</v>
      </c>
      <c r="BM200" s="19" t="s">
        <v>1527</v>
      </c>
    </row>
    <row r="201" spans="2:65" s="1" customFormat="1" ht="38.25" customHeight="1">
      <c r="B201" s="35"/>
      <c r="C201" s="173" t="s">
        <v>540</v>
      </c>
      <c r="D201" s="173" t="s">
        <v>220</v>
      </c>
      <c r="E201" s="174" t="s">
        <v>1528</v>
      </c>
      <c r="F201" s="251" t="s">
        <v>1529</v>
      </c>
      <c r="G201" s="251"/>
      <c r="H201" s="251"/>
      <c r="I201" s="251"/>
      <c r="J201" s="175" t="s">
        <v>1358</v>
      </c>
      <c r="K201" s="176">
        <v>16</v>
      </c>
      <c r="L201" s="252">
        <v>0</v>
      </c>
      <c r="M201" s="253"/>
      <c r="N201" s="254">
        <f t="shared" si="65"/>
        <v>0</v>
      </c>
      <c r="O201" s="254"/>
      <c r="P201" s="254"/>
      <c r="Q201" s="254"/>
      <c r="R201" s="37"/>
      <c r="T201" s="177" t="s">
        <v>22</v>
      </c>
      <c r="U201" s="44" t="s">
        <v>49</v>
      </c>
      <c r="V201" s="36"/>
      <c r="W201" s="178">
        <f t="shared" si="66"/>
        <v>0</v>
      </c>
      <c r="X201" s="178">
        <v>0</v>
      </c>
      <c r="Y201" s="178">
        <f t="shared" si="67"/>
        <v>0</v>
      </c>
      <c r="Z201" s="178">
        <v>0</v>
      </c>
      <c r="AA201" s="179">
        <f t="shared" si="68"/>
        <v>0</v>
      </c>
      <c r="AR201" s="19" t="s">
        <v>224</v>
      </c>
      <c r="AT201" s="19" t="s">
        <v>220</v>
      </c>
      <c r="AU201" s="19" t="s">
        <v>93</v>
      </c>
      <c r="AY201" s="19" t="s">
        <v>219</v>
      </c>
      <c r="BE201" s="118">
        <f t="shared" si="69"/>
        <v>0</v>
      </c>
      <c r="BF201" s="118">
        <f t="shared" si="70"/>
        <v>0</v>
      </c>
      <c r="BG201" s="118">
        <f t="shared" si="71"/>
        <v>0</v>
      </c>
      <c r="BH201" s="118">
        <f t="shared" si="72"/>
        <v>0</v>
      </c>
      <c r="BI201" s="118">
        <f t="shared" si="73"/>
        <v>0</v>
      </c>
      <c r="BJ201" s="19" t="s">
        <v>40</v>
      </c>
      <c r="BK201" s="118">
        <f t="shared" si="74"/>
        <v>0</v>
      </c>
      <c r="BL201" s="19" t="s">
        <v>224</v>
      </c>
      <c r="BM201" s="19" t="s">
        <v>1530</v>
      </c>
    </row>
    <row r="202" spans="2:65" s="1" customFormat="1" ht="38.25" customHeight="1">
      <c r="B202" s="35"/>
      <c r="C202" s="173" t="s">
        <v>544</v>
      </c>
      <c r="D202" s="173" t="s">
        <v>220</v>
      </c>
      <c r="E202" s="174" t="s">
        <v>1531</v>
      </c>
      <c r="F202" s="251" t="s">
        <v>1532</v>
      </c>
      <c r="G202" s="251"/>
      <c r="H202" s="251"/>
      <c r="I202" s="251"/>
      <c r="J202" s="175" t="s">
        <v>1358</v>
      </c>
      <c r="K202" s="176">
        <v>12</v>
      </c>
      <c r="L202" s="252">
        <v>0</v>
      </c>
      <c r="M202" s="253"/>
      <c r="N202" s="254">
        <f t="shared" si="65"/>
        <v>0</v>
      </c>
      <c r="O202" s="254"/>
      <c r="P202" s="254"/>
      <c r="Q202" s="254"/>
      <c r="R202" s="37"/>
      <c r="T202" s="177" t="s">
        <v>22</v>
      </c>
      <c r="U202" s="44" t="s">
        <v>49</v>
      </c>
      <c r="V202" s="36"/>
      <c r="W202" s="178">
        <f t="shared" si="66"/>
        <v>0</v>
      </c>
      <c r="X202" s="178">
        <v>0</v>
      </c>
      <c r="Y202" s="178">
        <f t="shared" si="67"/>
        <v>0</v>
      </c>
      <c r="Z202" s="178">
        <v>0</v>
      </c>
      <c r="AA202" s="179">
        <f t="shared" si="68"/>
        <v>0</v>
      </c>
      <c r="AR202" s="19" t="s">
        <v>224</v>
      </c>
      <c r="AT202" s="19" t="s">
        <v>220</v>
      </c>
      <c r="AU202" s="19" t="s">
        <v>93</v>
      </c>
      <c r="AY202" s="19" t="s">
        <v>219</v>
      </c>
      <c r="BE202" s="118">
        <f t="shared" si="69"/>
        <v>0</v>
      </c>
      <c r="BF202" s="118">
        <f t="shared" si="70"/>
        <v>0</v>
      </c>
      <c r="BG202" s="118">
        <f t="shared" si="71"/>
        <v>0</v>
      </c>
      <c r="BH202" s="118">
        <f t="shared" si="72"/>
        <v>0</v>
      </c>
      <c r="BI202" s="118">
        <f t="shared" si="73"/>
        <v>0</v>
      </c>
      <c r="BJ202" s="19" t="s">
        <v>40</v>
      </c>
      <c r="BK202" s="118">
        <f t="shared" si="74"/>
        <v>0</v>
      </c>
      <c r="BL202" s="19" t="s">
        <v>224</v>
      </c>
      <c r="BM202" s="19" t="s">
        <v>1533</v>
      </c>
    </row>
    <row r="203" spans="2:65" s="1" customFormat="1" ht="25.5" customHeight="1">
      <c r="B203" s="35"/>
      <c r="C203" s="173" t="s">
        <v>548</v>
      </c>
      <c r="D203" s="173" t="s">
        <v>220</v>
      </c>
      <c r="E203" s="174" t="s">
        <v>1534</v>
      </c>
      <c r="F203" s="251" t="s">
        <v>1382</v>
      </c>
      <c r="G203" s="251"/>
      <c r="H203" s="251"/>
      <c r="I203" s="251"/>
      <c r="J203" s="175" t="s">
        <v>429</v>
      </c>
      <c r="K203" s="176">
        <v>12</v>
      </c>
      <c r="L203" s="252">
        <v>0</v>
      </c>
      <c r="M203" s="253"/>
      <c r="N203" s="254">
        <f t="shared" si="65"/>
        <v>0</v>
      </c>
      <c r="O203" s="254"/>
      <c r="P203" s="254"/>
      <c r="Q203" s="254"/>
      <c r="R203" s="37"/>
      <c r="T203" s="177" t="s">
        <v>22</v>
      </c>
      <c r="U203" s="44" t="s">
        <v>49</v>
      </c>
      <c r="V203" s="36"/>
      <c r="W203" s="178">
        <f t="shared" si="66"/>
        <v>0</v>
      </c>
      <c r="X203" s="178">
        <v>0</v>
      </c>
      <c r="Y203" s="178">
        <f t="shared" si="67"/>
        <v>0</v>
      </c>
      <c r="Z203" s="178">
        <v>0</v>
      </c>
      <c r="AA203" s="179">
        <f t="shared" si="68"/>
        <v>0</v>
      </c>
      <c r="AR203" s="19" t="s">
        <v>224</v>
      </c>
      <c r="AT203" s="19" t="s">
        <v>220</v>
      </c>
      <c r="AU203" s="19" t="s">
        <v>93</v>
      </c>
      <c r="AY203" s="19" t="s">
        <v>219</v>
      </c>
      <c r="BE203" s="118">
        <f t="shared" si="69"/>
        <v>0</v>
      </c>
      <c r="BF203" s="118">
        <f t="shared" si="70"/>
        <v>0</v>
      </c>
      <c r="BG203" s="118">
        <f t="shared" si="71"/>
        <v>0</v>
      </c>
      <c r="BH203" s="118">
        <f t="shared" si="72"/>
        <v>0</v>
      </c>
      <c r="BI203" s="118">
        <f t="shared" si="73"/>
        <v>0</v>
      </c>
      <c r="BJ203" s="19" t="s">
        <v>40</v>
      </c>
      <c r="BK203" s="118">
        <f t="shared" si="74"/>
        <v>0</v>
      </c>
      <c r="BL203" s="19" t="s">
        <v>224</v>
      </c>
      <c r="BM203" s="19" t="s">
        <v>1535</v>
      </c>
    </row>
    <row r="204" spans="2:65" s="1" customFormat="1" ht="25.5" customHeight="1">
      <c r="B204" s="35"/>
      <c r="C204" s="173" t="s">
        <v>552</v>
      </c>
      <c r="D204" s="173" t="s">
        <v>220</v>
      </c>
      <c r="E204" s="174" t="s">
        <v>1536</v>
      </c>
      <c r="F204" s="251" t="s">
        <v>1373</v>
      </c>
      <c r="G204" s="251"/>
      <c r="H204" s="251"/>
      <c r="I204" s="251"/>
      <c r="J204" s="175" t="s">
        <v>429</v>
      </c>
      <c r="K204" s="176">
        <v>30</v>
      </c>
      <c r="L204" s="252">
        <v>0</v>
      </c>
      <c r="M204" s="253"/>
      <c r="N204" s="254">
        <f t="shared" si="65"/>
        <v>0</v>
      </c>
      <c r="O204" s="254"/>
      <c r="P204" s="254"/>
      <c r="Q204" s="254"/>
      <c r="R204" s="37"/>
      <c r="T204" s="177" t="s">
        <v>22</v>
      </c>
      <c r="U204" s="44" t="s">
        <v>49</v>
      </c>
      <c r="V204" s="36"/>
      <c r="W204" s="178">
        <f t="shared" si="66"/>
        <v>0</v>
      </c>
      <c r="X204" s="178">
        <v>0</v>
      </c>
      <c r="Y204" s="178">
        <f t="shared" si="67"/>
        <v>0</v>
      </c>
      <c r="Z204" s="178">
        <v>0</v>
      </c>
      <c r="AA204" s="179">
        <f t="shared" si="68"/>
        <v>0</v>
      </c>
      <c r="AR204" s="19" t="s">
        <v>224</v>
      </c>
      <c r="AT204" s="19" t="s">
        <v>220</v>
      </c>
      <c r="AU204" s="19" t="s">
        <v>93</v>
      </c>
      <c r="AY204" s="19" t="s">
        <v>219</v>
      </c>
      <c r="BE204" s="118">
        <f t="shared" si="69"/>
        <v>0</v>
      </c>
      <c r="BF204" s="118">
        <f t="shared" si="70"/>
        <v>0</v>
      </c>
      <c r="BG204" s="118">
        <f t="shared" si="71"/>
        <v>0</v>
      </c>
      <c r="BH204" s="118">
        <f t="shared" si="72"/>
        <v>0</v>
      </c>
      <c r="BI204" s="118">
        <f t="shared" si="73"/>
        <v>0</v>
      </c>
      <c r="BJ204" s="19" t="s">
        <v>40</v>
      </c>
      <c r="BK204" s="118">
        <f t="shared" si="74"/>
        <v>0</v>
      </c>
      <c r="BL204" s="19" t="s">
        <v>224</v>
      </c>
      <c r="BM204" s="19" t="s">
        <v>1537</v>
      </c>
    </row>
    <row r="205" spans="2:65" s="1" customFormat="1" ht="25.5" customHeight="1">
      <c r="B205" s="35"/>
      <c r="C205" s="173" t="s">
        <v>556</v>
      </c>
      <c r="D205" s="173" t="s">
        <v>220</v>
      </c>
      <c r="E205" s="174" t="s">
        <v>1538</v>
      </c>
      <c r="F205" s="251" t="s">
        <v>1376</v>
      </c>
      <c r="G205" s="251"/>
      <c r="H205" s="251"/>
      <c r="I205" s="251"/>
      <c r="J205" s="175" t="s">
        <v>429</v>
      </c>
      <c r="K205" s="176">
        <v>40</v>
      </c>
      <c r="L205" s="252">
        <v>0</v>
      </c>
      <c r="M205" s="253"/>
      <c r="N205" s="254">
        <f t="shared" si="65"/>
        <v>0</v>
      </c>
      <c r="O205" s="254"/>
      <c r="P205" s="254"/>
      <c r="Q205" s="254"/>
      <c r="R205" s="37"/>
      <c r="T205" s="177" t="s">
        <v>22</v>
      </c>
      <c r="U205" s="44" t="s">
        <v>49</v>
      </c>
      <c r="V205" s="36"/>
      <c r="W205" s="178">
        <f t="shared" si="66"/>
        <v>0</v>
      </c>
      <c r="X205" s="178">
        <v>0</v>
      </c>
      <c r="Y205" s="178">
        <f t="shared" si="67"/>
        <v>0</v>
      </c>
      <c r="Z205" s="178">
        <v>0</v>
      </c>
      <c r="AA205" s="179">
        <f t="shared" si="68"/>
        <v>0</v>
      </c>
      <c r="AR205" s="19" t="s">
        <v>224</v>
      </c>
      <c r="AT205" s="19" t="s">
        <v>220</v>
      </c>
      <c r="AU205" s="19" t="s">
        <v>93</v>
      </c>
      <c r="AY205" s="19" t="s">
        <v>219</v>
      </c>
      <c r="BE205" s="118">
        <f t="shared" si="69"/>
        <v>0</v>
      </c>
      <c r="BF205" s="118">
        <f t="shared" si="70"/>
        <v>0</v>
      </c>
      <c r="BG205" s="118">
        <f t="shared" si="71"/>
        <v>0</v>
      </c>
      <c r="BH205" s="118">
        <f t="shared" si="72"/>
        <v>0</v>
      </c>
      <c r="BI205" s="118">
        <f t="shared" si="73"/>
        <v>0</v>
      </c>
      <c r="BJ205" s="19" t="s">
        <v>40</v>
      </c>
      <c r="BK205" s="118">
        <f t="shared" si="74"/>
        <v>0</v>
      </c>
      <c r="BL205" s="19" t="s">
        <v>224</v>
      </c>
      <c r="BM205" s="19" t="s">
        <v>1539</v>
      </c>
    </row>
    <row r="206" spans="2:65" s="1" customFormat="1" ht="25.5" customHeight="1">
      <c r="B206" s="35"/>
      <c r="C206" s="173" t="s">
        <v>560</v>
      </c>
      <c r="D206" s="173" t="s">
        <v>220</v>
      </c>
      <c r="E206" s="174" t="s">
        <v>1540</v>
      </c>
      <c r="F206" s="251" t="s">
        <v>1379</v>
      </c>
      <c r="G206" s="251"/>
      <c r="H206" s="251"/>
      <c r="I206" s="251"/>
      <c r="J206" s="175" t="s">
        <v>429</v>
      </c>
      <c r="K206" s="176">
        <v>10</v>
      </c>
      <c r="L206" s="252">
        <v>0</v>
      </c>
      <c r="M206" s="253"/>
      <c r="N206" s="254">
        <f t="shared" si="65"/>
        <v>0</v>
      </c>
      <c r="O206" s="254"/>
      <c r="P206" s="254"/>
      <c r="Q206" s="254"/>
      <c r="R206" s="37"/>
      <c r="T206" s="177" t="s">
        <v>22</v>
      </c>
      <c r="U206" s="44" t="s">
        <v>49</v>
      </c>
      <c r="V206" s="36"/>
      <c r="W206" s="178">
        <f t="shared" si="66"/>
        <v>0</v>
      </c>
      <c r="X206" s="178">
        <v>0</v>
      </c>
      <c r="Y206" s="178">
        <f t="shared" si="67"/>
        <v>0</v>
      </c>
      <c r="Z206" s="178">
        <v>0</v>
      </c>
      <c r="AA206" s="179">
        <f t="shared" si="68"/>
        <v>0</v>
      </c>
      <c r="AR206" s="19" t="s">
        <v>224</v>
      </c>
      <c r="AT206" s="19" t="s">
        <v>220</v>
      </c>
      <c r="AU206" s="19" t="s">
        <v>93</v>
      </c>
      <c r="AY206" s="19" t="s">
        <v>219</v>
      </c>
      <c r="BE206" s="118">
        <f t="shared" si="69"/>
        <v>0</v>
      </c>
      <c r="BF206" s="118">
        <f t="shared" si="70"/>
        <v>0</v>
      </c>
      <c r="BG206" s="118">
        <f t="shared" si="71"/>
        <v>0</v>
      </c>
      <c r="BH206" s="118">
        <f t="shared" si="72"/>
        <v>0</v>
      </c>
      <c r="BI206" s="118">
        <f t="shared" si="73"/>
        <v>0</v>
      </c>
      <c r="BJ206" s="19" t="s">
        <v>40</v>
      </c>
      <c r="BK206" s="118">
        <f t="shared" si="74"/>
        <v>0</v>
      </c>
      <c r="BL206" s="19" t="s">
        <v>224</v>
      </c>
      <c r="BM206" s="19" t="s">
        <v>1541</v>
      </c>
    </row>
    <row r="207" spans="2:65" s="1" customFormat="1" ht="25.5" customHeight="1">
      <c r="B207" s="35"/>
      <c r="C207" s="173" t="s">
        <v>564</v>
      </c>
      <c r="D207" s="173" t="s">
        <v>220</v>
      </c>
      <c r="E207" s="174" t="s">
        <v>1542</v>
      </c>
      <c r="F207" s="251" t="s">
        <v>1543</v>
      </c>
      <c r="G207" s="251"/>
      <c r="H207" s="251"/>
      <c r="I207" s="251"/>
      <c r="J207" s="175" t="s">
        <v>429</v>
      </c>
      <c r="K207" s="176">
        <v>12</v>
      </c>
      <c r="L207" s="252">
        <v>0</v>
      </c>
      <c r="M207" s="253"/>
      <c r="N207" s="254">
        <f t="shared" si="65"/>
        <v>0</v>
      </c>
      <c r="O207" s="254"/>
      <c r="P207" s="254"/>
      <c r="Q207" s="254"/>
      <c r="R207" s="37"/>
      <c r="T207" s="177" t="s">
        <v>22</v>
      </c>
      <c r="U207" s="44" t="s">
        <v>49</v>
      </c>
      <c r="V207" s="36"/>
      <c r="W207" s="178">
        <f t="shared" si="66"/>
        <v>0</v>
      </c>
      <c r="X207" s="178">
        <v>0</v>
      </c>
      <c r="Y207" s="178">
        <f t="shared" si="67"/>
        <v>0</v>
      </c>
      <c r="Z207" s="178">
        <v>0</v>
      </c>
      <c r="AA207" s="179">
        <f t="shared" si="68"/>
        <v>0</v>
      </c>
      <c r="AR207" s="19" t="s">
        <v>224</v>
      </c>
      <c r="AT207" s="19" t="s">
        <v>220</v>
      </c>
      <c r="AU207" s="19" t="s">
        <v>93</v>
      </c>
      <c r="AY207" s="19" t="s">
        <v>219</v>
      </c>
      <c r="BE207" s="118">
        <f t="shared" si="69"/>
        <v>0</v>
      </c>
      <c r="BF207" s="118">
        <f t="shared" si="70"/>
        <v>0</v>
      </c>
      <c r="BG207" s="118">
        <f t="shared" si="71"/>
        <v>0</v>
      </c>
      <c r="BH207" s="118">
        <f t="shared" si="72"/>
        <v>0</v>
      </c>
      <c r="BI207" s="118">
        <f t="shared" si="73"/>
        <v>0</v>
      </c>
      <c r="BJ207" s="19" t="s">
        <v>40</v>
      </c>
      <c r="BK207" s="118">
        <f t="shared" si="74"/>
        <v>0</v>
      </c>
      <c r="BL207" s="19" t="s">
        <v>224</v>
      </c>
      <c r="BM207" s="19" t="s">
        <v>1544</v>
      </c>
    </row>
    <row r="208" spans="2:65" s="1" customFormat="1" ht="16.5" customHeight="1">
      <c r="B208" s="35"/>
      <c r="C208" s="173" t="s">
        <v>568</v>
      </c>
      <c r="D208" s="173" t="s">
        <v>220</v>
      </c>
      <c r="E208" s="174" t="s">
        <v>1545</v>
      </c>
      <c r="F208" s="251" t="s">
        <v>1546</v>
      </c>
      <c r="G208" s="251"/>
      <c r="H208" s="251"/>
      <c r="I208" s="251"/>
      <c r="J208" s="175" t="s">
        <v>429</v>
      </c>
      <c r="K208" s="176">
        <v>20</v>
      </c>
      <c r="L208" s="252">
        <v>0</v>
      </c>
      <c r="M208" s="253"/>
      <c r="N208" s="254">
        <f t="shared" si="65"/>
        <v>0</v>
      </c>
      <c r="O208" s="254"/>
      <c r="P208" s="254"/>
      <c r="Q208" s="254"/>
      <c r="R208" s="37"/>
      <c r="T208" s="177" t="s">
        <v>22</v>
      </c>
      <c r="U208" s="44" t="s">
        <v>49</v>
      </c>
      <c r="V208" s="36"/>
      <c r="W208" s="178">
        <f t="shared" si="66"/>
        <v>0</v>
      </c>
      <c r="X208" s="178">
        <v>0</v>
      </c>
      <c r="Y208" s="178">
        <f t="shared" si="67"/>
        <v>0</v>
      </c>
      <c r="Z208" s="178">
        <v>0</v>
      </c>
      <c r="AA208" s="179">
        <f t="shared" si="68"/>
        <v>0</v>
      </c>
      <c r="AR208" s="19" t="s">
        <v>224</v>
      </c>
      <c r="AT208" s="19" t="s">
        <v>220</v>
      </c>
      <c r="AU208" s="19" t="s">
        <v>93</v>
      </c>
      <c r="AY208" s="19" t="s">
        <v>219</v>
      </c>
      <c r="BE208" s="118">
        <f t="shared" si="69"/>
        <v>0</v>
      </c>
      <c r="BF208" s="118">
        <f t="shared" si="70"/>
        <v>0</v>
      </c>
      <c r="BG208" s="118">
        <f t="shared" si="71"/>
        <v>0</v>
      </c>
      <c r="BH208" s="118">
        <f t="shared" si="72"/>
        <v>0</v>
      </c>
      <c r="BI208" s="118">
        <f t="shared" si="73"/>
        <v>0</v>
      </c>
      <c r="BJ208" s="19" t="s">
        <v>40</v>
      </c>
      <c r="BK208" s="118">
        <f t="shared" si="74"/>
        <v>0</v>
      </c>
      <c r="BL208" s="19" t="s">
        <v>224</v>
      </c>
      <c r="BM208" s="19" t="s">
        <v>1547</v>
      </c>
    </row>
    <row r="209" spans="2:65" s="1" customFormat="1" ht="16.5" customHeight="1">
      <c r="B209" s="35"/>
      <c r="C209" s="173" t="s">
        <v>572</v>
      </c>
      <c r="D209" s="173" t="s">
        <v>220</v>
      </c>
      <c r="E209" s="174" t="s">
        <v>1548</v>
      </c>
      <c r="F209" s="251" t="s">
        <v>1549</v>
      </c>
      <c r="G209" s="251"/>
      <c r="H209" s="251"/>
      <c r="I209" s="251"/>
      <c r="J209" s="175" t="s">
        <v>429</v>
      </c>
      <c r="K209" s="176">
        <v>20</v>
      </c>
      <c r="L209" s="252">
        <v>0</v>
      </c>
      <c r="M209" s="253"/>
      <c r="N209" s="254">
        <f t="shared" si="65"/>
        <v>0</v>
      </c>
      <c r="O209" s="254"/>
      <c r="P209" s="254"/>
      <c r="Q209" s="254"/>
      <c r="R209" s="37"/>
      <c r="T209" s="177" t="s">
        <v>22</v>
      </c>
      <c r="U209" s="44" t="s">
        <v>49</v>
      </c>
      <c r="V209" s="36"/>
      <c r="W209" s="178">
        <f t="shared" si="66"/>
        <v>0</v>
      </c>
      <c r="X209" s="178">
        <v>0</v>
      </c>
      <c r="Y209" s="178">
        <f t="shared" si="67"/>
        <v>0</v>
      </c>
      <c r="Z209" s="178">
        <v>0</v>
      </c>
      <c r="AA209" s="179">
        <f t="shared" si="68"/>
        <v>0</v>
      </c>
      <c r="AR209" s="19" t="s">
        <v>224</v>
      </c>
      <c r="AT209" s="19" t="s">
        <v>220</v>
      </c>
      <c r="AU209" s="19" t="s">
        <v>93</v>
      </c>
      <c r="AY209" s="19" t="s">
        <v>219</v>
      </c>
      <c r="BE209" s="118">
        <f t="shared" si="69"/>
        <v>0</v>
      </c>
      <c r="BF209" s="118">
        <f t="shared" si="70"/>
        <v>0</v>
      </c>
      <c r="BG209" s="118">
        <f t="shared" si="71"/>
        <v>0</v>
      </c>
      <c r="BH209" s="118">
        <f t="shared" si="72"/>
        <v>0</v>
      </c>
      <c r="BI209" s="118">
        <f t="shared" si="73"/>
        <v>0</v>
      </c>
      <c r="BJ209" s="19" t="s">
        <v>40</v>
      </c>
      <c r="BK209" s="118">
        <f t="shared" si="74"/>
        <v>0</v>
      </c>
      <c r="BL209" s="19" t="s">
        <v>224</v>
      </c>
      <c r="BM209" s="19" t="s">
        <v>1550</v>
      </c>
    </row>
    <row r="210" spans="2:65" s="1" customFormat="1" ht="16.5" customHeight="1">
      <c r="B210" s="35"/>
      <c r="C210" s="173" t="s">
        <v>576</v>
      </c>
      <c r="D210" s="173" t="s">
        <v>220</v>
      </c>
      <c r="E210" s="174" t="s">
        <v>1551</v>
      </c>
      <c r="F210" s="251" t="s">
        <v>1552</v>
      </c>
      <c r="G210" s="251"/>
      <c r="H210" s="251"/>
      <c r="I210" s="251"/>
      <c r="J210" s="175" t="s">
        <v>429</v>
      </c>
      <c r="K210" s="176">
        <v>10</v>
      </c>
      <c r="L210" s="252">
        <v>0</v>
      </c>
      <c r="M210" s="253"/>
      <c r="N210" s="254">
        <f t="shared" si="65"/>
        <v>0</v>
      </c>
      <c r="O210" s="254"/>
      <c r="P210" s="254"/>
      <c r="Q210" s="254"/>
      <c r="R210" s="37"/>
      <c r="T210" s="177" t="s">
        <v>22</v>
      </c>
      <c r="U210" s="44" t="s">
        <v>49</v>
      </c>
      <c r="V210" s="36"/>
      <c r="W210" s="178">
        <f t="shared" si="66"/>
        <v>0</v>
      </c>
      <c r="X210" s="178">
        <v>0</v>
      </c>
      <c r="Y210" s="178">
        <f t="shared" si="67"/>
        <v>0</v>
      </c>
      <c r="Z210" s="178">
        <v>0</v>
      </c>
      <c r="AA210" s="179">
        <f t="shared" si="68"/>
        <v>0</v>
      </c>
      <c r="AR210" s="19" t="s">
        <v>224</v>
      </c>
      <c r="AT210" s="19" t="s">
        <v>220</v>
      </c>
      <c r="AU210" s="19" t="s">
        <v>93</v>
      </c>
      <c r="AY210" s="19" t="s">
        <v>219</v>
      </c>
      <c r="BE210" s="118">
        <f t="shared" si="69"/>
        <v>0</v>
      </c>
      <c r="BF210" s="118">
        <f t="shared" si="70"/>
        <v>0</v>
      </c>
      <c r="BG210" s="118">
        <f t="shared" si="71"/>
        <v>0</v>
      </c>
      <c r="BH210" s="118">
        <f t="shared" si="72"/>
        <v>0</v>
      </c>
      <c r="BI210" s="118">
        <f t="shared" si="73"/>
        <v>0</v>
      </c>
      <c r="BJ210" s="19" t="s">
        <v>40</v>
      </c>
      <c r="BK210" s="118">
        <f t="shared" si="74"/>
        <v>0</v>
      </c>
      <c r="BL210" s="19" t="s">
        <v>224</v>
      </c>
      <c r="BM210" s="19" t="s">
        <v>1553</v>
      </c>
    </row>
    <row r="211" spans="2:65" s="1" customFormat="1" ht="16.5" customHeight="1">
      <c r="B211" s="35"/>
      <c r="C211" s="173" t="s">
        <v>580</v>
      </c>
      <c r="D211" s="173" t="s">
        <v>220</v>
      </c>
      <c r="E211" s="174" t="s">
        <v>1554</v>
      </c>
      <c r="F211" s="251" t="s">
        <v>1555</v>
      </c>
      <c r="G211" s="251"/>
      <c r="H211" s="251"/>
      <c r="I211" s="251"/>
      <c r="J211" s="175" t="s">
        <v>429</v>
      </c>
      <c r="K211" s="176">
        <v>10</v>
      </c>
      <c r="L211" s="252">
        <v>0</v>
      </c>
      <c r="M211" s="253"/>
      <c r="N211" s="254">
        <f t="shared" si="65"/>
        <v>0</v>
      </c>
      <c r="O211" s="254"/>
      <c r="P211" s="254"/>
      <c r="Q211" s="254"/>
      <c r="R211" s="37"/>
      <c r="T211" s="177" t="s">
        <v>22</v>
      </c>
      <c r="U211" s="44" t="s">
        <v>49</v>
      </c>
      <c r="V211" s="36"/>
      <c r="W211" s="178">
        <f t="shared" si="66"/>
        <v>0</v>
      </c>
      <c r="X211" s="178">
        <v>0</v>
      </c>
      <c r="Y211" s="178">
        <f t="shared" si="67"/>
        <v>0</v>
      </c>
      <c r="Z211" s="178">
        <v>0</v>
      </c>
      <c r="AA211" s="179">
        <f t="shared" si="68"/>
        <v>0</v>
      </c>
      <c r="AR211" s="19" t="s">
        <v>224</v>
      </c>
      <c r="AT211" s="19" t="s">
        <v>220</v>
      </c>
      <c r="AU211" s="19" t="s">
        <v>93</v>
      </c>
      <c r="AY211" s="19" t="s">
        <v>219</v>
      </c>
      <c r="BE211" s="118">
        <f t="shared" si="69"/>
        <v>0</v>
      </c>
      <c r="BF211" s="118">
        <f t="shared" si="70"/>
        <v>0</v>
      </c>
      <c r="BG211" s="118">
        <f t="shared" si="71"/>
        <v>0</v>
      </c>
      <c r="BH211" s="118">
        <f t="shared" si="72"/>
        <v>0</v>
      </c>
      <c r="BI211" s="118">
        <f t="shared" si="73"/>
        <v>0</v>
      </c>
      <c r="BJ211" s="19" t="s">
        <v>40</v>
      </c>
      <c r="BK211" s="118">
        <f t="shared" si="74"/>
        <v>0</v>
      </c>
      <c r="BL211" s="19" t="s">
        <v>224</v>
      </c>
      <c r="BM211" s="19" t="s">
        <v>1556</v>
      </c>
    </row>
    <row r="212" spans="2:65" s="1" customFormat="1" ht="16.5" customHeight="1">
      <c r="B212" s="35"/>
      <c r="C212" s="173" t="s">
        <v>584</v>
      </c>
      <c r="D212" s="173" t="s">
        <v>220</v>
      </c>
      <c r="E212" s="174" t="s">
        <v>1557</v>
      </c>
      <c r="F212" s="251" t="s">
        <v>1558</v>
      </c>
      <c r="G212" s="251"/>
      <c r="H212" s="251"/>
      <c r="I212" s="251"/>
      <c r="J212" s="175" t="s">
        <v>429</v>
      </c>
      <c r="K212" s="176">
        <v>3</v>
      </c>
      <c r="L212" s="252">
        <v>0</v>
      </c>
      <c r="M212" s="253"/>
      <c r="N212" s="254">
        <f t="shared" si="65"/>
        <v>0</v>
      </c>
      <c r="O212" s="254"/>
      <c r="P212" s="254"/>
      <c r="Q212" s="254"/>
      <c r="R212" s="37"/>
      <c r="T212" s="177" t="s">
        <v>22</v>
      </c>
      <c r="U212" s="44" t="s">
        <v>49</v>
      </c>
      <c r="V212" s="36"/>
      <c r="W212" s="178">
        <f t="shared" si="66"/>
        <v>0</v>
      </c>
      <c r="X212" s="178">
        <v>0</v>
      </c>
      <c r="Y212" s="178">
        <f t="shared" si="67"/>
        <v>0</v>
      </c>
      <c r="Z212" s="178">
        <v>0</v>
      </c>
      <c r="AA212" s="179">
        <f t="shared" si="68"/>
        <v>0</v>
      </c>
      <c r="AR212" s="19" t="s">
        <v>224</v>
      </c>
      <c r="AT212" s="19" t="s">
        <v>220</v>
      </c>
      <c r="AU212" s="19" t="s">
        <v>93</v>
      </c>
      <c r="AY212" s="19" t="s">
        <v>219</v>
      </c>
      <c r="BE212" s="118">
        <f t="shared" si="69"/>
        <v>0</v>
      </c>
      <c r="BF212" s="118">
        <f t="shared" si="70"/>
        <v>0</v>
      </c>
      <c r="BG212" s="118">
        <f t="shared" si="71"/>
        <v>0</v>
      </c>
      <c r="BH212" s="118">
        <f t="shared" si="72"/>
        <v>0</v>
      </c>
      <c r="BI212" s="118">
        <f t="shared" si="73"/>
        <v>0</v>
      </c>
      <c r="BJ212" s="19" t="s">
        <v>40</v>
      </c>
      <c r="BK212" s="118">
        <f t="shared" si="74"/>
        <v>0</v>
      </c>
      <c r="BL212" s="19" t="s">
        <v>224</v>
      </c>
      <c r="BM212" s="19" t="s">
        <v>1559</v>
      </c>
    </row>
    <row r="213" spans="2:65" s="1" customFormat="1" ht="25.5" customHeight="1">
      <c r="B213" s="35"/>
      <c r="C213" s="173" t="s">
        <v>588</v>
      </c>
      <c r="D213" s="173" t="s">
        <v>220</v>
      </c>
      <c r="E213" s="174" t="s">
        <v>1560</v>
      </c>
      <c r="F213" s="251" t="s">
        <v>1561</v>
      </c>
      <c r="G213" s="251"/>
      <c r="H213" s="251"/>
      <c r="I213" s="251"/>
      <c r="J213" s="175" t="s">
        <v>1358</v>
      </c>
      <c r="K213" s="176">
        <v>6</v>
      </c>
      <c r="L213" s="252">
        <v>0</v>
      </c>
      <c r="M213" s="253"/>
      <c r="N213" s="254">
        <f t="shared" si="65"/>
        <v>0</v>
      </c>
      <c r="O213" s="254"/>
      <c r="P213" s="254"/>
      <c r="Q213" s="254"/>
      <c r="R213" s="37"/>
      <c r="T213" s="177" t="s">
        <v>22</v>
      </c>
      <c r="U213" s="44" t="s">
        <v>49</v>
      </c>
      <c r="V213" s="36"/>
      <c r="W213" s="178">
        <f t="shared" si="66"/>
        <v>0</v>
      </c>
      <c r="X213" s="178">
        <v>0</v>
      </c>
      <c r="Y213" s="178">
        <f t="shared" si="67"/>
        <v>0</v>
      </c>
      <c r="Z213" s="178">
        <v>0</v>
      </c>
      <c r="AA213" s="179">
        <f t="shared" si="68"/>
        <v>0</v>
      </c>
      <c r="AR213" s="19" t="s">
        <v>224</v>
      </c>
      <c r="AT213" s="19" t="s">
        <v>220</v>
      </c>
      <c r="AU213" s="19" t="s">
        <v>93</v>
      </c>
      <c r="AY213" s="19" t="s">
        <v>219</v>
      </c>
      <c r="BE213" s="118">
        <f t="shared" si="69"/>
        <v>0</v>
      </c>
      <c r="BF213" s="118">
        <f t="shared" si="70"/>
        <v>0</v>
      </c>
      <c r="BG213" s="118">
        <f t="shared" si="71"/>
        <v>0</v>
      </c>
      <c r="BH213" s="118">
        <f t="shared" si="72"/>
        <v>0</v>
      </c>
      <c r="BI213" s="118">
        <f t="shared" si="73"/>
        <v>0</v>
      </c>
      <c r="BJ213" s="19" t="s">
        <v>40</v>
      </c>
      <c r="BK213" s="118">
        <f t="shared" si="74"/>
        <v>0</v>
      </c>
      <c r="BL213" s="19" t="s">
        <v>224</v>
      </c>
      <c r="BM213" s="19" t="s">
        <v>1562</v>
      </c>
    </row>
    <row r="214" spans="2:65" s="1" customFormat="1" ht="38.25" customHeight="1">
      <c r="B214" s="35"/>
      <c r="C214" s="173" t="s">
        <v>592</v>
      </c>
      <c r="D214" s="173" t="s">
        <v>220</v>
      </c>
      <c r="E214" s="174" t="s">
        <v>1563</v>
      </c>
      <c r="F214" s="251" t="s">
        <v>1564</v>
      </c>
      <c r="G214" s="251"/>
      <c r="H214" s="251"/>
      <c r="I214" s="251"/>
      <c r="J214" s="175" t="s">
        <v>1358</v>
      </c>
      <c r="K214" s="176">
        <v>4</v>
      </c>
      <c r="L214" s="252">
        <v>0</v>
      </c>
      <c r="M214" s="253"/>
      <c r="N214" s="254">
        <f t="shared" si="65"/>
        <v>0</v>
      </c>
      <c r="O214" s="254"/>
      <c r="P214" s="254"/>
      <c r="Q214" s="254"/>
      <c r="R214" s="37"/>
      <c r="T214" s="177" t="s">
        <v>22</v>
      </c>
      <c r="U214" s="44" t="s">
        <v>49</v>
      </c>
      <c r="V214" s="36"/>
      <c r="W214" s="178">
        <f t="shared" si="66"/>
        <v>0</v>
      </c>
      <c r="X214" s="178">
        <v>0</v>
      </c>
      <c r="Y214" s="178">
        <f t="shared" si="67"/>
        <v>0</v>
      </c>
      <c r="Z214" s="178">
        <v>0</v>
      </c>
      <c r="AA214" s="179">
        <f t="shared" si="68"/>
        <v>0</v>
      </c>
      <c r="AR214" s="19" t="s">
        <v>224</v>
      </c>
      <c r="AT214" s="19" t="s">
        <v>220</v>
      </c>
      <c r="AU214" s="19" t="s">
        <v>93</v>
      </c>
      <c r="AY214" s="19" t="s">
        <v>219</v>
      </c>
      <c r="BE214" s="118">
        <f t="shared" si="69"/>
        <v>0</v>
      </c>
      <c r="BF214" s="118">
        <f t="shared" si="70"/>
        <v>0</v>
      </c>
      <c r="BG214" s="118">
        <f t="shared" si="71"/>
        <v>0</v>
      </c>
      <c r="BH214" s="118">
        <f t="shared" si="72"/>
        <v>0</v>
      </c>
      <c r="BI214" s="118">
        <f t="shared" si="73"/>
        <v>0</v>
      </c>
      <c r="BJ214" s="19" t="s">
        <v>40</v>
      </c>
      <c r="BK214" s="118">
        <f t="shared" si="74"/>
        <v>0</v>
      </c>
      <c r="BL214" s="19" t="s">
        <v>224</v>
      </c>
      <c r="BM214" s="19" t="s">
        <v>1565</v>
      </c>
    </row>
    <row r="215" spans="2:65" s="1" customFormat="1" ht="38.25" customHeight="1">
      <c r="B215" s="35"/>
      <c r="C215" s="173" t="s">
        <v>596</v>
      </c>
      <c r="D215" s="173" t="s">
        <v>220</v>
      </c>
      <c r="E215" s="174" t="s">
        <v>1566</v>
      </c>
      <c r="F215" s="251" t="s">
        <v>1567</v>
      </c>
      <c r="G215" s="251"/>
      <c r="H215" s="251"/>
      <c r="I215" s="251"/>
      <c r="J215" s="175" t="s">
        <v>1358</v>
      </c>
      <c r="K215" s="176">
        <v>2</v>
      </c>
      <c r="L215" s="252">
        <v>0</v>
      </c>
      <c r="M215" s="253"/>
      <c r="N215" s="254">
        <f t="shared" si="65"/>
        <v>0</v>
      </c>
      <c r="O215" s="254"/>
      <c r="P215" s="254"/>
      <c r="Q215" s="254"/>
      <c r="R215" s="37"/>
      <c r="T215" s="177" t="s">
        <v>22</v>
      </c>
      <c r="U215" s="44" t="s">
        <v>49</v>
      </c>
      <c r="V215" s="36"/>
      <c r="W215" s="178">
        <f t="shared" si="66"/>
        <v>0</v>
      </c>
      <c r="X215" s="178">
        <v>0</v>
      </c>
      <c r="Y215" s="178">
        <f t="shared" si="67"/>
        <v>0</v>
      </c>
      <c r="Z215" s="178">
        <v>0</v>
      </c>
      <c r="AA215" s="179">
        <f t="shared" si="68"/>
        <v>0</v>
      </c>
      <c r="AR215" s="19" t="s">
        <v>224</v>
      </c>
      <c r="AT215" s="19" t="s">
        <v>220</v>
      </c>
      <c r="AU215" s="19" t="s">
        <v>93</v>
      </c>
      <c r="AY215" s="19" t="s">
        <v>219</v>
      </c>
      <c r="BE215" s="118">
        <f t="shared" si="69"/>
        <v>0</v>
      </c>
      <c r="BF215" s="118">
        <f t="shared" si="70"/>
        <v>0</v>
      </c>
      <c r="BG215" s="118">
        <f t="shared" si="71"/>
        <v>0</v>
      </c>
      <c r="BH215" s="118">
        <f t="shared" si="72"/>
        <v>0</v>
      </c>
      <c r="BI215" s="118">
        <f t="shared" si="73"/>
        <v>0</v>
      </c>
      <c r="BJ215" s="19" t="s">
        <v>40</v>
      </c>
      <c r="BK215" s="118">
        <f t="shared" si="74"/>
        <v>0</v>
      </c>
      <c r="BL215" s="19" t="s">
        <v>224</v>
      </c>
      <c r="BM215" s="19" t="s">
        <v>1568</v>
      </c>
    </row>
    <row r="216" spans="2:65" s="1" customFormat="1" ht="25.5" customHeight="1">
      <c r="B216" s="35"/>
      <c r="C216" s="173" t="s">
        <v>600</v>
      </c>
      <c r="D216" s="173" t="s">
        <v>220</v>
      </c>
      <c r="E216" s="174" t="s">
        <v>1569</v>
      </c>
      <c r="F216" s="251" t="s">
        <v>1570</v>
      </c>
      <c r="G216" s="251"/>
      <c r="H216" s="251"/>
      <c r="I216" s="251"/>
      <c r="J216" s="175" t="s">
        <v>1354</v>
      </c>
      <c r="K216" s="176">
        <v>2</v>
      </c>
      <c r="L216" s="252">
        <v>0</v>
      </c>
      <c r="M216" s="253"/>
      <c r="N216" s="254">
        <f t="shared" si="65"/>
        <v>0</v>
      </c>
      <c r="O216" s="254"/>
      <c r="P216" s="254"/>
      <c r="Q216" s="254"/>
      <c r="R216" s="37"/>
      <c r="T216" s="177" t="s">
        <v>22</v>
      </c>
      <c r="U216" s="44" t="s">
        <v>49</v>
      </c>
      <c r="V216" s="36"/>
      <c r="W216" s="178">
        <f t="shared" si="66"/>
        <v>0</v>
      </c>
      <c r="X216" s="178">
        <v>0</v>
      </c>
      <c r="Y216" s="178">
        <f t="shared" si="67"/>
        <v>0</v>
      </c>
      <c r="Z216" s="178">
        <v>0</v>
      </c>
      <c r="AA216" s="179">
        <f t="shared" si="68"/>
        <v>0</v>
      </c>
      <c r="AR216" s="19" t="s">
        <v>224</v>
      </c>
      <c r="AT216" s="19" t="s">
        <v>220</v>
      </c>
      <c r="AU216" s="19" t="s">
        <v>93</v>
      </c>
      <c r="AY216" s="19" t="s">
        <v>219</v>
      </c>
      <c r="BE216" s="118">
        <f t="shared" si="69"/>
        <v>0</v>
      </c>
      <c r="BF216" s="118">
        <f t="shared" si="70"/>
        <v>0</v>
      </c>
      <c r="BG216" s="118">
        <f t="shared" si="71"/>
        <v>0</v>
      </c>
      <c r="BH216" s="118">
        <f t="shared" si="72"/>
        <v>0</v>
      </c>
      <c r="BI216" s="118">
        <f t="shared" si="73"/>
        <v>0</v>
      </c>
      <c r="BJ216" s="19" t="s">
        <v>40</v>
      </c>
      <c r="BK216" s="118">
        <f t="shared" si="74"/>
        <v>0</v>
      </c>
      <c r="BL216" s="19" t="s">
        <v>224</v>
      </c>
      <c r="BM216" s="19" t="s">
        <v>1571</v>
      </c>
    </row>
    <row r="217" spans="2:65" s="1" customFormat="1" ht="16.5" customHeight="1">
      <c r="B217" s="35"/>
      <c r="C217" s="173" t="s">
        <v>604</v>
      </c>
      <c r="D217" s="173" t="s">
        <v>220</v>
      </c>
      <c r="E217" s="174" t="s">
        <v>1572</v>
      </c>
      <c r="F217" s="251" t="s">
        <v>1573</v>
      </c>
      <c r="G217" s="251"/>
      <c r="H217" s="251"/>
      <c r="I217" s="251"/>
      <c r="J217" s="175" t="s">
        <v>223</v>
      </c>
      <c r="K217" s="176">
        <v>6</v>
      </c>
      <c r="L217" s="252">
        <v>0</v>
      </c>
      <c r="M217" s="253"/>
      <c r="N217" s="254">
        <f t="shared" si="65"/>
        <v>0</v>
      </c>
      <c r="O217" s="254"/>
      <c r="P217" s="254"/>
      <c r="Q217" s="254"/>
      <c r="R217" s="37"/>
      <c r="T217" s="177" t="s">
        <v>22</v>
      </c>
      <c r="U217" s="44" t="s">
        <v>49</v>
      </c>
      <c r="V217" s="36"/>
      <c r="W217" s="178">
        <f t="shared" si="66"/>
        <v>0</v>
      </c>
      <c r="X217" s="178">
        <v>0</v>
      </c>
      <c r="Y217" s="178">
        <f t="shared" si="67"/>
        <v>0</v>
      </c>
      <c r="Z217" s="178">
        <v>0</v>
      </c>
      <c r="AA217" s="179">
        <f t="shared" si="68"/>
        <v>0</v>
      </c>
      <c r="AR217" s="19" t="s">
        <v>224</v>
      </c>
      <c r="AT217" s="19" t="s">
        <v>220</v>
      </c>
      <c r="AU217" s="19" t="s">
        <v>93</v>
      </c>
      <c r="AY217" s="19" t="s">
        <v>219</v>
      </c>
      <c r="BE217" s="118">
        <f t="shared" si="69"/>
        <v>0</v>
      </c>
      <c r="BF217" s="118">
        <f t="shared" si="70"/>
        <v>0</v>
      </c>
      <c r="BG217" s="118">
        <f t="shared" si="71"/>
        <v>0</v>
      </c>
      <c r="BH217" s="118">
        <f t="shared" si="72"/>
        <v>0</v>
      </c>
      <c r="BI217" s="118">
        <f t="shared" si="73"/>
        <v>0</v>
      </c>
      <c r="BJ217" s="19" t="s">
        <v>40</v>
      </c>
      <c r="BK217" s="118">
        <f t="shared" si="74"/>
        <v>0</v>
      </c>
      <c r="BL217" s="19" t="s">
        <v>224</v>
      </c>
      <c r="BM217" s="19" t="s">
        <v>1574</v>
      </c>
    </row>
    <row r="218" spans="2:65" s="1" customFormat="1" ht="51" customHeight="1">
      <c r="B218" s="35"/>
      <c r="C218" s="173" t="s">
        <v>608</v>
      </c>
      <c r="D218" s="173" t="s">
        <v>220</v>
      </c>
      <c r="E218" s="174" t="s">
        <v>1575</v>
      </c>
      <c r="F218" s="251" t="s">
        <v>1576</v>
      </c>
      <c r="G218" s="251"/>
      <c r="H218" s="251"/>
      <c r="I218" s="251"/>
      <c r="J218" s="175" t="s">
        <v>1358</v>
      </c>
      <c r="K218" s="176">
        <v>4</v>
      </c>
      <c r="L218" s="252">
        <v>0</v>
      </c>
      <c r="M218" s="253"/>
      <c r="N218" s="254">
        <f t="shared" si="65"/>
        <v>0</v>
      </c>
      <c r="O218" s="254"/>
      <c r="P218" s="254"/>
      <c r="Q218" s="254"/>
      <c r="R218" s="37"/>
      <c r="T218" s="177" t="s">
        <v>22</v>
      </c>
      <c r="U218" s="44" t="s">
        <v>49</v>
      </c>
      <c r="V218" s="36"/>
      <c r="W218" s="178">
        <f t="shared" si="66"/>
        <v>0</v>
      </c>
      <c r="X218" s="178">
        <v>0</v>
      </c>
      <c r="Y218" s="178">
        <f t="shared" si="67"/>
        <v>0</v>
      </c>
      <c r="Z218" s="178">
        <v>0</v>
      </c>
      <c r="AA218" s="179">
        <f t="shared" si="68"/>
        <v>0</v>
      </c>
      <c r="AR218" s="19" t="s">
        <v>224</v>
      </c>
      <c r="AT218" s="19" t="s">
        <v>220</v>
      </c>
      <c r="AU218" s="19" t="s">
        <v>93</v>
      </c>
      <c r="AY218" s="19" t="s">
        <v>219</v>
      </c>
      <c r="BE218" s="118">
        <f t="shared" si="69"/>
        <v>0</v>
      </c>
      <c r="BF218" s="118">
        <f t="shared" si="70"/>
        <v>0</v>
      </c>
      <c r="BG218" s="118">
        <f t="shared" si="71"/>
        <v>0</v>
      </c>
      <c r="BH218" s="118">
        <f t="shared" si="72"/>
        <v>0</v>
      </c>
      <c r="BI218" s="118">
        <f t="shared" si="73"/>
        <v>0</v>
      </c>
      <c r="BJ218" s="19" t="s">
        <v>40</v>
      </c>
      <c r="BK218" s="118">
        <f t="shared" si="74"/>
        <v>0</v>
      </c>
      <c r="BL218" s="19" t="s">
        <v>224</v>
      </c>
      <c r="BM218" s="19" t="s">
        <v>1577</v>
      </c>
    </row>
    <row r="219" spans="2:65" s="1" customFormat="1" ht="16.5" customHeight="1">
      <c r="B219" s="35"/>
      <c r="C219" s="173" t="s">
        <v>612</v>
      </c>
      <c r="D219" s="173" t="s">
        <v>220</v>
      </c>
      <c r="E219" s="174" t="s">
        <v>1578</v>
      </c>
      <c r="F219" s="251" t="s">
        <v>1579</v>
      </c>
      <c r="G219" s="251"/>
      <c r="H219" s="251"/>
      <c r="I219" s="251"/>
      <c r="J219" s="175" t="s">
        <v>1358</v>
      </c>
      <c r="K219" s="176">
        <v>2</v>
      </c>
      <c r="L219" s="252">
        <v>0</v>
      </c>
      <c r="M219" s="253"/>
      <c r="N219" s="254">
        <f t="shared" si="65"/>
        <v>0</v>
      </c>
      <c r="O219" s="254"/>
      <c r="P219" s="254"/>
      <c r="Q219" s="254"/>
      <c r="R219" s="37"/>
      <c r="T219" s="177" t="s">
        <v>22</v>
      </c>
      <c r="U219" s="44" t="s">
        <v>49</v>
      </c>
      <c r="V219" s="36"/>
      <c r="W219" s="178">
        <f t="shared" si="66"/>
        <v>0</v>
      </c>
      <c r="X219" s="178">
        <v>0</v>
      </c>
      <c r="Y219" s="178">
        <f t="shared" si="67"/>
        <v>0</v>
      </c>
      <c r="Z219" s="178">
        <v>0</v>
      </c>
      <c r="AA219" s="179">
        <f t="shared" si="68"/>
        <v>0</v>
      </c>
      <c r="AR219" s="19" t="s">
        <v>224</v>
      </c>
      <c r="AT219" s="19" t="s">
        <v>220</v>
      </c>
      <c r="AU219" s="19" t="s">
        <v>93</v>
      </c>
      <c r="AY219" s="19" t="s">
        <v>219</v>
      </c>
      <c r="BE219" s="118">
        <f t="shared" si="69"/>
        <v>0</v>
      </c>
      <c r="BF219" s="118">
        <f t="shared" si="70"/>
        <v>0</v>
      </c>
      <c r="BG219" s="118">
        <f t="shared" si="71"/>
        <v>0</v>
      </c>
      <c r="BH219" s="118">
        <f t="shared" si="72"/>
        <v>0</v>
      </c>
      <c r="BI219" s="118">
        <f t="shared" si="73"/>
        <v>0</v>
      </c>
      <c r="BJ219" s="19" t="s">
        <v>40</v>
      </c>
      <c r="BK219" s="118">
        <f t="shared" si="74"/>
        <v>0</v>
      </c>
      <c r="BL219" s="19" t="s">
        <v>224</v>
      </c>
      <c r="BM219" s="19" t="s">
        <v>1580</v>
      </c>
    </row>
    <row r="220" spans="2:65" s="10" customFormat="1" ht="29.85" customHeight="1">
      <c r="B220" s="162"/>
      <c r="C220" s="163"/>
      <c r="D220" s="172" t="s">
        <v>1345</v>
      </c>
      <c r="E220" s="172"/>
      <c r="F220" s="172"/>
      <c r="G220" s="172"/>
      <c r="H220" s="172"/>
      <c r="I220" s="172"/>
      <c r="J220" s="172"/>
      <c r="K220" s="172"/>
      <c r="L220" s="172"/>
      <c r="M220" s="172"/>
      <c r="N220" s="255">
        <f>BK220</f>
        <v>0</v>
      </c>
      <c r="O220" s="256"/>
      <c r="P220" s="256"/>
      <c r="Q220" s="256"/>
      <c r="R220" s="165"/>
      <c r="T220" s="166"/>
      <c r="U220" s="163"/>
      <c r="V220" s="163"/>
      <c r="W220" s="167">
        <f>SUM(W221:W237)</f>
        <v>0</v>
      </c>
      <c r="X220" s="163"/>
      <c r="Y220" s="167">
        <f>SUM(Y221:Y237)</f>
        <v>0</v>
      </c>
      <c r="Z220" s="163"/>
      <c r="AA220" s="168">
        <f>SUM(AA221:AA237)</f>
        <v>0</v>
      </c>
      <c r="AR220" s="169" t="s">
        <v>40</v>
      </c>
      <c r="AT220" s="170" t="s">
        <v>83</v>
      </c>
      <c r="AU220" s="170" t="s">
        <v>40</v>
      </c>
      <c r="AY220" s="169" t="s">
        <v>219</v>
      </c>
      <c r="BK220" s="171">
        <f>SUM(BK221:BK237)</f>
        <v>0</v>
      </c>
    </row>
    <row r="221" spans="2:65" s="1" customFormat="1" ht="16.5" customHeight="1">
      <c r="B221" s="35"/>
      <c r="C221" s="173" t="s">
        <v>616</v>
      </c>
      <c r="D221" s="173" t="s">
        <v>220</v>
      </c>
      <c r="E221" s="174" t="s">
        <v>1581</v>
      </c>
      <c r="F221" s="251" t="s">
        <v>1582</v>
      </c>
      <c r="G221" s="251"/>
      <c r="H221" s="251"/>
      <c r="I221" s="251"/>
      <c r="J221" s="175" t="s">
        <v>1350</v>
      </c>
      <c r="K221" s="176">
        <v>1</v>
      </c>
      <c r="L221" s="252">
        <v>0</v>
      </c>
      <c r="M221" s="253"/>
      <c r="N221" s="254">
        <f t="shared" ref="N221:N237" si="75">ROUND(L221*K221,2)</f>
        <v>0</v>
      </c>
      <c r="O221" s="254"/>
      <c r="P221" s="254"/>
      <c r="Q221" s="254"/>
      <c r="R221" s="37"/>
      <c r="T221" s="177" t="s">
        <v>22</v>
      </c>
      <c r="U221" s="44" t="s">
        <v>49</v>
      </c>
      <c r="V221" s="36"/>
      <c r="W221" s="178">
        <f t="shared" ref="W221:W237" si="76">V221*K221</f>
        <v>0</v>
      </c>
      <c r="X221" s="178">
        <v>0</v>
      </c>
      <c r="Y221" s="178">
        <f t="shared" ref="Y221:Y237" si="77">X221*K221</f>
        <v>0</v>
      </c>
      <c r="Z221" s="178">
        <v>0</v>
      </c>
      <c r="AA221" s="179">
        <f t="shared" ref="AA221:AA237" si="78">Z221*K221</f>
        <v>0</v>
      </c>
      <c r="AR221" s="19" t="s">
        <v>224</v>
      </c>
      <c r="AT221" s="19" t="s">
        <v>220</v>
      </c>
      <c r="AU221" s="19" t="s">
        <v>93</v>
      </c>
      <c r="AY221" s="19" t="s">
        <v>219</v>
      </c>
      <c r="BE221" s="118">
        <f t="shared" ref="BE221:BE237" si="79">IF(U221="základní",N221,0)</f>
        <v>0</v>
      </c>
      <c r="BF221" s="118">
        <f t="shared" ref="BF221:BF237" si="80">IF(U221="snížená",N221,0)</f>
        <v>0</v>
      </c>
      <c r="BG221" s="118">
        <f t="shared" ref="BG221:BG237" si="81">IF(U221="zákl. přenesená",N221,0)</f>
        <v>0</v>
      </c>
      <c r="BH221" s="118">
        <f t="shared" ref="BH221:BH237" si="82">IF(U221="sníž. přenesená",N221,0)</f>
        <v>0</v>
      </c>
      <c r="BI221" s="118">
        <f t="shared" ref="BI221:BI237" si="83">IF(U221="nulová",N221,0)</f>
        <v>0</v>
      </c>
      <c r="BJ221" s="19" t="s">
        <v>40</v>
      </c>
      <c r="BK221" s="118">
        <f t="shared" ref="BK221:BK237" si="84">ROUND(L221*K221,2)</f>
        <v>0</v>
      </c>
      <c r="BL221" s="19" t="s">
        <v>224</v>
      </c>
      <c r="BM221" s="19" t="s">
        <v>1583</v>
      </c>
    </row>
    <row r="222" spans="2:65" s="1" customFormat="1" ht="51" customHeight="1">
      <c r="B222" s="35"/>
      <c r="C222" s="173" t="s">
        <v>620</v>
      </c>
      <c r="D222" s="173" t="s">
        <v>220</v>
      </c>
      <c r="E222" s="174" t="s">
        <v>1584</v>
      </c>
      <c r="F222" s="251" t="s">
        <v>1585</v>
      </c>
      <c r="G222" s="251"/>
      <c r="H222" s="251"/>
      <c r="I222" s="251"/>
      <c r="J222" s="175" t="s">
        <v>223</v>
      </c>
      <c r="K222" s="176">
        <v>30</v>
      </c>
      <c r="L222" s="252">
        <v>0</v>
      </c>
      <c r="M222" s="253"/>
      <c r="N222" s="254">
        <f t="shared" si="75"/>
        <v>0</v>
      </c>
      <c r="O222" s="254"/>
      <c r="P222" s="254"/>
      <c r="Q222" s="254"/>
      <c r="R222" s="37"/>
      <c r="T222" s="177" t="s">
        <v>22</v>
      </c>
      <c r="U222" s="44" t="s">
        <v>49</v>
      </c>
      <c r="V222" s="36"/>
      <c r="W222" s="178">
        <f t="shared" si="76"/>
        <v>0</v>
      </c>
      <c r="X222" s="178">
        <v>0</v>
      </c>
      <c r="Y222" s="178">
        <f t="shared" si="77"/>
        <v>0</v>
      </c>
      <c r="Z222" s="178">
        <v>0</v>
      </c>
      <c r="AA222" s="179">
        <f t="shared" si="78"/>
        <v>0</v>
      </c>
      <c r="AR222" s="19" t="s">
        <v>224</v>
      </c>
      <c r="AT222" s="19" t="s">
        <v>220</v>
      </c>
      <c r="AU222" s="19" t="s">
        <v>93</v>
      </c>
      <c r="AY222" s="19" t="s">
        <v>219</v>
      </c>
      <c r="BE222" s="118">
        <f t="shared" si="79"/>
        <v>0</v>
      </c>
      <c r="BF222" s="118">
        <f t="shared" si="80"/>
        <v>0</v>
      </c>
      <c r="BG222" s="118">
        <f t="shared" si="81"/>
        <v>0</v>
      </c>
      <c r="BH222" s="118">
        <f t="shared" si="82"/>
        <v>0</v>
      </c>
      <c r="BI222" s="118">
        <f t="shared" si="83"/>
        <v>0</v>
      </c>
      <c r="BJ222" s="19" t="s">
        <v>40</v>
      </c>
      <c r="BK222" s="118">
        <f t="shared" si="84"/>
        <v>0</v>
      </c>
      <c r="BL222" s="19" t="s">
        <v>224</v>
      </c>
      <c r="BM222" s="19" t="s">
        <v>1586</v>
      </c>
    </row>
    <row r="223" spans="2:65" s="1" customFormat="1" ht="25.5" customHeight="1">
      <c r="B223" s="35"/>
      <c r="C223" s="173" t="s">
        <v>624</v>
      </c>
      <c r="D223" s="173" t="s">
        <v>220</v>
      </c>
      <c r="E223" s="174" t="s">
        <v>1587</v>
      </c>
      <c r="F223" s="251" t="s">
        <v>1520</v>
      </c>
      <c r="G223" s="251"/>
      <c r="H223" s="251"/>
      <c r="I223" s="251"/>
      <c r="J223" s="175" t="s">
        <v>1358</v>
      </c>
      <c r="K223" s="176">
        <v>1</v>
      </c>
      <c r="L223" s="252">
        <v>0</v>
      </c>
      <c r="M223" s="253"/>
      <c r="N223" s="254">
        <f t="shared" si="75"/>
        <v>0</v>
      </c>
      <c r="O223" s="254"/>
      <c r="P223" s="254"/>
      <c r="Q223" s="254"/>
      <c r="R223" s="37"/>
      <c r="T223" s="177" t="s">
        <v>22</v>
      </c>
      <c r="U223" s="44" t="s">
        <v>49</v>
      </c>
      <c r="V223" s="36"/>
      <c r="W223" s="178">
        <f t="shared" si="76"/>
        <v>0</v>
      </c>
      <c r="X223" s="178">
        <v>0</v>
      </c>
      <c r="Y223" s="178">
        <f t="shared" si="77"/>
        <v>0</v>
      </c>
      <c r="Z223" s="178">
        <v>0</v>
      </c>
      <c r="AA223" s="179">
        <f t="shared" si="78"/>
        <v>0</v>
      </c>
      <c r="AR223" s="19" t="s">
        <v>224</v>
      </c>
      <c r="AT223" s="19" t="s">
        <v>220</v>
      </c>
      <c r="AU223" s="19" t="s">
        <v>93</v>
      </c>
      <c r="AY223" s="19" t="s">
        <v>219</v>
      </c>
      <c r="BE223" s="118">
        <f t="shared" si="79"/>
        <v>0</v>
      </c>
      <c r="BF223" s="118">
        <f t="shared" si="80"/>
        <v>0</v>
      </c>
      <c r="BG223" s="118">
        <f t="shared" si="81"/>
        <v>0</v>
      </c>
      <c r="BH223" s="118">
        <f t="shared" si="82"/>
        <v>0</v>
      </c>
      <c r="BI223" s="118">
        <f t="shared" si="83"/>
        <v>0</v>
      </c>
      <c r="BJ223" s="19" t="s">
        <v>40</v>
      </c>
      <c r="BK223" s="118">
        <f t="shared" si="84"/>
        <v>0</v>
      </c>
      <c r="BL223" s="19" t="s">
        <v>224</v>
      </c>
      <c r="BM223" s="19" t="s">
        <v>1588</v>
      </c>
    </row>
    <row r="224" spans="2:65" s="1" customFormat="1" ht="16.5" customHeight="1">
      <c r="B224" s="35"/>
      <c r="C224" s="173" t="s">
        <v>628</v>
      </c>
      <c r="D224" s="173" t="s">
        <v>220</v>
      </c>
      <c r="E224" s="174" t="s">
        <v>1589</v>
      </c>
      <c r="F224" s="251" t="s">
        <v>1573</v>
      </c>
      <c r="G224" s="251"/>
      <c r="H224" s="251"/>
      <c r="I224" s="251"/>
      <c r="J224" s="175" t="s">
        <v>223</v>
      </c>
      <c r="K224" s="176">
        <v>130</v>
      </c>
      <c r="L224" s="252">
        <v>0</v>
      </c>
      <c r="M224" s="253"/>
      <c r="N224" s="254">
        <f t="shared" si="75"/>
        <v>0</v>
      </c>
      <c r="O224" s="254"/>
      <c r="P224" s="254"/>
      <c r="Q224" s="254"/>
      <c r="R224" s="37"/>
      <c r="T224" s="177" t="s">
        <v>22</v>
      </c>
      <c r="U224" s="44" t="s">
        <v>49</v>
      </c>
      <c r="V224" s="36"/>
      <c r="W224" s="178">
        <f t="shared" si="76"/>
        <v>0</v>
      </c>
      <c r="X224" s="178">
        <v>0</v>
      </c>
      <c r="Y224" s="178">
        <f t="shared" si="77"/>
        <v>0</v>
      </c>
      <c r="Z224" s="178">
        <v>0</v>
      </c>
      <c r="AA224" s="179">
        <f t="shared" si="78"/>
        <v>0</v>
      </c>
      <c r="AR224" s="19" t="s">
        <v>224</v>
      </c>
      <c r="AT224" s="19" t="s">
        <v>220</v>
      </c>
      <c r="AU224" s="19" t="s">
        <v>93</v>
      </c>
      <c r="AY224" s="19" t="s">
        <v>219</v>
      </c>
      <c r="BE224" s="118">
        <f t="shared" si="79"/>
        <v>0</v>
      </c>
      <c r="BF224" s="118">
        <f t="shared" si="80"/>
        <v>0</v>
      </c>
      <c r="BG224" s="118">
        <f t="shared" si="81"/>
        <v>0</v>
      </c>
      <c r="BH224" s="118">
        <f t="shared" si="82"/>
        <v>0</v>
      </c>
      <c r="BI224" s="118">
        <f t="shared" si="83"/>
        <v>0</v>
      </c>
      <c r="BJ224" s="19" t="s">
        <v>40</v>
      </c>
      <c r="BK224" s="118">
        <f t="shared" si="84"/>
        <v>0</v>
      </c>
      <c r="BL224" s="19" t="s">
        <v>224</v>
      </c>
      <c r="BM224" s="19" t="s">
        <v>1590</v>
      </c>
    </row>
    <row r="225" spans="2:65" s="1" customFormat="1" ht="51" customHeight="1">
      <c r="B225" s="35"/>
      <c r="C225" s="173" t="s">
        <v>632</v>
      </c>
      <c r="D225" s="173" t="s">
        <v>220</v>
      </c>
      <c r="E225" s="174" t="s">
        <v>1591</v>
      </c>
      <c r="F225" s="251" t="s">
        <v>1592</v>
      </c>
      <c r="G225" s="251"/>
      <c r="H225" s="251"/>
      <c r="I225" s="251"/>
      <c r="J225" s="175" t="s">
        <v>1354</v>
      </c>
      <c r="K225" s="176">
        <v>1</v>
      </c>
      <c r="L225" s="252">
        <v>0</v>
      </c>
      <c r="M225" s="253"/>
      <c r="N225" s="254">
        <f t="shared" si="75"/>
        <v>0</v>
      </c>
      <c r="O225" s="254"/>
      <c r="P225" s="254"/>
      <c r="Q225" s="254"/>
      <c r="R225" s="37"/>
      <c r="T225" s="177" t="s">
        <v>22</v>
      </c>
      <c r="U225" s="44" t="s">
        <v>49</v>
      </c>
      <c r="V225" s="36"/>
      <c r="W225" s="178">
        <f t="shared" si="76"/>
        <v>0</v>
      </c>
      <c r="X225" s="178">
        <v>0</v>
      </c>
      <c r="Y225" s="178">
        <f t="shared" si="77"/>
        <v>0</v>
      </c>
      <c r="Z225" s="178">
        <v>0</v>
      </c>
      <c r="AA225" s="179">
        <f t="shared" si="78"/>
        <v>0</v>
      </c>
      <c r="AR225" s="19" t="s">
        <v>224</v>
      </c>
      <c r="AT225" s="19" t="s">
        <v>220</v>
      </c>
      <c r="AU225" s="19" t="s">
        <v>93</v>
      </c>
      <c r="AY225" s="19" t="s">
        <v>219</v>
      </c>
      <c r="BE225" s="118">
        <f t="shared" si="79"/>
        <v>0</v>
      </c>
      <c r="BF225" s="118">
        <f t="shared" si="80"/>
        <v>0</v>
      </c>
      <c r="BG225" s="118">
        <f t="shared" si="81"/>
        <v>0</v>
      </c>
      <c r="BH225" s="118">
        <f t="shared" si="82"/>
        <v>0</v>
      </c>
      <c r="BI225" s="118">
        <f t="shared" si="83"/>
        <v>0</v>
      </c>
      <c r="BJ225" s="19" t="s">
        <v>40</v>
      </c>
      <c r="BK225" s="118">
        <f t="shared" si="84"/>
        <v>0</v>
      </c>
      <c r="BL225" s="19" t="s">
        <v>224</v>
      </c>
      <c r="BM225" s="19" t="s">
        <v>1593</v>
      </c>
    </row>
    <row r="226" spans="2:65" s="1" customFormat="1" ht="16.5" customHeight="1">
      <c r="B226" s="35"/>
      <c r="C226" s="173" t="s">
        <v>636</v>
      </c>
      <c r="D226" s="173" t="s">
        <v>220</v>
      </c>
      <c r="E226" s="174" t="s">
        <v>1594</v>
      </c>
      <c r="F226" s="251" t="s">
        <v>1595</v>
      </c>
      <c r="G226" s="251"/>
      <c r="H226" s="251"/>
      <c r="I226" s="251"/>
      <c r="J226" s="175" t="s">
        <v>1358</v>
      </c>
      <c r="K226" s="176">
        <v>4</v>
      </c>
      <c r="L226" s="252">
        <v>0</v>
      </c>
      <c r="M226" s="253"/>
      <c r="N226" s="254">
        <f t="shared" si="75"/>
        <v>0</v>
      </c>
      <c r="O226" s="254"/>
      <c r="P226" s="254"/>
      <c r="Q226" s="254"/>
      <c r="R226" s="37"/>
      <c r="T226" s="177" t="s">
        <v>22</v>
      </c>
      <c r="U226" s="44" t="s">
        <v>49</v>
      </c>
      <c r="V226" s="36"/>
      <c r="W226" s="178">
        <f t="shared" si="76"/>
        <v>0</v>
      </c>
      <c r="X226" s="178">
        <v>0</v>
      </c>
      <c r="Y226" s="178">
        <f t="shared" si="77"/>
        <v>0</v>
      </c>
      <c r="Z226" s="178">
        <v>0</v>
      </c>
      <c r="AA226" s="179">
        <f t="shared" si="78"/>
        <v>0</v>
      </c>
      <c r="AR226" s="19" t="s">
        <v>224</v>
      </c>
      <c r="AT226" s="19" t="s">
        <v>220</v>
      </c>
      <c r="AU226" s="19" t="s">
        <v>93</v>
      </c>
      <c r="AY226" s="19" t="s">
        <v>219</v>
      </c>
      <c r="BE226" s="118">
        <f t="shared" si="79"/>
        <v>0</v>
      </c>
      <c r="BF226" s="118">
        <f t="shared" si="80"/>
        <v>0</v>
      </c>
      <c r="BG226" s="118">
        <f t="shared" si="81"/>
        <v>0</v>
      </c>
      <c r="BH226" s="118">
        <f t="shared" si="82"/>
        <v>0</v>
      </c>
      <c r="BI226" s="118">
        <f t="shared" si="83"/>
        <v>0</v>
      </c>
      <c r="BJ226" s="19" t="s">
        <v>40</v>
      </c>
      <c r="BK226" s="118">
        <f t="shared" si="84"/>
        <v>0</v>
      </c>
      <c r="BL226" s="19" t="s">
        <v>224</v>
      </c>
      <c r="BM226" s="19" t="s">
        <v>1596</v>
      </c>
    </row>
    <row r="227" spans="2:65" s="1" customFormat="1" ht="25.5" customHeight="1">
      <c r="B227" s="35"/>
      <c r="C227" s="173" t="s">
        <v>640</v>
      </c>
      <c r="D227" s="173" t="s">
        <v>220</v>
      </c>
      <c r="E227" s="174" t="s">
        <v>1597</v>
      </c>
      <c r="F227" s="251" t="s">
        <v>1598</v>
      </c>
      <c r="G227" s="251"/>
      <c r="H227" s="251"/>
      <c r="I227" s="251"/>
      <c r="J227" s="175" t="s">
        <v>1358</v>
      </c>
      <c r="K227" s="176">
        <v>14</v>
      </c>
      <c r="L227" s="252">
        <v>0</v>
      </c>
      <c r="M227" s="253"/>
      <c r="N227" s="254">
        <f t="shared" si="75"/>
        <v>0</v>
      </c>
      <c r="O227" s="254"/>
      <c r="P227" s="254"/>
      <c r="Q227" s="254"/>
      <c r="R227" s="37"/>
      <c r="T227" s="177" t="s">
        <v>22</v>
      </c>
      <c r="U227" s="44" t="s">
        <v>49</v>
      </c>
      <c r="V227" s="36"/>
      <c r="W227" s="178">
        <f t="shared" si="76"/>
        <v>0</v>
      </c>
      <c r="X227" s="178">
        <v>0</v>
      </c>
      <c r="Y227" s="178">
        <f t="shared" si="77"/>
        <v>0</v>
      </c>
      <c r="Z227" s="178">
        <v>0</v>
      </c>
      <c r="AA227" s="179">
        <f t="shared" si="78"/>
        <v>0</v>
      </c>
      <c r="AR227" s="19" t="s">
        <v>224</v>
      </c>
      <c r="AT227" s="19" t="s">
        <v>220</v>
      </c>
      <c r="AU227" s="19" t="s">
        <v>93</v>
      </c>
      <c r="AY227" s="19" t="s">
        <v>219</v>
      </c>
      <c r="BE227" s="118">
        <f t="shared" si="79"/>
        <v>0</v>
      </c>
      <c r="BF227" s="118">
        <f t="shared" si="80"/>
        <v>0</v>
      </c>
      <c r="BG227" s="118">
        <f t="shared" si="81"/>
        <v>0</v>
      </c>
      <c r="BH227" s="118">
        <f t="shared" si="82"/>
        <v>0</v>
      </c>
      <c r="BI227" s="118">
        <f t="shared" si="83"/>
        <v>0</v>
      </c>
      <c r="BJ227" s="19" t="s">
        <v>40</v>
      </c>
      <c r="BK227" s="118">
        <f t="shared" si="84"/>
        <v>0</v>
      </c>
      <c r="BL227" s="19" t="s">
        <v>224</v>
      </c>
      <c r="BM227" s="19" t="s">
        <v>1599</v>
      </c>
    </row>
    <row r="228" spans="2:65" s="1" customFormat="1" ht="25.5" customHeight="1">
      <c r="B228" s="35"/>
      <c r="C228" s="173" t="s">
        <v>644</v>
      </c>
      <c r="D228" s="173" t="s">
        <v>220</v>
      </c>
      <c r="E228" s="174" t="s">
        <v>1600</v>
      </c>
      <c r="F228" s="251" t="s">
        <v>1601</v>
      </c>
      <c r="G228" s="251"/>
      <c r="H228" s="251"/>
      <c r="I228" s="251"/>
      <c r="J228" s="175" t="s">
        <v>1358</v>
      </c>
      <c r="K228" s="176">
        <v>14</v>
      </c>
      <c r="L228" s="252">
        <v>0</v>
      </c>
      <c r="M228" s="253"/>
      <c r="N228" s="254">
        <f t="shared" si="75"/>
        <v>0</v>
      </c>
      <c r="O228" s="254"/>
      <c r="P228" s="254"/>
      <c r="Q228" s="254"/>
      <c r="R228" s="37"/>
      <c r="T228" s="177" t="s">
        <v>22</v>
      </c>
      <c r="U228" s="44" t="s">
        <v>49</v>
      </c>
      <c r="V228" s="36"/>
      <c r="W228" s="178">
        <f t="shared" si="76"/>
        <v>0</v>
      </c>
      <c r="X228" s="178">
        <v>0</v>
      </c>
      <c r="Y228" s="178">
        <f t="shared" si="77"/>
        <v>0</v>
      </c>
      <c r="Z228" s="178">
        <v>0</v>
      </c>
      <c r="AA228" s="179">
        <f t="shared" si="78"/>
        <v>0</v>
      </c>
      <c r="AR228" s="19" t="s">
        <v>224</v>
      </c>
      <c r="AT228" s="19" t="s">
        <v>220</v>
      </c>
      <c r="AU228" s="19" t="s">
        <v>93</v>
      </c>
      <c r="AY228" s="19" t="s">
        <v>219</v>
      </c>
      <c r="BE228" s="118">
        <f t="shared" si="79"/>
        <v>0</v>
      </c>
      <c r="BF228" s="118">
        <f t="shared" si="80"/>
        <v>0</v>
      </c>
      <c r="BG228" s="118">
        <f t="shared" si="81"/>
        <v>0</v>
      </c>
      <c r="BH228" s="118">
        <f t="shared" si="82"/>
        <v>0</v>
      </c>
      <c r="BI228" s="118">
        <f t="shared" si="83"/>
        <v>0</v>
      </c>
      <c r="BJ228" s="19" t="s">
        <v>40</v>
      </c>
      <c r="BK228" s="118">
        <f t="shared" si="84"/>
        <v>0</v>
      </c>
      <c r="BL228" s="19" t="s">
        <v>224</v>
      </c>
      <c r="BM228" s="19" t="s">
        <v>1602</v>
      </c>
    </row>
    <row r="229" spans="2:65" s="1" customFormat="1" ht="25.5" customHeight="1">
      <c r="B229" s="35"/>
      <c r="C229" s="173" t="s">
        <v>648</v>
      </c>
      <c r="D229" s="173" t="s">
        <v>220</v>
      </c>
      <c r="E229" s="174" t="s">
        <v>1603</v>
      </c>
      <c r="F229" s="251" t="s">
        <v>1604</v>
      </c>
      <c r="G229" s="251"/>
      <c r="H229" s="251"/>
      <c r="I229" s="251"/>
      <c r="J229" s="175" t="s">
        <v>1358</v>
      </c>
      <c r="K229" s="176">
        <v>2</v>
      </c>
      <c r="L229" s="252">
        <v>0</v>
      </c>
      <c r="M229" s="253"/>
      <c r="N229" s="254">
        <f t="shared" si="75"/>
        <v>0</v>
      </c>
      <c r="O229" s="254"/>
      <c r="P229" s="254"/>
      <c r="Q229" s="254"/>
      <c r="R229" s="37"/>
      <c r="T229" s="177" t="s">
        <v>22</v>
      </c>
      <c r="U229" s="44" t="s">
        <v>49</v>
      </c>
      <c r="V229" s="36"/>
      <c r="W229" s="178">
        <f t="shared" si="76"/>
        <v>0</v>
      </c>
      <c r="X229" s="178">
        <v>0</v>
      </c>
      <c r="Y229" s="178">
        <f t="shared" si="77"/>
        <v>0</v>
      </c>
      <c r="Z229" s="178">
        <v>0</v>
      </c>
      <c r="AA229" s="179">
        <f t="shared" si="78"/>
        <v>0</v>
      </c>
      <c r="AR229" s="19" t="s">
        <v>224</v>
      </c>
      <c r="AT229" s="19" t="s">
        <v>220</v>
      </c>
      <c r="AU229" s="19" t="s">
        <v>93</v>
      </c>
      <c r="AY229" s="19" t="s">
        <v>219</v>
      </c>
      <c r="BE229" s="118">
        <f t="shared" si="79"/>
        <v>0</v>
      </c>
      <c r="BF229" s="118">
        <f t="shared" si="80"/>
        <v>0</v>
      </c>
      <c r="BG229" s="118">
        <f t="shared" si="81"/>
        <v>0</v>
      </c>
      <c r="BH229" s="118">
        <f t="shared" si="82"/>
        <v>0</v>
      </c>
      <c r="BI229" s="118">
        <f t="shared" si="83"/>
        <v>0</v>
      </c>
      <c r="BJ229" s="19" t="s">
        <v>40</v>
      </c>
      <c r="BK229" s="118">
        <f t="shared" si="84"/>
        <v>0</v>
      </c>
      <c r="BL229" s="19" t="s">
        <v>224</v>
      </c>
      <c r="BM229" s="19" t="s">
        <v>1605</v>
      </c>
    </row>
    <row r="230" spans="2:65" s="1" customFormat="1" ht="16.5" customHeight="1">
      <c r="B230" s="35"/>
      <c r="C230" s="173" t="s">
        <v>652</v>
      </c>
      <c r="D230" s="173" t="s">
        <v>220</v>
      </c>
      <c r="E230" s="174" t="s">
        <v>1606</v>
      </c>
      <c r="F230" s="251" t="s">
        <v>1607</v>
      </c>
      <c r="G230" s="251"/>
      <c r="H230" s="251"/>
      <c r="I230" s="251"/>
      <c r="J230" s="175" t="s">
        <v>1358</v>
      </c>
      <c r="K230" s="176">
        <v>28</v>
      </c>
      <c r="L230" s="252">
        <v>0</v>
      </c>
      <c r="M230" s="253"/>
      <c r="N230" s="254">
        <f t="shared" si="75"/>
        <v>0</v>
      </c>
      <c r="O230" s="254"/>
      <c r="P230" s="254"/>
      <c r="Q230" s="254"/>
      <c r="R230" s="37"/>
      <c r="T230" s="177" t="s">
        <v>22</v>
      </c>
      <c r="U230" s="44" t="s">
        <v>49</v>
      </c>
      <c r="V230" s="36"/>
      <c r="W230" s="178">
        <f t="shared" si="76"/>
        <v>0</v>
      </c>
      <c r="X230" s="178">
        <v>0</v>
      </c>
      <c r="Y230" s="178">
        <f t="shared" si="77"/>
        <v>0</v>
      </c>
      <c r="Z230" s="178">
        <v>0</v>
      </c>
      <c r="AA230" s="179">
        <f t="shared" si="78"/>
        <v>0</v>
      </c>
      <c r="AR230" s="19" t="s">
        <v>224</v>
      </c>
      <c r="AT230" s="19" t="s">
        <v>220</v>
      </c>
      <c r="AU230" s="19" t="s">
        <v>93</v>
      </c>
      <c r="AY230" s="19" t="s">
        <v>219</v>
      </c>
      <c r="BE230" s="118">
        <f t="shared" si="79"/>
        <v>0</v>
      </c>
      <c r="BF230" s="118">
        <f t="shared" si="80"/>
        <v>0</v>
      </c>
      <c r="BG230" s="118">
        <f t="shared" si="81"/>
        <v>0</v>
      </c>
      <c r="BH230" s="118">
        <f t="shared" si="82"/>
        <v>0</v>
      </c>
      <c r="BI230" s="118">
        <f t="shared" si="83"/>
        <v>0</v>
      </c>
      <c r="BJ230" s="19" t="s">
        <v>40</v>
      </c>
      <c r="BK230" s="118">
        <f t="shared" si="84"/>
        <v>0</v>
      </c>
      <c r="BL230" s="19" t="s">
        <v>224</v>
      </c>
      <c r="BM230" s="19" t="s">
        <v>1608</v>
      </c>
    </row>
    <row r="231" spans="2:65" s="1" customFormat="1" ht="38.25" customHeight="1">
      <c r="B231" s="35"/>
      <c r="C231" s="173" t="s">
        <v>656</v>
      </c>
      <c r="D231" s="173" t="s">
        <v>220</v>
      </c>
      <c r="E231" s="174" t="s">
        <v>1609</v>
      </c>
      <c r="F231" s="251" t="s">
        <v>1610</v>
      </c>
      <c r="G231" s="251"/>
      <c r="H231" s="251"/>
      <c r="I231" s="251"/>
      <c r="J231" s="175" t="s">
        <v>429</v>
      </c>
      <c r="K231" s="176">
        <v>70</v>
      </c>
      <c r="L231" s="252">
        <v>0</v>
      </c>
      <c r="M231" s="253"/>
      <c r="N231" s="254">
        <f t="shared" si="75"/>
        <v>0</v>
      </c>
      <c r="O231" s="254"/>
      <c r="P231" s="254"/>
      <c r="Q231" s="254"/>
      <c r="R231" s="37"/>
      <c r="T231" s="177" t="s">
        <v>22</v>
      </c>
      <c r="U231" s="44" t="s">
        <v>49</v>
      </c>
      <c r="V231" s="36"/>
      <c r="W231" s="178">
        <f t="shared" si="76"/>
        <v>0</v>
      </c>
      <c r="X231" s="178">
        <v>0</v>
      </c>
      <c r="Y231" s="178">
        <f t="shared" si="77"/>
        <v>0</v>
      </c>
      <c r="Z231" s="178">
        <v>0</v>
      </c>
      <c r="AA231" s="179">
        <f t="shared" si="78"/>
        <v>0</v>
      </c>
      <c r="AR231" s="19" t="s">
        <v>224</v>
      </c>
      <c r="AT231" s="19" t="s">
        <v>220</v>
      </c>
      <c r="AU231" s="19" t="s">
        <v>93</v>
      </c>
      <c r="AY231" s="19" t="s">
        <v>219</v>
      </c>
      <c r="BE231" s="118">
        <f t="shared" si="79"/>
        <v>0</v>
      </c>
      <c r="BF231" s="118">
        <f t="shared" si="80"/>
        <v>0</v>
      </c>
      <c r="BG231" s="118">
        <f t="shared" si="81"/>
        <v>0</v>
      </c>
      <c r="BH231" s="118">
        <f t="shared" si="82"/>
        <v>0</v>
      </c>
      <c r="BI231" s="118">
        <f t="shared" si="83"/>
        <v>0</v>
      </c>
      <c r="BJ231" s="19" t="s">
        <v>40</v>
      </c>
      <c r="BK231" s="118">
        <f t="shared" si="84"/>
        <v>0</v>
      </c>
      <c r="BL231" s="19" t="s">
        <v>224</v>
      </c>
      <c r="BM231" s="19" t="s">
        <v>1611</v>
      </c>
    </row>
    <row r="232" spans="2:65" s="1" customFormat="1" ht="25.5" customHeight="1">
      <c r="B232" s="35"/>
      <c r="C232" s="173" t="s">
        <v>660</v>
      </c>
      <c r="D232" s="173" t="s">
        <v>220</v>
      </c>
      <c r="E232" s="174" t="s">
        <v>1612</v>
      </c>
      <c r="F232" s="251" t="s">
        <v>1613</v>
      </c>
      <c r="G232" s="251"/>
      <c r="H232" s="251"/>
      <c r="I232" s="251"/>
      <c r="J232" s="175" t="s">
        <v>429</v>
      </c>
      <c r="K232" s="176">
        <v>70</v>
      </c>
      <c r="L232" s="252">
        <v>0</v>
      </c>
      <c r="M232" s="253"/>
      <c r="N232" s="254">
        <f t="shared" si="75"/>
        <v>0</v>
      </c>
      <c r="O232" s="254"/>
      <c r="P232" s="254"/>
      <c r="Q232" s="254"/>
      <c r="R232" s="37"/>
      <c r="T232" s="177" t="s">
        <v>22</v>
      </c>
      <c r="U232" s="44" t="s">
        <v>49</v>
      </c>
      <c r="V232" s="36"/>
      <c r="W232" s="178">
        <f t="shared" si="76"/>
        <v>0</v>
      </c>
      <c r="X232" s="178">
        <v>0</v>
      </c>
      <c r="Y232" s="178">
        <f t="shared" si="77"/>
        <v>0</v>
      </c>
      <c r="Z232" s="178">
        <v>0</v>
      </c>
      <c r="AA232" s="179">
        <f t="shared" si="78"/>
        <v>0</v>
      </c>
      <c r="AR232" s="19" t="s">
        <v>224</v>
      </c>
      <c r="AT232" s="19" t="s">
        <v>220</v>
      </c>
      <c r="AU232" s="19" t="s">
        <v>93</v>
      </c>
      <c r="AY232" s="19" t="s">
        <v>219</v>
      </c>
      <c r="BE232" s="118">
        <f t="shared" si="79"/>
        <v>0</v>
      </c>
      <c r="BF232" s="118">
        <f t="shared" si="80"/>
        <v>0</v>
      </c>
      <c r="BG232" s="118">
        <f t="shared" si="81"/>
        <v>0</v>
      </c>
      <c r="BH232" s="118">
        <f t="shared" si="82"/>
        <v>0</v>
      </c>
      <c r="BI232" s="118">
        <f t="shared" si="83"/>
        <v>0</v>
      </c>
      <c r="BJ232" s="19" t="s">
        <v>40</v>
      </c>
      <c r="BK232" s="118">
        <f t="shared" si="84"/>
        <v>0</v>
      </c>
      <c r="BL232" s="19" t="s">
        <v>224</v>
      </c>
      <c r="BM232" s="19" t="s">
        <v>1614</v>
      </c>
    </row>
    <row r="233" spans="2:65" s="1" customFormat="1" ht="38.25" customHeight="1">
      <c r="B233" s="35"/>
      <c r="C233" s="173" t="s">
        <v>664</v>
      </c>
      <c r="D233" s="173" t="s">
        <v>220</v>
      </c>
      <c r="E233" s="174" t="s">
        <v>1615</v>
      </c>
      <c r="F233" s="251" t="s">
        <v>1616</v>
      </c>
      <c r="G233" s="251"/>
      <c r="H233" s="251"/>
      <c r="I233" s="251"/>
      <c r="J233" s="175" t="s">
        <v>429</v>
      </c>
      <c r="K233" s="176">
        <v>30</v>
      </c>
      <c r="L233" s="252">
        <v>0</v>
      </c>
      <c r="M233" s="253"/>
      <c r="N233" s="254">
        <f t="shared" si="75"/>
        <v>0</v>
      </c>
      <c r="O233" s="254"/>
      <c r="P233" s="254"/>
      <c r="Q233" s="254"/>
      <c r="R233" s="37"/>
      <c r="T233" s="177" t="s">
        <v>22</v>
      </c>
      <c r="U233" s="44" t="s">
        <v>49</v>
      </c>
      <c r="V233" s="36"/>
      <c r="W233" s="178">
        <f t="shared" si="76"/>
        <v>0</v>
      </c>
      <c r="X233" s="178">
        <v>0</v>
      </c>
      <c r="Y233" s="178">
        <f t="shared" si="77"/>
        <v>0</v>
      </c>
      <c r="Z233" s="178">
        <v>0</v>
      </c>
      <c r="AA233" s="179">
        <f t="shared" si="78"/>
        <v>0</v>
      </c>
      <c r="AR233" s="19" t="s">
        <v>224</v>
      </c>
      <c r="AT233" s="19" t="s">
        <v>220</v>
      </c>
      <c r="AU233" s="19" t="s">
        <v>93</v>
      </c>
      <c r="AY233" s="19" t="s">
        <v>219</v>
      </c>
      <c r="BE233" s="118">
        <f t="shared" si="79"/>
        <v>0</v>
      </c>
      <c r="BF233" s="118">
        <f t="shared" si="80"/>
        <v>0</v>
      </c>
      <c r="BG233" s="118">
        <f t="shared" si="81"/>
        <v>0</v>
      </c>
      <c r="BH233" s="118">
        <f t="shared" si="82"/>
        <v>0</v>
      </c>
      <c r="BI233" s="118">
        <f t="shared" si="83"/>
        <v>0</v>
      </c>
      <c r="BJ233" s="19" t="s">
        <v>40</v>
      </c>
      <c r="BK233" s="118">
        <f t="shared" si="84"/>
        <v>0</v>
      </c>
      <c r="BL233" s="19" t="s">
        <v>224</v>
      </c>
      <c r="BM233" s="19" t="s">
        <v>1617</v>
      </c>
    </row>
    <row r="234" spans="2:65" s="1" customFormat="1" ht="51" customHeight="1">
      <c r="B234" s="35"/>
      <c r="C234" s="173" t="s">
        <v>668</v>
      </c>
      <c r="D234" s="173" t="s">
        <v>220</v>
      </c>
      <c r="E234" s="174" t="s">
        <v>1618</v>
      </c>
      <c r="F234" s="251" t="s">
        <v>1619</v>
      </c>
      <c r="G234" s="251"/>
      <c r="H234" s="251"/>
      <c r="I234" s="251"/>
      <c r="J234" s="175" t="s">
        <v>223</v>
      </c>
      <c r="K234" s="176">
        <v>25</v>
      </c>
      <c r="L234" s="252">
        <v>0</v>
      </c>
      <c r="M234" s="253"/>
      <c r="N234" s="254">
        <f t="shared" si="75"/>
        <v>0</v>
      </c>
      <c r="O234" s="254"/>
      <c r="P234" s="254"/>
      <c r="Q234" s="254"/>
      <c r="R234" s="37"/>
      <c r="T234" s="177" t="s">
        <v>22</v>
      </c>
      <c r="U234" s="44" t="s">
        <v>49</v>
      </c>
      <c r="V234" s="36"/>
      <c r="W234" s="178">
        <f t="shared" si="76"/>
        <v>0</v>
      </c>
      <c r="X234" s="178">
        <v>0</v>
      </c>
      <c r="Y234" s="178">
        <f t="shared" si="77"/>
        <v>0</v>
      </c>
      <c r="Z234" s="178">
        <v>0</v>
      </c>
      <c r="AA234" s="179">
        <f t="shared" si="78"/>
        <v>0</v>
      </c>
      <c r="AR234" s="19" t="s">
        <v>224</v>
      </c>
      <c r="AT234" s="19" t="s">
        <v>220</v>
      </c>
      <c r="AU234" s="19" t="s">
        <v>93</v>
      </c>
      <c r="AY234" s="19" t="s">
        <v>219</v>
      </c>
      <c r="BE234" s="118">
        <f t="shared" si="79"/>
        <v>0</v>
      </c>
      <c r="BF234" s="118">
        <f t="shared" si="80"/>
        <v>0</v>
      </c>
      <c r="BG234" s="118">
        <f t="shared" si="81"/>
        <v>0</v>
      </c>
      <c r="BH234" s="118">
        <f t="shared" si="82"/>
        <v>0</v>
      </c>
      <c r="BI234" s="118">
        <f t="shared" si="83"/>
        <v>0</v>
      </c>
      <c r="BJ234" s="19" t="s">
        <v>40</v>
      </c>
      <c r="BK234" s="118">
        <f t="shared" si="84"/>
        <v>0</v>
      </c>
      <c r="BL234" s="19" t="s">
        <v>224</v>
      </c>
      <c r="BM234" s="19" t="s">
        <v>1620</v>
      </c>
    </row>
    <row r="235" spans="2:65" s="1" customFormat="1" ht="25.5" customHeight="1">
      <c r="B235" s="35"/>
      <c r="C235" s="173" t="s">
        <v>672</v>
      </c>
      <c r="D235" s="173" t="s">
        <v>220</v>
      </c>
      <c r="E235" s="174" t="s">
        <v>1621</v>
      </c>
      <c r="F235" s="251" t="s">
        <v>1622</v>
      </c>
      <c r="G235" s="251"/>
      <c r="H235" s="251"/>
      <c r="I235" s="251"/>
      <c r="J235" s="175" t="s">
        <v>1354</v>
      </c>
      <c r="K235" s="176">
        <v>1</v>
      </c>
      <c r="L235" s="252">
        <v>0</v>
      </c>
      <c r="M235" s="253"/>
      <c r="N235" s="254">
        <f t="shared" si="75"/>
        <v>0</v>
      </c>
      <c r="O235" s="254"/>
      <c r="P235" s="254"/>
      <c r="Q235" s="254"/>
      <c r="R235" s="37"/>
      <c r="T235" s="177" t="s">
        <v>22</v>
      </c>
      <c r="U235" s="44" t="s">
        <v>49</v>
      </c>
      <c r="V235" s="36"/>
      <c r="W235" s="178">
        <f t="shared" si="76"/>
        <v>0</v>
      </c>
      <c r="X235" s="178">
        <v>0</v>
      </c>
      <c r="Y235" s="178">
        <f t="shared" si="77"/>
        <v>0</v>
      </c>
      <c r="Z235" s="178">
        <v>0</v>
      </c>
      <c r="AA235" s="179">
        <f t="shared" si="78"/>
        <v>0</v>
      </c>
      <c r="AR235" s="19" t="s">
        <v>224</v>
      </c>
      <c r="AT235" s="19" t="s">
        <v>220</v>
      </c>
      <c r="AU235" s="19" t="s">
        <v>93</v>
      </c>
      <c r="AY235" s="19" t="s">
        <v>219</v>
      </c>
      <c r="BE235" s="118">
        <f t="shared" si="79"/>
        <v>0</v>
      </c>
      <c r="BF235" s="118">
        <f t="shared" si="80"/>
        <v>0</v>
      </c>
      <c r="BG235" s="118">
        <f t="shared" si="81"/>
        <v>0</v>
      </c>
      <c r="BH235" s="118">
        <f t="shared" si="82"/>
        <v>0</v>
      </c>
      <c r="BI235" s="118">
        <f t="shared" si="83"/>
        <v>0</v>
      </c>
      <c r="BJ235" s="19" t="s">
        <v>40</v>
      </c>
      <c r="BK235" s="118">
        <f t="shared" si="84"/>
        <v>0</v>
      </c>
      <c r="BL235" s="19" t="s">
        <v>224</v>
      </c>
      <c r="BM235" s="19" t="s">
        <v>1623</v>
      </c>
    </row>
    <row r="236" spans="2:65" s="1" customFormat="1" ht="38.25" customHeight="1">
      <c r="B236" s="35"/>
      <c r="C236" s="173" t="s">
        <v>676</v>
      </c>
      <c r="D236" s="173" t="s">
        <v>220</v>
      </c>
      <c r="E236" s="174" t="s">
        <v>1624</v>
      </c>
      <c r="F236" s="251" t="s">
        <v>1625</v>
      </c>
      <c r="G236" s="251"/>
      <c r="H236" s="251"/>
      <c r="I236" s="251"/>
      <c r="J236" s="175" t="s">
        <v>1354</v>
      </c>
      <c r="K236" s="176">
        <v>1</v>
      </c>
      <c r="L236" s="252">
        <v>0</v>
      </c>
      <c r="M236" s="253"/>
      <c r="N236" s="254">
        <f t="shared" si="75"/>
        <v>0</v>
      </c>
      <c r="O236" s="254"/>
      <c r="P236" s="254"/>
      <c r="Q236" s="254"/>
      <c r="R236" s="37"/>
      <c r="T236" s="177" t="s">
        <v>22</v>
      </c>
      <c r="U236" s="44" t="s">
        <v>49</v>
      </c>
      <c r="V236" s="36"/>
      <c r="W236" s="178">
        <f t="shared" si="76"/>
        <v>0</v>
      </c>
      <c r="X236" s="178">
        <v>0</v>
      </c>
      <c r="Y236" s="178">
        <f t="shared" si="77"/>
        <v>0</v>
      </c>
      <c r="Z236" s="178">
        <v>0</v>
      </c>
      <c r="AA236" s="179">
        <f t="shared" si="78"/>
        <v>0</v>
      </c>
      <c r="AR236" s="19" t="s">
        <v>224</v>
      </c>
      <c r="AT236" s="19" t="s">
        <v>220</v>
      </c>
      <c r="AU236" s="19" t="s">
        <v>93</v>
      </c>
      <c r="AY236" s="19" t="s">
        <v>219</v>
      </c>
      <c r="BE236" s="118">
        <f t="shared" si="79"/>
        <v>0</v>
      </c>
      <c r="BF236" s="118">
        <f t="shared" si="80"/>
        <v>0</v>
      </c>
      <c r="BG236" s="118">
        <f t="shared" si="81"/>
        <v>0</v>
      </c>
      <c r="BH236" s="118">
        <f t="shared" si="82"/>
        <v>0</v>
      </c>
      <c r="BI236" s="118">
        <f t="shared" si="83"/>
        <v>0</v>
      </c>
      <c r="BJ236" s="19" t="s">
        <v>40</v>
      </c>
      <c r="BK236" s="118">
        <f t="shared" si="84"/>
        <v>0</v>
      </c>
      <c r="BL236" s="19" t="s">
        <v>224</v>
      </c>
      <c r="BM236" s="19" t="s">
        <v>1626</v>
      </c>
    </row>
    <row r="237" spans="2:65" s="1" customFormat="1" ht="25.5" customHeight="1">
      <c r="B237" s="35"/>
      <c r="C237" s="173" t="s">
        <v>680</v>
      </c>
      <c r="D237" s="173" t="s">
        <v>220</v>
      </c>
      <c r="E237" s="174" t="s">
        <v>1627</v>
      </c>
      <c r="F237" s="251" t="s">
        <v>1628</v>
      </c>
      <c r="G237" s="251"/>
      <c r="H237" s="251"/>
      <c r="I237" s="251"/>
      <c r="J237" s="175" t="s">
        <v>1358</v>
      </c>
      <c r="K237" s="176">
        <v>3</v>
      </c>
      <c r="L237" s="252">
        <v>0</v>
      </c>
      <c r="M237" s="253"/>
      <c r="N237" s="254">
        <f t="shared" si="75"/>
        <v>0</v>
      </c>
      <c r="O237" s="254"/>
      <c r="P237" s="254"/>
      <c r="Q237" s="254"/>
      <c r="R237" s="37"/>
      <c r="T237" s="177" t="s">
        <v>22</v>
      </c>
      <c r="U237" s="44" t="s">
        <v>49</v>
      </c>
      <c r="V237" s="36"/>
      <c r="W237" s="178">
        <f t="shared" si="76"/>
        <v>0</v>
      </c>
      <c r="X237" s="178">
        <v>0</v>
      </c>
      <c r="Y237" s="178">
        <f t="shared" si="77"/>
        <v>0</v>
      </c>
      <c r="Z237" s="178">
        <v>0</v>
      </c>
      <c r="AA237" s="179">
        <f t="shared" si="78"/>
        <v>0</v>
      </c>
      <c r="AR237" s="19" t="s">
        <v>224</v>
      </c>
      <c r="AT237" s="19" t="s">
        <v>220</v>
      </c>
      <c r="AU237" s="19" t="s">
        <v>93</v>
      </c>
      <c r="AY237" s="19" t="s">
        <v>219</v>
      </c>
      <c r="BE237" s="118">
        <f t="shared" si="79"/>
        <v>0</v>
      </c>
      <c r="BF237" s="118">
        <f t="shared" si="80"/>
        <v>0</v>
      </c>
      <c r="BG237" s="118">
        <f t="shared" si="81"/>
        <v>0</v>
      </c>
      <c r="BH237" s="118">
        <f t="shared" si="82"/>
        <v>0</v>
      </c>
      <c r="BI237" s="118">
        <f t="shared" si="83"/>
        <v>0</v>
      </c>
      <c r="BJ237" s="19" t="s">
        <v>40</v>
      </c>
      <c r="BK237" s="118">
        <f t="shared" si="84"/>
        <v>0</v>
      </c>
      <c r="BL237" s="19" t="s">
        <v>224</v>
      </c>
      <c r="BM237" s="19" t="s">
        <v>1629</v>
      </c>
    </row>
    <row r="238" spans="2:65" s="10" customFormat="1" ht="29.85" customHeight="1">
      <c r="B238" s="162"/>
      <c r="C238" s="163"/>
      <c r="D238" s="172" t="s">
        <v>1346</v>
      </c>
      <c r="E238" s="172"/>
      <c r="F238" s="172"/>
      <c r="G238" s="172"/>
      <c r="H238" s="172"/>
      <c r="I238" s="172"/>
      <c r="J238" s="172"/>
      <c r="K238" s="172"/>
      <c r="L238" s="172"/>
      <c r="M238" s="172"/>
      <c r="N238" s="255">
        <f>BK238</f>
        <v>0</v>
      </c>
      <c r="O238" s="256"/>
      <c r="P238" s="256"/>
      <c r="Q238" s="256"/>
      <c r="R238" s="165"/>
      <c r="T238" s="166"/>
      <c r="U238" s="163"/>
      <c r="V238" s="163"/>
      <c r="W238" s="167">
        <f>W239+SUM(W240:W255)</f>
        <v>0</v>
      </c>
      <c r="X238" s="163"/>
      <c r="Y238" s="167">
        <f>Y239+SUM(Y240:Y255)</f>
        <v>0</v>
      </c>
      <c r="Z238" s="163"/>
      <c r="AA238" s="168">
        <f>AA239+SUM(AA240:AA255)</f>
        <v>0</v>
      </c>
      <c r="AR238" s="169" t="s">
        <v>40</v>
      </c>
      <c r="AT238" s="170" t="s">
        <v>83</v>
      </c>
      <c r="AU238" s="170" t="s">
        <v>40</v>
      </c>
      <c r="AY238" s="169" t="s">
        <v>219</v>
      </c>
      <c r="BK238" s="171">
        <f>BK239+SUM(BK240:BK255)</f>
        <v>0</v>
      </c>
    </row>
    <row r="239" spans="2:65" s="1" customFormat="1" ht="16.5" customHeight="1">
      <c r="B239" s="35"/>
      <c r="C239" s="173" t="s">
        <v>684</v>
      </c>
      <c r="D239" s="173" t="s">
        <v>220</v>
      </c>
      <c r="E239" s="174" t="s">
        <v>1630</v>
      </c>
      <c r="F239" s="251" t="s">
        <v>1631</v>
      </c>
      <c r="G239" s="251"/>
      <c r="H239" s="251"/>
      <c r="I239" s="251"/>
      <c r="J239" s="175" t="s">
        <v>1350</v>
      </c>
      <c r="K239" s="176">
        <v>1</v>
      </c>
      <c r="L239" s="252">
        <v>0</v>
      </c>
      <c r="M239" s="253"/>
      <c r="N239" s="254">
        <f t="shared" ref="N239:N254" si="85">ROUND(L239*K239,2)</f>
        <v>0</v>
      </c>
      <c r="O239" s="254"/>
      <c r="P239" s="254"/>
      <c r="Q239" s="254"/>
      <c r="R239" s="37"/>
      <c r="T239" s="177" t="s">
        <v>22</v>
      </c>
      <c r="U239" s="44" t="s">
        <v>49</v>
      </c>
      <c r="V239" s="36"/>
      <c r="W239" s="178">
        <f t="shared" ref="W239:W254" si="86">V239*K239</f>
        <v>0</v>
      </c>
      <c r="X239" s="178">
        <v>0</v>
      </c>
      <c r="Y239" s="178">
        <f t="shared" ref="Y239:Y254" si="87">X239*K239</f>
        <v>0</v>
      </c>
      <c r="Z239" s="178">
        <v>0</v>
      </c>
      <c r="AA239" s="179">
        <f t="shared" ref="AA239:AA254" si="88">Z239*K239</f>
        <v>0</v>
      </c>
      <c r="AR239" s="19" t="s">
        <v>224</v>
      </c>
      <c r="AT239" s="19" t="s">
        <v>220</v>
      </c>
      <c r="AU239" s="19" t="s">
        <v>93</v>
      </c>
      <c r="AY239" s="19" t="s">
        <v>219</v>
      </c>
      <c r="BE239" s="118">
        <f t="shared" ref="BE239:BE254" si="89">IF(U239="základní",N239,0)</f>
        <v>0</v>
      </c>
      <c r="BF239" s="118">
        <f t="shared" ref="BF239:BF254" si="90">IF(U239="snížená",N239,0)</f>
        <v>0</v>
      </c>
      <c r="BG239" s="118">
        <f t="shared" ref="BG239:BG254" si="91">IF(U239="zákl. přenesená",N239,0)</f>
        <v>0</v>
      </c>
      <c r="BH239" s="118">
        <f t="shared" ref="BH239:BH254" si="92">IF(U239="sníž. přenesená",N239,0)</f>
        <v>0</v>
      </c>
      <c r="BI239" s="118">
        <f t="shared" ref="BI239:BI254" si="93">IF(U239="nulová",N239,0)</f>
        <v>0</v>
      </c>
      <c r="BJ239" s="19" t="s">
        <v>40</v>
      </c>
      <c r="BK239" s="118">
        <f t="shared" ref="BK239:BK254" si="94">ROUND(L239*K239,2)</f>
        <v>0</v>
      </c>
      <c r="BL239" s="19" t="s">
        <v>224</v>
      </c>
      <c r="BM239" s="19" t="s">
        <v>1632</v>
      </c>
    </row>
    <row r="240" spans="2:65" s="1" customFormat="1" ht="63.75" customHeight="1">
      <c r="B240" s="35"/>
      <c r="C240" s="173" t="s">
        <v>688</v>
      </c>
      <c r="D240" s="173" t="s">
        <v>220</v>
      </c>
      <c r="E240" s="174" t="s">
        <v>1633</v>
      </c>
      <c r="F240" s="251" t="s">
        <v>1634</v>
      </c>
      <c r="G240" s="251"/>
      <c r="H240" s="251"/>
      <c r="I240" s="251"/>
      <c r="J240" s="175" t="s">
        <v>1354</v>
      </c>
      <c r="K240" s="176">
        <v>10</v>
      </c>
      <c r="L240" s="252">
        <v>0</v>
      </c>
      <c r="M240" s="253"/>
      <c r="N240" s="254">
        <f t="shared" si="85"/>
        <v>0</v>
      </c>
      <c r="O240" s="254"/>
      <c r="P240" s="254"/>
      <c r="Q240" s="254"/>
      <c r="R240" s="37"/>
      <c r="T240" s="177" t="s">
        <v>22</v>
      </c>
      <c r="U240" s="44" t="s">
        <v>49</v>
      </c>
      <c r="V240" s="36"/>
      <c r="W240" s="178">
        <f t="shared" si="86"/>
        <v>0</v>
      </c>
      <c r="X240" s="178">
        <v>0</v>
      </c>
      <c r="Y240" s="178">
        <f t="shared" si="87"/>
        <v>0</v>
      </c>
      <c r="Z240" s="178">
        <v>0</v>
      </c>
      <c r="AA240" s="179">
        <f t="shared" si="88"/>
        <v>0</v>
      </c>
      <c r="AR240" s="19" t="s">
        <v>224</v>
      </c>
      <c r="AT240" s="19" t="s">
        <v>220</v>
      </c>
      <c r="AU240" s="19" t="s">
        <v>93</v>
      </c>
      <c r="AY240" s="19" t="s">
        <v>219</v>
      </c>
      <c r="BE240" s="118">
        <f t="shared" si="89"/>
        <v>0</v>
      </c>
      <c r="BF240" s="118">
        <f t="shared" si="90"/>
        <v>0</v>
      </c>
      <c r="BG240" s="118">
        <f t="shared" si="91"/>
        <v>0</v>
      </c>
      <c r="BH240" s="118">
        <f t="shared" si="92"/>
        <v>0</v>
      </c>
      <c r="BI240" s="118">
        <f t="shared" si="93"/>
        <v>0</v>
      </c>
      <c r="BJ240" s="19" t="s">
        <v>40</v>
      </c>
      <c r="BK240" s="118">
        <f t="shared" si="94"/>
        <v>0</v>
      </c>
      <c r="BL240" s="19" t="s">
        <v>224</v>
      </c>
      <c r="BM240" s="19" t="s">
        <v>1635</v>
      </c>
    </row>
    <row r="241" spans="2:65" s="1" customFormat="1" ht="51" customHeight="1">
      <c r="B241" s="35"/>
      <c r="C241" s="173" t="s">
        <v>692</v>
      </c>
      <c r="D241" s="173" t="s">
        <v>220</v>
      </c>
      <c r="E241" s="174" t="s">
        <v>1636</v>
      </c>
      <c r="F241" s="251" t="s">
        <v>1637</v>
      </c>
      <c r="G241" s="251"/>
      <c r="H241" s="251"/>
      <c r="I241" s="251"/>
      <c r="J241" s="175" t="s">
        <v>1358</v>
      </c>
      <c r="K241" s="176">
        <v>10</v>
      </c>
      <c r="L241" s="252">
        <v>0</v>
      </c>
      <c r="M241" s="253"/>
      <c r="N241" s="254">
        <f t="shared" si="85"/>
        <v>0</v>
      </c>
      <c r="O241" s="254"/>
      <c r="P241" s="254"/>
      <c r="Q241" s="254"/>
      <c r="R241" s="37"/>
      <c r="T241" s="177" t="s">
        <v>22</v>
      </c>
      <c r="U241" s="44" t="s">
        <v>49</v>
      </c>
      <c r="V241" s="36"/>
      <c r="W241" s="178">
        <f t="shared" si="86"/>
        <v>0</v>
      </c>
      <c r="X241" s="178">
        <v>0</v>
      </c>
      <c r="Y241" s="178">
        <f t="shared" si="87"/>
        <v>0</v>
      </c>
      <c r="Z241" s="178">
        <v>0</v>
      </c>
      <c r="AA241" s="179">
        <f t="shared" si="88"/>
        <v>0</v>
      </c>
      <c r="AR241" s="19" t="s">
        <v>224</v>
      </c>
      <c r="AT241" s="19" t="s">
        <v>220</v>
      </c>
      <c r="AU241" s="19" t="s">
        <v>93</v>
      </c>
      <c r="AY241" s="19" t="s">
        <v>219</v>
      </c>
      <c r="BE241" s="118">
        <f t="shared" si="89"/>
        <v>0</v>
      </c>
      <c r="BF241" s="118">
        <f t="shared" si="90"/>
        <v>0</v>
      </c>
      <c r="BG241" s="118">
        <f t="shared" si="91"/>
        <v>0</v>
      </c>
      <c r="BH241" s="118">
        <f t="shared" si="92"/>
        <v>0</v>
      </c>
      <c r="BI241" s="118">
        <f t="shared" si="93"/>
        <v>0</v>
      </c>
      <c r="BJ241" s="19" t="s">
        <v>40</v>
      </c>
      <c r="BK241" s="118">
        <f t="shared" si="94"/>
        <v>0</v>
      </c>
      <c r="BL241" s="19" t="s">
        <v>224</v>
      </c>
      <c r="BM241" s="19" t="s">
        <v>1638</v>
      </c>
    </row>
    <row r="242" spans="2:65" s="1" customFormat="1" ht="16.5" customHeight="1">
      <c r="B242" s="35"/>
      <c r="C242" s="173" t="s">
        <v>696</v>
      </c>
      <c r="D242" s="173" t="s">
        <v>220</v>
      </c>
      <c r="E242" s="174" t="s">
        <v>1639</v>
      </c>
      <c r="F242" s="251" t="s">
        <v>1640</v>
      </c>
      <c r="G242" s="251"/>
      <c r="H242" s="251"/>
      <c r="I242" s="251"/>
      <c r="J242" s="175" t="s">
        <v>1358</v>
      </c>
      <c r="K242" s="176">
        <v>20</v>
      </c>
      <c r="L242" s="252">
        <v>0</v>
      </c>
      <c r="M242" s="253"/>
      <c r="N242" s="254">
        <f t="shared" si="85"/>
        <v>0</v>
      </c>
      <c r="O242" s="254"/>
      <c r="P242" s="254"/>
      <c r="Q242" s="254"/>
      <c r="R242" s="37"/>
      <c r="T242" s="177" t="s">
        <v>22</v>
      </c>
      <c r="U242" s="44" t="s">
        <v>49</v>
      </c>
      <c r="V242" s="36"/>
      <c r="W242" s="178">
        <f t="shared" si="86"/>
        <v>0</v>
      </c>
      <c r="X242" s="178">
        <v>0</v>
      </c>
      <c r="Y242" s="178">
        <f t="shared" si="87"/>
        <v>0</v>
      </c>
      <c r="Z242" s="178">
        <v>0</v>
      </c>
      <c r="AA242" s="179">
        <f t="shared" si="88"/>
        <v>0</v>
      </c>
      <c r="AR242" s="19" t="s">
        <v>224</v>
      </c>
      <c r="AT242" s="19" t="s">
        <v>220</v>
      </c>
      <c r="AU242" s="19" t="s">
        <v>93</v>
      </c>
      <c r="AY242" s="19" t="s">
        <v>219</v>
      </c>
      <c r="BE242" s="118">
        <f t="shared" si="89"/>
        <v>0</v>
      </c>
      <c r="BF242" s="118">
        <f t="shared" si="90"/>
        <v>0</v>
      </c>
      <c r="BG242" s="118">
        <f t="shared" si="91"/>
        <v>0</v>
      </c>
      <c r="BH242" s="118">
        <f t="shared" si="92"/>
        <v>0</v>
      </c>
      <c r="BI242" s="118">
        <f t="shared" si="93"/>
        <v>0</v>
      </c>
      <c r="BJ242" s="19" t="s">
        <v>40</v>
      </c>
      <c r="BK242" s="118">
        <f t="shared" si="94"/>
        <v>0</v>
      </c>
      <c r="BL242" s="19" t="s">
        <v>224</v>
      </c>
      <c r="BM242" s="19" t="s">
        <v>1641</v>
      </c>
    </row>
    <row r="243" spans="2:65" s="1" customFormat="1" ht="38.25" customHeight="1">
      <c r="B243" s="35"/>
      <c r="C243" s="173" t="s">
        <v>700</v>
      </c>
      <c r="D243" s="173" t="s">
        <v>220</v>
      </c>
      <c r="E243" s="174" t="s">
        <v>1642</v>
      </c>
      <c r="F243" s="251" t="s">
        <v>1643</v>
      </c>
      <c r="G243" s="251"/>
      <c r="H243" s="251"/>
      <c r="I243" s="251"/>
      <c r="J243" s="175" t="s">
        <v>1358</v>
      </c>
      <c r="K243" s="176">
        <v>30</v>
      </c>
      <c r="L243" s="252">
        <v>0</v>
      </c>
      <c r="M243" s="253"/>
      <c r="N243" s="254">
        <f t="shared" si="85"/>
        <v>0</v>
      </c>
      <c r="O243" s="254"/>
      <c r="P243" s="254"/>
      <c r="Q243" s="254"/>
      <c r="R243" s="37"/>
      <c r="T243" s="177" t="s">
        <v>22</v>
      </c>
      <c r="U243" s="44" t="s">
        <v>49</v>
      </c>
      <c r="V243" s="36"/>
      <c r="W243" s="178">
        <f t="shared" si="86"/>
        <v>0</v>
      </c>
      <c r="X243" s="178">
        <v>0</v>
      </c>
      <c r="Y243" s="178">
        <f t="shared" si="87"/>
        <v>0</v>
      </c>
      <c r="Z243" s="178">
        <v>0</v>
      </c>
      <c r="AA243" s="179">
        <f t="shared" si="88"/>
        <v>0</v>
      </c>
      <c r="AR243" s="19" t="s">
        <v>224</v>
      </c>
      <c r="AT243" s="19" t="s">
        <v>220</v>
      </c>
      <c r="AU243" s="19" t="s">
        <v>93</v>
      </c>
      <c r="AY243" s="19" t="s">
        <v>219</v>
      </c>
      <c r="BE243" s="118">
        <f t="shared" si="89"/>
        <v>0</v>
      </c>
      <c r="BF243" s="118">
        <f t="shared" si="90"/>
        <v>0</v>
      </c>
      <c r="BG243" s="118">
        <f t="shared" si="91"/>
        <v>0</v>
      </c>
      <c r="BH243" s="118">
        <f t="shared" si="92"/>
        <v>0</v>
      </c>
      <c r="BI243" s="118">
        <f t="shared" si="93"/>
        <v>0</v>
      </c>
      <c r="BJ243" s="19" t="s">
        <v>40</v>
      </c>
      <c r="BK243" s="118">
        <f t="shared" si="94"/>
        <v>0</v>
      </c>
      <c r="BL243" s="19" t="s">
        <v>224</v>
      </c>
      <c r="BM243" s="19" t="s">
        <v>1644</v>
      </c>
    </row>
    <row r="244" spans="2:65" s="1" customFormat="1" ht="38.25" customHeight="1">
      <c r="B244" s="35"/>
      <c r="C244" s="173" t="s">
        <v>704</v>
      </c>
      <c r="D244" s="173" t="s">
        <v>220</v>
      </c>
      <c r="E244" s="174" t="s">
        <v>1645</v>
      </c>
      <c r="F244" s="251" t="s">
        <v>1643</v>
      </c>
      <c r="G244" s="251"/>
      <c r="H244" s="251"/>
      <c r="I244" s="251"/>
      <c r="J244" s="175" t="s">
        <v>1358</v>
      </c>
      <c r="K244" s="176">
        <v>30</v>
      </c>
      <c r="L244" s="252">
        <v>0</v>
      </c>
      <c r="M244" s="253"/>
      <c r="N244" s="254">
        <f t="shared" si="85"/>
        <v>0</v>
      </c>
      <c r="O244" s="254"/>
      <c r="P244" s="254"/>
      <c r="Q244" s="254"/>
      <c r="R244" s="37"/>
      <c r="T244" s="177" t="s">
        <v>22</v>
      </c>
      <c r="U244" s="44" t="s">
        <v>49</v>
      </c>
      <c r="V244" s="36"/>
      <c r="W244" s="178">
        <f t="shared" si="86"/>
        <v>0</v>
      </c>
      <c r="X244" s="178">
        <v>0</v>
      </c>
      <c r="Y244" s="178">
        <f t="shared" si="87"/>
        <v>0</v>
      </c>
      <c r="Z244" s="178">
        <v>0</v>
      </c>
      <c r="AA244" s="179">
        <f t="shared" si="88"/>
        <v>0</v>
      </c>
      <c r="AR244" s="19" t="s">
        <v>224</v>
      </c>
      <c r="AT244" s="19" t="s">
        <v>220</v>
      </c>
      <c r="AU244" s="19" t="s">
        <v>93</v>
      </c>
      <c r="AY244" s="19" t="s">
        <v>219</v>
      </c>
      <c r="BE244" s="118">
        <f t="shared" si="89"/>
        <v>0</v>
      </c>
      <c r="BF244" s="118">
        <f t="shared" si="90"/>
        <v>0</v>
      </c>
      <c r="BG244" s="118">
        <f t="shared" si="91"/>
        <v>0</v>
      </c>
      <c r="BH244" s="118">
        <f t="shared" si="92"/>
        <v>0</v>
      </c>
      <c r="BI244" s="118">
        <f t="shared" si="93"/>
        <v>0</v>
      </c>
      <c r="BJ244" s="19" t="s">
        <v>40</v>
      </c>
      <c r="BK244" s="118">
        <f t="shared" si="94"/>
        <v>0</v>
      </c>
      <c r="BL244" s="19" t="s">
        <v>224</v>
      </c>
      <c r="BM244" s="19" t="s">
        <v>1646</v>
      </c>
    </row>
    <row r="245" spans="2:65" s="1" customFormat="1" ht="25.5" customHeight="1">
      <c r="B245" s="35"/>
      <c r="C245" s="173" t="s">
        <v>708</v>
      </c>
      <c r="D245" s="173" t="s">
        <v>220</v>
      </c>
      <c r="E245" s="174" t="s">
        <v>1647</v>
      </c>
      <c r="F245" s="251" t="s">
        <v>1376</v>
      </c>
      <c r="G245" s="251"/>
      <c r="H245" s="251"/>
      <c r="I245" s="251"/>
      <c r="J245" s="175" t="s">
        <v>429</v>
      </c>
      <c r="K245" s="176">
        <v>80</v>
      </c>
      <c r="L245" s="252">
        <v>0</v>
      </c>
      <c r="M245" s="253"/>
      <c r="N245" s="254">
        <f t="shared" si="85"/>
        <v>0</v>
      </c>
      <c r="O245" s="254"/>
      <c r="P245" s="254"/>
      <c r="Q245" s="254"/>
      <c r="R245" s="37"/>
      <c r="T245" s="177" t="s">
        <v>22</v>
      </c>
      <c r="U245" s="44" t="s">
        <v>49</v>
      </c>
      <c r="V245" s="36"/>
      <c r="W245" s="178">
        <f t="shared" si="86"/>
        <v>0</v>
      </c>
      <c r="X245" s="178">
        <v>0</v>
      </c>
      <c r="Y245" s="178">
        <f t="shared" si="87"/>
        <v>0</v>
      </c>
      <c r="Z245" s="178">
        <v>0</v>
      </c>
      <c r="AA245" s="179">
        <f t="shared" si="88"/>
        <v>0</v>
      </c>
      <c r="AR245" s="19" t="s">
        <v>224</v>
      </c>
      <c r="AT245" s="19" t="s">
        <v>220</v>
      </c>
      <c r="AU245" s="19" t="s">
        <v>93</v>
      </c>
      <c r="AY245" s="19" t="s">
        <v>219</v>
      </c>
      <c r="BE245" s="118">
        <f t="shared" si="89"/>
        <v>0</v>
      </c>
      <c r="BF245" s="118">
        <f t="shared" si="90"/>
        <v>0</v>
      </c>
      <c r="BG245" s="118">
        <f t="shared" si="91"/>
        <v>0</v>
      </c>
      <c r="BH245" s="118">
        <f t="shared" si="92"/>
        <v>0</v>
      </c>
      <c r="BI245" s="118">
        <f t="shared" si="93"/>
        <v>0</v>
      </c>
      <c r="BJ245" s="19" t="s">
        <v>40</v>
      </c>
      <c r="BK245" s="118">
        <f t="shared" si="94"/>
        <v>0</v>
      </c>
      <c r="BL245" s="19" t="s">
        <v>224</v>
      </c>
      <c r="BM245" s="19" t="s">
        <v>1648</v>
      </c>
    </row>
    <row r="246" spans="2:65" s="1" customFormat="1" ht="25.5" customHeight="1">
      <c r="B246" s="35"/>
      <c r="C246" s="173" t="s">
        <v>712</v>
      </c>
      <c r="D246" s="173" t="s">
        <v>220</v>
      </c>
      <c r="E246" s="174" t="s">
        <v>1649</v>
      </c>
      <c r="F246" s="251" t="s">
        <v>1379</v>
      </c>
      <c r="G246" s="251"/>
      <c r="H246" s="251"/>
      <c r="I246" s="251"/>
      <c r="J246" s="175" t="s">
        <v>429</v>
      </c>
      <c r="K246" s="176">
        <v>40</v>
      </c>
      <c r="L246" s="252">
        <v>0</v>
      </c>
      <c r="M246" s="253"/>
      <c r="N246" s="254">
        <f t="shared" si="85"/>
        <v>0</v>
      </c>
      <c r="O246" s="254"/>
      <c r="P246" s="254"/>
      <c r="Q246" s="254"/>
      <c r="R246" s="37"/>
      <c r="T246" s="177" t="s">
        <v>22</v>
      </c>
      <c r="U246" s="44" t="s">
        <v>49</v>
      </c>
      <c r="V246" s="36"/>
      <c r="W246" s="178">
        <f t="shared" si="86"/>
        <v>0</v>
      </c>
      <c r="X246" s="178">
        <v>0</v>
      </c>
      <c r="Y246" s="178">
        <f t="shared" si="87"/>
        <v>0</v>
      </c>
      <c r="Z246" s="178">
        <v>0</v>
      </c>
      <c r="AA246" s="179">
        <f t="shared" si="88"/>
        <v>0</v>
      </c>
      <c r="AR246" s="19" t="s">
        <v>224</v>
      </c>
      <c r="AT246" s="19" t="s">
        <v>220</v>
      </c>
      <c r="AU246" s="19" t="s">
        <v>93</v>
      </c>
      <c r="AY246" s="19" t="s">
        <v>219</v>
      </c>
      <c r="BE246" s="118">
        <f t="shared" si="89"/>
        <v>0</v>
      </c>
      <c r="BF246" s="118">
        <f t="shared" si="90"/>
        <v>0</v>
      </c>
      <c r="BG246" s="118">
        <f t="shared" si="91"/>
        <v>0</v>
      </c>
      <c r="BH246" s="118">
        <f t="shared" si="92"/>
        <v>0</v>
      </c>
      <c r="BI246" s="118">
        <f t="shared" si="93"/>
        <v>0</v>
      </c>
      <c r="BJ246" s="19" t="s">
        <v>40</v>
      </c>
      <c r="BK246" s="118">
        <f t="shared" si="94"/>
        <v>0</v>
      </c>
      <c r="BL246" s="19" t="s">
        <v>224</v>
      </c>
      <c r="BM246" s="19" t="s">
        <v>1650</v>
      </c>
    </row>
    <row r="247" spans="2:65" s="1" customFormat="1" ht="25.5" customHeight="1">
      <c r="B247" s="35"/>
      <c r="C247" s="173" t="s">
        <v>715</v>
      </c>
      <c r="D247" s="173" t="s">
        <v>220</v>
      </c>
      <c r="E247" s="174" t="s">
        <v>1651</v>
      </c>
      <c r="F247" s="251" t="s">
        <v>1652</v>
      </c>
      <c r="G247" s="251"/>
      <c r="H247" s="251"/>
      <c r="I247" s="251"/>
      <c r="J247" s="175" t="s">
        <v>429</v>
      </c>
      <c r="K247" s="176">
        <v>450</v>
      </c>
      <c r="L247" s="252">
        <v>0</v>
      </c>
      <c r="M247" s="253"/>
      <c r="N247" s="254">
        <f t="shared" si="85"/>
        <v>0</v>
      </c>
      <c r="O247" s="254"/>
      <c r="P247" s="254"/>
      <c r="Q247" s="254"/>
      <c r="R247" s="37"/>
      <c r="T247" s="177" t="s">
        <v>22</v>
      </c>
      <c r="U247" s="44" t="s">
        <v>49</v>
      </c>
      <c r="V247" s="36"/>
      <c r="W247" s="178">
        <f t="shared" si="86"/>
        <v>0</v>
      </c>
      <c r="X247" s="178">
        <v>0</v>
      </c>
      <c r="Y247" s="178">
        <f t="shared" si="87"/>
        <v>0</v>
      </c>
      <c r="Z247" s="178">
        <v>0</v>
      </c>
      <c r="AA247" s="179">
        <f t="shared" si="88"/>
        <v>0</v>
      </c>
      <c r="AR247" s="19" t="s">
        <v>224</v>
      </c>
      <c r="AT247" s="19" t="s">
        <v>220</v>
      </c>
      <c r="AU247" s="19" t="s">
        <v>93</v>
      </c>
      <c r="AY247" s="19" t="s">
        <v>219</v>
      </c>
      <c r="BE247" s="118">
        <f t="shared" si="89"/>
        <v>0</v>
      </c>
      <c r="BF247" s="118">
        <f t="shared" si="90"/>
        <v>0</v>
      </c>
      <c r="BG247" s="118">
        <f t="shared" si="91"/>
        <v>0</v>
      </c>
      <c r="BH247" s="118">
        <f t="shared" si="92"/>
        <v>0</v>
      </c>
      <c r="BI247" s="118">
        <f t="shared" si="93"/>
        <v>0</v>
      </c>
      <c r="BJ247" s="19" t="s">
        <v>40</v>
      </c>
      <c r="BK247" s="118">
        <f t="shared" si="94"/>
        <v>0</v>
      </c>
      <c r="BL247" s="19" t="s">
        <v>224</v>
      </c>
      <c r="BM247" s="19" t="s">
        <v>1653</v>
      </c>
    </row>
    <row r="248" spans="2:65" s="1" customFormat="1" ht="25.5" customHeight="1">
      <c r="B248" s="35"/>
      <c r="C248" s="173" t="s">
        <v>719</v>
      </c>
      <c r="D248" s="173" t="s">
        <v>220</v>
      </c>
      <c r="E248" s="174" t="s">
        <v>1654</v>
      </c>
      <c r="F248" s="251" t="s">
        <v>1655</v>
      </c>
      <c r="G248" s="251"/>
      <c r="H248" s="251"/>
      <c r="I248" s="251"/>
      <c r="J248" s="175" t="s">
        <v>429</v>
      </c>
      <c r="K248" s="176">
        <v>50</v>
      </c>
      <c r="L248" s="252">
        <v>0</v>
      </c>
      <c r="M248" s="253"/>
      <c r="N248" s="254">
        <f t="shared" si="85"/>
        <v>0</v>
      </c>
      <c r="O248" s="254"/>
      <c r="P248" s="254"/>
      <c r="Q248" s="254"/>
      <c r="R248" s="37"/>
      <c r="T248" s="177" t="s">
        <v>22</v>
      </c>
      <c r="U248" s="44" t="s">
        <v>49</v>
      </c>
      <c r="V248" s="36"/>
      <c r="W248" s="178">
        <f t="shared" si="86"/>
        <v>0</v>
      </c>
      <c r="X248" s="178">
        <v>0</v>
      </c>
      <c r="Y248" s="178">
        <f t="shared" si="87"/>
        <v>0</v>
      </c>
      <c r="Z248" s="178">
        <v>0</v>
      </c>
      <c r="AA248" s="179">
        <f t="shared" si="88"/>
        <v>0</v>
      </c>
      <c r="AR248" s="19" t="s">
        <v>224</v>
      </c>
      <c r="AT248" s="19" t="s">
        <v>220</v>
      </c>
      <c r="AU248" s="19" t="s">
        <v>93</v>
      </c>
      <c r="AY248" s="19" t="s">
        <v>219</v>
      </c>
      <c r="BE248" s="118">
        <f t="shared" si="89"/>
        <v>0</v>
      </c>
      <c r="BF248" s="118">
        <f t="shared" si="90"/>
        <v>0</v>
      </c>
      <c r="BG248" s="118">
        <f t="shared" si="91"/>
        <v>0</v>
      </c>
      <c r="BH248" s="118">
        <f t="shared" si="92"/>
        <v>0</v>
      </c>
      <c r="BI248" s="118">
        <f t="shared" si="93"/>
        <v>0</v>
      </c>
      <c r="BJ248" s="19" t="s">
        <v>40</v>
      </c>
      <c r="BK248" s="118">
        <f t="shared" si="94"/>
        <v>0</v>
      </c>
      <c r="BL248" s="19" t="s">
        <v>224</v>
      </c>
      <c r="BM248" s="19" t="s">
        <v>1656</v>
      </c>
    </row>
    <row r="249" spans="2:65" s="1" customFormat="1" ht="16.5" customHeight="1">
      <c r="B249" s="35"/>
      <c r="C249" s="173" t="s">
        <v>723</v>
      </c>
      <c r="D249" s="173" t="s">
        <v>220</v>
      </c>
      <c r="E249" s="174" t="s">
        <v>1657</v>
      </c>
      <c r="F249" s="251" t="s">
        <v>1658</v>
      </c>
      <c r="G249" s="251"/>
      <c r="H249" s="251"/>
      <c r="I249" s="251"/>
      <c r="J249" s="175" t="s">
        <v>1358</v>
      </c>
      <c r="K249" s="176">
        <v>40</v>
      </c>
      <c r="L249" s="252">
        <v>0</v>
      </c>
      <c r="M249" s="253"/>
      <c r="N249" s="254">
        <f t="shared" si="85"/>
        <v>0</v>
      </c>
      <c r="O249" s="254"/>
      <c r="P249" s="254"/>
      <c r="Q249" s="254"/>
      <c r="R249" s="37"/>
      <c r="T249" s="177" t="s">
        <v>22</v>
      </c>
      <c r="U249" s="44" t="s">
        <v>49</v>
      </c>
      <c r="V249" s="36"/>
      <c r="W249" s="178">
        <f t="shared" si="86"/>
        <v>0</v>
      </c>
      <c r="X249" s="178">
        <v>0</v>
      </c>
      <c r="Y249" s="178">
        <f t="shared" si="87"/>
        <v>0</v>
      </c>
      <c r="Z249" s="178">
        <v>0</v>
      </c>
      <c r="AA249" s="179">
        <f t="shared" si="88"/>
        <v>0</v>
      </c>
      <c r="AR249" s="19" t="s">
        <v>224</v>
      </c>
      <c r="AT249" s="19" t="s">
        <v>220</v>
      </c>
      <c r="AU249" s="19" t="s">
        <v>93</v>
      </c>
      <c r="AY249" s="19" t="s">
        <v>219</v>
      </c>
      <c r="BE249" s="118">
        <f t="shared" si="89"/>
        <v>0</v>
      </c>
      <c r="BF249" s="118">
        <f t="shared" si="90"/>
        <v>0</v>
      </c>
      <c r="BG249" s="118">
        <f t="shared" si="91"/>
        <v>0</v>
      </c>
      <c r="BH249" s="118">
        <f t="shared" si="92"/>
        <v>0</v>
      </c>
      <c r="BI249" s="118">
        <f t="shared" si="93"/>
        <v>0</v>
      </c>
      <c r="BJ249" s="19" t="s">
        <v>40</v>
      </c>
      <c r="BK249" s="118">
        <f t="shared" si="94"/>
        <v>0</v>
      </c>
      <c r="BL249" s="19" t="s">
        <v>224</v>
      </c>
      <c r="BM249" s="19" t="s">
        <v>1659</v>
      </c>
    </row>
    <row r="250" spans="2:65" s="1" customFormat="1" ht="16.5" customHeight="1">
      <c r="B250" s="35"/>
      <c r="C250" s="173" t="s">
        <v>727</v>
      </c>
      <c r="D250" s="173" t="s">
        <v>220</v>
      </c>
      <c r="E250" s="174" t="s">
        <v>1660</v>
      </c>
      <c r="F250" s="251" t="s">
        <v>1573</v>
      </c>
      <c r="G250" s="251"/>
      <c r="H250" s="251"/>
      <c r="I250" s="251"/>
      <c r="J250" s="175" t="s">
        <v>223</v>
      </c>
      <c r="K250" s="176">
        <v>60</v>
      </c>
      <c r="L250" s="252">
        <v>0</v>
      </c>
      <c r="M250" s="253"/>
      <c r="N250" s="254">
        <f t="shared" si="85"/>
        <v>0</v>
      </c>
      <c r="O250" s="254"/>
      <c r="P250" s="254"/>
      <c r="Q250" s="254"/>
      <c r="R250" s="37"/>
      <c r="T250" s="177" t="s">
        <v>22</v>
      </c>
      <c r="U250" s="44" t="s">
        <v>49</v>
      </c>
      <c r="V250" s="36"/>
      <c r="W250" s="178">
        <f t="shared" si="86"/>
        <v>0</v>
      </c>
      <c r="X250" s="178">
        <v>0</v>
      </c>
      <c r="Y250" s="178">
        <f t="shared" si="87"/>
        <v>0</v>
      </c>
      <c r="Z250" s="178">
        <v>0</v>
      </c>
      <c r="AA250" s="179">
        <f t="shared" si="88"/>
        <v>0</v>
      </c>
      <c r="AR250" s="19" t="s">
        <v>224</v>
      </c>
      <c r="AT250" s="19" t="s">
        <v>220</v>
      </c>
      <c r="AU250" s="19" t="s">
        <v>93</v>
      </c>
      <c r="AY250" s="19" t="s">
        <v>219</v>
      </c>
      <c r="BE250" s="118">
        <f t="shared" si="89"/>
        <v>0</v>
      </c>
      <c r="BF250" s="118">
        <f t="shared" si="90"/>
        <v>0</v>
      </c>
      <c r="BG250" s="118">
        <f t="shared" si="91"/>
        <v>0</v>
      </c>
      <c r="BH250" s="118">
        <f t="shared" si="92"/>
        <v>0</v>
      </c>
      <c r="BI250" s="118">
        <f t="shared" si="93"/>
        <v>0</v>
      </c>
      <c r="BJ250" s="19" t="s">
        <v>40</v>
      </c>
      <c r="BK250" s="118">
        <f t="shared" si="94"/>
        <v>0</v>
      </c>
      <c r="BL250" s="19" t="s">
        <v>224</v>
      </c>
      <c r="BM250" s="19" t="s">
        <v>1661</v>
      </c>
    </row>
    <row r="251" spans="2:65" s="1" customFormat="1" ht="38.25" customHeight="1">
      <c r="B251" s="35"/>
      <c r="C251" s="173" t="s">
        <v>731</v>
      </c>
      <c r="D251" s="173" t="s">
        <v>220</v>
      </c>
      <c r="E251" s="174" t="s">
        <v>1662</v>
      </c>
      <c r="F251" s="251" t="s">
        <v>1663</v>
      </c>
      <c r="G251" s="251"/>
      <c r="H251" s="251"/>
      <c r="I251" s="251"/>
      <c r="J251" s="175" t="s">
        <v>1358</v>
      </c>
      <c r="K251" s="176">
        <v>20</v>
      </c>
      <c r="L251" s="252">
        <v>0</v>
      </c>
      <c r="M251" s="253"/>
      <c r="N251" s="254">
        <f t="shared" si="85"/>
        <v>0</v>
      </c>
      <c r="O251" s="254"/>
      <c r="P251" s="254"/>
      <c r="Q251" s="254"/>
      <c r="R251" s="37"/>
      <c r="T251" s="177" t="s">
        <v>22</v>
      </c>
      <c r="U251" s="44" t="s">
        <v>49</v>
      </c>
      <c r="V251" s="36"/>
      <c r="W251" s="178">
        <f t="shared" si="86"/>
        <v>0</v>
      </c>
      <c r="X251" s="178">
        <v>0</v>
      </c>
      <c r="Y251" s="178">
        <f t="shared" si="87"/>
        <v>0</v>
      </c>
      <c r="Z251" s="178">
        <v>0</v>
      </c>
      <c r="AA251" s="179">
        <f t="shared" si="88"/>
        <v>0</v>
      </c>
      <c r="AR251" s="19" t="s">
        <v>224</v>
      </c>
      <c r="AT251" s="19" t="s">
        <v>220</v>
      </c>
      <c r="AU251" s="19" t="s">
        <v>93</v>
      </c>
      <c r="AY251" s="19" t="s">
        <v>219</v>
      </c>
      <c r="BE251" s="118">
        <f t="shared" si="89"/>
        <v>0</v>
      </c>
      <c r="BF251" s="118">
        <f t="shared" si="90"/>
        <v>0</v>
      </c>
      <c r="BG251" s="118">
        <f t="shared" si="91"/>
        <v>0</v>
      </c>
      <c r="BH251" s="118">
        <f t="shared" si="92"/>
        <v>0</v>
      </c>
      <c r="BI251" s="118">
        <f t="shared" si="93"/>
        <v>0</v>
      </c>
      <c r="BJ251" s="19" t="s">
        <v>40</v>
      </c>
      <c r="BK251" s="118">
        <f t="shared" si="94"/>
        <v>0</v>
      </c>
      <c r="BL251" s="19" t="s">
        <v>224</v>
      </c>
      <c r="BM251" s="19" t="s">
        <v>1664</v>
      </c>
    </row>
    <row r="252" spans="2:65" s="1" customFormat="1" ht="25.5" customHeight="1">
      <c r="B252" s="35"/>
      <c r="C252" s="173" t="s">
        <v>735</v>
      </c>
      <c r="D252" s="173" t="s">
        <v>220</v>
      </c>
      <c r="E252" s="174" t="s">
        <v>1665</v>
      </c>
      <c r="F252" s="251" t="s">
        <v>1666</v>
      </c>
      <c r="G252" s="251"/>
      <c r="H252" s="251"/>
      <c r="I252" s="251"/>
      <c r="J252" s="175" t="s">
        <v>223</v>
      </c>
      <c r="K252" s="176">
        <v>40</v>
      </c>
      <c r="L252" s="252">
        <v>0</v>
      </c>
      <c r="M252" s="253"/>
      <c r="N252" s="254">
        <f t="shared" si="85"/>
        <v>0</v>
      </c>
      <c r="O252" s="254"/>
      <c r="P252" s="254"/>
      <c r="Q252" s="254"/>
      <c r="R252" s="37"/>
      <c r="T252" s="177" t="s">
        <v>22</v>
      </c>
      <c r="U252" s="44" t="s">
        <v>49</v>
      </c>
      <c r="V252" s="36"/>
      <c r="W252" s="178">
        <f t="shared" si="86"/>
        <v>0</v>
      </c>
      <c r="X252" s="178">
        <v>0</v>
      </c>
      <c r="Y252" s="178">
        <f t="shared" si="87"/>
        <v>0</v>
      </c>
      <c r="Z252" s="178">
        <v>0</v>
      </c>
      <c r="AA252" s="179">
        <f t="shared" si="88"/>
        <v>0</v>
      </c>
      <c r="AR252" s="19" t="s">
        <v>224</v>
      </c>
      <c r="AT252" s="19" t="s">
        <v>220</v>
      </c>
      <c r="AU252" s="19" t="s">
        <v>93</v>
      </c>
      <c r="AY252" s="19" t="s">
        <v>219</v>
      </c>
      <c r="BE252" s="118">
        <f t="shared" si="89"/>
        <v>0</v>
      </c>
      <c r="BF252" s="118">
        <f t="shared" si="90"/>
        <v>0</v>
      </c>
      <c r="BG252" s="118">
        <f t="shared" si="91"/>
        <v>0</v>
      </c>
      <c r="BH252" s="118">
        <f t="shared" si="92"/>
        <v>0</v>
      </c>
      <c r="BI252" s="118">
        <f t="shared" si="93"/>
        <v>0</v>
      </c>
      <c r="BJ252" s="19" t="s">
        <v>40</v>
      </c>
      <c r="BK252" s="118">
        <f t="shared" si="94"/>
        <v>0</v>
      </c>
      <c r="BL252" s="19" t="s">
        <v>224</v>
      </c>
      <c r="BM252" s="19" t="s">
        <v>1667</v>
      </c>
    </row>
    <row r="253" spans="2:65" s="1" customFormat="1" ht="25.5" customHeight="1">
      <c r="B253" s="35"/>
      <c r="C253" s="173" t="s">
        <v>739</v>
      </c>
      <c r="D253" s="173" t="s">
        <v>220</v>
      </c>
      <c r="E253" s="174" t="s">
        <v>1668</v>
      </c>
      <c r="F253" s="251" t="s">
        <v>1427</v>
      </c>
      <c r="G253" s="251"/>
      <c r="H253" s="251"/>
      <c r="I253" s="251"/>
      <c r="J253" s="175" t="s">
        <v>1358</v>
      </c>
      <c r="K253" s="176">
        <v>4</v>
      </c>
      <c r="L253" s="252">
        <v>0</v>
      </c>
      <c r="M253" s="253"/>
      <c r="N253" s="254">
        <f t="shared" si="85"/>
        <v>0</v>
      </c>
      <c r="O253" s="254"/>
      <c r="P253" s="254"/>
      <c r="Q253" s="254"/>
      <c r="R253" s="37"/>
      <c r="T253" s="177" t="s">
        <v>22</v>
      </c>
      <c r="U253" s="44" t="s">
        <v>49</v>
      </c>
      <c r="V253" s="36"/>
      <c r="W253" s="178">
        <f t="shared" si="86"/>
        <v>0</v>
      </c>
      <c r="X253" s="178">
        <v>0</v>
      </c>
      <c r="Y253" s="178">
        <f t="shared" si="87"/>
        <v>0</v>
      </c>
      <c r="Z253" s="178">
        <v>0</v>
      </c>
      <c r="AA253" s="179">
        <f t="shared" si="88"/>
        <v>0</v>
      </c>
      <c r="AR253" s="19" t="s">
        <v>224</v>
      </c>
      <c r="AT253" s="19" t="s">
        <v>220</v>
      </c>
      <c r="AU253" s="19" t="s">
        <v>93</v>
      </c>
      <c r="AY253" s="19" t="s">
        <v>219</v>
      </c>
      <c r="BE253" s="118">
        <f t="shared" si="89"/>
        <v>0</v>
      </c>
      <c r="BF253" s="118">
        <f t="shared" si="90"/>
        <v>0</v>
      </c>
      <c r="BG253" s="118">
        <f t="shared" si="91"/>
        <v>0</v>
      </c>
      <c r="BH253" s="118">
        <f t="shared" si="92"/>
        <v>0</v>
      </c>
      <c r="BI253" s="118">
        <f t="shared" si="93"/>
        <v>0</v>
      </c>
      <c r="BJ253" s="19" t="s">
        <v>40</v>
      </c>
      <c r="BK253" s="118">
        <f t="shared" si="94"/>
        <v>0</v>
      </c>
      <c r="BL253" s="19" t="s">
        <v>224</v>
      </c>
      <c r="BM253" s="19" t="s">
        <v>1669</v>
      </c>
    </row>
    <row r="254" spans="2:65" s="1" customFormat="1" ht="16.5" customHeight="1">
      <c r="B254" s="35"/>
      <c r="C254" s="173" t="s">
        <v>743</v>
      </c>
      <c r="D254" s="173" t="s">
        <v>220</v>
      </c>
      <c r="E254" s="174" t="s">
        <v>1670</v>
      </c>
      <c r="F254" s="251" t="s">
        <v>1671</v>
      </c>
      <c r="G254" s="251"/>
      <c r="H254" s="251"/>
      <c r="I254" s="251"/>
      <c r="J254" s="175" t="s">
        <v>1354</v>
      </c>
      <c r="K254" s="176">
        <v>10</v>
      </c>
      <c r="L254" s="252">
        <v>0</v>
      </c>
      <c r="M254" s="253"/>
      <c r="N254" s="254">
        <f t="shared" si="85"/>
        <v>0</v>
      </c>
      <c r="O254" s="254"/>
      <c r="P254" s="254"/>
      <c r="Q254" s="254"/>
      <c r="R254" s="37"/>
      <c r="T254" s="177" t="s">
        <v>22</v>
      </c>
      <c r="U254" s="44" t="s">
        <v>49</v>
      </c>
      <c r="V254" s="36"/>
      <c r="W254" s="178">
        <f t="shared" si="86"/>
        <v>0</v>
      </c>
      <c r="X254" s="178">
        <v>0</v>
      </c>
      <c r="Y254" s="178">
        <f t="shared" si="87"/>
        <v>0</v>
      </c>
      <c r="Z254" s="178">
        <v>0</v>
      </c>
      <c r="AA254" s="179">
        <f t="shared" si="88"/>
        <v>0</v>
      </c>
      <c r="AR254" s="19" t="s">
        <v>224</v>
      </c>
      <c r="AT254" s="19" t="s">
        <v>220</v>
      </c>
      <c r="AU254" s="19" t="s">
        <v>93</v>
      </c>
      <c r="AY254" s="19" t="s">
        <v>219</v>
      </c>
      <c r="BE254" s="118">
        <f t="shared" si="89"/>
        <v>0</v>
      </c>
      <c r="BF254" s="118">
        <f t="shared" si="90"/>
        <v>0</v>
      </c>
      <c r="BG254" s="118">
        <f t="shared" si="91"/>
        <v>0</v>
      </c>
      <c r="BH254" s="118">
        <f t="shared" si="92"/>
        <v>0</v>
      </c>
      <c r="BI254" s="118">
        <f t="shared" si="93"/>
        <v>0</v>
      </c>
      <c r="BJ254" s="19" t="s">
        <v>40</v>
      </c>
      <c r="BK254" s="118">
        <f t="shared" si="94"/>
        <v>0</v>
      </c>
      <c r="BL254" s="19" t="s">
        <v>224</v>
      </c>
      <c r="BM254" s="19" t="s">
        <v>1672</v>
      </c>
    </row>
    <row r="255" spans="2:65" s="10" customFormat="1" ht="22.35" customHeight="1">
      <c r="B255" s="162"/>
      <c r="C255" s="163"/>
      <c r="D255" s="172" t="s">
        <v>1347</v>
      </c>
      <c r="E255" s="172"/>
      <c r="F255" s="172"/>
      <c r="G255" s="172"/>
      <c r="H255" s="172"/>
      <c r="I255" s="172"/>
      <c r="J255" s="172"/>
      <c r="K255" s="172"/>
      <c r="L255" s="172"/>
      <c r="M255" s="172"/>
      <c r="N255" s="255">
        <f>BK255</f>
        <v>0</v>
      </c>
      <c r="O255" s="256"/>
      <c r="P255" s="256"/>
      <c r="Q255" s="256"/>
      <c r="R255" s="165"/>
      <c r="T255" s="166"/>
      <c r="U255" s="163"/>
      <c r="V255" s="163"/>
      <c r="W255" s="167">
        <f>SUM(W256:W264)</f>
        <v>0</v>
      </c>
      <c r="X255" s="163"/>
      <c r="Y255" s="167">
        <f>SUM(Y256:Y264)</f>
        <v>0</v>
      </c>
      <c r="Z255" s="163"/>
      <c r="AA255" s="168">
        <f>SUM(AA256:AA264)</f>
        <v>0</v>
      </c>
      <c r="AR255" s="169" t="s">
        <v>40</v>
      </c>
      <c r="AT255" s="170" t="s">
        <v>83</v>
      </c>
      <c r="AU255" s="170" t="s">
        <v>93</v>
      </c>
      <c r="AY255" s="169" t="s">
        <v>219</v>
      </c>
      <c r="BK255" s="171">
        <f>SUM(BK256:BK264)</f>
        <v>0</v>
      </c>
    </row>
    <row r="256" spans="2:65" s="1" customFormat="1" ht="25.5" customHeight="1">
      <c r="B256" s="35"/>
      <c r="C256" s="173" t="s">
        <v>747</v>
      </c>
      <c r="D256" s="173" t="s">
        <v>220</v>
      </c>
      <c r="E256" s="174" t="s">
        <v>1673</v>
      </c>
      <c r="F256" s="251" t="s">
        <v>1674</v>
      </c>
      <c r="G256" s="251"/>
      <c r="H256" s="251"/>
      <c r="I256" s="251"/>
      <c r="J256" s="175" t="s">
        <v>1675</v>
      </c>
      <c r="K256" s="176">
        <v>1</v>
      </c>
      <c r="L256" s="252">
        <v>0</v>
      </c>
      <c r="M256" s="253"/>
      <c r="N256" s="254">
        <f t="shared" ref="N256:N264" si="95">ROUND(L256*K256,2)</f>
        <v>0</v>
      </c>
      <c r="O256" s="254"/>
      <c r="P256" s="254"/>
      <c r="Q256" s="254"/>
      <c r="R256" s="37"/>
      <c r="T256" s="177" t="s">
        <v>22</v>
      </c>
      <c r="U256" s="44" t="s">
        <v>49</v>
      </c>
      <c r="V256" s="36"/>
      <c r="W256" s="178">
        <f t="shared" ref="W256:W264" si="96">V256*K256</f>
        <v>0</v>
      </c>
      <c r="X256" s="178">
        <v>0</v>
      </c>
      <c r="Y256" s="178">
        <f t="shared" ref="Y256:Y264" si="97">X256*K256</f>
        <v>0</v>
      </c>
      <c r="Z256" s="178">
        <v>0</v>
      </c>
      <c r="AA256" s="179">
        <f t="shared" ref="AA256:AA264" si="98">Z256*K256</f>
        <v>0</v>
      </c>
      <c r="AR256" s="19" t="s">
        <v>224</v>
      </c>
      <c r="AT256" s="19" t="s">
        <v>220</v>
      </c>
      <c r="AU256" s="19" t="s">
        <v>101</v>
      </c>
      <c r="AY256" s="19" t="s">
        <v>219</v>
      </c>
      <c r="BE256" s="118">
        <f t="shared" ref="BE256:BE264" si="99">IF(U256="základní",N256,0)</f>
        <v>0</v>
      </c>
      <c r="BF256" s="118">
        <f t="shared" ref="BF256:BF264" si="100">IF(U256="snížená",N256,0)</f>
        <v>0</v>
      </c>
      <c r="BG256" s="118">
        <f t="shared" ref="BG256:BG264" si="101">IF(U256="zákl. přenesená",N256,0)</f>
        <v>0</v>
      </c>
      <c r="BH256" s="118">
        <f t="shared" ref="BH256:BH264" si="102">IF(U256="sníž. přenesená",N256,0)</f>
        <v>0</v>
      </c>
      <c r="BI256" s="118">
        <f t="shared" ref="BI256:BI264" si="103">IF(U256="nulová",N256,0)</f>
        <v>0</v>
      </c>
      <c r="BJ256" s="19" t="s">
        <v>40</v>
      </c>
      <c r="BK256" s="118">
        <f t="shared" ref="BK256:BK264" si="104">ROUND(L256*K256,2)</f>
        <v>0</v>
      </c>
      <c r="BL256" s="19" t="s">
        <v>224</v>
      </c>
      <c r="BM256" s="19" t="s">
        <v>1676</v>
      </c>
    </row>
    <row r="257" spans="2:65" s="1" customFormat="1" ht="16.5" customHeight="1">
      <c r="B257" s="35"/>
      <c r="C257" s="173" t="s">
        <v>751</v>
      </c>
      <c r="D257" s="173" t="s">
        <v>220</v>
      </c>
      <c r="E257" s="174" t="s">
        <v>1677</v>
      </c>
      <c r="F257" s="251" t="s">
        <v>1678</v>
      </c>
      <c r="G257" s="251"/>
      <c r="H257" s="251"/>
      <c r="I257" s="251"/>
      <c r="J257" s="175" t="s">
        <v>1675</v>
      </c>
      <c r="K257" s="176">
        <v>1</v>
      </c>
      <c r="L257" s="252">
        <v>0</v>
      </c>
      <c r="M257" s="253"/>
      <c r="N257" s="254">
        <f t="shared" si="95"/>
        <v>0</v>
      </c>
      <c r="O257" s="254"/>
      <c r="P257" s="254"/>
      <c r="Q257" s="254"/>
      <c r="R257" s="37"/>
      <c r="T257" s="177" t="s">
        <v>22</v>
      </c>
      <c r="U257" s="44" t="s">
        <v>49</v>
      </c>
      <c r="V257" s="36"/>
      <c r="W257" s="178">
        <f t="shared" si="96"/>
        <v>0</v>
      </c>
      <c r="X257" s="178">
        <v>0</v>
      </c>
      <c r="Y257" s="178">
        <f t="shared" si="97"/>
        <v>0</v>
      </c>
      <c r="Z257" s="178">
        <v>0</v>
      </c>
      <c r="AA257" s="179">
        <f t="shared" si="98"/>
        <v>0</v>
      </c>
      <c r="AR257" s="19" t="s">
        <v>224</v>
      </c>
      <c r="AT257" s="19" t="s">
        <v>220</v>
      </c>
      <c r="AU257" s="19" t="s">
        <v>101</v>
      </c>
      <c r="AY257" s="19" t="s">
        <v>219</v>
      </c>
      <c r="BE257" s="118">
        <f t="shared" si="99"/>
        <v>0</v>
      </c>
      <c r="BF257" s="118">
        <f t="shared" si="100"/>
        <v>0</v>
      </c>
      <c r="BG257" s="118">
        <f t="shared" si="101"/>
        <v>0</v>
      </c>
      <c r="BH257" s="118">
        <f t="shared" si="102"/>
        <v>0</v>
      </c>
      <c r="BI257" s="118">
        <f t="shared" si="103"/>
        <v>0</v>
      </c>
      <c r="BJ257" s="19" t="s">
        <v>40</v>
      </c>
      <c r="BK257" s="118">
        <f t="shared" si="104"/>
        <v>0</v>
      </c>
      <c r="BL257" s="19" t="s">
        <v>224</v>
      </c>
      <c r="BM257" s="19" t="s">
        <v>1679</v>
      </c>
    </row>
    <row r="258" spans="2:65" s="1" customFormat="1" ht="16.5" customHeight="1">
      <c r="B258" s="35"/>
      <c r="C258" s="173" t="s">
        <v>755</v>
      </c>
      <c r="D258" s="173" t="s">
        <v>220</v>
      </c>
      <c r="E258" s="174" t="s">
        <v>1680</v>
      </c>
      <c r="F258" s="251" t="s">
        <v>1681</v>
      </c>
      <c r="G258" s="251"/>
      <c r="H258" s="251"/>
      <c r="I258" s="251"/>
      <c r="J258" s="175" t="s">
        <v>1675</v>
      </c>
      <c r="K258" s="176">
        <v>1</v>
      </c>
      <c r="L258" s="252">
        <v>0</v>
      </c>
      <c r="M258" s="253"/>
      <c r="N258" s="254">
        <f t="shared" si="95"/>
        <v>0</v>
      </c>
      <c r="O258" s="254"/>
      <c r="P258" s="254"/>
      <c r="Q258" s="254"/>
      <c r="R258" s="37"/>
      <c r="T258" s="177" t="s">
        <v>22</v>
      </c>
      <c r="U258" s="44" t="s">
        <v>49</v>
      </c>
      <c r="V258" s="36"/>
      <c r="W258" s="178">
        <f t="shared" si="96"/>
        <v>0</v>
      </c>
      <c r="X258" s="178">
        <v>0</v>
      </c>
      <c r="Y258" s="178">
        <f t="shared" si="97"/>
        <v>0</v>
      </c>
      <c r="Z258" s="178">
        <v>0</v>
      </c>
      <c r="AA258" s="179">
        <f t="shared" si="98"/>
        <v>0</v>
      </c>
      <c r="AR258" s="19" t="s">
        <v>224</v>
      </c>
      <c r="AT258" s="19" t="s">
        <v>220</v>
      </c>
      <c r="AU258" s="19" t="s">
        <v>101</v>
      </c>
      <c r="AY258" s="19" t="s">
        <v>219</v>
      </c>
      <c r="BE258" s="118">
        <f t="shared" si="99"/>
        <v>0</v>
      </c>
      <c r="BF258" s="118">
        <f t="shared" si="100"/>
        <v>0</v>
      </c>
      <c r="BG258" s="118">
        <f t="shared" si="101"/>
        <v>0</v>
      </c>
      <c r="BH258" s="118">
        <f t="shared" si="102"/>
        <v>0</v>
      </c>
      <c r="BI258" s="118">
        <f t="shared" si="103"/>
        <v>0</v>
      </c>
      <c r="BJ258" s="19" t="s">
        <v>40</v>
      </c>
      <c r="BK258" s="118">
        <f t="shared" si="104"/>
        <v>0</v>
      </c>
      <c r="BL258" s="19" t="s">
        <v>224</v>
      </c>
      <c r="BM258" s="19" t="s">
        <v>1682</v>
      </c>
    </row>
    <row r="259" spans="2:65" s="1" customFormat="1" ht="16.5" customHeight="1">
      <c r="B259" s="35"/>
      <c r="C259" s="173" t="s">
        <v>759</v>
      </c>
      <c r="D259" s="173" t="s">
        <v>220</v>
      </c>
      <c r="E259" s="174" t="s">
        <v>1683</v>
      </c>
      <c r="F259" s="251" t="s">
        <v>1684</v>
      </c>
      <c r="G259" s="251"/>
      <c r="H259" s="251"/>
      <c r="I259" s="251"/>
      <c r="J259" s="175" t="s">
        <v>1675</v>
      </c>
      <c r="K259" s="176">
        <v>1</v>
      </c>
      <c r="L259" s="252">
        <v>0</v>
      </c>
      <c r="M259" s="253"/>
      <c r="N259" s="254">
        <f t="shared" si="95"/>
        <v>0</v>
      </c>
      <c r="O259" s="254"/>
      <c r="P259" s="254"/>
      <c r="Q259" s="254"/>
      <c r="R259" s="37"/>
      <c r="T259" s="177" t="s">
        <v>22</v>
      </c>
      <c r="U259" s="44" t="s">
        <v>49</v>
      </c>
      <c r="V259" s="36"/>
      <c r="W259" s="178">
        <f t="shared" si="96"/>
        <v>0</v>
      </c>
      <c r="X259" s="178">
        <v>0</v>
      </c>
      <c r="Y259" s="178">
        <f t="shared" si="97"/>
        <v>0</v>
      </c>
      <c r="Z259" s="178">
        <v>0</v>
      </c>
      <c r="AA259" s="179">
        <f t="shared" si="98"/>
        <v>0</v>
      </c>
      <c r="AR259" s="19" t="s">
        <v>224</v>
      </c>
      <c r="AT259" s="19" t="s">
        <v>220</v>
      </c>
      <c r="AU259" s="19" t="s">
        <v>101</v>
      </c>
      <c r="AY259" s="19" t="s">
        <v>219</v>
      </c>
      <c r="BE259" s="118">
        <f t="shared" si="99"/>
        <v>0</v>
      </c>
      <c r="BF259" s="118">
        <f t="shared" si="100"/>
        <v>0</v>
      </c>
      <c r="BG259" s="118">
        <f t="shared" si="101"/>
        <v>0</v>
      </c>
      <c r="BH259" s="118">
        <f t="shared" si="102"/>
        <v>0</v>
      </c>
      <c r="BI259" s="118">
        <f t="shared" si="103"/>
        <v>0</v>
      </c>
      <c r="BJ259" s="19" t="s">
        <v>40</v>
      </c>
      <c r="BK259" s="118">
        <f t="shared" si="104"/>
        <v>0</v>
      </c>
      <c r="BL259" s="19" t="s">
        <v>224</v>
      </c>
      <c r="BM259" s="19" t="s">
        <v>1685</v>
      </c>
    </row>
    <row r="260" spans="2:65" s="1" customFormat="1" ht="16.5" customHeight="1">
      <c r="B260" s="35"/>
      <c r="C260" s="173" t="s">
        <v>763</v>
      </c>
      <c r="D260" s="173" t="s">
        <v>220</v>
      </c>
      <c r="E260" s="174" t="s">
        <v>1686</v>
      </c>
      <c r="F260" s="251" t="s">
        <v>1687</v>
      </c>
      <c r="G260" s="251"/>
      <c r="H260" s="251"/>
      <c r="I260" s="251"/>
      <c r="J260" s="175" t="s">
        <v>1675</v>
      </c>
      <c r="K260" s="176">
        <v>1</v>
      </c>
      <c r="L260" s="252">
        <v>0</v>
      </c>
      <c r="M260" s="253"/>
      <c r="N260" s="254">
        <f t="shared" si="95"/>
        <v>0</v>
      </c>
      <c r="O260" s="254"/>
      <c r="P260" s="254"/>
      <c r="Q260" s="254"/>
      <c r="R260" s="37"/>
      <c r="T260" s="177" t="s">
        <v>22</v>
      </c>
      <c r="U260" s="44" t="s">
        <v>49</v>
      </c>
      <c r="V260" s="36"/>
      <c r="W260" s="178">
        <f t="shared" si="96"/>
        <v>0</v>
      </c>
      <c r="X260" s="178">
        <v>0</v>
      </c>
      <c r="Y260" s="178">
        <f t="shared" si="97"/>
        <v>0</v>
      </c>
      <c r="Z260" s="178">
        <v>0</v>
      </c>
      <c r="AA260" s="179">
        <f t="shared" si="98"/>
        <v>0</v>
      </c>
      <c r="AR260" s="19" t="s">
        <v>224</v>
      </c>
      <c r="AT260" s="19" t="s">
        <v>220</v>
      </c>
      <c r="AU260" s="19" t="s">
        <v>101</v>
      </c>
      <c r="AY260" s="19" t="s">
        <v>219</v>
      </c>
      <c r="BE260" s="118">
        <f t="shared" si="99"/>
        <v>0</v>
      </c>
      <c r="BF260" s="118">
        <f t="shared" si="100"/>
        <v>0</v>
      </c>
      <c r="BG260" s="118">
        <f t="shared" si="101"/>
        <v>0</v>
      </c>
      <c r="BH260" s="118">
        <f t="shared" si="102"/>
        <v>0</v>
      </c>
      <c r="BI260" s="118">
        <f t="shared" si="103"/>
        <v>0</v>
      </c>
      <c r="BJ260" s="19" t="s">
        <v>40</v>
      </c>
      <c r="BK260" s="118">
        <f t="shared" si="104"/>
        <v>0</v>
      </c>
      <c r="BL260" s="19" t="s">
        <v>224</v>
      </c>
      <c r="BM260" s="19" t="s">
        <v>1688</v>
      </c>
    </row>
    <row r="261" spans="2:65" s="1" customFormat="1" ht="16.5" customHeight="1">
      <c r="B261" s="35"/>
      <c r="C261" s="173" t="s">
        <v>767</v>
      </c>
      <c r="D261" s="173" t="s">
        <v>220</v>
      </c>
      <c r="E261" s="174" t="s">
        <v>1689</v>
      </c>
      <c r="F261" s="251" t="s">
        <v>1690</v>
      </c>
      <c r="G261" s="251"/>
      <c r="H261" s="251"/>
      <c r="I261" s="251"/>
      <c r="J261" s="175" t="s">
        <v>1675</v>
      </c>
      <c r="K261" s="176">
        <v>1</v>
      </c>
      <c r="L261" s="252">
        <v>0</v>
      </c>
      <c r="M261" s="253"/>
      <c r="N261" s="254">
        <f t="shared" si="95"/>
        <v>0</v>
      </c>
      <c r="O261" s="254"/>
      <c r="P261" s="254"/>
      <c r="Q261" s="254"/>
      <c r="R261" s="37"/>
      <c r="T261" s="177" t="s">
        <v>22</v>
      </c>
      <c r="U261" s="44" t="s">
        <v>49</v>
      </c>
      <c r="V261" s="36"/>
      <c r="W261" s="178">
        <f t="shared" si="96"/>
        <v>0</v>
      </c>
      <c r="X261" s="178">
        <v>0</v>
      </c>
      <c r="Y261" s="178">
        <f t="shared" si="97"/>
        <v>0</v>
      </c>
      <c r="Z261" s="178">
        <v>0</v>
      </c>
      <c r="AA261" s="179">
        <f t="shared" si="98"/>
        <v>0</v>
      </c>
      <c r="AR261" s="19" t="s">
        <v>224</v>
      </c>
      <c r="AT261" s="19" t="s">
        <v>220</v>
      </c>
      <c r="AU261" s="19" t="s">
        <v>101</v>
      </c>
      <c r="AY261" s="19" t="s">
        <v>219</v>
      </c>
      <c r="BE261" s="118">
        <f t="shared" si="99"/>
        <v>0</v>
      </c>
      <c r="BF261" s="118">
        <f t="shared" si="100"/>
        <v>0</v>
      </c>
      <c r="BG261" s="118">
        <f t="shared" si="101"/>
        <v>0</v>
      </c>
      <c r="BH261" s="118">
        <f t="shared" si="102"/>
        <v>0</v>
      </c>
      <c r="BI261" s="118">
        <f t="shared" si="103"/>
        <v>0</v>
      </c>
      <c r="BJ261" s="19" t="s">
        <v>40</v>
      </c>
      <c r="BK261" s="118">
        <f t="shared" si="104"/>
        <v>0</v>
      </c>
      <c r="BL261" s="19" t="s">
        <v>224</v>
      </c>
      <c r="BM261" s="19" t="s">
        <v>1691</v>
      </c>
    </row>
    <row r="262" spans="2:65" s="1" customFormat="1" ht="16.5" customHeight="1">
      <c r="B262" s="35"/>
      <c r="C262" s="173" t="s">
        <v>771</v>
      </c>
      <c r="D262" s="173" t="s">
        <v>220</v>
      </c>
      <c r="E262" s="174" t="s">
        <v>1692</v>
      </c>
      <c r="F262" s="251" t="s">
        <v>1693</v>
      </c>
      <c r="G262" s="251"/>
      <c r="H262" s="251"/>
      <c r="I262" s="251"/>
      <c r="J262" s="175" t="s">
        <v>1675</v>
      </c>
      <c r="K262" s="176">
        <v>1</v>
      </c>
      <c r="L262" s="252">
        <v>0</v>
      </c>
      <c r="M262" s="253"/>
      <c r="N262" s="254">
        <f t="shared" si="95"/>
        <v>0</v>
      </c>
      <c r="O262" s="254"/>
      <c r="P262" s="254"/>
      <c r="Q262" s="254"/>
      <c r="R262" s="37"/>
      <c r="T262" s="177" t="s">
        <v>22</v>
      </c>
      <c r="U262" s="44" t="s">
        <v>49</v>
      </c>
      <c r="V262" s="36"/>
      <c r="W262" s="178">
        <f t="shared" si="96"/>
        <v>0</v>
      </c>
      <c r="X262" s="178">
        <v>0</v>
      </c>
      <c r="Y262" s="178">
        <f t="shared" si="97"/>
        <v>0</v>
      </c>
      <c r="Z262" s="178">
        <v>0</v>
      </c>
      <c r="AA262" s="179">
        <f t="shared" si="98"/>
        <v>0</v>
      </c>
      <c r="AR262" s="19" t="s">
        <v>224</v>
      </c>
      <c r="AT262" s="19" t="s">
        <v>220</v>
      </c>
      <c r="AU262" s="19" t="s">
        <v>101</v>
      </c>
      <c r="AY262" s="19" t="s">
        <v>219</v>
      </c>
      <c r="BE262" s="118">
        <f t="shared" si="99"/>
        <v>0</v>
      </c>
      <c r="BF262" s="118">
        <f t="shared" si="100"/>
        <v>0</v>
      </c>
      <c r="BG262" s="118">
        <f t="shared" si="101"/>
        <v>0</v>
      </c>
      <c r="BH262" s="118">
        <f t="shared" si="102"/>
        <v>0</v>
      </c>
      <c r="BI262" s="118">
        <f t="shared" si="103"/>
        <v>0</v>
      </c>
      <c r="BJ262" s="19" t="s">
        <v>40</v>
      </c>
      <c r="BK262" s="118">
        <f t="shared" si="104"/>
        <v>0</v>
      </c>
      <c r="BL262" s="19" t="s">
        <v>224</v>
      </c>
      <c r="BM262" s="19" t="s">
        <v>1694</v>
      </c>
    </row>
    <row r="263" spans="2:65" s="1" customFormat="1" ht="25.5" customHeight="1">
      <c r="B263" s="35"/>
      <c r="C263" s="173" t="s">
        <v>775</v>
      </c>
      <c r="D263" s="173" t="s">
        <v>220</v>
      </c>
      <c r="E263" s="174" t="s">
        <v>1695</v>
      </c>
      <c r="F263" s="251" t="s">
        <v>1696</v>
      </c>
      <c r="G263" s="251"/>
      <c r="H263" s="251"/>
      <c r="I263" s="251"/>
      <c r="J263" s="175" t="s">
        <v>1675</v>
      </c>
      <c r="K263" s="176">
        <v>1</v>
      </c>
      <c r="L263" s="252">
        <v>0</v>
      </c>
      <c r="M263" s="253"/>
      <c r="N263" s="254">
        <f t="shared" si="95"/>
        <v>0</v>
      </c>
      <c r="O263" s="254"/>
      <c r="P263" s="254"/>
      <c r="Q263" s="254"/>
      <c r="R263" s="37"/>
      <c r="T263" s="177" t="s">
        <v>22</v>
      </c>
      <c r="U263" s="44" t="s">
        <v>49</v>
      </c>
      <c r="V263" s="36"/>
      <c r="W263" s="178">
        <f t="shared" si="96"/>
        <v>0</v>
      </c>
      <c r="X263" s="178">
        <v>0</v>
      </c>
      <c r="Y263" s="178">
        <f t="shared" si="97"/>
        <v>0</v>
      </c>
      <c r="Z263" s="178">
        <v>0</v>
      </c>
      <c r="AA263" s="179">
        <f t="shared" si="98"/>
        <v>0</v>
      </c>
      <c r="AR263" s="19" t="s">
        <v>224</v>
      </c>
      <c r="AT263" s="19" t="s">
        <v>220</v>
      </c>
      <c r="AU263" s="19" t="s">
        <v>101</v>
      </c>
      <c r="AY263" s="19" t="s">
        <v>219</v>
      </c>
      <c r="BE263" s="118">
        <f t="shared" si="99"/>
        <v>0</v>
      </c>
      <c r="BF263" s="118">
        <f t="shared" si="100"/>
        <v>0</v>
      </c>
      <c r="BG263" s="118">
        <f t="shared" si="101"/>
        <v>0</v>
      </c>
      <c r="BH263" s="118">
        <f t="shared" si="102"/>
        <v>0</v>
      </c>
      <c r="BI263" s="118">
        <f t="shared" si="103"/>
        <v>0</v>
      </c>
      <c r="BJ263" s="19" t="s">
        <v>40</v>
      </c>
      <c r="BK263" s="118">
        <f t="shared" si="104"/>
        <v>0</v>
      </c>
      <c r="BL263" s="19" t="s">
        <v>224</v>
      </c>
      <c r="BM263" s="19" t="s">
        <v>1697</v>
      </c>
    </row>
    <row r="264" spans="2:65" s="1" customFormat="1" ht="16.5" customHeight="1">
      <c r="B264" s="35"/>
      <c r="C264" s="173" t="s">
        <v>779</v>
      </c>
      <c r="D264" s="173" t="s">
        <v>220</v>
      </c>
      <c r="E264" s="174" t="s">
        <v>1698</v>
      </c>
      <c r="F264" s="251" t="s">
        <v>1699</v>
      </c>
      <c r="G264" s="251"/>
      <c r="H264" s="251"/>
      <c r="I264" s="251"/>
      <c r="J264" s="175" t="s">
        <v>1675</v>
      </c>
      <c r="K264" s="176">
        <v>1</v>
      </c>
      <c r="L264" s="252">
        <v>0</v>
      </c>
      <c r="M264" s="253"/>
      <c r="N264" s="254">
        <f t="shared" si="95"/>
        <v>0</v>
      </c>
      <c r="O264" s="254"/>
      <c r="P264" s="254"/>
      <c r="Q264" s="254"/>
      <c r="R264" s="37"/>
      <c r="T264" s="177" t="s">
        <v>22</v>
      </c>
      <c r="U264" s="44" t="s">
        <v>49</v>
      </c>
      <c r="V264" s="36"/>
      <c r="W264" s="178">
        <f t="shared" si="96"/>
        <v>0</v>
      </c>
      <c r="X264" s="178">
        <v>0</v>
      </c>
      <c r="Y264" s="178">
        <f t="shared" si="97"/>
        <v>0</v>
      </c>
      <c r="Z264" s="178">
        <v>0</v>
      </c>
      <c r="AA264" s="179">
        <f t="shared" si="98"/>
        <v>0</v>
      </c>
      <c r="AR264" s="19" t="s">
        <v>224</v>
      </c>
      <c r="AT264" s="19" t="s">
        <v>220</v>
      </c>
      <c r="AU264" s="19" t="s">
        <v>101</v>
      </c>
      <c r="AY264" s="19" t="s">
        <v>219</v>
      </c>
      <c r="BE264" s="118">
        <f t="shared" si="99"/>
        <v>0</v>
      </c>
      <c r="BF264" s="118">
        <f t="shared" si="100"/>
        <v>0</v>
      </c>
      <c r="BG264" s="118">
        <f t="shared" si="101"/>
        <v>0</v>
      </c>
      <c r="BH264" s="118">
        <f t="shared" si="102"/>
        <v>0</v>
      </c>
      <c r="BI264" s="118">
        <f t="shared" si="103"/>
        <v>0</v>
      </c>
      <c r="BJ264" s="19" t="s">
        <v>40</v>
      </c>
      <c r="BK264" s="118">
        <f t="shared" si="104"/>
        <v>0</v>
      </c>
      <c r="BL264" s="19" t="s">
        <v>224</v>
      </c>
      <c r="BM264" s="19" t="s">
        <v>1700</v>
      </c>
    </row>
    <row r="265" spans="2:65" s="1" customFormat="1" ht="49.9" customHeight="1">
      <c r="B265" s="35"/>
      <c r="C265" s="36"/>
      <c r="D265" s="164" t="s">
        <v>282</v>
      </c>
      <c r="E265" s="36"/>
      <c r="F265" s="36"/>
      <c r="G265" s="36"/>
      <c r="H265" s="36"/>
      <c r="I265" s="36"/>
      <c r="J265" s="36"/>
      <c r="K265" s="36"/>
      <c r="L265" s="36"/>
      <c r="M265" s="36"/>
      <c r="N265" s="249">
        <f>BK265</f>
        <v>0</v>
      </c>
      <c r="O265" s="250"/>
      <c r="P265" s="250"/>
      <c r="Q265" s="250"/>
      <c r="R265" s="37"/>
      <c r="T265" s="153"/>
      <c r="U265" s="56"/>
      <c r="V265" s="56"/>
      <c r="W265" s="56"/>
      <c r="X265" s="56"/>
      <c r="Y265" s="56"/>
      <c r="Z265" s="56"/>
      <c r="AA265" s="58"/>
      <c r="AT265" s="19" t="s">
        <v>83</v>
      </c>
      <c r="AU265" s="19" t="s">
        <v>84</v>
      </c>
      <c r="AY265" s="19" t="s">
        <v>283</v>
      </c>
      <c r="BK265" s="118">
        <v>0</v>
      </c>
    </row>
    <row r="266" spans="2:65" s="1" customFormat="1" ht="6.95" customHeight="1">
      <c r="B266" s="59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1"/>
    </row>
  </sheetData>
  <sheetProtection algorithmName="SHA-512" hashValue="TxjEEnyd5FIpMH4IxpwzakJ3eGeA7wh5biKQDYb3E3MO13loGPaXldbBOI+j7KZoDwMGgs392dlhpS6c3ZAKeg==" saltValue="RPzBDKsOOUS5R0KY5VcqSK051wca5RKDhdzgIa9TQ7oOhkw5qtodiFhMKikN87bQXAW65XJHd9D+m5jHYDg3ag==" spinCount="10" sheet="1" objects="1" scenarios="1" formatColumns="0" formatRows="0"/>
  <mergeCells count="460">
    <mergeCell ref="N203:Q203"/>
    <mergeCell ref="N204:Q204"/>
    <mergeCell ref="N205:Q205"/>
    <mergeCell ref="N206:Q206"/>
    <mergeCell ref="N207:Q207"/>
    <mergeCell ref="N208:Q208"/>
    <mergeCell ref="F200:I200"/>
    <mergeCell ref="F201:I201"/>
    <mergeCell ref="F202:I202"/>
    <mergeCell ref="N194:Q194"/>
    <mergeCell ref="N195:Q195"/>
    <mergeCell ref="N196:Q196"/>
    <mergeCell ref="N197:Q197"/>
    <mergeCell ref="N198:Q198"/>
    <mergeCell ref="N199:Q199"/>
    <mergeCell ref="N200:Q200"/>
    <mergeCell ref="N201:Q201"/>
    <mergeCell ref="N202:Q202"/>
    <mergeCell ref="F209:I209"/>
    <mergeCell ref="F210:I210"/>
    <mergeCell ref="F211:I211"/>
    <mergeCell ref="N255:Q255"/>
    <mergeCell ref="N265:Q265"/>
    <mergeCell ref="F264:I264"/>
    <mergeCell ref="F263:I263"/>
    <mergeCell ref="L264:M264"/>
    <mergeCell ref="L263:M263"/>
    <mergeCell ref="N258:Q258"/>
    <mergeCell ref="N256:Q256"/>
    <mergeCell ref="N257:Q257"/>
    <mergeCell ref="N259:Q259"/>
    <mergeCell ref="N260:Q260"/>
    <mergeCell ref="N261:Q261"/>
    <mergeCell ref="N262:Q262"/>
    <mergeCell ref="N263:Q263"/>
    <mergeCell ref="N264:Q264"/>
    <mergeCell ref="F212:I212"/>
    <mergeCell ref="F213:I213"/>
    <mergeCell ref="F214:I214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L210:M210"/>
    <mergeCell ref="L211:M211"/>
    <mergeCell ref="L212:M212"/>
    <mergeCell ref="L213:M213"/>
    <mergeCell ref="L214:M214"/>
    <mergeCell ref="F203:I203"/>
    <mergeCell ref="F204:I204"/>
    <mergeCell ref="F205:I205"/>
    <mergeCell ref="F206:I206"/>
    <mergeCell ref="F207:I207"/>
    <mergeCell ref="F208:I208"/>
    <mergeCell ref="N209:Q209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N219:Q219"/>
    <mergeCell ref="N221:Q221"/>
    <mergeCell ref="N222:Q222"/>
    <mergeCell ref="N223:Q223"/>
    <mergeCell ref="N224:Q224"/>
    <mergeCell ref="N220:Q220"/>
    <mergeCell ref="F215:I215"/>
    <mergeCell ref="F216:I216"/>
    <mergeCell ref="F217:I217"/>
    <mergeCell ref="F218:I218"/>
    <mergeCell ref="F219:I219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L215:M215"/>
    <mergeCell ref="L216:M216"/>
    <mergeCell ref="L217:M217"/>
    <mergeCell ref="L218:M218"/>
    <mergeCell ref="L219:M219"/>
    <mergeCell ref="L221:M221"/>
    <mergeCell ref="L222:M222"/>
    <mergeCell ref="L223:M223"/>
    <mergeCell ref="L224:M224"/>
    <mergeCell ref="L225:M225"/>
    <mergeCell ref="L226:M226"/>
    <mergeCell ref="L227:M227"/>
    <mergeCell ref="L228:M228"/>
    <mergeCell ref="L229:M229"/>
    <mergeCell ref="L230:M230"/>
    <mergeCell ref="N225:Q225"/>
    <mergeCell ref="N226:Q226"/>
    <mergeCell ref="N227:Q227"/>
    <mergeCell ref="N228:Q228"/>
    <mergeCell ref="N229:Q229"/>
    <mergeCell ref="N230:Q230"/>
    <mergeCell ref="N231:Q231"/>
    <mergeCell ref="N232:Q232"/>
    <mergeCell ref="N233:Q233"/>
    <mergeCell ref="N234:Q234"/>
    <mergeCell ref="N235:Q235"/>
    <mergeCell ref="N236:Q236"/>
    <mergeCell ref="N237:Q237"/>
    <mergeCell ref="N239:Q239"/>
    <mergeCell ref="N240:Q240"/>
    <mergeCell ref="N238:Q238"/>
    <mergeCell ref="F231:I231"/>
    <mergeCell ref="F232:I232"/>
    <mergeCell ref="F233:I233"/>
    <mergeCell ref="F234:I234"/>
    <mergeCell ref="F235:I235"/>
    <mergeCell ref="F236:I236"/>
    <mergeCell ref="F237:I237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L231:M231"/>
    <mergeCell ref="L232:M232"/>
    <mergeCell ref="L233:M233"/>
    <mergeCell ref="L234:M234"/>
    <mergeCell ref="L235:M235"/>
    <mergeCell ref="L236:M236"/>
    <mergeCell ref="L237:M237"/>
    <mergeCell ref="L239:M239"/>
    <mergeCell ref="L240:M240"/>
    <mergeCell ref="L241:M241"/>
    <mergeCell ref="L242:M242"/>
    <mergeCell ref="L243:M243"/>
    <mergeCell ref="L244:M244"/>
    <mergeCell ref="L245:M245"/>
    <mergeCell ref="L246:M246"/>
    <mergeCell ref="N241:Q241"/>
    <mergeCell ref="N242:Q242"/>
    <mergeCell ref="N243:Q243"/>
    <mergeCell ref="N244:Q244"/>
    <mergeCell ref="N245:Q245"/>
    <mergeCell ref="N246:Q246"/>
    <mergeCell ref="N247:Q247"/>
    <mergeCell ref="N248:Q248"/>
    <mergeCell ref="N249:Q249"/>
    <mergeCell ref="N250:Q250"/>
    <mergeCell ref="N251:Q251"/>
    <mergeCell ref="N252:Q252"/>
    <mergeCell ref="N253:Q253"/>
    <mergeCell ref="N254:Q254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6:I256"/>
    <mergeCell ref="F257:I257"/>
    <mergeCell ref="F258:I258"/>
    <mergeCell ref="F259:I259"/>
    <mergeCell ref="F260:I260"/>
    <mergeCell ref="F261:I261"/>
    <mergeCell ref="F262:I262"/>
    <mergeCell ref="L247:M247"/>
    <mergeCell ref="L248:M248"/>
    <mergeCell ref="L249:M249"/>
    <mergeCell ref="L250:M250"/>
    <mergeCell ref="L251:M251"/>
    <mergeCell ref="L252:M252"/>
    <mergeCell ref="L253:M253"/>
    <mergeCell ref="L254:M254"/>
    <mergeCell ref="L256:M256"/>
    <mergeCell ref="L257:M257"/>
    <mergeCell ref="L258:M258"/>
    <mergeCell ref="L259:M259"/>
    <mergeCell ref="L260:M260"/>
    <mergeCell ref="L261:M261"/>
    <mergeCell ref="L262:M262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N101:Q101"/>
    <mergeCell ref="N103:Q103"/>
    <mergeCell ref="N104:Q104"/>
    <mergeCell ref="N105:Q105"/>
    <mergeCell ref="N106:Q106"/>
    <mergeCell ref="M125:Q125"/>
    <mergeCell ref="M126:Q126"/>
    <mergeCell ref="F128:I128"/>
    <mergeCell ref="L128:M128"/>
    <mergeCell ref="N128:Q128"/>
    <mergeCell ref="D105:H105"/>
    <mergeCell ref="D104:H104"/>
    <mergeCell ref="D106:H106"/>
    <mergeCell ref="D107:H107"/>
    <mergeCell ref="D108:H108"/>
    <mergeCell ref="N107:Q107"/>
    <mergeCell ref="N108:Q108"/>
    <mergeCell ref="N109:Q109"/>
    <mergeCell ref="L111:Q111"/>
    <mergeCell ref="C117:Q117"/>
    <mergeCell ref="F119:P119"/>
    <mergeCell ref="F120:P120"/>
    <mergeCell ref="F121:P121"/>
    <mergeCell ref="M123:P123"/>
    <mergeCell ref="N143:Q143"/>
    <mergeCell ref="N140:Q140"/>
    <mergeCell ref="N141:Q141"/>
    <mergeCell ref="N142:Q142"/>
    <mergeCell ref="F134:I134"/>
    <mergeCell ref="F138:I138"/>
    <mergeCell ref="F137:I137"/>
    <mergeCell ref="F135:I135"/>
    <mergeCell ref="F136:I136"/>
    <mergeCell ref="F139:I139"/>
    <mergeCell ref="F140:I140"/>
    <mergeCell ref="F141:I141"/>
    <mergeCell ref="F142:I142"/>
    <mergeCell ref="F143:I143"/>
    <mergeCell ref="N139:Q139"/>
    <mergeCell ref="F144:I144"/>
    <mergeCell ref="F145:I145"/>
    <mergeCell ref="F146:I146"/>
    <mergeCell ref="F147:I147"/>
    <mergeCell ref="F148:I148"/>
    <mergeCell ref="L134:M134"/>
    <mergeCell ref="L140:M140"/>
    <mergeCell ref="L135:M135"/>
    <mergeCell ref="L136:M136"/>
    <mergeCell ref="L137:M137"/>
    <mergeCell ref="L138:M138"/>
    <mergeCell ref="L139:M139"/>
    <mergeCell ref="L141:M141"/>
    <mergeCell ref="L142:M142"/>
    <mergeCell ref="L143:M143"/>
    <mergeCell ref="L144:M144"/>
    <mergeCell ref="L145:M145"/>
    <mergeCell ref="L146:M146"/>
    <mergeCell ref="L147:M147"/>
    <mergeCell ref="L148:M148"/>
    <mergeCell ref="N144:Q144"/>
    <mergeCell ref="N147:Q147"/>
    <mergeCell ref="N145:Q145"/>
    <mergeCell ref="N146:Q146"/>
    <mergeCell ref="N148:Q148"/>
    <mergeCell ref="N149:Q149"/>
    <mergeCell ref="N151:Q151"/>
    <mergeCell ref="N152:Q152"/>
    <mergeCell ref="N153:Q153"/>
    <mergeCell ref="N154:Q154"/>
    <mergeCell ref="N155:Q155"/>
    <mergeCell ref="N156:Q156"/>
    <mergeCell ref="N157:Q157"/>
    <mergeCell ref="N158:Q158"/>
    <mergeCell ref="N159:Q159"/>
    <mergeCell ref="N150:Q150"/>
    <mergeCell ref="F149:I149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1:I161"/>
    <mergeCell ref="F162:I162"/>
    <mergeCell ref="F163:I163"/>
    <mergeCell ref="F164:I164"/>
    <mergeCell ref="F165:I165"/>
    <mergeCell ref="L149:M149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1:M161"/>
    <mergeCell ref="L162:M162"/>
    <mergeCell ref="L163:M163"/>
    <mergeCell ref="L164:M164"/>
    <mergeCell ref="L165:M165"/>
    <mergeCell ref="N176:Q176"/>
    <mergeCell ref="N175:Q175"/>
    <mergeCell ref="F166:I166"/>
    <mergeCell ref="F167:I167"/>
    <mergeCell ref="F168:I168"/>
    <mergeCell ref="F170:I170"/>
    <mergeCell ref="F171:I171"/>
    <mergeCell ref="F172:I172"/>
    <mergeCell ref="F173:I173"/>
    <mergeCell ref="F174:I174"/>
    <mergeCell ref="F175:I175"/>
    <mergeCell ref="N170:Q170"/>
    <mergeCell ref="N171:Q171"/>
    <mergeCell ref="N172:Q172"/>
    <mergeCell ref="N173:Q173"/>
    <mergeCell ref="N174:Q174"/>
    <mergeCell ref="N169:Q169"/>
    <mergeCell ref="F177:I177"/>
    <mergeCell ref="F178:I178"/>
    <mergeCell ref="F179:I179"/>
    <mergeCell ref="F180:I180"/>
    <mergeCell ref="F181:I181"/>
    <mergeCell ref="F182:I182"/>
    <mergeCell ref="L166:M166"/>
    <mergeCell ref="L167:M167"/>
    <mergeCell ref="L168:M168"/>
    <mergeCell ref="L170:M170"/>
    <mergeCell ref="L171:M171"/>
    <mergeCell ref="L172:M172"/>
    <mergeCell ref="L173:M173"/>
    <mergeCell ref="L174:M174"/>
    <mergeCell ref="L175:M175"/>
    <mergeCell ref="L177:M177"/>
    <mergeCell ref="L178:M178"/>
    <mergeCell ref="L179:M179"/>
    <mergeCell ref="L180:M180"/>
    <mergeCell ref="L181:M181"/>
    <mergeCell ref="L182:M182"/>
    <mergeCell ref="N193:Q193"/>
    <mergeCell ref="N192:Q192"/>
    <mergeCell ref="F183:I183"/>
    <mergeCell ref="F184:I184"/>
    <mergeCell ref="F185:I185"/>
    <mergeCell ref="F187:I187"/>
    <mergeCell ref="F188:I188"/>
    <mergeCell ref="F189:I189"/>
    <mergeCell ref="F190:I190"/>
    <mergeCell ref="F191:I191"/>
    <mergeCell ref="F192:I192"/>
    <mergeCell ref="N187:Q187"/>
    <mergeCell ref="N188:Q188"/>
    <mergeCell ref="N189:Q189"/>
    <mergeCell ref="N190:Q190"/>
    <mergeCell ref="N191:Q191"/>
    <mergeCell ref="N186:Q186"/>
    <mergeCell ref="F194:I194"/>
    <mergeCell ref="F195:I195"/>
    <mergeCell ref="F196:I196"/>
    <mergeCell ref="F197:I197"/>
    <mergeCell ref="F198:I198"/>
    <mergeCell ref="F199:I199"/>
    <mergeCell ref="L183:M183"/>
    <mergeCell ref="L184:M184"/>
    <mergeCell ref="L185:M185"/>
    <mergeCell ref="L187:M187"/>
    <mergeCell ref="L188:M188"/>
    <mergeCell ref="L189:M189"/>
    <mergeCell ref="L190:M190"/>
    <mergeCell ref="L191:M191"/>
    <mergeCell ref="L192:M192"/>
    <mergeCell ref="L194:M194"/>
    <mergeCell ref="L195:M195"/>
    <mergeCell ref="L196:M196"/>
    <mergeCell ref="L197:M197"/>
    <mergeCell ref="L198:M198"/>
    <mergeCell ref="L199:M199"/>
    <mergeCell ref="N129:Q129"/>
    <mergeCell ref="F133:I133"/>
    <mergeCell ref="L133:M133"/>
    <mergeCell ref="N133:Q133"/>
    <mergeCell ref="N134:Q134"/>
    <mergeCell ref="N135:Q135"/>
    <mergeCell ref="N136:Q136"/>
    <mergeCell ref="N137:Q137"/>
    <mergeCell ref="N138:Q138"/>
    <mergeCell ref="N130:Q130"/>
    <mergeCell ref="N131:Q131"/>
    <mergeCell ref="N132:Q132"/>
    <mergeCell ref="N160:Q160"/>
    <mergeCell ref="N161:Q161"/>
    <mergeCell ref="N162:Q162"/>
    <mergeCell ref="N163:Q163"/>
    <mergeCell ref="N164:Q164"/>
    <mergeCell ref="N165:Q165"/>
    <mergeCell ref="N166:Q166"/>
    <mergeCell ref="N167:Q167"/>
    <mergeCell ref="N168:Q168"/>
    <mergeCell ref="N177:Q177"/>
    <mergeCell ref="N179:Q179"/>
    <mergeCell ref="N178:Q178"/>
    <mergeCell ref="N180:Q180"/>
    <mergeCell ref="N181:Q181"/>
    <mergeCell ref="N182:Q182"/>
    <mergeCell ref="N183:Q183"/>
    <mergeCell ref="N184:Q184"/>
    <mergeCell ref="N185:Q185"/>
  </mergeCells>
  <hyperlinks>
    <hyperlink ref="F1:G1" location="C2" display="1) Krycí list rozpočtu"/>
    <hyperlink ref="H1:K1" location="C87" display="2) Rekapitulace rozpočtu"/>
    <hyperlink ref="L1" location="C12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4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111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284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s="1" customFormat="1" ht="32.85" customHeight="1">
      <c r="B8" s="35"/>
      <c r="C8" s="36"/>
      <c r="D8" s="29" t="s">
        <v>183</v>
      </c>
      <c r="E8" s="36"/>
      <c r="F8" s="221" t="s">
        <v>1701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79" t="str">
        <f>'Rekapitulace stavby'!AN8</f>
        <v>5. 3. 2018</v>
      </c>
      <c r="P10" s="266"/>
      <c r="Q10" s="36"/>
      <c r="R10" s="37"/>
    </row>
    <row r="11" spans="1:66" s="1" customFormat="1" ht="10.7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220" t="s">
        <v>30</v>
      </c>
      <c r="P12" s="220"/>
      <c r="Q12" s="36"/>
      <c r="R12" s="37"/>
    </row>
    <row r="13" spans="1:66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220" t="s">
        <v>22</v>
      </c>
      <c r="P13" s="220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33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80" t="str">
        <f>IF('Rekapitulace stavby'!AN13="","",'Rekapitulace stavby'!AN13)</f>
        <v>Vyplň údaj</v>
      </c>
      <c r="P15" s="220"/>
      <c r="Q15" s="36"/>
      <c r="R15" s="37"/>
    </row>
    <row r="16" spans="1:66" s="1" customFormat="1" ht="18" customHeight="1">
      <c r="B16" s="35"/>
      <c r="C16" s="36"/>
      <c r="D16" s="36"/>
      <c r="E16" s="280" t="str">
        <f>IF('Rekapitulace stavby'!E14="","",'Rekapitulace stavby'!E14)</f>
        <v>Vyplň údaj</v>
      </c>
      <c r="F16" s="281"/>
      <c r="G16" s="281"/>
      <c r="H16" s="281"/>
      <c r="I16" s="281"/>
      <c r="J16" s="281"/>
      <c r="K16" s="281"/>
      <c r="L16" s="281"/>
      <c r="M16" s="30" t="s">
        <v>32</v>
      </c>
      <c r="N16" s="36"/>
      <c r="O16" s="280" t="str">
        <f>IF('Rekapitulace stavby'!AN14="","",'Rekapitulace stavby'!AN14)</f>
        <v>Vyplň údaj</v>
      </c>
      <c r="P16" s="220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35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220" t="s">
        <v>36</v>
      </c>
      <c r="P18" s="220"/>
      <c r="Q18" s="36"/>
      <c r="R18" s="37"/>
    </row>
    <row r="19" spans="2:18" s="1" customFormat="1" ht="18" customHeight="1">
      <c r="B19" s="35"/>
      <c r="C19" s="36"/>
      <c r="D19" s="36"/>
      <c r="E19" s="28" t="s">
        <v>37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220" t="s">
        <v>38</v>
      </c>
      <c r="P19" s="220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41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220" t="s">
        <v>36</v>
      </c>
      <c r="P21" s="220"/>
      <c r="Q21" s="36"/>
      <c r="R21" s="37"/>
    </row>
    <row r="22" spans="2:18" s="1" customFormat="1" ht="18" customHeight="1">
      <c r="B22" s="35"/>
      <c r="C22" s="36"/>
      <c r="D22" s="36"/>
      <c r="E22" s="28" t="s">
        <v>37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220" t="s">
        <v>38</v>
      </c>
      <c r="P22" s="220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85.5" customHeight="1">
      <c r="B25" s="35"/>
      <c r="C25" s="36"/>
      <c r="D25" s="36"/>
      <c r="E25" s="215" t="s">
        <v>44</v>
      </c>
      <c r="F25" s="215"/>
      <c r="G25" s="215"/>
      <c r="H25" s="215"/>
      <c r="I25" s="215"/>
      <c r="J25" s="215"/>
      <c r="K25" s="215"/>
      <c r="L25" s="215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6" t="s">
        <v>184</v>
      </c>
      <c r="E28" s="36"/>
      <c r="F28" s="36"/>
      <c r="G28" s="36"/>
      <c r="H28" s="36"/>
      <c r="I28" s="36"/>
      <c r="J28" s="36"/>
      <c r="K28" s="36"/>
      <c r="L28" s="36"/>
      <c r="M28" s="216">
        <f>N89</f>
        <v>0</v>
      </c>
      <c r="N28" s="216"/>
      <c r="O28" s="216"/>
      <c r="P28" s="216"/>
      <c r="Q28" s="36"/>
      <c r="R28" s="37"/>
    </row>
    <row r="29" spans="2:18" s="1" customFormat="1" ht="14.45" customHeight="1">
      <c r="B29" s="35"/>
      <c r="C29" s="36"/>
      <c r="D29" s="34" t="s">
        <v>169</v>
      </c>
      <c r="E29" s="36"/>
      <c r="F29" s="36"/>
      <c r="G29" s="36"/>
      <c r="H29" s="36"/>
      <c r="I29" s="36"/>
      <c r="J29" s="36"/>
      <c r="K29" s="36"/>
      <c r="L29" s="36"/>
      <c r="M29" s="216">
        <f>N102</f>
        <v>0</v>
      </c>
      <c r="N29" s="216"/>
      <c r="O29" s="216"/>
      <c r="P29" s="216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7" t="s">
        <v>47</v>
      </c>
      <c r="E31" s="36"/>
      <c r="F31" s="36"/>
      <c r="G31" s="36"/>
      <c r="H31" s="36"/>
      <c r="I31" s="36"/>
      <c r="J31" s="36"/>
      <c r="K31" s="36"/>
      <c r="L31" s="36"/>
      <c r="M31" s="278">
        <f>ROUND(M28+M29,0)</f>
        <v>0</v>
      </c>
      <c r="N31" s="263"/>
      <c r="O31" s="263"/>
      <c r="P31" s="263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48</v>
      </c>
      <c r="E33" s="42" t="s">
        <v>49</v>
      </c>
      <c r="F33" s="43">
        <v>0.21</v>
      </c>
      <c r="G33" s="128" t="s">
        <v>50</v>
      </c>
      <c r="H33" s="274">
        <f>(SUM(BE102:BE109)+SUM(BE128:BE292))</f>
        <v>0</v>
      </c>
      <c r="I33" s="263"/>
      <c r="J33" s="263"/>
      <c r="K33" s="36"/>
      <c r="L33" s="36"/>
      <c r="M33" s="274">
        <f>ROUND((SUM(BE102:BE109)+SUM(BE128:BE292)), 0)*F33</f>
        <v>0</v>
      </c>
      <c r="N33" s="263"/>
      <c r="O33" s="263"/>
      <c r="P33" s="263"/>
      <c r="Q33" s="36"/>
      <c r="R33" s="37"/>
    </row>
    <row r="34" spans="2:18" s="1" customFormat="1" ht="14.45" customHeight="1">
      <c r="B34" s="35"/>
      <c r="C34" s="36"/>
      <c r="D34" s="36"/>
      <c r="E34" s="42" t="s">
        <v>51</v>
      </c>
      <c r="F34" s="43">
        <v>0.15</v>
      </c>
      <c r="G34" s="128" t="s">
        <v>50</v>
      </c>
      <c r="H34" s="274">
        <f>(SUM(BF102:BF109)+SUM(BF128:BF292))</f>
        <v>0</v>
      </c>
      <c r="I34" s="263"/>
      <c r="J34" s="263"/>
      <c r="K34" s="36"/>
      <c r="L34" s="36"/>
      <c r="M34" s="274">
        <f>ROUND((SUM(BF102:BF109)+SUM(BF128:BF292)), 0)*F34</f>
        <v>0</v>
      </c>
      <c r="N34" s="263"/>
      <c r="O34" s="263"/>
      <c r="P34" s="26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52</v>
      </c>
      <c r="F35" s="43">
        <v>0.21</v>
      </c>
      <c r="G35" s="128" t="s">
        <v>50</v>
      </c>
      <c r="H35" s="274">
        <f>(SUM(BG102:BG109)+SUM(BG128:BG292))</f>
        <v>0</v>
      </c>
      <c r="I35" s="263"/>
      <c r="J35" s="263"/>
      <c r="K35" s="36"/>
      <c r="L35" s="36"/>
      <c r="M35" s="274"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53</v>
      </c>
      <c r="F36" s="43">
        <v>0.15</v>
      </c>
      <c r="G36" s="128" t="s">
        <v>50</v>
      </c>
      <c r="H36" s="274">
        <f>(SUM(BH102:BH109)+SUM(BH128:BH292))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54</v>
      </c>
      <c r="F37" s="43">
        <v>0</v>
      </c>
      <c r="G37" s="128" t="s">
        <v>50</v>
      </c>
      <c r="H37" s="274">
        <f>(SUM(BI102:BI109)+SUM(BI128:BI292))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4"/>
      <c r="D39" s="129" t="s">
        <v>55</v>
      </c>
      <c r="E39" s="79"/>
      <c r="F39" s="79"/>
      <c r="G39" s="130" t="s">
        <v>56</v>
      </c>
      <c r="H39" s="131" t="s">
        <v>57</v>
      </c>
      <c r="I39" s="79"/>
      <c r="J39" s="79"/>
      <c r="K39" s="79"/>
      <c r="L39" s="275">
        <f>SUM(M31:M37)</f>
        <v>0</v>
      </c>
      <c r="M39" s="275"/>
      <c r="N39" s="275"/>
      <c r="O39" s="275"/>
      <c r="P39" s="276"/>
      <c r="Q39" s="124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284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s="1" customFormat="1" ht="36.950000000000003" customHeight="1">
      <c r="B80" s="35"/>
      <c r="C80" s="69" t="s">
        <v>183</v>
      </c>
      <c r="D80" s="36"/>
      <c r="E80" s="36"/>
      <c r="F80" s="236" t="str">
        <f>F8</f>
        <v>003 - Zařízení pro vytápění staveb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36"/>
      <c r="R80" s="37"/>
      <c r="T80" s="135"/>
      <c r="U80" s="135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5"/>
      <c r="U81" s="135"/>
    </row>
    <row r="82" spans="2:47" s="1" customFormat="1" ht="18" customHeight="1">
      <c r="B82" s="35"/>
      <c r="C82" s="30" t="s">
        <v>24</v>
      </c>
      <c r="D82" s="36"/>
      <c r="E82" s="36"/>
      <c r="F82" s="28" t="str">
        <f>F10</f>
        <v>Dobruška</v>
      </c>
      <c r="G82" s="36"/>
      <c r="H82" s="36"/>
      <c r="I82" s="36"/>
      <c r="J82" s="36"/>
      <c r="K82" s="30" t="s">
        <v>26</v>
      </c>
      <c r="L82" s="36"/>
      <c r="M82" s="266" t="str">
        <f>IF(O10="","",O10)</f>
        <v>5. 3. 2018</v>
      </c>
      <c r="N82" s="266"/>
      <c r="O82" s="266"/>
      <c r="P82" s="266"/>
      <c r="Q82" s="36"/>
      <c r="R82" s="37"/>
      <c r="T82" s="135"/>
      <c r="U82" s="135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5"/>
      <c r="U83" s="135"/>
    </row>
    <row r="84" spans="2:47" s="1" customFormat="1" ht="15">
      <c r="B84" s="35"/>
      <c r="C84" s="30" t="s">
        <v>28</v>
      </c>
      <c r="D84" s="36"/>
      <c r="E84" s="36"/>
      <c r="F84" s="28" t="str">
        <f>E13</f>
        <v>SŠ - Podorlické vzdělávací centrum Dobruška</v>
      </c>
      <c r="G84" s="36"/>
      <c r="H84" s="36"/>
      <c r="I84" s="36"/>
      <c r="J84" s="36"/>
      <c r="K84" s="30" t="s">
        <v>35</v>
      </c>
      <c r="L84" s="36"/>
      <c r="M84" s="220" t="str">
        <f>E19</f>
        <v>ApA Architektonicko-projekt.ateliér Vamberk s.r.o.</v>
      </c>
      <c r="N84" s="220"/>
      <c r="O84" s="220"/>
      <c r="P84" s="220"/>
      <c r="Q84" s="220"/>
      <c r="R84" s="37"/>
      <c r="T84" s="135"/>
      <c r="U84" s="135"/>
    </row>
    <row r="85" spans="2:47" s="1" customFormat="1" ht="14.45" customHeight="1">
      <c r="B85" s="35"/>
      <c r="C85" s="30" t="s">
        <v>33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41</v>
      </c>
      <c r="L85" s="36"/>
      <c r="M85" s="220" t="str">
        <f>E22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5"/>
      <c r="U86" s="135"/>
    </row>
    <row r="87" spans="2:47" s="1" customFormat="1" ht="29.25" customHeight="1">
      <c r="B87" s="35"/>
      <c r="C87" s="271" t="s">
        <v>186</v>
      </c>
      <c r="D87" s="272"/>
      <c r="E87" s="272"/>
      <c r="F87" s="272"/>
      <c r="G87" s="272"/>
      <c r="H87" s="124"/>
      <c r="I87" s="124"/>
      <c r="J87" s="124"/>
      <c r="K87" s="124"/>
      <c r="L87" s="124"/>
      <c r="M87" s="124"/>
      <c r="N87" s="271" t="s">
        <v>187</v>
      </c>
      <c r="O87" s="272"/>
      <c r="P87" s="272"/>
      <c r="Q87" s="272"/>
      <c r="R87" s="37"/>
      <c r="T87" s="135"/>
      <c r="U87" s="135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5"/>
      <c r="U88" s="135"/>
    </row>
    <row r="89" spans="2:47" s="1" customFormat="1" ht="29.25" customHeight="1">
      <c r="B89" s="35"/>
      <c r="C89" s="137" t="s">
        <v>188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9">
        <f>N128</f>
        <v>0</v>
      </c>
      <c r="O89" s="269"/>
      <c r="P89" s="269"/>
      <c r="Q89" s="269"/>
      <c r="R89" s="37"/>
      <c r="T89" s="135"/>
      <c r="U89" s="135"/>
      <c r="AU89" s="19" t="s">
        <v>189</v>
      </c>
    </row>
    <row r="90" spans="2:47" s="7" customFormat="1" ht="24.95" customHeight="1">
      <c r="B90" s="138"/>
      <c r="C90" s="139"/>
      <c r="D90" s="140" t="s">
        <v>1702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60">
        <f>N129</f>
        <v>0</v>
      </c>
      <c r="O90" s="273"/>
      <c r="P90" s="273"/>
      <c r="Q90" s="273"/>
      <c r="R90" s="141"/>
      <c r="T90" s="142"/>
      <c r="U90" s="142"/>
    </row>
    <row r="91" spans="2:47" s="8" customFormat="1" ht="19.899999999999999" customHeight="1">
      <c r="B91" s="143"/>
      <c r="C91" s="103"/>
      <c r="D91" s="114" t="s">
        <v>291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6">
        <f>N130</f>
        <v>0</v>
      </c>
      <c r="O91" s="227"/>
      <c r="P91" s="227"/>
      <c r="Q91" s="227"/>
      <c r="R91" s="144"/>
      <c r="T91" s="145"/>
      <c r="U91" s="145"/>
    </row>
    <row r="92" spans="2:47" s="8" customFormat="1" ht="19.899999999999999" customHeight="1">
      <c r="B92" s="143"/>
      <c r="C92" s="103"/>
      <c r="D92" s="114" t="s">
        <v>1703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N149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1704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N154</f>
        <v>0</v>
      </c>
      <c r="O93" s="227"/>
      <c r="P93" s="227"/>
      <c r="Q93" s="227"/>
      <c r="R93" s="144"/>
      <c r="T93" s="145"/>
      <c r="U93" s="145"/>
    </row>
    <row r="94" spans="2:47" s="8" customFormat="1" ht="19.899999999999999" customHeight="1">
      <c r="B94" s="143"/>
      <c r="C94" s="103"/>
      <c r="D94" s="114" t="s">
        <v>1705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6">
        <f>N156</f>
        <v>0</v>
      </c>
      <c r="O94" s="227"/>
      <c r="P94" s="227"/>
      <c r="Q94" s="227"/>
      <c r="R94" s="144"/>
      <c r="T94" s="145"/>
      <c r="U94" s="145"/>
    </row>
    <row r="95" spans="2:47" s="8" customFormat="1" ht="19.899999999999999" customHeight="1">
      <c r="B95" s="143"/>
      <c r="C95" s="103"/>
      <c r="D95" s="114" t="s">
        <v>1706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6">
        <f>N183</f>
        <v>0</v>
      </c>
      <c r="O95" s="227"/>
      <c r="P95" s="227"/>
      <c r="Q95" s="227"/>
      <c r="R95" s="144"/>
      <c r="T95" s="145"/>
      <c r="U95" s="145"/>
    </row>
    <row r="96" spans="2:47" s="8" customFormat="1" ht="19.899999999999999" customHeight="1">
      <c r="B96" s="143"/>
      <c r="C96" s="103"/>
      <c r="D96" s="114" t="s">
        <v>1707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6">
        <f>N203</f>
        <v>0</v>
      </c>
      <c r="O96" s="227"/>
      <c r="P96" s="227"/>
      <c r="Q96" s="227"/>
      <c r="R96" s="144"/>
      <c r="T96" s="145"/>
      <c r="U96" s="145"/>
    </row>
    <row r="97" spans="2:65" s="8" customFormat="1" ht="19.899999999999999" customHeight="1">
      <c r="B97" s="143"/>
      <c r="C97" s="103"/>
      <c r="D97" s="114" t="s">
        <v>1708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6">
        <f>N225</f>
        <v>0</v>
      </c>
      <c r="O97" s="227"/>
      <c r="P97" s="227"/>
      <c r="Q97" s="227"/>
      <c r="R97" s="144"/>
      <c r="T97" s="145"/>
      <c r="U97" s="145"/>
    </row>
    <row r="98" spans="2:65" s="8" customFormat="1" ht="19.899999999999999" customHeight="1">
      <c r="B98" s="143"/>
      <c r="C98" s="103"/>
      <c r="D98" s="114" t="s">
        <v>1709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6">
        <f>N258</f>
        <v>0</v>
      </c>
      <c r="O98" s="227"/>
      <c r="P98" s="227"/>
      <c r="Q98" s="227"/>
      <c r="R98" s="144"/>
      <c r="T98" s="145"/>
      <c r="U98" s="145"/>
    </row>
    <row r="99" spans="2:65" s="8" customFormat="1" ht="19.899999999999999" customHeight="1">
      <c r="B99" s="143"/>
      <c r="C99" s="103"/>
      <c r="D99" s="114" t="s">
        <v>301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6">
        <f>N284</f>
        <v>0</v>
      </c>
      <c r="O99" s="227"/>
      <c r="P99" s="227"/>
      <c r="Q99" s="227"/>
      <c r="R99" s="144"/>
      <c r="T99" s="145"/>
      <c r="U99" s="145"/>
    </row>
    <row r="100" spans="2:65" s="7" customFormat="1" ht="24.95" customHeight="1">
      <c r="B100" s="138"/>
      <c r="C100" s="139"/>
      <c r="D100" s="140" t="s">
        <v>1710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260">
        <f>N288</f>
        <v>0</v>
      </c>
      <c r="O100" s="273"/>
      <c r="P100" s="273"/>
      <c r="Q100" s="273"/>
      <c r="R100" s="141"/>
      <c r="T100" s="142"/>
      <c r="U100" s="142"/>
    </row>
    <row r="101" spans="2:65" s="1" customFormat="1" ht="21.75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5"/>
      <c r="U101" s="135"/>
    </row>
    <row r="102" spans="2:65" s="1" customFormat="1" ht="29.25" customHeight="1">
      <c r="B102" s="35"/>
      <c r="C102" s="137" t="s">
        <v>197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269">
        <f>ROUND(N103+N104+N105+N106+N107+N108,0)</f>
        <v>0</v>
      </c>
      <c r="O102" s="270"/>
      <c r="P102" s="270"/>
      <c r="Q102" s="270"/>
      <c r="R102" s="37"/>
      <c r="T102" s="146"/>
      <c r="U102" s="147" t="s">
        <v>48</v>
      </c>
    </row>
    <row r="103" spans="2:65" s="1" customFormat="1" ht="18" customHeight="1">
      <c r="B103" s="35"/>
      <c r="C103" s="36"/>
      <c r="D103" s="247" t="s">
        <v>198</v>
      </c>
      <c r="E103" s="248"/>
      <c r="F103" s="248"/>
      <c r="G103" s="248"/>
      <c r="H103" s="248"/>
      <c r="I103" s="36"/>
      <c r="J103" s="36"/>
      <c r="K103" s="36"/>
      <c r="L103" s="36"/>
      <c r="M103" s="36"/>
      <c r="N103" s="246">
        <f>ROUND(N89*T103,0)</f>
        <v>0</v>
      </c>
      <c r="O103" s="226"/>
      <c r="P103" s="226"/>
      <c r="Q103" s="226"/>
      <c r="R103" s="37"/>
      <c r="S103" s="148"/>
      <c r="T103" s="149"/>
      <c r="U103" s="150" t="s">
        <v>49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51" t="s">
        <v>162</v>
      </c>
      <c r="AZ103" s="148"/>
      <c r="BA103" s="148"/>
      <c r="BB103" s="148"/>
      <c r="BC103" s="148"/>
      <c r="BD103" s="148"/>
      <c r="BE103" s="152">
        <f t="shared" ref="BE103:BE108" si="0">IF(U103="základní",N103,0)</f>
        <v>0</v>
      </c>
      <c r="BF103" s="152">
        <f t="shared" ref="BF103:BF108" si="1">IF(U103="snížená",N103,0)</f>
        <v>0</v>
      </c>
      <c r="BG103" s="152">
        <f t="shared" ref="BG103:BG108" si="2">IF(U103="zákl. přenesená",N103,0)</f>
        <v>0</v>
      </c>
      <c r="BH103" s="152">
        <f t="shared" ref="BH103:BH108" si="3">IF(U103="sníž. přenesená",N103,0)</f>
        <v>0</v>
      </c>
      <c r="BI103" s="152">
        <f t="shared" ref="BI103:BI108" si="4">IF(U103="nulová",N103,0)</f>
        <v>0</v>
      </c>
      <c r="BJ103" s="151" t="s">
        <v>40</v>
      </c>
      <c r="BK103" s="148"/>
      <c r="BL103" s="148"/>
      <c r="BM103" s="148"/>
    </row>
    <row r="104" spans="2:65" s="1" customFormat="1" ht="18" customHeight="1">
      <c r="B104" s="35"/>
      <c r="C104" s="36"/>
      <c r="D104" s="247" t="s">
        <v>199</v>
      </c>
      <c r="E104" s="248"/>
      <c r="F104" s="248"/>
      <c r="G104" s="248"/>
      <c r="H104" s="248"/>
      <c r="I104" s="36"/>
      <c r="J104" s="36"/>
      <c r="K104" s="36"/>
      <c r="L104" s="36"/>
      <c r="M104" s="36"/>
      <c r="N104" s="246">
        <f>ROUND(N89*T104,0)</f>
        <v>0</v>
      </c>
      <c r="O104" s="226"/>
      <c r="P104" s="226"/>
      <c r="Q104" s="226"/>
      <c r="R104" s="37"/>
      <c r="S104" s="148"/>
      <c r="T104" s="149"/>
      <c r="U104" s="150" t="s">
        <v>49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51" t="s">
        <v>162</v>
      </c>
      <c r="AZ104" s="148"/>
      <c r="BA104" s="148"/>
      <c r="BB104" s="148"/>
      <c r="BC104" s="148"/>
      <c r="BD104" s="148"/>
      <c r="BE104" s="152">
        <f t="shared" si="0"/>
        <v>0</v>
      </c>
      <c r="BF104" s="152">
        <f t="shared" si="1"/>
        <v>0</v>
      </c>
      <c r="BG104" s="152">
        <f t="shared" si="2"/>
        <v>0</v>
      </c>
      <c r="BH104" s="152">
        <f t="shared" si="3"/>
        <v>0</v>
      </c>
      <c r="BI104" s="152">
        <f t="shared" si="4"/>
        <v>0</v>
      </c>
      <c r="BJ104" s="151" t="s">
        <v>40</v>
      </c>
      <c r="BK104" s="148"/>
      <c r="BL104" s="148"/>
      <c r="BM104" s="148"/>
    </row>
    <row r="105" spans="2:65" s="1" customFormat="1" ht="18" customHeight="1">
      <c r="B105" s="35"/>
      <c r="C105" s="36"/>
      <c r="D105" s="247" t="s">
        <v>200</v>
      </c>
      <c r="E105" s="248"/>
      <c r="F105" s="248"/>
      <c r="G105" s="248"/>
      <c r="H105" s="248"/>
      <c r="I105" s="36"/>
      <c r="J105" s="36"/>
      <c r="K105" s="36"/>
      <c r="L105" s="36"/>
      <c r="M105" s="36"/>
      <c r="N105" s="246">
        <f>ROUND(N89*T105,0)</f>
        <v>0</v>
      </c>
      <c r="O105" s="226"/>
      <c r="P105" s="226"/>
      <c r="Q105" s="226"/>
      <c r="R105" s="37"/>
      <c r="S105" s="148"/>
      <c r="T105" s="149"/>
      <c r="U105" s="150" t="s">
        <v>49</v>
      </c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51" t="s">
        <v>162</v>
      </c>
      <c r="AZ105" s="148"/>
      <c r="BA105" s="148"/>
      <c r="BB105" s="148"/>
      <c r="BC105" s="148"/>
      <c r="BD105" s="148"/>
      <c r="BE105" s="152">
        <f t="shared" si="0"/>
        <v>0</v>
      </c>
      <c r="BF105" s="152">
        <f t="shared" si="1"/>
        <v>0</v>
      </c>
      <c r="BG105" s="152">
        <f t="shared" si="2"/>
        <v>0</v>
      </c>
      <c r="BH105" s="152">
        <f t="shared" si="3"/>
        <v>0</v>
      </c>
      <c r="BI105" s="152">
        <f t="shared" si="4"/>
        <v>0</v>
      </c>
      <c r="BJ105" s="151" t="s">
        <v>40</v>
      </c>
      <c r="BK105" s="148"/>
      <c r="BL105" s="148"/>
      <c r="BM105" s="148"/>
    </row>
    <row r="106" spans="2:65" s="1" customFormat="1" ht="18" customHeight="1">
      <c r="B106" s="35"/>
      <c r="C106" s="36"/>
      <c r="D106" s="247" t="s">
        <v>201</v>
      </c>
      <c r="E106" s="248"/>
      <c r="F106" s="248"/>
      <c r="G106" s="248"/>
      <c r="H106" s="248"/>
      <c r="I106" s="36"/>
      <c r="J106" s="36"/>
      <c r="K106" s="36"/>
      <c r="L106" s="36"/>
      <c r="M106" s="36"/>
      <c r="N106" s="246">
        <f>ROUND(N89*T106,0)</f>
        <v>0</v>
      </c>
      <c r="O106" s="226"/>
      <c r="P106" s="226"/>
      <c r="Q106" s="226"/>
      <c r="R106" s="37"/>
      <c r="S106" s="148"/>
      <c r="T106" s="149"/>
      <c r="U106" s="150" t="s">
        <v>49</v>
      </c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51" t="s">
        <v>162</v>
      </c>
      <c r="AZ106" s="148"/>
      <c r="BA106" s="148"/>
      <c r="BB106" s="148"/>
      <c r="BC106" s="148"/>
      <c r="BD106" s="148"/>
      <c r="BE106" s="152">
        <f t="shared" si="0"/>
        <v>0</v>
      </c>
      <c r="BF106" s="152">
        <f t="shared" si="1"/>
        <v>0</v>
      </c>
      <c r="BG106" s="152">
        <f t="shared" si="2"/>
        <v>0</v>
      </c>
      <c r="BH106" s="152">
        <f t="shared" si="3"/>
        <v>0</v>
      </c>
      <c r="BI106" s="152">
        <f t="shared" si="4"/>
        <v>0</v>
      </c>
      <c r="BJ106" s="151" t="s">
        <v>40</v>
      </c>
      <c r="BK106" s="148"/>
      <c r="BL106" s="148"/>
      <c r="BM106" s="148"/>
    </row>
    <row r="107" spans="2:65" s="1" customFormat="1" ht="18" customHeight="1">
      <c r="B107" s="35"/>
      <c r="C107" s="36"/>
      <c r="D107" s="247" t="s">
        <v>202</v>
      </c>
      <c r="E107" s="248"/>
      <c r="F107" s="248"/>
      <c r="G107" s="248"/>
      <c r="H107" s="248"/>
      <c r="I107" s="36"/>
      <c r="J107" s="36"/>
      <c r="K107" s="36"/>
      <c r="L107" s="36"/>
      <c r="M107" s="36"/>
      <c r="N107" s="246">
        <f>ROUND(N89*T107,0)</f>
        <v>0</v>
      </c>
      <c r="O107" s="226"/>
      <c r="P107" s="226"/>
      <c r="Q107" s="226"/>
      <c r="R107" s="37"/>
      <c r="S107" s="148"/>
      <c r="T107" s="149"/>
      <c r="U107" s="150" t="s">
        <v>49</v>
      </c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51" t="s">
        <v>162</v>
      </c>
      <c r="AZ107" s="148"/>
      <c r="BA107" s="148"/>
      <c r="BB107" s="148"/>
      <c r="BC107" s="148"/>
      <c r="BD107" s="148"/>
      <c r="BE107" s="152">
        <f t="shared" si="0"/>
        <v>0</v>
      </c>
      <c r="BF107" s="152">
        <f t="shared" si="1"/>
        <v>0</v>
      </c>
      <c r="BG107" s="152">
        <f t="shared" si="2"/>
        <v>0</v>
      </c>
      <c r="BH107" s="152">
        <f t="shared" si="3"/>
        <v>0</v>
      </c>
      <c r="BI107" s="152">
        <f t="shared" si="4"/>
        <v>0</v>
      </c>
      <c r="BJ107" s="151" t="s">
        <v>40</v>
      </c>
      <c r="BK107" s="148"/>
      <c r="BL107" s="148"/>
      <c r="BM107" s="148"/>
    </row>
    <row r="108" spans="2:65" s="1" customFormat="1" ht="18" customHeight="1">
      <c r="B108" s="35"/>
      <c r="C108" s="36"/>
      <c r="D108" s="114" t="s">
        <v>203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246">
        <f>ROUND(N89*T108,0)</f>
        <v>0</v>
      </c>
      <c r="O108" s="226"/>
      <c r="P108" s="226"/>
      <c r="Q108" s="226"/>
      <c r="R108" s="37"/>
      <c r="S108" s="148"/>
      <c r="T108" s="153"/>
      <c r="U108" s="154" t="s">
        <v>49</v>
      </c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51" t="s">
        <v>204</v>
      </c>
      <c r="AZ108" s="148"/>
      <c r="BA108" s="148"/>
      <c r="BB108" s="148"/>
      <c r="BC108" s="148"/>
      <c r="BD108" s="148"/>
      <c r="BE108" s="152">
        <f t="shared" si="0"/>
        <v>0</v>
      </c>
      <c r="BF108" s="152">
        <f t="shared" si="1"/>
        <v>0</v>
      </c>
      <c r="BG108" s="152">
        <f t="shared" si="2"/>
        <v>0</v>
      </c>
      <c r="BH108" s="152">
        <f t="shared" si="3"/>
        <v>0</v>
      </c>
      <c r="BI108" s="152">
        <f t="shared" si="4"/>
        <v>0</v>
      </c>
      <c r="BJ108" s="151" t="s">
        <v>40</v>
      </c>
      <c r="BK108" s="148"/>
      <c r="BL108" s="148"/>
      <c r="BM108" s="148"/>
    </row>
    <row r="109" spans="2:65" s="1" customForma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  <c r="T109" s="135"/>
      <c r="U109" s="135"/>
    </row>
    <row r="110" spans="2:65" s="1" customFormat="1" ht="29.25" customHeight="1">
      <c r="B110" s="35"/>
      <c r="C110" s="123" t="s">
        <v>174</v>
      </c>
      <c r="D110" s="124"/>
      <c r="E110" s="124"/>
      <c r="F110" s="124"/>
      <c r="G110" s="124"/>
      <c r="H110" s="124"/>
      <c r="I110" s="124"/>
      <c r="J110" s="124"/>
      <c r="K110" s="124"/>
      <c r="L110" s="233">
        <f>ROUND(SUM(N89+N102),0)</f>
        <v>0</v>
      </c>
      <c r="M110" s="233"/>
      <c r="N110" s="233"/>
      <c r="O110" s="233"/>
      <c r="P110" s="233"/>
      <c r="Q110" s="233"/>
      <c r="R110" s="37"/>
      <c r="T110" s="135"/>
      <c r="U110" s="135"/>
    </row>
    <row r="111" spans="2:65" s="1" customFormat="1" ht="6.95" customHeight="1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1"/>
      <c r="T111" s="135"/>
      <c r="U111" s="135"/>
    </row>
    <row r="115" spans="2:63" s="1" customFormat="1" ht="6.95" customHeight="1"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</row>
    <row r="116" spans="2:63" s="1" customFormat="1" ht="36.950000000000003" customHeight="1">
      <c r="B116" s="35"/>
      <c r="C116" s="207" t="s">
        <v>205</v>
      </c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37"/>
    </row>
    <row r="117" spans="2:63" s="1" customFormat="1" ht="6.9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3" s="1" customFormat="1" ht="30" customHeight="1">
      <c r="B118" s="35"/>
      <c r="C118" s="30" t="s">
        <v>19</v>
      </c>
      <c r="D118" s="36"/>
      <c r="E118" s="36"/>
      <c r="F118" s="264" t="str">
        <f>F6</f>
        <v>Dobruška - objekt výuky</v>
      </c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36"/>
      <c r="R118" s="37"/>
    </row>
    <row r="119" spans="2:63" ht="30" customHeight="1">
      <c r="B119" s="23"/>
      <c r="C119" s="30" t="s">
        <v>181</v>
      </c>
      <c r="D119" s="26"/>
      <c r="E119" s="26"/>
      <c r="F119" s="264" t="s">
        <v>284</v>
      </c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6"/>
      <c r="R119" s="24"/>
    </row>
    <row r="120" spans="2:63" s="1" customFormat="1" ht="36.950000000000003" customHeight="1">
      <c r="B120" s="35"/>
      <c r="C120" s="69" t="s">
        <v>183</v>
      </c>
      <c r="D120" s="36"/>
      <c r="E120" s="36"/>
      <c r="F120" s="236" t="str">
        <f>F8</f>
        <v>003 - Zařízení pro vytápění staveb</v>
      </c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36"/>
      <c r="R120" s="37"/>
    </row>
    <row r="121" spans="2:63" s="1" customFormat="1" ht="6.95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63" s="1" customFormat="1" ht="18" customHeight="1">
      <c r="B122" s="35"/>
      <c r="C122" s="30" t="s">
        <v>24</v>
      </c>
      <c r="D122" s="36"/>
      <c r="E122" s="36"/>
      <c r="F122" s="28" t="str">
        <f>F10</f>
        <v>Dobruška</v>
      </c>
      <c r="G122" s="36"/>
      <c r="H122" s="36"/>
      <c r="I122" s="36"/>
      <c r="J122" s="36"/>
      <c r="K122" s="30" t="s">
        <v>26</v>
      </c>
      <c r="L122" s="36"/>
      <c r="M122" s="266" t="str">
        <f>IF(O10="","",O10)</f>
        <v>5. 3. 2018</v>
      </c>
      <c r="N122" s="266"/>
      <c r="O122" s="266"/>
      <c r="P122" s="266"/>
      <c r="Q122" s="36"/>
      <c r="R122" s="37"/>
    </row>
    <row r="123" spans="2:63" s="1" customFormat="1" ht="6.95" customHeight="1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</row>
    <row r="124" spans="2:63" s="1" customFormat="1" ht="15">
      <c r="B124" s="35"/>
      <c r="C124" s="30" t="s">
        <v>28</v>
      </c>
      <c r="D124" s="36"/>
      <c r="E124" s="36"/>
      <c r="F124" s="28" t="str">
        <f>E13</f>
        <v>SŠ - Podorlické vzdělávací centrum Dobruška</v>
      </c>
      <c r="G124" s="36"/>
      <c r="H124" s="36"/>
      <c r="I124" s="36"/>
      <c r="J124" s="36"/>
      <c r="K124" s="30" t="s">
        <v>35</v>
      </c>
      <c r="L124" s="36"/>
      <c r="M124" s="220" t="str">
        <f>E19</f>
        <v>ApA Architektonicko-projekt.ateliér Vamberk s.r.o.</v>
      </c>
      <c r="N124" s="220"/>
      <c r="O124" s="220"/>
      <c r="P124" s="220"/>
      <c r="Q124" s="220"/>
      <c r="R124" s="37"/>
    </row>
    <row r="125" spans="2:63" s="1" customFormat="1" ht="14.45" customHeight="1">
      <c r="B125" s="35"/>
      <c r="C125" s="30" t="s">
        <v>33</v>
      </c>
      <c r="D125" s="36"/>
      <c r="E125" s="36"/>
      <c r="F125" s="28" t="str">
        <f>IF(E16="","",E16)</f>
        <v>Vyplň údaj</v>
      </c>
      <c r="G125" s="36"/>
      <c r="H125" s="36"/>
      <c r="I125" s="36"/>
      <c r="J125" s="36"/>
      <c r="K125" s="30" t="s">
        <v>41</v>
      </c>
      <c r="L125" s="36"/>
      <c r="M125" s="220" t="str">
        <f>E22</f>
        <v>ApA Architektonicko-projekt.ateliér Vamberk s.r.o.</v>
      </c>
      <c r="N125" s="220"/>
      <c r="O125" s="220"/>
      <c r="P125" s="220"/>
      <c r="Q125" s="220"/>
      <c r="R125" s="37"/>
    </row>
    <row r="126" spans="2:63" s="1" customFormat="1" ht="10.35" customHeight="1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63" s="9" customFormat="1" ht="29.25" customHeight="1">
      <c r="B127" s="155"/>
      <c r="C127" s="156" t="s">
        <v>206</v>
      </c>
      <c r="D127" s="157" t="s">
        <v>207</v>
      </c>
      <c r="E127" s="157" t="s">
        <v>66</v>
      </c>
      <c r="F127" s="267" t="s">
        <v>208</v>
      </c>
      <c r="G127" s="267"/>
      <c r="H127" s="267"/>
      <c r="I127" s="267"/>
      <c r="J127" s="157" t="s">
        <v>209</v>
      </c>
      <c r="K127" s="157" t="s">
        <v>210</v>
      </c>
      <c r="L127" s="267" t="s">
        <v>211</v>
      </c>
      <c r="M127" s="267"/>
      <c r="N127" s="267" t="s">
        <v>187</v>
      </c>
      <c r="O127" s="267"/>
      <c r="P127" s="267"/>
      <c r="Q127" s="268"/>
      <c r="R127" s="158"/>
      <c r="T127" s="80" t="s">
        <v>212</v>
      </c>
      <c r="U127" s="81" t="s">
        <v>48</v>
      </c>
      <c r="V127" s="81" t="s">
        <v>213</v>
      </c>
      <c r="W127" s="81" t="s">
        <v>214</v>
      </c>
      <c r="X127" s="81" t="s">
        <v>215</v>
      </c>
      <c r="Y127" s="81" t="s">
        <v>216</v>
      </c>
      <c r="Z127" s="81" t="s">
        <v>217</v>
      </c>
      <c r="AA127" s="82" t="s">
        <v>218</v>
      </c>
    </row>
    <row r="128" spans="2:63" s="1" customFormat="1" ht="29.25" customHeight="1">
      <c r="B128" s="35"/>
      <c r="C128" s="84" t="s">
        <v>184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257">
        <f>BK128</f>
        <v>0</v>
      </c>
      <c r="O128" s="258"/>
      <c r="P128" s="258"/>
      <c r="Q128" s="258"/>
      <c r="R128" s="37"/>
      <c r="T128" s="83"/>
      <c r="U128" s="51"/>
      <c r="V128" s="51"/>
      <c r="W128" s="159">
        <f>W129+W288+W293</f>
        <v>0</v>
      </c>
      <c r="X128" s="51"/>
      <c r="Y128" s="159">
        <f>Y129+Y288+Y293</f>
        <v>1.30297</v>
      </c>
      <c r="Z128" s="51"/>
      <c r="AA128" s="160">
        <f>AA129+AA288+AA293</f>
        <v>0</v>
      </c>
      <c r="AT128" s="19" t="s">
        <v>83</v>
      </c>
      <c r="AU128" s="19" t="s">
        <v>189</v>
      </c>
      <c r="BK128" s="161">
        <f>BK129+BK288+BK293</f>
        <v>0</v>
      </c>
    </row>
    <row r="129" spans="2:65" s="10" customFormat="1" ht="37.35" customHeight="1">
      <c r="B129" s="162"/>
      <c r="C129" s="163"/>
      <c r="D129" s="164" t="s">
        <v>1702</v>
      </c>
      <c r="E129" s="164"/>
      <c r="F129" s="164"/>
      <c r="G129" s="164"/>
      <c r="H129" s="164"/>
      <c r="I129" s="164"/>
      <c r="J129" s="164"/>
      <c r="K129" s="164"/>
      <c r="L129" s="164"/>
      <c r="M129" s="164"/>
      <c r="N129" s="259">
        <f>BK129</f>
        <v>0</v>
      </c>
      <c r="O129" s="260"/>
      <c r="P129" s="260"/>
      <c r="Q129" s="260"/>
      <c r="R129" s="165"/>
      <c r="T129" s="166"/>
      <c r="U129" s="163"/>
      <c r="V129" s="163"/>
      <c r="W129" s="167">
        <f>W130+W149+W154+W156+W183+W203+W225+W258+W284</f>
        <v>0</v>
      </c>
      <c r="X129" s="163"/>
      <c r="Y129" s="167">
        <f>Y130+Y149+Y154+Y156+Y183+Y203+Y225+Y258+Y284</f>
        <v>1.30297</v>
      </c>
      <c r="Z129" s="163"/>
      <c r="AA129" s="168">
        <f>AA130+AA149+AA154+AA156+AA183+AA203+AA225+AA258+AA284</f>
        <v>0</v>
      </c>
      <c r="AR129" s="169" t="s">
        <v>93</v>
      </c>
      <c r="AT129" s="170" t="s">
        <v>83</v>
      </c>
      <c r="AU129" s="170" t="s">
        <v>84</v>
      </c>
      <c r="AY129" s="169" t="s">
        <v>219</v>
      </c>
      <c r="BK129" s="171">
        <f>BK130+BK149+BK154+BK156+BK183+BK203+BK225+BK258+BK284</f>
        <v>0</v>
      </c>
    </row>
    <row r="130" spans="2:65" s="10" customFormat="1" ht="19.899999999999999" customHeight="1">
      <c r="B130" s="162"/>
      <c r="C130" s="163"/>
      <c r="D130" s="172" t="s">
        <v>291</v>
      </c>
      <c r="E130" s="172"/>
      <c r="F130" s="172"/>
      <c r="G130" s="172"/>
      <c r="H130" s="172"/>
      <c r="I130" s="172"/>
      <c r="J130" s="172"/>
      <c r="K130" s="172"/>
      <c r="L130" s="172"/>
      <c r="M130" s="172"/>
      <c r="N130" s="261">
        <f>BK130</f>
        <v>0</v>
      </c>
      <c r="O130" s="262"/>
      <c r="P130" s="262"/>
      <c r="Q130" s="262"/>
      <c r="R130" s="165"/>
      <c r="T130" s="166"/>
      <c r="U130" s="163"/>
      <c r="V130" s="163"/>
      <c r="W130" s="167">
        <f>SUM(W131:W148)</f>
        <v>0</v>
      </c>
      <c r="X130" s="163"/>
      <c r="Y130" s="167">
        <f>SUM(Y131:Y148)</f>
        <v>4.2279999999999998E-2</v>
      </c>
      <c r="Z130" s="163"/>
      <c r="AA130" s="168">
        <f>SUM(AA131:AA148)</f>
        <v>0</v>
      </c>
      <c r="AR130" s="169" t="s">
        <v>93</v>
      </c>
      <c r="AT130" s="170" t="s">
        <v>83</v>
      </c>
      <c r="AU130" s="170" t="s">
        <v>40</v>
      </c>
      <c r="AY130" s="169" t="s">
        <v>219</v>
      </c>
      <c r="BK130" s="171">
        <f>SUM(BK131:BK148)</f>
        <v>0</v>
      </c>
    </row>
    <row r="131" spans="2:65" s="1" customFormat="1" ht="25.5" customHeight="1">
      <c r="B131" s="35"/>
      <c r="C131" s="173" t="s">
        <v>40</v>
      </c>
      <c r="D131" s="173" t="s">
        <v>220</v>
      </c>
      <c r="E131" s="174" t="s">
        <v>1711</v>
      </c>
      <c r="F131" s="251" t="s">
        <v>1712</v>
      </c>
      <c r="G131" s="251"/>
      <c r="H131" s="251"/>
      <c r="I131" s="251"/>
      <c r="J131" s="175" t="s">
        <v>223</v>
      </c>
      <c r="K131" s="176">
        <v>5</v>
      </c>
      <c r="L131" s="252">
        <v>0</v>
      </c>
      <c r="M131" s="253"/>
      <c r="N131" s="254">
        <f t="shared" ref="N131:N148" si="5">ROUND(L131*K131,2)</f>
        <v>0</v>
      </c>
      <c r="O131" s="254"/>
      <c r="P131" s="254"/>
      <c r="Q131" s="254"/>
      <c r="R131" s="37"/>
      <c r="T131" s="177" t="s">
        <v>22</v>
      </c>
      <c r="U131" s="44" t="s">
        <v>49</v>
      </c>
      <c r="V131" s="36"/>
      <c r="W131" s="178">
        <f t="shared" ref="W131:W148" si="6">V131*K131</f>
        <v>0</v>
      </c>
      <c r="X131" s="178">
        <v>0</v>
      </c>
      <c r="Y131" s="178">
        <f t="shared" ref="Y131:Y148" si="7">X131*K131</f>
        <v>0</v>
      </c>
      <c r="Z131" s="178">
        <v>0</v>
      </c>
      <c r="AA131" s="179">
        <f t="shared" ref="AA131:AA148" si="8">Z131*K131</f>
        <v>0</v>
      </c>
      <c r="AR131" s="19" t="s">
        <v>268</v>
      </c>
      <c r="AT131" s="19" t="s">
        <v>220</v>
      </c>
      <c r="AU131" s="19" t="s">
        <v>93</v>
      </c>
      <c r="AY131" s="19" t="s">
        <v>219</v>
      </c>
      <c r="BE131" s="118">
        <f t="shared" ref="BE131:BE148" si="9">IF(U131="základní",N131,0)</f>
        <v>0</v>
      </c>
      <c r="BF131" s="118">
        <f t="shared" ref="BF131:BF148" si="10">IF(U131="snížená",N131,0)</f>
        <v>0</v>
      </c>
      <c r="BG131" s="118">
        <f t="shared" ref="BG131:BG148" si="11">IF(U131="zákl. přenesená",N131,0)</f>
        <v>0</v>
      </c>
      <c r="BH131" s="118">
        <f t="shared" ref="BH131:BH148" si="12">IF(U131="sníž. přenesená",N131,0)</f>
        <v>0</v>
      </c>
      <c r="BI131" s="118">
        <f t="shared" ref="BI131:BI148" si="13">IF(U131="nulová",N131,0)</f>
        <v>0</v>
      </c>
      <c r="BJ131" s="19" t="s">
        <v>40</v>
      </c>
      <c r="BK131" s="118">
        <f t="shared" ref="BK131:BK148" si="14">ROUND(L131*K131,2)</f>
        <v>0</v>
      </c>
      <c r="BL131" s="19" t="s">
        <v>268</v>
      </c>
      <c r="BM131" s="19" t="s">
        <v>1713</v>
      </c>
    </row>
    <row r="132" spans="2:65" s="1" customFormat="1" ht="16.5" customHeight="1">
      <c r="B132" s="35"/>
      <c r="C132" s="181" t="s">
        <v>93</v>
      </c>
      <c r="D132" s="181" t="s">
        <v>536</v>
      </c>
      <c r="E132" s="182" t="s">
        <v>1714</v>
      </c>
      <c r="F132" s="285" t="s">
        <v>1715</v>
      </c>
      <c r="G132" s="285"/>
      <c r="H132" s="285"/>
      <c r="I132" s="285"/>
      <c r="J132" s="183" t="s">
        <v>223</v>
      </c>
      <c r="K132" s="184">
        <v>4.75</v>
      </c>
      <c r="L132" s="282">
        <v>0</v>
      </c>
      <c r="M132" s="283"/>
      <c r="N132" s="284">
        <f t="shared" si="5"/>
        <v>0</v>
      </c>
      <c r="O132" s="254"/>
      <c r="P132" s="254"/>
      <c r="Q132" s="254"/>
      <c r="R132" s="37"/>
      <c r="T132" s="177" t="s">
        <v>22</v>
      </c>
      <c r="U132" s="44" t="s">
        <v>49</v>
      </c>
      <c r="V132" s="36"/>
      <c r="W132" s="178">
        <f t="shared" si="6"/>
        <v>0</v>
      </c>
      <c r="X132" s="178">
        <v>0</v>
      </c>
      <c r="Y132" s="178">
        <f t="shared" si="7"/>
        <v>0</v>
      </c>
      <c r="Z132" s="178">
        <v>0</v>
      </c>
      <c r="AA132" s="179">
        <f t="shared" si="8"/>
        <v>0</v>
      </c>
      <c r="AR132" s="19" t="s">
        <v>414</v>
      </c>
      <c r="AT132" s="19" t="s">
        <v>536</v>
      </c>
      <c r="AU132" s="19" t="s">
        <v>93</v>
      </c>
      <c r="AY132" s="19" t="s">
        <v>219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40</v>
      </c>
      <c r="BK132" s="118">
        <f t="shared" si="14"/>
        <v>0</v>
      </c>
      <c r="BL132" s="19" t="s">
        <v>268</v>
      </c>
      <c r="BM132" s="19" t="s">
        <v>1716</v>
      </c>
    </row>
    <row r="133" spans="2:65" s="1" customFormat="1" ht="38.25" customHeight="1">
      <c r="B133" s="35"/>
      <c r="C133" s="173" t="s">
        <v>101</v>
      </c>
      <c r="D133" s="173" t="s">
        <v>220</v>
      </c>
      <c r="E133" s="174" t="s">
        <v>1717</v>
      </c>
      <c r="F133" s="251" t="s">
        <v>1718</v>
      </c>
      <c r="G133" s="251"/>
      <c r="H133" s="251"/>
      <c r="I133" s="251"/>
      <c r="J133" s="175" t="s">
        <v>429</v>
      </c>
      <c r="K133" s="176">
        <v>215</v>
      </c>
      <c r="L133" s="252">
        <v>0</v>
      </c>
      <c r="M133" s="253"/>
      <c r="N133" s="254">
        <f t="shared" si="5"/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 t="shared" si="6"/>
        <v>0</v>
      </c>
      <c r="X133" s="178">
        <v>0</v>
      </c>
      <c r="Y133" s="178">
        <f t="shared" si="7"/>
        <v>0</v>
      </c>
      <c r="Z133" s="178">
        <v>0</v>
      </c>
      <c r="AA133" s="179">
        <f t="shared" si="8"/>
        <v>0</v>
      </c>
      <c r="AR133" s="19" t="s">
        <v>268</v>
      </c>
      <c r="AT133" s="19" t="s">
        <v>220</v>
      </c>
      <c r="AU133" s="19" t="s">
        <v>93</v>
      </c>
      <c r="AY133" s="19" t="s">
        <v>219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40</v>
      </c>
      <c r="BK133" s="118">
        <f t="shared" si="14"/>
        <v>0</v>
      </c>
      <c r="BL133" s="19" t="s">
        <v>268</v>
      </c>
      <c r="BM133" s="19" t="s">
        <v>1719</v>
      </c>
    </row>
    <row r="134" spans="2:65" s="1" customFormat="1" ht="25.5" customHeight="1">
      <c r="B134" s="35"/>
      <c r="C134" s="181" t="s">
        <v>224</v>
      </c>
      <c r="D134" s="181" t="s">
        <v>536</v>
      </c>
      <c r="E134" s="182" t="s">
        <v>1720</v>
      </c>
      <c r="F134" s="285" t="s">
        <v>1721</v>
      </c>
      <c r="G134" s="285"/>
      <c r="H134" s="285"/>
      <c r="I134" s="285"/>
      <c r="J134" s="183" t="s">
        <v>429</v>
      </c>
      <c r="K134" s="184">
        <v>15</v>
      </c>
      <c r="L134" s="282">
        <v>0</v>
      </c>
      <c r="M134" s="283"/>
      <c r="N134" s="284">
        <f t="shared" si="5"/>
        <v>0</v>
      </c>
      <c r="O134" s="254"/>
      <c r="P134" s="254"/>
      <c r="Q134" s="254"/>
      <c r="R134" s="37"/>
      <c r="T134" s="177" t="s">
        <v>22</v>
      </c>
      <c r="U134" s="44" t="s">
        <v>49</v>
      </c>
      <c r="V134" s="36"/>
      <c r="W134" s="178">
        <f t="shared" si="6"/>
        <v>0</v>
      </c>
      <c r="X134" s="178">
        <v>0</v>
      </c>
      <c r="Y134" s="178">
        <f t="shared" si="7"/>
        <v>0</v>
      </c>
      <c r="Z134" s="178">
        <v>0</v>
      </c>
      <c r="AA134" s="179">
        <f t="shared" si="8"/>
        <v>0</v>
      </c>
      <c r="AR134" s="19" t="s">
        <v>414</v>
      </c>
      <c r="AT134" s="19" t="s">
        <v>536</v>
      </c>
      <c r="AU134" s="19" t="s">
        <v>93</v>
      </c>
      <c r="AY134" s="19" t="s">
        <v>219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40</v>
      </c>
      <c r="BK134" s="118">
        <f t="shared" si="14"/>
        <v>0</v>
      </c>
      <c r="BL134" s="19" t="s">
        <v>268</v>
      </c>
      <c r="BM134" s="19" t="s">
        <v>1722</v>
      </c>
    </row>
    <row r="135" spans="2:65" s="1" customFormat="1" ht="25.5" customHeight="1">
      <c r="B135" s="35"/>
      <c r="C135" s="181" t="s">
        <v>236</v>
      </c>
      <c r="D135" s="181" t="s">
        <v>536</v>
      </c>
      <c r="E135" s="182" t="s">
        <v>1723</v>
      </c>
      <c r="F135" s="285" t="s">
        <v>1724</v>
      </c>
      <c r="G135" s="285"/>
      <c r="H135" s="285"/>
      <c r="I135" s="285"/>
      <c r="J135" s="183" t="s">
        <v>429</v>
      </c>
      <c r="K135" s="184">
        <v>89</v>
      </c>
      <c r="L135" s="282">
        <v>0</v>
      </c>
      <c r="M135" s="283"/>
      <c r="N135" s="284">
        <f t="shared" si="5"/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 t="shared" si="6"/>
        <v>0</v>
      </c>
      <c r="X135" s="178">
        <v>0</v>
      </c>
      <c r="Y135" s="178">
        <f t="shared" si="7"/>
        <v>0</v>
      </c>
      <c r="Z135" s="178">
        <v>0</v>
      </c>
      <c r="AA135" s="179">
        <f t="shared" si="8"/>
        <v>0</v>
      </c>
      <c r="AR135" s="19" t="s">
        <v>414</v>
      </c>
      <c r="AT135" s="19" t="s">
        <v>536</v>
      </c>
      <c r="AU135" s="19" t="s">
        <v>93</v>
      </c>
      <c r="AY135" s="19" t="s">
        <v>219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40</v>
      </c>
      <c r="BK135" s="118">
        <f t="shared" si="14"/>
        <v>0</v>
      </c>
      <c r="BL135" s="19" t="s">
        <v>268</v>
      </c>
      <c r="BM135" s="19" t="s">
        <v>1725</v>
      </c>
    </row>
    <row r="136" spans="2:65" s="1" customFormat="1" ht="25.5" customHeight="1">
      <c r="B136" s="35"/>
      <c r="C136" s="181" t="s">
        <v>241</v>
      </c>
      <c r="D136" s="181" t="s">
        <v>536</v>
      </c>
      <c r="E136" s="182" t="s">
        <v>1726</v>
      </c>
      <c r="F136" s="285" t="s">
        <v>1727</v>
      </c>
      <c r="G136" s="285"/>
      <c r="H136" s="285"/>
      <c r="I136" s="285"/>
      <c r="J136" s="183" t="s">
        <v>372</v>
      </c>
      <c r="K136" s="184">
        <v>10</v>
      </c>
      <c r="L136" s="282">
        <v>0</v>
      </c>
      <c r="M136" s="283"/>
      <c r="N136" s="284">
        <f t="shared" si="5"/>
        <v>0</v>
      </c>
      <c r="O136" s="254"/>
      <c r="P136" s="254"/>
      <c r="Q136" s="254"/>
      <c r="R136" s="37"/>
      <c r="T136" s="177" t="s">
        <v>22</v>
      </c>
      <c r="U136" s="44" t="s">
        <v>49</v>
      </c>
      <c r="V136" s="36"/>
      <c r="W136" s="178">
        <f t="shared" si="6"/>
        <v>0</v>
      </c>
      <c r="X136" s="178">
        <v>0</v>
      </c>
      <c r="Y136" s="178">
        <f t="shared" si="7"/>
        <v>0</v>
      </c>
      <c r="Z136" s="178">
        <v>0</v>
      </c>
      <c r="AA136" s="179">
        <f t="shared" si="8"/>
        <v>0</v>
      </c>
      <c r="AR136" s="19" t="s">
        <v>414</v>
      </c>
      <c r="AT136" s="19" t="s">
        <v>536</v>
      </c>
      <c r="AU136" s="19" t="s">
        <v>93</v>
      </c>
      <c r="AY136" s="19" t="s">
        <v>219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40</v>
      </c>
      <c r="BK136" s="118">
        <f t="shared" si="14"/>
        <v>0</v>
      </c>
      <c r="BL136" s="19" t="s">
        <v>268</v>
      </c>
      <c r="BM136" s="19" t="s">
        <v>1728</v>
      </c>
    </row>
    <row r="137" spans="2:65" s="1" customFormat="1" ht="25.5" customHeight="1">
      <c r="B137" s="35"/>
      <c r="C137" s="181" t="s">
        <v>245</v>
      </c>
      <c r="D137" s="181" t="s">
        <v>536</v>
      </c>
      <c r="E137" s="182" t="s">
        <v>1729</v>
      </c>
      <c r="F137" s="285" t="s">
        <v>1730</v>
      </c>
      <c r="G137" s="285"/>
      <c r="H137" s="285"/>
      <c r="I137" s="285"/>
      <c r="J137" s="183" t="s">
        <v>429</v>
      </c>
      <c r="K137" s="184">
        <v>41</v>
      </c>
      <c r="L137" s="282">
        <v>0</v>
      </c>
      <c r="M137" s="283"/>
      <c r="N137" s="284">
        <f t="shared" si="5"/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 t="shared" si="6"/>
        <v>0</v>
      </c>
      <c r="X137" s="178">
        <v>0</v>
      </c>
      <c r="Y137" s="178">
        <f t="shared" si="7"/>
        <v>0</v>
      </c>
      <c r="Z137" s="178">
        <v>0</v>
      </c>
      <c r="AA137" s="179">
        <f t="shared" si="8"/>
        <v>0</v>
      </c>
      <c r="AR137" s="19" t="s">
        <v>414</v>
      </c>
      <c r="AT137" s="19" t="s">
        <v>536</v>
      </c>
      <c r="AU137" s="19" t="s">
        <v>93</v>
      </c>
      <c r="AY137" s="19" t="s">
        <v>219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40</v>
      </c>
      <c r="BK137" s="118">
        <f t="shared" si="14"/>
        <v>0</v>
      </c>
      <c r="BL137" s="19" t="s">
        <v>268</v>
      </c>
      <c r="BM137" s="19" t="s">
        <v>1731</v>
      </c>
    </row>
    <row r="138" spans="2:65" s="1" customFormat="1" ht="25.5" customHeight="1">
      <c r="B138" s="35"/>
      <c r="C138" s="181" t="s">
        <v>249</v>
      </c>
      <c r="D138" s="181" t="s">
        <v>536</v>
      </c>
      <c r="E138" s="182" t="s">
        <v>1732</v>
      </c>
      <c r="F138" s="285" t="s">
        <v>1733</v>
      </c>
      <c r="G138" s="285"/>
      <c r="H138" s="285"/>
      <c r="I138" s="285"/>
      <c r="J138" s="183" t="s">
        <v>429</v>
      </c>
      <c r="K138" s="184">
        <v>42</v>
      </c>
      <c r="L138" s="282">
        <v>0</v>
      </c>
      <c r="M138" s="283"/>
      <c r="N138" s="284">
        <f t="shared" si="5"/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 t="shared" si="6"/>
        <v>0</v>
      </c>
      <c r="X138" s="178">
        <v>0</v>
      </c>
      <c r="Y138" s="178">
        <f t="shared" si="7"/>
        <v>0</v>
      </c>
      <c r="Z138" s="178">
        <v>0</v>
      </c>
      <c r="AA138" s="179">
        <f t="shared" si="8"/>
        <v>0</v>
      </c>
      <c r="AR138" s="19" t="s">
        <v>414</v>
      </c>
      <c r="AT138" s="19" t="s">
        <v>536</v>
      </c>
      <c r="AU138" s="19" t="s">
        <v>93</v>
      </c>
      <c r="AY138" s="19" t="s">
        <v>219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40</v>
      </c>
      <c r="BK138" s="118">
        <f t="shared" si="14"/>
        <v>0</v>
      </c>
      <c r="BL138" s="19" t="s">
        <v>268</v>
      </c>
      <c r="BM138" s="19" t="s">
        <v>1734</v>
      </c>
    </row>
    <row r="139" spans="2:65" s="1" customFormat="1" ht="16.5" customHeight="1">
      <c r="B139" s="35"/>
      <c r="C139" s="181" t="s">
        <v>253</v>
      </c>
      <c r="D139" s="181" t="s">
        <v>536</v>
      </c>
      <c r="E139" s="182" t="s">
        <v>1735</v>
      </c>
      <c r="F139" s="285" t="s">
        <v>1736</v>
      </c>
      <c r="G139" s="285"/>
      <c r="H139" s="285"/>
      <c r="I139" s="285"/>
      <c r="J139" s="183" t="s">
        <v>429</v>
      </c>
      <c r="K139" s="184">
        <v>28</v>
      </c>
      <c r="L139" s="282">
        <v>0</v>
      </c>
      <c r="M139" s="283"/>
      <c r="N139" s="284">
        <f t="shared" si="5"/>
        <v>0</v>
      </c>
      <c r="O139" s="254"/>
      <c r="P139" s="254"/>
      <c r="Q139" s="254"/>
      <c r="R139" s="37"/>
      <c r="T139" s="177" t="s">
        <v>22</v>
      </c>
      <c r="U139" s="44" t="s">
        <v>49</v>
      </c>
      <c r="V139" s="36"/>
      <c r="W139" s="178">
        <f t="shared" si="6"/>
        <v>0</v>
      </c>
      <c r="X139" s="178">
        <v>1.5100000000000001E-3</v>
      </c>
      <c r="Y139" s="178">
        <f t="shared" si="7"/>
        <v>4.2279999999999998E-2</v>
      </c>
      <c r="Z139" s="178">
        <v>0</v>
      </c>
      <c r="AA139" s="179">
        <f t="shared" si="8"/>
        <v>0</v>
      </c>
      <c r="AR139" s="19" t="s">
        <v>414</v>
      </c>
      <c r="AT139" s="19" t="s">
        <v>536</v>
      </c>
      <c r="AU139" s="19" t="s">
        <v>93</v>
      </c>
      <c r="AY139" s="19" t="s">
        <v>219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40</v>
      </c>
      <c r="BK139" s="118">
        <f t="shared" si="14"/>
        <v>0</v>
      </c>
      <c r="BL139" s="19" t="s">
        <v>268</v>
      </c>
      <c r="BM139" s="19" t="s">
        <v>1737</v>
      </c>
    </row>
    <row r="140" spans="2:65" s="1" customFormat="1" ht="25.5" customHeight="1">
      <c r="B140" s="35"/>
      <c r="C140" s="173" t="s">
        <v>257</v>
      </c>
      <c r="D140" s="173" t="s">
        <v>220</v>
      </c>
      <c r="E140" s="174" t="s">
        <v>1738</v>
      </c>
      <c r="F140" s="251" t="s">
        <v>1739</v>
      </c>
      <c r="G140" s="251"/>
      <c r="H140" s="251"/>
      <c r="I140" s="251"/>
      <c r="J140" s="175" t="s">
        <v>429</v>
      </c>
      <c r="K140" s="176">
        <v>1251</v>
      </c>
      <c r="L140" s="252">
        <v>0</v>
      </c>
      <c r="M140" s="253"/>
      <c r="N140" s="254">
        <f t="shared" si="5"/>
        <v>0</v>
      </c>
      <c r="O140" s="254"/>
      <c r="P140" s="254"/>
      <c r="Q140" s="254"/>
      <c r="R140" s="37"/>
      <c r="T140" s="177" t="s">
        <v>22</v>
      </c>
      <c r="U140" s="44" t="s">
        <v>49</v>
      </c>
      <c r="V140" s="36"/>
      <c r="W140" s="178">
        <f t="shared" si="6"/>
        <v>0</v>
      </c>
      <c r="X140" s="178">
        <v>0</v>
      </c>
      <c r="Y140" s="178">
        <f t="shared" si="7"/>
        <v>0</v>
      </c>
      <c r="Z140" s="178">
        <v>0</v>
      </c>
      <c r="AA140" s="179">
        <f t="shared" si="8"/>
        <v>0</v>
      </c>
      <c r="AR140" s="19" t="s">
        <v>268</v>
      </c>
      <c r="AT140" s="19" t="s">
        <v>220</v>
      </c>
      <c r="AU140" s="19" t="s">
        <v>93</v>
      </c>
      <c r="AY140" s="19" t="s">
        <v>219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40</v>
      </c>
      <c r="BK140" s="118">
        <f t="shared" si="14"/>
        <v>0</v>
      </c>
      <c r="BL140" s="19" t="s">
        <v>268</v>
      </c>
      <c r="BM140" s="19" t="s">
        <v>1740</v>
      </c>
    </row>
    <row r="141" spans="2:65" s="1" customFormat="1" ht="16.5" customHeight="1">
      <c r="B141" s="35"/>
      <c r="C141" s="181" t="s">
        <v>261</v>
      </c>
      <c r="D141" s="181" t="s">
        <v>536</v>
      </c>
      <c r="E141" s="182" t="s">
        <v>1741</v>
      </c>
      <c r="F141" s="285" t="s">
        <v>1742</v>
      </c>
      <c r="G141" s="285"/>
      <c r="H141" s="285"/>
      <c r="I141" s="285"/>
      <c r="J141" s="183" t="s">
        <v>429</v>
      </c>
      <c r="K141" s="184">
        <v>589</v>
      </c>
      <c r="L141" s="282">
        <v>0</v>
      </c>
      <c r="M141" s="283"/>
      <c r="N141" s="284">
        <f t="shared" si="5"/>
        <v>0</v>
      </c>
      <c r="O141" s="254"/>
      <c r="P141" s="254"/>
      <c r="Q141" s="254"/>
      <c r="R141" s="37"/>
      <c r="T141" s="177" t="s">
        <v>22</v>
      </c>
      <c r="U141" s="44" t="s">
        <v>49</v>
      </c>
      <c r="V141" s="36"/>
      <c r="W141" s="178">
        <f t="shared" si="6"/>
        <v>0</v>
      </c>
      <c r="X141" s="178">
        <v>0</v>
      </c>
      <c r="Y141" s="178">
        <f t="shared" si="7"/>
        <v>0</v>
      </c>
      <c r="Z141" s="178">
        <v>0</v>
      </c>
      <c r="AA141" s="179">
        <f t="shared" si="8"/>
        <v>0</v>
      </c>
      <c r="AR141" s="19" t="s">
        <v>414</v>
      </c>
      <c r="AT141" s="19" t="s">
        <v>536</v>
      </c>
      <c r="AU141" s="19" t="s">
        <v>93</v>
      </c>
      <c r="AY141" s="19" t="s">
        <v>219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40</v>
      </c>
      <c r="BK141" s="118">
        <f t="shared" si="14"/>
        <v>0</v>
      </c>
      <c r="BL141" s="19" t="s">
        <v>268</v>
      </c>
      <c r="BM141" s="19" t="s">
        <v>1743</v>
      </c>
    </row>
    <row r="142" spans="2:65" s="1" customFormat="1" ht="16.5" customHeight="1">
      <c r="B142" s="35"/>
      <c r="C142" s="181" t="s">
        <v>265</v>
      </c>
      <c r="D142" s="181" t="s">
        <v>536</v>
      </c>
      <c r="E142" s="182" t="s">
        <v>1744</v>
      </c>
      <c r="F142" s="285" t="s">
        <v>1745</v>
      </c>
      <c r="G142" s="285"/>
      <c r="H142" s="285"/>
      <c r="I142" s="285"/>
      <c r="J142" s="183" t="s">
        <v>429</v>
      </c>
      <c r="K142" s="184">
        <v>199</v>
      </c>
      <c r="L142" s="282">
        <v>0</v>
      </c>
      <c r="M142" s="283"/>
      <c r="N142" s="284">
        <f t="shared" si="5"/>
        <v>0</v>
      </c>
      <c r="O142" s="254"/>
      <c r="P142" s="254"/>
      <c r="Q142" s="254"/>
      <c r="R142" s="37"/>
      <c r="T142" s="177" t="s">
        <v>22</v>
      </c>
      <c r="U142" s="44" t="s">
        <v>49</v>
      </c>
      <c r="V142" s="36"/>
      <c r="W142" s="178">
        <f t="shared" si="6"/>
        <v>0</v>
      </c>
      <c r="X142" s="178">
        <v>0</v>
      </c>
      <c r="Y142" s="178">
        <f t="shared" si="7"/>
        <v>0</v>
      </c>
      <c r="Z142" s="178">
        <v>0</v>
      </c>
      <c r="AA142" s="179">
        <f t="shared" si="8"/>
        <v>0</v>
      </c>
      <c r="AR142" s="19" t="s">
        <v>414</v>
      </c>
      <c r="AT142" s="19" t="s">
        <v>536</v>
      </c>
      <c r="AU142" s="19" t="s">
        <v>93</v>
      </c>
      <c r="AY142" s="19" t="s">
        <v>219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40</v>
      </c>
      <c r="BK142" s="118">
        <f t="shared" si="14"/>
        <v>0</v>
      </c>
      <c r="BL142" s="19" t="s">
        <v>268</v>
      </c>
      <c r="BM142" s="19" t="s">
        <v>1746</v>
      </c>
    </row>
    <row r="143" spans="2:65" s="1" customFormat="1" ht="16.5" customHeight="1">
      <c r="B143" s="35"/>
      <c r="C143" s="181" t="s">
        <v>270</v>
      </c>
      <c r="D143" s="181" t="s">
        <v>536</v>
      </c>
      <c r="E143" s="182" t="s">
        <v>1747</v>
      </c>
      <c r="F143" s="285" t="s">
        <v>1748</v>
      </c>
      <c r="G143" s="285"/>
      <c r="H143" s="285"/>
      <c r="I143" s="285"/>
      <c r="J143" s="183" t="s">
        <v>429</v>
      </c>
      <c r="K143" s="184">
        <v>298</v>
      </c>
      <c r="L143" s="282">
        <v>0</v>
      </c>
      <c r="M143" s="283"/>
      <c r="N143" s="284">
        <f t="shared" si="5"/>
        <v>0</v>
      </c>
      <c r="O143" s="254"/>
      <c r="P143" s="254"/>
      <c r="Q143" s="254"/>
      <c r="R143" s="37"/>
      <c r="T143" s="177" t="s">
        <v>22</v>
      </c>
      <c r="U143" s="44" t="s">
        <v>49</v>
      </c>
      <c r="V143" s="36"/>
      <c r="W143" s="178">
        <f t="shared" si="6"/>
        <v>0</v>
      </c>
      <c r="X143" s="178">
        <v>0</v>
      </c>
      <c r="Y143" s="178">
        <f t="shared" si="7"/>
        <v>0</v>
      </c>
      <c r="Z143" s="178">
        <v>0</v>
      </c>
      <c r="AA143" s="179">
        <f t="shared" si="8"/>
        <v>0</v>
      </c>
      <c r="AR143" s="19" t="s">
        <v>414</v>
      </c>
      <c r="AT143" s="19" t="s">
        <v>536</v>
      </c>
      <c r="AU143" s="19" t="s">
        <v>93</v>
      </c>
      <c r="AY143" s="19" t="s">
        <v>219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40</v>
      </c>
      <c r="BK143" s="118">
        <f t="shared" si="14"/>
        <v>0</v>
      </c>
      <c r="BL143" s="19" t="s">
        <v>268</v>
      </c>
      <c r="BM143" s="19" t="s">
        <v>1749</v>
      </c>
    </row>
    <row r="144" spans="2:65" s="1" customFormat="1" ht="16.5" customHeight="1">
      <c r="B144" s="35"/>
      <c r="C144" s="181" t="s">
        <v>275</v>
      </c>
      <c r="D144" s="181" t="s">
        <v>536</v>
      </c>
      <c r="E144" s="182" t="s">
        <v>1750</v>
      </c>
      <c r="F144" s="285" t="s">
        <v>1751</v>
      </c>
      <c r="G144" s="285"/>
      <c r="H144" s="285"/>
      <c r="I144" s="285"/>
      <c r="J144" s="183" t="s">
        <v>429</v>
      </c>
      <c r="K144" s="184">
        <v>165</v>
      </c>
      <c r="L144" s="282">
        <v>0</v>
      </c>
      <c r="M144" s="283"/>
      <c r="N144" s="284">
        <f t="shared" si="5"/>
        <v>0</v>
      </c>
      <c r="O144" s="254"/>
      <c r="P144" s="254"/>
      <c r="Q144" s="254"/>
      <c r="R144" s="37"/>
      <c r="T144" s="177" t="s">
        <v>22</v>
      </c>
      <c r="U144" s="44" t="s">
        <v>49</v>
      </c>
      <c r="V144" s="36"/>
      <c r="W144" s="178">
        <f t="shared" si="6"/>
        <v>0</v>
      </c>
      <c r="X144" s="178">
        <v>0</v>
      </c>
      <c r="Y144" s="178">
        <f t="shared" si="7"/>
        <v>0</v>
      </c>
      <c r="Z144" s="178">
        <v>0</v>
      </c>
      <c r="AA144" s="179">
        <f t="shared" si="8"/>
        <v>0</v>
      </c>
      <c r="AR144" s="19" t="s">
        <v>414</v>
      </c>
      <c r="AT144" s="19" t="s">
        <v>536</v>
      </c>
      <c r="AU144" s="19" t="s">
        <v>93</v>
      </c>
      <c r="AY144" s="19" t="s">
        <v>219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40</v>
      </c>
      <c r="BK144" s="118">
        <f t="shared" si="14"/>
        <v>0</v>
      </c>
      <c r="BL144" s="19" t="s">
        <v>268</v>
      </c>
      <c r="BM144" s="19" t="s">
        <v>1752</v>
      </c>
    </row>
    <row r="145" spans="2:65" s="1" customFormat="1" ht="16.5" customHeight="1">
      <c r="B145" s="35"/>
      <c r="C145" s="181" t="s">
        <v>11</v>
      </c>
      <c r="D145" s="181" t="s">
        <v>536</v>
      </c>
      <c r="E145" s="182" t="s">
        <v>1753</v>
      </c>
      <c r="F145" s="285" t="s">
        <v>1754</v>
      </c>
      <c r="G145" s="285"/>
      <c r="H145" s="285"/>
      <c r="I145" s="285"/>
      <c r="J145" s="183" t="s">
        <v>372</v>
      </c>
      <c r="K145" s="184">
        <v>1300</v>
      </c>
      <c r="L145" s="282">
        <v>0</v>
      </c>
      <c r="M145" s="283"/>
      <c r="N145" s="284">
        <f t="shared" si="5"/>
        <v>0</v>
      </c>
      <c r="O145" s="254"/>
      <c r="P145" s="254"/>
      <c r="Q145" s="254"/>
      <c r="R145" s="37"/>
      <c r="T145" s="177" t="s">
        <v>22</v>
      </c>
      <c r="U145" s="44" t="s">
        <v>49</v>
      </c>
      <c r="V145" s="36"/>
      <c r="W145" s="178">
        <f t="shared" si="6"/>
        <v>0</v>
      </c>
      <c r="X145" s="178">
        <v>0</v>
      </c>
      <c r="Y145" s="178">
        <f t="shared" si="7"/>
        <v>0</v>
      </c>
      <c r="Z145" s="178">
        <v>0</v>
      </c>
      <c r="AA145" s="179">
        <f t="shared" si="8"/>
        <v>0</v>
      </c>
      <c r="AR145" s="19" t="s">
        <v>414</v>
      </c>
      <c r="AT145" s="19" t="s">
        <v>536</v>
      </c>
      <c r="AU145" s="19" t="s">
        <v>93</v>
      </c>
      <c r="AY145" s="19" t="s">
        <v>219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40</v>
      </c>
      <c r="BK145" s="118">
        <f t="shared" si="14"/>
        <v>0</v>
      </c>
      <c r="BL145" s="19" t="s">
        <v>268</v>
      </c>
      <c r="BM145" s="19" t="s">
        <v>1755</v>
      </c>
    </row>
    <row r="146" spans="2:65" s="1" customFormat="1" ht="16.5" customHeight="1">
      <c r="B146" s="35"/>
      <c r="C146" s="181" t="s">
        <v>268</v>
      </c>
      <c r="D146" s="181" t="s">
        <v>536</v>
      </c>
      <c r="E146" s="182" t="s">
        <v>1756</v>
      </c>
      <c r="F146" s="285" t="s">
        <v>1757</v>
      </c>
      <c r="G146" s="285"/>
      <c r="H146" s="285"/>
      <c r="I146" s="285"/>
      <c r="J146" s="183" t="s">
        <v>372</v>
      </c>
      <c r="K146" s="184">
        <v>55</v>
      </c>
      <c r="L146" s="282">
        <v>0</v>
      </c>
      <c r="M146" s="283"/>
      <c r="N146" s="284">
        <f t="shared" si="5"/>
        <v>0</v>
      </c>
      <c r="O146" s="254"/>
      <c r="P146" s="254"/>
      <c r="Q146" s="254"/>
      <c r="R146" s="37"/>
      <c r="T146" s="177" t="s">
        <v>22</v>
      </c>
      <c r="U146" s="44" t="s">
        <v>49</v>
      </c>
      <c r="V146" s="36"/>
      <c r="W146" s="178">
        <f t="shared" si="6"/>
        <v>0</v>
      </c>
      <c r="X146" s="178">
        <v>0</v>
      </c>
      <c r="Y146" s="178">
        <f t="shared" si="7"/>
        <v>0</v>
      </c>
      <c r="Z146" s="178">
        <v>0</v>
      </c>
      <c r="AA146" s="179">
        <f t="shared" si="8"/>
        <v>0</v>
      </c>
      <c r="AR146" s="19" t="s">
        <v>414</v>
      </c>
      <c r="AT146" s="19" t="s">
        <v>536</v>
      </c>
      <c r="AU146" s="19" t="s">
        <v>93</v>
      </c>
      <c r="AY146" s="19" t="s">
        <v>219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40</v>
      </c>
      <c r="BK146" s="118">
        <f t="shared" si="14"/>
        <v>0</v>
      </c>
      <c r="BL146" s="19" t="s">
        <v>268</v>
      </c>
      <c r="BM146" s="19" t="s">
        <v>1758</v>
      </c>
    </row>
    <row r="147" spans="2:65" s="1" customFormat="1" ht="25.5" customHeight="1">
      <c r="B147" s="35"/>
      <c r="C147" s="173" t="s">
        <v>354</v>
      </c>
      <c r="D147" s="173" t="s">
        <v>220</v>
      </c>
      <c r="E147" s="174" t="s">
        <v>1759</v>
      </c>
      <c r="F147" s="251" t="s">
        <v>1760</v>
      </c>
      <c r="G147" s="251"/>
      <c r="H147" s="251"/>
      <c r="I147" s="251"/>
      <c r="J147" s="175" t="s">
        <v>239</v>
      </c>
      <c r="K147" s="176">
        <v>0.55600000000000005</v>
      </c>
      <c r="L147" s="252">
        <v>0</v>
      </c>
      <c r="M147" s="253"/>
      <c r="N147" s="254">
        <f t="shared" si="5"/>
        <v>0</v>
      </c>
      <c r="O147" s="254"/>
      <c r="P147" s="254"/>
      <c r="Q147" s="254"/>
      <c r="R147" s="37"/>
      <c r="T147" s="177" t="s">
        <v>22</v>
      </c>
      <c r="U147" s="44" t="s">
        <v>49</v>
      </c>
      <c r="V147" s="36"/>
      <c r="W147" s="178">
        <f t="shared" si="6"/>
        <v>0</v>
      </c>
      <c r="X147" s="178">
        <v>0</v>
      </c>
      <c r="Y147" s="178">
        <f t="shared" si="7"/>
        <v>0</v>
      </c>
      <c r="Z147" s="178">
        <v>0</v>
      </c>
      <c r="AA147" s="179">
        <f t="shared" si="8"/>
        <v>0</v>
      </c>
      <c r="AR147" s="19" t="s">
        <v>268</v>
      </c>
      <c r="AT147" s="19" t="s">
        <v>220</v>
      </c>
      <c r="AU147" s="19" t="s">
        <v>93</v>
      </c>
      <c r="AY147" s="19" t="s">
        <v>219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40</v>
      </c>
      <c r="BK147" s="118">
        <f t="shared" si="14"/>
        <v>0</v>
      </c>
      <c r="BL147" s="19" t="s">
        <v>268</v>
      </c>
      <c r="BM147" s="19" t="s">
        <v>1761</v>
      </c>
    </row>
    <row r="148" spans="2:65" s="1" customFormat="1" ht="25.5" customHeight="1">
      <c r="B148" s="35"/>
      <c r="C148" s="173" t="s">
        <v>358</v>
      </c>
      <c r="D148" s="173" t="s">
        <v>220</v>
      </c>
      <c r="E148" s="174" t="s">
        <v>1762</v>
      </c>
      <c r="F148" s="251" t="s">
        <v>1763</v>
      </c>
      <c r="G148" s="251"/>
      <c r="H148" s="251"/>
      <c r="I148" s="251"/>
      <c r="J148" s="175" t="s">
        <v>239</v>
      </c>
      <c r="K148" s="176">
        <v>0.55600000000000005</v>
      </c>
      <c r="L148" s="252">
        <v>0</v>
      </c>
      <c r="M148" s="253"/>
      <c r="N148" s="254">
        <f t="shared" si="5"/>
        <v>0</v>
      </c>
      <c r="O148" s="254"/>
      <c r="P148" s="254"/>
      <c r="Q148" s="254"/>
      <c r="R148" s="37"/>
      <c r="T148" s="177" t="s">
        <v>22</v>
      </c>
      <c r="U148" s="44" t="s">
        <v>49</v>
      </c>
      <c r="V148" s="36"/>
      <c r="W148" s="178">
        <f t="shared" si="6"/>
        <v>0</v>
      </c>
      <c r="X148" s="178">
        <v>0</v>
      </c>
      <c r="Y148" s="178">
        <f t="shared" si="7"/>
        <v>0</v>
      </c>
      <c r="Z148" s="178">
        <v>0</v>
      </c>
      <c r="AA148" s="179">
        <f t="shared" si="8"/>
        <v>0</v>
      </c>
      <c r="AR148" s="19" t="s">
        <v>268</v>
      </c>
      <c r="AT148" s="19" t="s">
        <v>220</v>
      </c>
      <c r="AU148" s="19" t="s">
        <v>93</v>
      </c>
      <c r="AY148" s="19" t="s">
        <v>219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40</v>
      </c>
      <c r="BK148" s="118">
        <f t="shared" si="14"/>
        <v>0</v>
      </c>
      <c r="BL148" s="19" t="s">
        <v>268</v>
      </c>
      <c r="BM148" s="19" t="s">
        <v>1764</v>
      </c>
    </row>
    <row r="149" spans="2:65" s="10" customFormat="1" ht="29.85" customHeight="1">
      <c r="B149" s="162"/>
      <c r="C149" s="163"/>
      <c r="D149" s="172" t="s">
        <v>1703</v>
      </c>
      <c r="E149" s="172"/>
      <c r="F149" s="172"/>
      <c r="G149" s="172"/>
      <c r="H149" s="172"/>
      <c r="I149" s="172"/>
      <c r="J149" s="172"/>
      <c r="K149" s="172"/>
      <c r="L149" s="172"/>
      <c r="M149" s="172"/>
      <c r="N149" s="255">
        <f>BK149</f>
        <v>0</v>
      </c>
      <c r="O149" s="256"/>
      <c r="P149" s="256"/>
      <c r="Q149" s="256"/>
      <c r="R149" s="165"/>
      <c r="T149" s="166"/>
      <c r="U149" s="163"/>
      <c r="V149" s="163"/>
      <c r="W149" s="167">
        <f>SUM(W150:W153)</f>
        <v>0</v>
      </c>
      <c r="X149" s="163"/>
      <c r="Y149" s="167">
        <f>SUM(Y150:Y153)</f>
        <v>0</v>
      </c>
      <c r="Z149" s="163"/>
      <c r="AA149" s="168">
        <f>SUM(AA150:AA153)</f>
        <v>0</v>
      </c>
      <c r="AR149" s="169" t="s">
        <v>93</v>
      </c>
      <c r="AT149" s="170" t="s">
        <v>83</v>
      </c>
      <c r="AU149" s="170" t="s">
        <v>40</v>
      </c>
      <c r="AY149" s="169" t="s">
        <v>219</v>
      </c>
      <c r="BK149" s="171">
        <f>SUM(BK150:BK153)</f>
        <v>0</v>
      </c>
    </row>
    <row r="150" spans="2:65" s="1" customFormat="1" ht="25.5" customHeight="1">
      <c r="B150" s="35"/>
      <c r="C150" s="173" t="s">
        <v>362</v>
      </c>
      <c r="D150" s="173" t="s">
        <v>220</v>
      </c>
      <c r="E150" s="174" t="s">
        <v>1765</v>
      </c>
      <c r="F150" s="251" t="s">
        <v>1766</v>
      </c>
      <c r="G150" s="251"/>
      <c r="H150" s="251"/>
      <c r="I150" s="251"/>
      <c r="J150" s="175" t="s">
        <v>429</v>
      </c>
      <c r="K150" s="176">
        <v>10</v>
      </c>
      <c r="L150" s="252">
        <v>0</v>
      </c>
      <c r="M150" s="253"/>
      <c r="N150" s="254">
        <f>ROUND(L150*K150,2)</f>
        <v>0</v>
      </c>
      <c r="O150" s="254"/>
      <c r="P150" s="254"/>
      <c r="Q150" s="254"/>
      <c r="R150" s="37"/>
      <c r="T150" s="177" t="s">
        <v>22</v>
      </c>
      <c r="U150" s="44" t="s">
        <v>49</v>
      </c>
      <c r="V150" s="36"/>
      <c r="W150" s="178">
        <f>V150*K150</f>
        <v>0</v>
      </c>
      <c r="X150" s="178">
        <v>0</v>
      </c>
      <c r="Y150" s="178">
        <f>X150*K150</f>
        <v>0</v>
      </c>
      <c r="Z150" s="178">
        <v>0</v>
      </c>
      <c r="AA150" s="179">
        <f>Z150*K150</f>
        <v>0</v>
      </c>
      <c r="AR150" s="19" t="s">
        <v>268</v>
      </c>
      <c r="AT150" s="19" t="s">
        <v>220</v>
      </c>
      <c r="AU150" s="19" t="s">
        <v>93</v>
      </c>
      <c r="AY150" s="19" t="s">
        <v>219</v>
      </c>
      <c r="BE150" s="118">
        <f>IF(U150="základní",N150,0)</f>
        <v>0</v>
      </c>
      <c r="BF150" s="118">
        <f>IF(U150="snížená",N150,0)</f>
        <v>0</v>
      </c>
      <c r="BG150" s="118">
        <f>IF(U150="zákl. přenesená",N150,0)</f>
        <v>0</v>
      </c>
      <c r="BH150" s="118">
        <f>IF(U150="sníž. přenesená",N150,0)</f>
        <v>0</v>
      </c>
      <c r="BI150" s="118">
        <f>IF(U150="nulová",N150,0)</f>
        <v>0</v>
      </c>
      <c r="BJ150" s="19" t="s">
        <v>40</v>
      </c>
      <c r="BK150" s="118">
        <f>ROUND(L150*K150,2)</f>
        <v>0</v>
      </c>
      <c r="BL150" s="19" t="s">
        <v>268</v>
      </c>
      <c r="BM150" s="19" t="s">
        <v>1767</v>
      </c>
    </row>
    <row r="151" spans="2:65" s="1" customFormat="1" ht="25.5" customHeight="1">
      <c r="B151" s="35"/>
      <c r="C151" s="173" t="s">
        <v>366</v>
      </c>
      <c r="D151" s="173" t="s">
        <v>220</v>
      </c>
      <c r="E151" s="174" t="s">
        <v>1768</v>
      </c>
      <c r="F151" s="251" t="s">
        <v>1769</v>
      </c>
      <c r="G151" s="251"/>
      <c r="H151" s="251"/>
      <c r="I151" s="251"/>
      <c r="J151" s="175" t="s">
        <v>429</v>
      </c>
      <c r="K151" s="176">
        <v>10</v>
      </c>
      <c r="L151" s="252">
        <v>0</v>
      </c>
      <c r="M151" s="253"/>
      <c r="N151" s="254">
        <f>ROUND(L151*K151,2)</f>
        <v>0</v>
      </c>
      <c r="O151" s="254"/>
      <c r="P151" s="254"/>
      <c r="Q151" s="254"/>
      <c r="R151" s="37"/>
      <c r="T151" s="177" t="s">
        <v>22</v>
      </c>
      <c r="U151" s="44" t="s">
        <v>49</v>
      </c>
      <c r="V151" s="36"/>
      <c r="W151" s="178">
        <f>V151*K151</f>
        <v>0</v>
      </c>
      <c r="X151" s="178">
        <v>0</v>
      </c>
      <c r="Y151" s="178">
        <f>X151*K151</f>
        <v>0</v>
      </c>
      <c r="Z151" s="178">
        <v>0</v>
      </c>
      <c r="AA151" s="179">
        <f>Z151*K151</f>
        <v>0</v>
      </c>
      <c r="AR151" s="19" t="s">
        <v>268</v>
      </c>
      <c r="AT151" s="19" t="s">
        <v>220</v>
      </c>
      <c r="AU151" s="19" t="s">
        <v>93</v>
      </c>
      <c r="AY151" s="19" t="s">
        <v>219</v>
      </c>
      <c r="BE151" s="118">
        <f>IF(U151="základní",N151,0)</f>
        <v>0</v>
      </c>
      <c r="BF151" s="118">
        <f>IF(U151="snížená",N151,0)</f>
        <v>0</v>
      </c>
      <c r="BG151" s="118">
        <f>IF(U151="zákl. přenesená",N151,0)</f>
        <v>0</v>
      </c>
      <c r="BH151" s="118">
        <f>IF(U151="sníž. přenesená",N151,0)</f>
        <v>0</v>
      </c>
      <c r="BI151" s="118">
        <f>IF(U151="nulová",N151,0)</f>
        <v>0</v>
      </c>
      <c r="BJ151" s="19" t="s">
        <v>40</v>
      </c>
      <c r="BK151" s="118">
        <f>ROUND(L151*K151,2)</f>
        <v>0</v>
      </c>
      <c r="BL151" s="19" t="s">
        <v>268</v>
      </c>
      <c r="BM151" s="19" t="s">
        <v>1770</v>
      </c>
    </row>
    <row r="152" spans="2:65" s="1" customFormat="1" ht="25.5" customHeight="1">
      <c r="B152" s="35"/>
      <c r="C152" s="173" t="s">
        <v>10</v>
      </c>
      <c r="D152" s="173" t="s">
        <v>220</v>
      </c>
      <c r="E152" s="174" t="s">
        <v>1771</v>
      </c>
      <c r="F152" s="251" t="s">
        <v>1772</v>
      </c>
      <c r="G152" s="251"/>
      <c r="H152" s="251"/>
      <c r="I152" s="251"/>
      <c r="J152" s="175" t="s">
        <v>239</v>
      </c>
      <c r="K152" s="176">
        <v>6.0000000000000001E-3</v>
      </c>
      <c r="L152" s="252">
        <v>0</v>
      </c>
      <c r="M152" s="253"/>
      <c r="N152" s="254">
        <f>ROUND(L152*K152,2)</f>
        <v>0</v>
      </c>
      <c r="O152" s="254"/>
      <c r="P152" s="254"/>
      <c r="Q152" s="254"/>
      <c r="R152" s="37"/>
      <c r="T152" s="177" t="s">
        <v>22</v>
      </c>
      <c r="U152" s="44" t="s">
        <v>49</v>
      </c>
      <c r="V152" s="36"/>
      <c r="W152" s="178">
        <f>V152*K152</f>
        <v>0</v>
      </c>
      <c r="X152" s="178">
        <v>0</v>
      </c>
      <c r="Y152" s="178">
        <f>X152*K152</f>
        <v>0</v>
      </c>
      <c r="Z152" s="178">
        <v>0</v>
      </c>
      <c r="AA152" s="179">
        <f>Z152*K152</f>
        <v>0</v>
      </c>
      <c r="AR152" s="19" t="s">
        <v>268</v>
      </c>
      <c r="AT152" s="19" t="s">
        <v>220</v>
      </c>
      <c r="AU152" s="19" t="s">
        <v>93</v>
      </c>
      <c r="AY152" s="19" t="s">
        <v>219</v>
      </c>
      <c r="BE152" s="118">
        <f>IF(U152="základní",N152,0)</f>
        <v>0</v>
      </c>
      <c r="BF152" s="118">
        <f>IF(U152="snížená",N152,0)</f>
        <v>0</v>
      </c>
      <c r="BG152" s="118">
        <f>IF(U152="zákl. přenesená",N152,0)</f>
        <v>0</v>
      </c>
      <c r="BH152" s="118">
        <f>IF(U152="sníž. přenesená",N152,0)</f>
        <v>0</v>
      </c>
      <c r="BI152" s="118">
        <f>IF(U152="nulová",N152,0)</f>
        <v>0</v>
      </c>
      <c r="BJ152" s="19" t="s">
        <v>40</v>
      </c>
      <c r="BK152" s="118">
        <f>ROUND(L152*K152,2)</f>
        <v>0</v>
      </c>
      <c r="BL152" s="19" t="s">
        <v>268</v>
      </c>
      <c r="BM152" s="19" t="s">
        <v>1773</v>
      </c>
    </row>
    <row r="153" spans="2:65" s="1" customFormat="1" ht="25.5" customHeight="1">
      <c r="B153" s="35"/>
      <c r="C153" s="173" t="s">
        <v>374</v>
      </c>
      <c r="D153" s="173" t="s">
        <v>220</v>
      </c>
      <c r="E153" s="174" t="s">
        <v>1774</v>
      </c>
      <c r="F153" s="251" t="s">
        <v>1775</v>
      </c>
      <c r="G153" s="251"/>
      <c r="H153" s="251"/>
      <c r="I153" s="251"/>
      <c r="J153" s="175" t="s">
        <v>239</v>
      </c>
      <c r="K153" s="176">
        <v>6.0000000000000001E-3</v>
      </c>
      <c r="L153" s="252">
        <v>0</v>
      </c>
      <c r="M153" s="253"/>
      <c r="N153" s="254">
        <f>ROUND(L153*K153,2)</f>
        <v>0</v>
      </c>
      <c r="O153" s="254"/>
      <c r="P153" s="254"/>
      <c r="Q153" s="254"/>
      <c r="R153" s="37"/>
      <c r="T153" s="177" t="s">
        <v>22</v>
      </c>
      <c r="U153" s="44" t="s">
        <v>49</v>
      </c>
      <c r="V153" s="36"/>
      <c r="W153" s="178">
        <f>V153*K153</f>
        <v>0</v>
      </c>
      <c r="X153" s="178">
        <v>0</v>
      </c>
      <c r="Y153" s="178">
        <f>X153*K153</f>
        <v>0</v>
      </c>
      <c r="Z153" s="178">
        <v>0</v>
      </c>
      <c r="AA153" s="179">
        <f>Z153*K153</f>
        <v>0</v>
      </c>
      <c r="AR153" s="19" t="s">
        <v>268</v>
      </c>
      <c r="AT153" s="19" t="s">
        <v>220</v>
      </c>
      <c r="AU153" s="19" t="s">
        <v>93</v>
      </c>
      <c r="AY153" s="19" t="s">
        <v>219</v>
      </c>
      <c r="BE153" s="118">
        <f>IF(U153="základní",N153,0)</f>
        <v>0</v>
      </c>
      <c r="BF153" s="118">
        <f>IF(U153="snížená",N153,0)</f>
        <v>0</v>
      </c>
      <c r="BG153" s="118">
        <f>IF(U153="zákl. přenesená",N153,0)</f>
        <v>0</v>
      </c>
      <c r="BH153" s="118">
        <f>IF(U153="sníž. přenesená",N153,0)</f>
        <v>0</v>
      </c>
      <c r="BI153" s="118">
        <f>IF(U153="nulová",N153,0)</f>
        <v>0</v>
      </c>
      <c r="BJ153" s="19" t="s">
        <v>40</v>
      </c>
      <c r="BK153" s="118">
        <f>ROUND(L153*K153,2)</f>
        <v>0</v>
      </c>
      <c r="BL153" s="19" t="s">
        <v>268</v>
      </c>
      <c r="BM153" s="19" t="s">
        <v>1776</v>
      </c>
    </row>
    <row r="154" spans="2:65" s="10" customFormat="1" ht="29.85" customHeight="1">
      <c r="B154" s="162"/>
      <c r="C154" s="163"/>
      <c r="D154" s="172" t="s">
        <v>1704</v>
      </c>
      <c r="E154" s="172"/>
      <c r="F154" s="172"/>
      <c r="G154" s="172"/>
      <c r="H154" s="172"/>
      <c r="I154" s="172"/>
      <c r="J154" s="172"/>
      <c r="K154" s="172"/>
      <c r="L154" s="172"/>
      <c r="M154" s="172"/>
      <c r="N154" s="255">
        <f>BK154</f>
        <v>0</v>
      </c>
      <c r="O154" s="256"/>
      <c r="P154" s="256"/>
      <c r="Q154" s="256"/>
      <c r="R154" s="165"/>
      <c r="T154" s="166"/>
      <c r="U154" s="163"/>
      <c r="V154" s="163"/>
      <c r="W154" s="167">
        <f>W155</f>
        <v>0</v>
      </c>
      <c r="X154" s="163"/>
      <c r="Y154" s="167">
        <f>Y155</f>
        <v>0</v>
      </c>
      <c r="Z154" s="163"/>
      <c r="AA154" s="168">
        <f>AA155</f>
        <v>0</v>
      </c>
      <c r="AR154" s="169" t="s">
        <v>93</v>
      </c>
      <c r="AT154" s="170" t="s">
        <v>83</v>
      </c>
      <c r="AU154" s="170" t="s">
        <v>40</v>
      </c>
      <c r="AY154" s="169" t="s">
        <v>219</v>
      </c>
      <c r="BK154" s="171">
        <f>BK155</f>
        <v>0</v>
      </c>
    </row>
    <row r="155" spans="2:65" s="1" customFormat="1" ht="25.5" customHeight="1">
      <c r="B155" s="35"/>
      <c r="C155" s="173" t="s">
        <v>378</v>
      </c>
      <c r="D155" s="173" t="s">
        <v>220</v>
      </c>
      <c r="E155" s="174" t="s">
        <v>1777</v>
      </c>
      <c r="F155" s="251" t="s">
        <v>1778</v>
      </c>
      <c r="G155" s="251"/>
      <c r="H155" s="251"/>
      <c r="I155" s="251"/>
      <c r="J155" s="175" t="s">
        <v>372</v>
      </c>
      <c r="K155" s="176">
        <v>20</v>
      </c>
      <c r="L155" s="252">
        <v>0</v>
      </c>
      <c r="M155" s="253"/>
      <c r="N155" s="254">
        <f>ROUND(L155*K155,2)</f>
        <v>0</v>
      </c>
      <c r="O155" s="254"/>
      <c r="P155" s="254"/>
      <c r="Q155" s="254"/>
      <c r="R155" s="37"/>
      <c r="T155" s="177" t="s">
        <v>22</v>
      </c>
      <c r="U155" s="44" t="s">
        <v>49</v>
      </c>
      <c r="V155" s="36"/>
      <c r="W155" s="178">
        <f>V155*K155</f>
        <v>0</v>
      </c>
      <c r="X155" s="178">
        <v>0</v>
      </c>
      <c r="Y155" s="178">
        <f>X155*K155</f>
        <v>0</v>
      </c>
      <c r="Z155" s="178">
        <v>0</v>
      </c>
      <c r="AA155" s="179">
        <f>Z155*K155</f>
        <v>0</v>
      </c>
      <c r="AR155" s="19" t="s">
        <v>268</v>
      </c>
      <c r="AT155" s="19" t="s">
        <v>220</v>
      </c>
      <c r="AU155" s="19" t="s">
        <v>93</v>
      </c>
      <c r="AY155" s="19" t="s">
        <v>219</v>
      </c>
      <c r="BE155" s="118">
        <f>IF(U155="základní",N155,0)</f>
        <v>0</v>
      </c>
      <c r="BF155" s="118">
        <f>IF(U155="snížená",N155,0)</f>
        <v>0</v>
      </c>
      <c r="BG155" s="118">
        <f>IF(U155="zákl. přenesená",N155,0)</f>
        <v>0</v>
      </c>
      <c r="BH155" s="118">
        <f>IF(U155="sníž. přenesená",N155,0)</f>
        <v>0</v>
      </c>
      <c r="BI155" s="118">
        <f>IF(U155="nulová",N155,0)</f>
        <v>0</v>
      </c>
      <c r="BJ155" s="19" t="s">
        <v>40</v>
      </c>
      <c r="BK155" s="118">
        <f>ROUND(L155*K155,2)</f>
        <v>0</v>
      </c>
      <c r="BL155" s="19" t="s">
        <v>268</v>
      </c>
      <c r="BM155" s="19" t="s">
        <v>1779</v>
      </c>
    </row>
    <row r="156" spans="2:65" s="10" customFormat="1" ht="29.85" customHeight="1">
      <c r="B156" s="162"/>
      <c r="C156" s="163"/>
      <c r="D156" s="172" t="s">
        <v>1705</v>
      </c>
      <c r="E156" s="172"/>
      <c r="F156" s="172"/>
      <c r="G156" s="172"/>
      <c r="H156" s="172"/>
      <c r="I156" s="172"/>
      <c r="J156" s="172"/>
      <c r="K156" s="172"/>
      <c r="L156" s="172"/>
      <c r="M156" s="172"/>
      <c r="N156" s="255">
        <f>BK156</f>
        <v>0</v>
      </c>
      <c r="O156" s="256"/>
      <c r="P156" s="256"/>
      <c r="Q156" s="256"/>
      <c r="R156" s="165"/>
      <c r="T156" s="166"/>
      <c r="U156" s="163"/>
      <c r="V156" s="163"/>
      <c r="W156" s="167">
        <f>SUM(W157:W182)</f>
        <v>0</v>
      </c>
      <c r="X156" s="163"/>
      <c r="Y156" s="167">
        <f>SUM(Y157:Y182)</f>
        <v>0.69543999999999995</v>
      </c>
      <c r="Z156" s="163"/>
      <c r="AA156" s="168">
        <f>SUM(AA157:AA182)</f>
        <v>0</v>
      </c>
      <c r="AR156" s="169" t="s">
        <v>93</v>
      </c>
      <c r="AT156" s="170" t="s">
        <v>83</v>
      </c>
      <c r="AU156" s="170" t="s">
        <v>40</v>
      </c>
      <c r="AY156" s="169" t="s">
        <v>219</v>
      </c>
      <c r="BK156" s="171">
        <f>SUM(BK157:BK182)</f>
        <v>0</v>
      </c>
    </row>
    <row r="157" spans="2:65" s="1" customFormat="1" ht="25.5" customHeight="1">
      <c r="B157" s="35"/>
      <c r="C157" s="173" t="s">
        <v>382</v>
      </c>
      <c r="D157" s="173" t="s">
        <v>220</v>
      </c>
      <c r="E157" s="174" t="s">
        <v>1780</v>
      </c>
      <c r="F157" s="251" t="s">
        <v>1781</v>
      </c>
      <c r="G157" s="251"/>
      <c r="H157" s="251"/>
      <c r="I157" s="251"/>
      <c r="J157" s="175" t="s">
        <v>372</v>
      </c>
      <c r="K157" s="176">
        <v>2</v>
      </c>
      <c r="L157" s="252">
        <v>0</v>
      </c>
      <c r="M157" s="253"/>
      <c r="N157" s="254">
        <f t="shared" ref="N157:N182" si="15">ROUND(L157*K157,2)</f>
        <v>0</v>
      </c>
      <c r="O157" s="254"/>
      <c r="P157" s="254"/>
      <c r="Q157" s="254"/>
      <c r="R157" s="37"/>
      <c r="T157" s="177" t="s">
        <v>22</v>
      </c>
      <c r="U157" s="44" t="s">
        <v>49</v>
      </c>
      <c r="V157" s="36"/>
      <c r="W157" s="178">
        <f t="shared" ref="W157:W182" si="16">V157*K157</f>
        <v>0</v>
      </c>
      <c r="X157" s="178">
        <v>0</v>
      </c>
      <c r="Y157" s="178">
        <f t="shared" ref="Y157:Y182" si="17">X157*K157</f>
        <v>0</v>
      </c>
      <c r="Z157" s="178">
        <v>0</v>
      </c>
      <c r="AA157" s="179">
        <f t="shared" ref="AA157:AA182" si="18">Z157*K157</f>
        <v>0</v>
      </c>
      <c r="AR157" s="19" t="s">
        <v>268</v>
      </c>
      <c r="AT157" s="19" t="s">
        <v>220</v>
      </c>
      <c r="AU157" s="19" t="s">
        <v>93</v>
      </c>
      <c r="AY157" s="19" t="s">
        <v>219</v>
      </c>
      <c r="BE157" s="118">
        <f t="shared" ref="BE157:BE182" si="19">IF(U157="základní",N157,0)</f>
        <v>0</v>
      </c>
      <c r="BF157" s="118">
        <f t="shared" ref="BF157:BF182" si="20">IF(U157="snížená",N157,0)</f>
        <v>0</v>
      </c>
      <c r="BG157" s="118">
        <f t="shared" ref="BG157:BG182" si="21">IF(U157="zákl. přenesená",N157,0)</f>
        <v>0</v>
      </c>
      <c r="BH157" s="118">
        <f t="shared" ref="BH157:BH182" si="22">IF(U157="sníž. přenesená",N157,0)</f>
        <v>0</v>
      </c>
      <c r="BI157" s="118">
        <f t="shared" ref="BI157:BI182" si="23">IF(U157="nulová",N157,0)</f>
        <v>0</v>
      </c>
      <c r="BJ157" s="19" t="s">
        <v>40</v>
      </c>
      <c r="BK157" s="118">
        <f t="shared" ref="BK157:BK182" si="24">ROUND(L157*K157,2)</f>
        <v>0</v>
      </c>
      <c r="BL157" s="19" t="s">
        <v>268</v>
      </c>
      <c r="BM157" s="19" t="s">
        <v>1782</v>
      </c>
    </row>
    <row r="158" spans="2:65" s="1" customFormat="1" ht="25.5" customHeight="1">
      <c r="B158" s="35"/>
      <c r="C158" s="173" t="s">
        <v>386</v>
      </c>
      <c r="D158" s="173" t="s">
        <v>220</v>
      </c>
      <c r="E158" s="174" t="s">
        <v>1783</v>
      </c>
      <c r="F158" s="251" t="s">
        <v>1784</v>
      </c>
      <c r="G158" s="251"/>
      <c r="H158" s="251"/>
      <c r="I158" s="251"/>
      <c r="J158" s="175" t="s">
        <v>1785</v>
      </c>
      <c r="K158" s="176">
        <v>25</v>
      </c>
      <c r="L158" s="252">
        <v>0</v>
      </c>
      <c r="M158" s="253"/>
      <c r="N158" s="254">
        <f t="shared" si="15"/>
        <v>0</v>
      </c>
      <c r="O158" s="254"/>
      <c r="P158" s="254"/>
      <c r="Q158" s="254"/>
      <c r="R158" s="37"/>
      <c r="T158" s="177" t="s">
        <v>22</v>
      </c>
      <c r="U158" s="44" t="s">
        <v>49</v>
      </c>
      <c r="V158" s="36"/>
      <c r="W158" s="178">
        <f t="shared" si="16"/>
        <v>0</v>
      </c>
      <c r="X158" s="178">
        <v>0</v>
      </c>
      <c r="Y158" s="178">
        <f t="shared" si="17"/>
        <v>0</v>
      </c>
      <c r="Z158" s="178">
        <v>0</v>
      </c>
      <c r="AA158" s="179">
        <f t="shared" si="18"/>
        <v>0</v>
      </c>
      <c r="AR158" s="19" t="s">
        <v>268</v>
      </c>
      <c r="AT158" s="19" t="s">
        <v>220</v>
      </c>
      <c r="AU158" s="19" t="s">
        <v>93</v>
      </c>
      <c r="AY158" s="19" t="s">
        <v>219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40</v>
      </c>
      <c r="BK158" s="118">
        <f t="shared" si="24"/>
        <v>0</v>
      </c>
      <c r="BL158" s="19" t="s">
        <v>268</v>
      </c>
      <c r="BM158" s="19" t="s">
        <v>1786</v>
      </c>
    </row>
    <row r="159" spans="2:65" s="1" customFormat="1" ht="25.5" customHeight="1">
      <c r="B159" s="35"/>
      <c r="C159" s="173" t="s">
        <v>390</v>
      </c>
      <c r="D159" s="173" t="s">
        <v>220</v>
      </c>
      <c r="E159" s="174" t="s">
        <v>1787</v>
      </c>
      <c r="F159" s="251" t="s">
        <v>1788</v>
      </c>
      <c r="G159" s="251"/>
      <c r="H159" s="251"/>
      <c r="I159" s="251"/>
      <c r="J159" s="175" t="s">
        <v>372</v>
      </c>
      <c r="K159" s="176">
        <v>1</v>
      </c>
      <c r="L159" s="252">
        <v>0</v>
      </c>
      <c r="M159" s="253"/>
      <c r="N159" s="254">
        <f t="shared" si="15"/>
        <v>0</v>
      </c>
      <c r="O159" s="254"/>
      <c r="P159" s="254"/>
      <c r="Q159" s="254"/>
      <c r="R159" s="37"/>
      <c r="T159" s="177" t="s">
        <v>22</v>
      </c>
      <c r="U159" s="44" t="s">
        <v>49</v>
      </c>
      <c r="V159" s="36"/>
      <c r="W159" s="178">
        <f t="shared" si="16"/>
        <v>0</v>
      </c>
      <c r="X159" s="178">
        <v>0</v>
      </c>
      <c r="Y159" s="178">
        <f t="shared" si="17"/>
        <v>0</v>
      </c>
      <c r="Z159" s="178">
        <v>0</v>
      </c>
      <c r="AA159" s="179">
        <f t="shared" si="18"/>
        <v>0</v>
      </c>
      <c r="AR159" s="19" t="s">
        <v>268</v>
      </c>
      <c r="AT159" s="19" t="s">
        <v>220</v>
      </c>
      <c r="AU159" s="19" t="s">
        <v>93</v>
      </c>
      <c r="AY159" s="19" t="s">
        <v>219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40</v>
      </c>
      <c r="BK159" s="118">
        <f t="shared" si="24"/>
        <v>0</v>
      </c>
      <c r="BL159" s="19" t="s">
        <v>268</v>
      </c>
      <c r="BM159" s="19" t="s">
        <v>1789</v>
      </c>
    </row>
    <row r="160" spans="2:65" s="1" customFormat="1" ht="25.5" customHeight="1">
      <c r="B160" s="35"/>
      <c r="C160" s="181" t="s">
        <v>394</v>
      </c>
      <c r="D160" s="181" t="s">
        <v>536</v>
      </c>
      <c r="E160" s="182" t="s">
        <v>1790</v>
      </c>
      <c r="F160" s="285" t="s">
        <v>1791</v>
      </c>
      <c r="G160" s="285"/>
      <c r="H160" s="285"/>
      <c r="I160" s="285"/>
      <c r="J160" s="183" t="s">
        <v>1358</v>
      </c>
      <c r="K160" s="184">
        <v>2</v>
      </c>
      <c r="L160" s="282">
        <v>0</v>
      </c>
      <c r="M160" s="283"/>
      <c r="N160" s="284">
        <f t="shared" si="15"/>
        <v>0</v>
      </c>
      <c r="O160" s="254"/>
      <c r="P160" s="254"/>
      <c r="Q160" s="254"/>
      <c r="R160" s="37"/>
      <c r="T160" s="177" t="s">
        <v>22</v>
      </c>
      <c r="U160" s="44" t="s">
        <v>49</v>
      </c>
      <c r="V160" s="36"/>
      <c r="W160" s="178">
        <f t="shared" si="16"/>
        <v>0</v>
      </c>
      <c r="X160" s="178">
        <v>0</v>
      </c>
      <c r="Y160" s="178">
        <f t="shared" si="17"/>
        <v>0</v>
      </c>
      <c r="Z160" s="178">
        <v>0</v>
      </c>
      <c r="AA160" s="179">
        <f t="shared" si="18"/>
        <v>0</v>
      </c>
      <c r="AR160" s="19" t="s">
        <v>414</v>
      </c>
      <c r="AT160" s="19" t="s">
        <v>536</v>
      </c>
      <c r="AU160" s="19" t="s">
        <v>93</v>
      </c>
      <c r="AY160" s="19" t="s">
        <v>219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40</v>
      </c>
      <c r="BK160" s="118">
        <f t="shared" si="24"/>
        <v>0</v>
      </c>
      <c r="BL160" s="19" t="s">
        <v>268</v>
      </c>
      <c r="BM160" s="19" t="s">
        <v>1792</v>
      </c>
    </row>
    <row r="161" spans="2:65" s="1" customFormat="1" ht="25.5" customHeight="1">
      <c r="B161" s="35"/>
      <c r="C161" s="181" t="s">
        <v>398</v>
      </c>
      <c r="D161" s="181" t="s">
        <v>536</v>
      </c>
      <c r="E161" s="182" t="s">
        <v>1793</v>
      </c>
      <c r="F161" s="285" t="s">
        <v>1794</v>
      </c>
      <c r="G161" s="285"/>
      <c r="H161" s="285"/>
      <c r="I161" s="285"/>
      <c r="J161" s="183" t="s">
        <v>1358</v>
      </c>
      <c r="K161" s="184">
        <v>1</v>
      </c>
      <c r="L161" s="282">
        <v>0</v>
      </c>
      <c r="M161" s="283"/>
      <c r="N161" s="284">
        <f t="shared" si="15"/>
        <v>0</v>
      </c>
      <c r="O161" s="254"/>
      <c r="P161" s="254"/>
      <c r="Q161" s="254"/>
      <c r="R161" s="37"/>
      <c r="T161" s="177" t="s">
        <v>22</v>
      </c>
      <c r="U161" s="44" t="s">
        <v>49</v>
      </c>
      <c r="V161" s="36"/>
      <c r="W161" s="178">
        <f t="shared" si="16"/>
        <v>0</v>
      </c>
      <c r="X161" s="178">
        <v>0</v>
      </c>
      <c r="Y161" s="178">
        <f t="shared" si="17"/>
        <v>0</v>
      </c>
      <c r="Z161" s="178">
        <v>0</v>
      </c>
      <c r="AA161" s="179">
        <f t="shared" si="18"/>
        <v>0</v>
      </c>
      <c r="AR161" s="19" t="s">
        <v>414</v>
      </c>
      <c r="AT161" s="19" t="s">
        <v>536</v>
      </c>
      <c r="AU161" s="19" t="s">
        <v>93</v>
      </c>
      <c r="AY161" s="19" t="s">
        <v>219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40</v>
      </c>
      <c r="BK161" s="118">
        <f t="shared" si="24"/>
        <v>0</v>
      </c>
      <c r="BL161" s="19" t="s">
        <v>268</v>
      </c>
      <c r="BM161" s="19" t="s">
        <v>1795</v>
      </c>
    </row>
    <row r="162" spans="2:65" s="1" customFormat="1" ht="25.5" customHeight="1">
      <c r="B162" s="35"/>
      <c r="C162" s="181" t="s">
        <v>402</v>
      </c>
      <c r="D162" s="181" t="s">
        <v>536</v>
      </c>
      <c r="E162" s="182" t="s">
        <v>1796</v>
      </c>
      <c r="F162" s="285" t="s">
        <v>1797</v>
      </c>
      <c r="G162" s="285"/>
      <c r="H162" s="285"/>
      <c r="I162" s="285"/>
      <c r="J162" s="183" t="s">
        <v>1358</v>
      </c>
      <c r="K162" s="184">
        <v>1</v>
      </c>
      <c r="L162" s="282">
        <v>0</v>
      </c>
      <c r="M162" s="283"/>
      <c r="N162" s="284">
        <f t="shared" si="15"/>
        <v>0</v>
      </c>
      <c r="O162" s="254"/>
      <c r="P162" s="254"/>
      <c r="Q162" s="254"/>
      <c r="R162" s="37"/>
      <c r="T162" s="177" t="s">
        <v>22</v>
      </c>
      <c r="U162" s="44" t="s">
        <v>49</v>
      </c>
      <c r="V162" s="36"/>
      <c r="W162" s="178">
        <f t="shared" si="16"/>
        <v>0</v>
      </c>
      <c r="X162" s="178">
        <v>0</v>
      </c>
      <c r="Y162" s="178">
        <f t="shared" si="17"/>
        <v>0</v>
      </c>
      <c r="Z162" s="178">
        <v>0</v>
      </c>
      <c r="AA162" s="179">
        <f t="shared" si="18"/>
        <v>0</v>
      </c>
      <c r="AR162" s="19" t="s">
        <v>414</v>
      </c>
      <c r="AT162" s="19" t="s">
        <v>536</v>
      </c>
      <c r="AU162" s="19" t="s">
        <v>93</v>
      </c>
      <c r="AY162" s="19" t="s">
        <v>219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40</v>
      </c>
      <c r="BK162" s="118">
        <f t="shared" si="24"/>
        <v>0</v>
      </c>
      <c r="BL162" s="19" t="s">
        <v>268</v>
      </c>
      <c r="BM162" s="19" t="s">
        <v>1798</v>
      </c>
    </row>
    <row r="163" spans="2:65" s="1" customFormat="1" ht="25.5" customHeight="1">
      <c r="B163" s="35"/>
      <c r="C163" s="181" t="s">
        <v>406</v>
      </c>
      <c r="D163" s="181" t="s">
        <v>536</v>
      </c>
      <c r="E163" s="182" t="s">
        <v>1799</v>
      </c>
      <c r="F163" s="285" t="s">
        <v>1800</v>
      </c>
      <c r="G163" s="285"/>
      <c r="H163" s="285"/>
      <c r="I163" s="285"/>
      <c r="J163" s="183" t="s">
        <v>1358</v>
      </c>
      <c r="K163" s="184">
        <v>2</v>
      </c>
      <c r="L163" s="282">
        <v>0</v>
      </c>
      <c r="M163" s="283"/>
      <c r="N163" s="284">
        <f t="shared" si="15"/>
        <v>0</v>
      </c>
      <c r="O163" s="254"/>
      <c r="P163" s="254"/>
      <c r="Q163" s="254"/>
      <c r="R163" s="37"/>
      <c r="T163" s="177" t="s">
        <v>22</v>
      </c>
      <c r="U163" s="44" t="s">
        <v>49</v>
      </c>
      <c r="V163" s="36"/>
      <c r="W163" s="178">
        <f t="shared" si="16"/>
        <v>0</v>
      </c>
      <c r="X163" s="178">
        <v>0</v>
      </c>
      <c r="Y163" s="178">
        <f t="shared" si="17"/>
        <v>0</v>
      </c>
      <c r="Z163" s="178">
        <v>0</v>
      </c>
      <c r="AA163" s="179">
        <f t="shared" si="18"/>
        <v>0</v>
      </c>
      <c r="AR163" s="19" t="s">
        <v>414</v>
      </c>
      <c r="AT163" s="19" t="s">
        <v>536</v>
      </c>
      <c r="AU163" s="19" t="s">
        <v>93</v>
      </c>
      <c r="AY163" s="19" t="s">
        <v>219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19" t="s">
        <v>40</v>
      </c>
      <c r="BK163" s="118">
        <f t="shared" si="24"/>
        <v>0</v>
      </c>
      <c r="BL163" s="19" t="s">
        <v>268</v>
      </c>
      <c r="BM163" s="19" t="s">
        <v>1801</v>
      </c>
    </row>
    <row r="164" spans="2:65" s="1" customFormat="1" ht="25.5" customHeight="1">
      <c r="B164" s="35"/>
      <c r="C164" s="181" t="s">
        <v>410</v>
      </c>
      <c r="D164" s="181" t="s">
        <v>536</v>
      </c>
      <c r="E164" s="182" t="s">
        <v>1802</v>
      </c>
      <c r="F164" s="285" t="s">
        <v>1803</v>
      </c>
      <c r="G164" s="285"/>
      <c r="H164" s="285"/>
      <c r="I164" s="285"/>
      <c r="J164" s="183" t="s">
        <v>1358</v>
      </c>
      <c r="K164" s="184">
        <v>2</v>
      </c>
      <c r="L164" s="282">
        <v>0</v>
      </c>
      <c r="M164" s="283"/>
      <c r="N164" s="284">
        <f t="shared" si="15"/>
        <v>0</v>
      </c>
      <c r="O164" s="254"/>
      <c r="P164" s="254"/>
      <c r="Q164" s="254"/>
      <c r="R164" s="37"/>
      <c r="T164" s="177" t="s">
        <v>22</v>
      </c>
      <c r="U164" s="44" t="s">
        <v>49</v>
      </c>
      <c r="V164" s="36"/>
      <c r="W164" s="178">
        <f t="shared" si="16"/>
        <v>0</v>
      </c>
      <c r="X164" s="178">
        <v>0</v>
      </c>
      <c r="Y164" s="178">
        <f t="shared" si="17"/>
        <v>0</v>
      </c>
      <c r="Z164" s="178">
        <v>0</v>
      </c>
      <c r="AA164" s="179">
        <f t="shared" si="18"/>
        <v>0</v>
      </c>
      <c r="AR164" s="19" t="s">
        <v>414</v>
      </c>
      <c r="AT164" s="19" t="s">
        <v>536</v>
      </c>
      <c r="AU164" s="19" t="s">
        <v>93</v>
      </c>
      <c r="AY164" s="19" t="s">
        <v>219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19" t="s">
        <v>40</v>
      </c>
      <c r="BK164" s="118">
        <f t="shared" si="24"/>
        <v>0</v>
      </c>
      <c r="BL164" s="19" t="s">
        <v>268</v>
      </c>
      <c r="BM164" s="19" t="s">
        <v>1804</v>
      </c>
    </row>
    <row r="165" spans="2:65" s="1" customFormat="1" ht="25.5" customHeight="1">
      <c r="B165" s="35"/>
      <c r="C165" s="181" t="s">
        <v>414</v>
      </c>
      <c r="D165" s="181" t="s">
        <v>536</v>
      </c>
      <c r="E165" s="182" t="s">
        <v>1805</v>
      </c>
      <c r="F165" s="285" t="s">
        <v>1806</v>
      </c>
      <c r="G165" s="285"/>
      <c r="H165" s="285"/>
      <c r="I165" s="285"/>
      <c r="J165" s="183" t="s">
        <v>1358</v>
      </c>
      <c r="K165" s="184">
        <v>1</v>
      </c>
      <c r="L165" s="282">
        <v>0</v>
      </c>
      <c r="M165" s="283"/>
      <c r="N165" s="284">
        <f t="shared" si="15"/>
        <v>0</v>
      </c>
      <c r="O165" s="254"/>
      <c r="P165" s="254"/>
      <c r="Q165" s="254"/>
      <c r="R165" s="37"/>
      <c r="T165" s="177" t="s">
        <v>22</v>
      </c>
      <c r="U165" s="44" t="s">
        <v>49</v>
      </c>
      <c r="V165" s="36"/>
      <c r="W165" s="178">
        <f t="shared" si="16"/>
        <v>0</v>
      </c>
      <c r="X165" s="178">
        <v>0</v>
      </c>
      <c r="Y165" s="178">
        <f t="shared" si="17"/>
        <v>0</v>
      </c>
      <c r="Z165" s="178">
        <v>0</v>
      </c>
      <c r="AA165" s="179">
        <f t="shared" si="18"/>
        <v>0</v>
      </c>
      <c r="AR165" s="19" t="s">
        <v>414</v>
      </c>
      <c r="AT165" s="19" t="s">
        <v>536</v>
      </c>
      <c r="AU165" s="19" t="s">
        <v>93</v>
      </c>
      <c r="AY165" s="19" t="s">
        <v>219</v>
      </c>
      <c r="BE165" s="118">
        <f t="shared" si="19"/>
        <v>0</v>
      </c>
      <c r="BF165" s="118">
        <f t="shared" si="20"/>
        <v>0</v>
      </c>
      <c r="BG165" s="118">
        <f t="shared" si="21"/>
        <v>0</v>
      </c>
      <c r="BH165" s="118">
        <f t="shared" si="22"/>
        <v>0</v>
      </c>
      <c r="BI165" s="118">
        <f t="shared" si="23"/>
        <v>0</v>
      </c>
      <c r="BJ165" s="19" t="s">
        <v>40</v>
      </c>
      <c r="BK165" s="118">
        <f t="shared" si="24"/>
        <v>0</v>
      </c>
      <c r="BL165" s="19" t="s">
        <v>268</v>
      </c>
      <c r="BM165" s="19" t="s">
        <v>1807</v>
      </c>
    </row>
    <row r="166" spans="2:65" s="1" customFormat="1" ht="25.5" customHeight="1">
      <c r="B166" s="35"/>
      <c r="C166" s="181" t="s">
        <v>418</v>
      </c>
      <c r="D166" s="181" t="s">
        <v>536</v>
      </c>
      <c r="E166" s="182" t="s">
        <v>1808</v>
      </c>
      <c r="F166" s="285" t="s">
        <v>1809</v>
      </c>
      <c r="G166" s="285"/>
      <c r="H166" s="285"/>
      <c r="I166" s="285"/>
      <c r="J166" s="183" t="s">
        <v>1358</v>
      </c>
      <c r="K166" s="184">
        <v>2</v>
      </c>
      <c r="L166" s="282">
        <v>0</v>
      </c>
      <c r="M166" s="283"/>
      <c r="N166" s="284">
        <f t="shared" si="15"/>
        <v>0</v>
      </c>
      <c r="O166" s="254"/>
      <c r="P166" s="254"/>
      <c r="Q166" s="254"/>
      <c r="R166" s="37"/>
      <c r="T166" s="177" t="s">
        <v>22</v>
      </c>
      <c r="U166" s="44" t="s">
        <v>49</v>
      </c>
      <c r="V166" s="36"/>
      <c r="W166" s="178">
        <f t="shared" si="16"/>
        <v>0</v>
      </c>
      <c r="X166" s="178">
        <v>0</v>
      </c>
      <c r="Y166" s="178">
        <f t="shared" si="17"/>
        <v>0</v>
      </c>
      <c r="Z166" s="178">
        <v>0</v>
      </c>
      <c r="AA166" s="179">
        <f t="shared" si="18"/>
        <v>0</v>
      </c>
      <c r="AR166" s="19" t="s">
        <v>414</v>
      </c>
      <c r="AT166" s="19" t="s">
        <v>536</v>
      </c>
      <c r="AU166" s="19" t="s">
        <v>93</v>
      </c>
      <c r="AY166" s="19" t="s">
        <v>219</v>
      </c>
      <c r="BE166" s="118">
        <f t="shared" si="19"/>
        <v>0</v>
      </c>
      <c r="BF166" s="118">
        <f t="shared" si="20"/>
        <v>0</v>
      </c>
      <c r="BG166" s="118">
        <f t="shared" si="21"/>
        <v>0</v>
      </c>
      <c r="BH166" s="118">
        <f t="shared" si="22"/>
        <v>0</v>
      </c>
      <c r="BI166" s="118">
        <f t="shared" si="23"/>
        <v>0</v>
      </c>
      <c r="BJ166" s="19" t="s">
        <v>40</v>
      </c>
      <c r="BK166" s="118">
        <f t="shared" si="24"/>
        <v>0</v>
      </c>
      <c r="BL166" s="19" t="s">
        <v>268</v>
      </c>
      <c r="BM166" s="19" t="s">
        <v>1810</v>
      </c>
    </row>
    <row r="167" spans="2:65" s="1" customFormat="1" ht="25.5" customHeight="1">
      <c r="B167" s="35"/>
      <c r="C167" s="181" t="s">
        <v>422</v>
      </c>
      <c r="D167" s="181" t="s">
        <v>536</v>
      </c>
      <c r="E167" s="182" t="s">
        <v>1811</v>
      </c>
      <c r="F167" s="285" t="s">
        <v>1812</v>
      </c>
      <c r="G167" s="285"/>
      <c r="H167" s="285"/>
      <c r="I167" s="285"/>
      <c r="J167" s="183" t="s">
        <v>1358</v>
      </c>
      <c r="K167" s="184">
        <v>2</v>
      </c>
      <c r="L167" s="282">
        <v>0</v>
      </c>
      <c r="M167" s="283"/>
      <c r="N167" s="284">
        <f t="shared" si="15"/>
        <v>0</v>
      </c>
      <c r="O167" s="254"/>
      <c r="P167" s="254"/>
      <c r="Q167" s="254"/>
      <c r="R167" s="37"/>
      <c r="T167" s="177" t="s">
        <v>22</v>
      </c>
      <c r="U167" s="44" t="s">
        <v>49</v>
      </c>
      <c r="V167" s="36"/>
      <c r="W167" s="178">
        <f t="shared" si="16"/>
        <v>0</v>
      </c>
      <c r="X167" s="178">
        <v>0</v>
      </c>
      <c r="Y167" s="178">
        <f t="shared" si="17"/>
        <v>0</v>
      </c>
      <c r="Z167" s="178">
        <v>0</v>
      </c>
      <c r="AA167" s="179">
        <f t="shared" si="18"/>
        <v>0</v>
      </c>
      <c r="AR167" s="19" t="s">
        <v>414</v>
      </c>
      <c r="AT167" s="19" t="s">
        <v>536</v>
      </c>
      <c r="AU167" s="19" t="s">
        <v>93</v>
      </c>
      <c r="AY167" s="19" t="s">
        <v>219</v>
      </c>
      <c r="BE167" s="118">
        <f t="shared" si="19"/>
        <v>0</v>
      </c>
      <c r="BF167" s="118">
        <f t="shared" si="20"/>
        <v>0</v>
      </c>
      <c r="BG167" s="118">
        <f t="shared" si="21"/>
        <v>0</v>
      </c>
      <c r="BH167" s="118">
        <f t="shared" si="22"/>
        <v>0</v>
      </c>
      <c r="BI167" s="118">
        <f t="shared" si="23"/>
        <v>0</v>
      </c>
      <c r="BJ167" s="19" t="s">
        <v>40</v>
      </c>
      <c r="BK167" s="118">
        <f t="shared" si="24"/>
        <v>0</v>
      </c>
      <c r="BL167" s="19" t="s">
        <v>268</v>
      </c>
      <c r="BM167" s="19" t="s">
        <v>1813</v>
      </c>
    </row>
    <row r="168" spans="2:65" s="1" customFormat="1" ht="25.5" customHeight="1">
      <c r="B168" s="35"/>
      <c r="C168" s="181" t="s">
        <v>426</v>
      </c>
      <c r="D168" s="181" t="s">
        <v>536</v>
      </c>
      <c r="E168" s="182" t="s">
        <v>1814</v>
      </c>
      <c r="F168" s="285" t="s">
        <v>1815</v>
      </c>
      <c r="G168" s="285"/>
      <c r="H168" s="285"/>
      <c r="I168" s="285"/>
      <c r="J168" s="183" t="s">
        <v>1358</v>
      </c>
      <c r="K168" s="184">
        <v>1</v>
      </c>
      <c r="L168" s="282">
        <v>0</v>
      </c>
      <c r="M168" s="283"/>
      <c r="N168" s="284">
        <f t="shared" si="15"/>
        <v>0</v>
      </c>
      <c r="O168" s="254"/>
      <c r="P168" s="254"/>
      <c r="Q168" s="254"/>
      <c r="R168" s="37"/>
      <c r="T168" s="177" t="s">
        <v>22</v>
      </c>
      <c r="U168" s="44" t="s">
        <v>49</v>
      </c>
      <c r="V168" s="36"/>
      <c r="W168" s="178">
        <f t="shared" si="16"/>
        <v>0</v>
      </c>
      <c r="X168" s="178">
        <v>0</v>
      </c>
      <c r="Y168" s="178">
        <f t="shared" si="17"/>
        <v>0</v>
      </c>
      <c r="Z168" s="178">
        <v>0</v>
      </c>
      <c r="AA168" s="179">
        <f t="shared" si="18"/>
        <v>0</v>
      </c>
      <c r="AR168" s="19" t="s">
        <v>414</v>
      </c>
      <c r="AT168" s="19" t="s">
        <v>536</v>
      </c>
      <c r="AU168" s="19" t="s">
        <v>93</v>
      </c>
      <c r="AY168" s="19" t="s">
        <v>219</v>
      </c>
      <c r="BE168" s="118">
        <f t="shared" si="19"/>
        <v>0</v>
      </c>
      <c r="BF168" s="118">
        <f t="shared" si="20"/>
        <v>0</v>
      </c>
      <c r="BG168" s="118">
        <f t="shared" si="21"/>
        <v>0</v>
      </c>
      <c r="BH168" s="118">
        <f t="shared" si="22"/>
        <v>0</v>
      </c>
      <c r="BI168" s="118">
        <f t="shared" si="23"/>
        <v>0</v>
      </c>
      <c r="BJ168" s="19" t="s">
        <v>40</v>
      </c>
      <c r="BK168" s="118">
        <f t="shared" si="24"/>
        <v>0</v>
      </c>
      <c r="BL168" s="19" t="s">
        <v>268</v>
      </c>
      <c r="BM168" s="19" t="s">
        <v>1816</v>
      </c>
    </row>
    <row r="169" spans="2:65" s="1" customFormat="1" ht="16.5" customHeight="1">
      <c r="B169" s="35"/>
      <c r="C169" s="181" t="s">
        <v>431</v>
      </c>
      <c r="D169" s="181" t="s">
        <v>536</v>
      </c>
      <c r="E169" s="182" t="s">
        <v>1817</v>
      </c>
      <c r="F169" s="285" t="s">
        <v>1818</v>
      </c>
      <c r="G169" s="285"/>
      <c r="H169" s="285"/>
      <c r="I169" s="285"/>
      <c r="J169" s="183" t="s">
        <v>1079</v>
      </c>
      <c r="K169" s="184">
        <v>100</v>
      </c>
      <c r="L169" s="282">
        <v>0</v>
      </c>
      <c r="M169" s="283"/>
      <c r="N169" s="284">
        <f t="shared" si="15"/>
        <v>0</v>
      </c>
      <c r="O169" s="254"/>
      <c r="P169" s="254"/>
      <c r="Q169" s="254"/>
      <c r="R169" s="37"/>
      <c r="T169" s="177" t="s">
        <v>22</v>
      </c>
      <c r="U169" s="44" t="s">
        <v>49</v>
      </c>
      <c r="V169" s="36"/>
      <c r="W169" s="178">
        <f t="shared" si="16"/>
        <v>0</v>
      </c>
      <c r="X169" s="178">
        <v>0</v>
      </c>
      <c r="Y169" s="178">
        <f t="shared" si="17"/>
        <v>0</v>
      </c>
      <c r="Z169" s="178">
        <v>0</v>
      </c>
      <c r="AA169" s="179">
        <f t="shared" si="18"/>
        <v>0</v>
      </c>
      <c r="AR169" s="19" t="s">
        <v>414</v>
      </c>
      <c r="AT169" s="19" t="s">
        <v>536</v>
      </c>
      <c r="AU169" s="19" t="s">
        <v>93</v>
      </c>
      <c r="AY169" s="19" t="s">
        <v>219</v>
      </c>
      <c r="BE169" s="118">
        <f t="shared" si="19"/>
        <v>0</v>
      </c>
      <c r="BF169" s="118">
        <f t="shared" si="20"/>
        <v>0</v>
      </c>
      <c r="BG169" s="118">
        <f t="shared" si="21"/>
        <v>0</v>
      </c>
      <c r="BH169" s="118">
        <f t="shared" si="22"/>
        <v>0</v>
      </c>
      <c r="BI169" s="118">
        <f t="shared" si="23"/>
        <v>0</v>
      </c>
      <c r="BJ169" s="19" t="s">
        <v>40</v>
      </c>
      <c r="BK169" s="118">
        <f t="shared" si="24"/>
        <v>0</v>
      </c>
      <c r="BL169" s="19" t="s">
        <v>268</v>
      </c>
      <c r="BM169" s="19" t="s">
        <v>1819</v>
      </c>
    </row>
    <row r="170" spans="2:65" s="1" customFormat="1" ht="25.5" customHeight="1">
      <c r="B170" s="35"/>
      <c r="C170" s="173" t="s">
        <v>435</v>
      </c>
      <c r="D170" s="173" t="s">
        <v>220</v>
      </c>
      <c r="E170" s="174" t="s">
        <v>1820</v>
      </c>
      <c r="F170" s="251" t="s">
        <v>1821</v>
      </c>
      <c r="G170" s="251"/>
      <c r="H170" s="251"/>
      <c r="I170" s="251"/>
      <c r="J170" s="175" t="s">
        <v>1822</v>
      </c>
      <c r="K170" s="176">
        <v>4</v>
      </c>
      <c r="L170" s="252">
        <v>0</v>
      </c>
      <c r="M170" s="253"/>
      <c r="N170" s="254">
        <f t="shared" si="15"/>
        <v>0</v>
      </c>
      <c r="O170" s="254"/>
      <c r="P170" s="254"/>
      <c r="Q170" s="254"/>
      <c r="R170" s="37"/>
      <c r="T170" s="177" t="s">
        <v>22</v>
      </c>
      <c r="U170" s="44" t="s">
        <v>49</v>
      </c>
      <c r="V170" s="36"/>
      <c r="W170" s="178">
        <f t="shared" si="16"/>
        <v>0</v>
      </c>
      <c r="X170" s="178">
        <v>8.6929999999999993E-2</v>
      </c>
      <c r="Y170" s="178">
        <f t="shared" si="17"/>
        <v>0.34771999999999997</v>
      </c>
      <c r="Z170" s="178">
        <v>0</v>
      </c>
      <c r="AA170" s="179">
        <f t="shared" si="18"/>
        <v>0</v>
      </c>
      <c r="AR170" s="19" t="s">
        <v>268</v>
      </c>
      <c r="AT170" s="19" t="s">
        <v>220</v>
      </c>
      <c r="AU170" s="19" t="s">
        <v>93</v>
      </c>
      <c r="AY170" s="19" t="s">
        <v>219</v>
      </c>
      <c r="BE170" s="118">
        <f t="shared" si="19"/>
        <v>0</v>
      </c>
      <c r="BF170" s="118">
        <f t="shared" si="20"/>
        <v>0</v>
      </c>
      <c r="BG170" s="118">
        <f t="shared" si="21"/>
        <v>0</v>
      </c>
      <c r="BH170" s="118">
        <f t="shared" si="22"/>
        <v>0</v>
      </c>
      <c r="BI170" s="118">
        <f t="shared" si="23"/>
        <v>0</v>
      </c>
      <c r="BJ170" s="19" t="s">
        <v>40</v>
      </c>
      <c r="BK170" s="118">
        <f t="shared" si="24"/>
        <v>0</v>
      </c>
      <c r="BL170" s="19" t="s">
        <v>268</v>
      </c>
      <c r="BM170" s="19" t="s">
        <v>1823</v>
      </c>
    </row>
    <row r="171" spans="2:65" s="1" customFormat="1" ht="16.5" customHeight="1">
      <c r="B171" s="35"/>
      <c r="C171" s="173" t="s">
        <v>439</v>
      </c>
      <c r="D171" s="173" t="s">
        <v>220</v>
      </c>
      <c r="E171" s="174" t="s">
        <v>1824</v>
      </c>
      <c r="F171" s="251" t="s">
        <v>1825</v>
      </c>
      <c r="G171" s="251"/>
      <c r="H171" s="251"/>
      <c r="I171" s="251"/>
      <c r="J171" s="175" t="s">
        <v>1822</v>
      </c>
      <c r="K171" s="176">
        <v>2</v>
      </c>
      <c r="L171" s="252">
        <v>0</v>
      </c>
      <c r="M171" s="253"/>
      <c r="N171" s="254">
        <f t="shared" si="15"/>
        <v>0</v>
      </c>
      <c r="O171" s="254"/>
      <c r="P171" s="254"/>
      <c r="Q171" s="254"/>
      <c r="R171" s="37"/>
      <c r="T171" s="177" t="s">
        <v>22</v>
      </c>
      <c r="U171" s="44" t="s">
        <v>49</v>
      </c>
      <c r="V171" s="36"/>
      <c r="W171" s="178">
        <f t="shared" si="16"/>
        <v>0</v>
      </c>
      <c r="X171" s="178">
        <v>8.6929999999999993E-2</v>
      </c>
      <c r="Y171" s="178">
        <f t="shared" si="17"/>
        <v>0.17385999999999999</v>
      </c>
      <c r="Z171" s="178">
        <v>0</v>
      </c>
      <c r="AA171" s="179">
        <f t="shared" si="18"/>
        <v>0</v>
      </c>
      <c r="AR171" s="19" t="s">
        <v>268</v>
      </c>
      <c r="AT171" s="19" t="s">
        <v>220</v>
      </c>
      <c r="AU171" s="19" t="s">
        <v>93</v>
      </c>
      <c r="AY171" s="19" t="s">
        <v>219</v>
      </c>
      <c r="BE171" s="118">
        <f t="shared" si="19"/>
        <v>0</v>
      </c>
      <c r="BF171" s="118">
        <f t="shared" si="20"/>
        <v>0</v>
      </c>
      <c r="BG171" s="118">
        <f t="shared" si="21"/>
        <v>0</v>
      </c>
      <c r="BH171" s="118">
        <f t="shared" si="22"/>
        <v>0</v>
      </c>
      <c r="BI171" s="118">
        <f t="shared" si="23"/>
        <v>0</v>
      </c>
      <c r="BJ171" s="19" t="s">
        <v>40</v>
      </c>
      <c r="BK171" s="118">
        <f t="shared" si="24"/>
        <v>0</v>
      </c>
      <c r="BL171" s="19" t="s">
        <v>268</v>
      </c>
      <c r="BM171" s="19" t="s">
        <v>1826</v>
      </c>
    </row>
    <row r="172" spans="2:65" s="1" customFormat="1" ht="51" customHeight="1">
      <c r="B172" s="35"/>
      <c r="C172" s="173" t="s">
        <v>443</v>
      </c>
      <c r="D172" s="173" t="s">
        <v>220</v>
      </c>
      <c r="E172" s="174" t="s">
        <v>1827</v>
      </c>
      <c r="F172" s="251" t="s">
        <v>1828</v>
      </c>
      <c r="G172" s="251"/>
      <c r="H172" s="251"/>
      <c r="I172" s="251"/>
      <c r="J172" s="175" t="s">
        <v>1358</v>
      </c>
      <c r="K172" s="176">
        <v>1</v>
      </c>
      <c r="L172" s="252">
        <v>0</v>
      </c>
      <c r="M172" s="253"/>
      <c r="N172" s="254">
        <f t="shared" si="15"/>
        <v>0</v>
      </c>
      <c r="O172" s="254"/>
      <c r="P172" s="254"/>
      <c r="Q172" s="254"/>
      <c r="R172" s="37"/>
      <c r="T172" s="177" t="s">
        <v>22</v>
      </c>
      <c r="U172" s="44" t="s">
        <v>49</v>
      </c>
      <c r="V172" s="36"/>
      <c r="W172" s="178">
        <f t="shared" si="16"/>
        <v>0</v>
      </c>
      <c r="X172" s="178">
        <v>0</v>
      </c>
      <c r="Y172" s="178">
        <f t="shared" si="17"/>
        <v>0</v>
      </c>
      <c r="Z172" s="178">
        <v>0</v>
      </c>
      <c r="AA172" s="179">
        <f t="shared" si="18"/>
        <v>0</v>
      </c>
      <c r="AR172" s="19" t="s">
        <v>268</v>
      </c>
      <c r="AT172" s="19" t="s">
        <v>220</v>
      </c>
      <c r="AU172" s="19" t="s">
        <v>93</v>
      </c>
      <c r="AY172" s="19" t="s">
        <v>219</v>
      </c>
      <c r="BE172" s="118">
        <f t="shared" si="19"/>
        <v>0</v>
      </c>
      <c r="BF172" s="118">
        <f t="shared" si="20"/>
        <v>0</v>
      </c>
      <c r="BG172" s="118">
        <f t="shared" si="21"/>
        <v>0</v>
      </c>
      <c r="BH172" s="118">
        <f t="shared" si="22"/>
        <v>0</v>
      </c>
      <c r="BI172" s="118">
        <f t="shared" si="23"/>
        <v>0</v>
      </c>
      <c r="BJ172" s="19" t="s">
        <v>40</v>
      </c>
      <c r="BK172" s="118">
        <f t="shared" si="24"/>
        <v>0</v>
      </c>
      <c r="BL172" s="19" t="s">
        <v>268</v>
      </c>
      <c r="BM172" s="19" t="s">
        <v>1829</v>
      </c>
    </row>
    <row r="173" spans="2:65" s="1" customFormat="1" ht="25.5" customHeight="1">
      <c r="B173" s="35"/>
      <c r="C173" s="173" t="s">
        <v>447</v>
      </c>
      <c r="D173" s="173" t="s">
        <v>220</v>
      </c>
      <c r="E173" s="174" t="s">
        <v>1830</v>
      </c>
      <c r="F173" s="251" t="s">
        <v>1831</v>
      </c>
      <c r="G173" s="251"/>
      <c r="H173" s="251"/>
      <c r="I173" s="251"/>
      <c r="J173" s="175" t="s">
        <v>1358</v>
      </c>
      <c r="K173" s="176">
        <v>1</v>
      </c>
      <c r="L173" s="252">
        <v>0</v>
      </c>
      <c r="M173" s="253"/>
      <c r="N173" s="254">
        <f t="shared" si="15"/>
        <v>0</v>
      </c>
      <c r="O173" s="254"/>
      <c r="P173" s="254"/>
      <c r="Q173" s="254"/>
      <c r="R173" s="37"/>
      <c r="T173" s="177" t="s">
        <v>22</v>
      </c>
      <c r="U173" s="44" t="s">
        <v>49</v>
      </c>
      <c r="V173" s="36"/>
      <c r="W173" s="178">
        <f t="shared" si="16"/>
        <v>0</v>
      </c>
      <c r="X173" s="178">
        <v>0</v>
      </c>
      <c r="Y173" s="178">
        <f t="shared" si="17"/>
        <v>0</v>
      </c>
      <c r="Z173" s="178">
        <v>0</v>
      </c>
      <c r="AA173" s="179">
        <f t="shared" si="18"/>
        <v>0</v>
      </c>
      <c r="AR173" s="19" t="s">
        <v>268</v>
      </c>
      <c r="AT173" s="19" t="s">
        <v>220</v>
      </c>
      <c r="AU173" s="19" t="s">
        <v>93</v>
      </c>
      <c r="AY173" s="19" t="s">
        <v>219</v>
      </c>
      <c r="BE173" s="118">
        <f t="shared" si="19"/>
        <v>0</v>
      </c>
      <c r="BF173" s="118">
        <f t="shared" si="20"/>
        <v>0</v>
      </c>
      <c r="BG173" s="118">
        <f t="shared" si="21"/>
        <v>0</v>
      </c>
      <c r="BH173" s="118">
        <f t="shared" si="22"/>
        <v>0</v>
      </c>
      <c r="BI173" s="118">
        <f t="shared" si="23"/>
        <v>0</v>
      </c>
      <c r="BJ173" s="19" t="s">
        <v>40</v>
      </c>
      <c r="BK173" s="118">
        <f t="shared" si="24"/>
        <v>0</v>
      </c>
      <c r="BL173" s="19" t="s">
        <v>268</v>
      </c>
      <c r="BM173" s="19" t="s">
        <v>1832</v>
      </c>
    </row>
    <row r="174" spans="2:65" s="1" customFormat="1" ht="25.5" customHeight="1">
      <c r="B174" s="35"/>
      <c r="C174" s="173" t="s">
        <v>451</v>
      </c>
      <c r="D174" s="173" t="s">
        <v>220</v>
      </c>
      <c r="E174" s="174" t="s">
        <v>1833</v>
      </c>
      <c r="F174" s="251" t="s">
        <v>1834</v>
      </c>
      <c r="G174" s="251"/>
      <c r="H174" s="251"/>
      <c r="I174" s="251"/>
      <c r="J174" s="175" t="s">
        <v>1822</v>
      </c>
      <c r="K174" s="176">
        <v>2</v>
      </c>
      <c r="L174" s="252">
        <v>0</v>
      </c>
      <c r="M174" s="253"/>
      <c r="N174" s="254">
        <f t="shared" si="15"/>
        <v>0</v>
      </c>
      <c r="O174" s="254"/>
      <c r="P174" s="254"/>
      <c r="Q174" s="254"/>
      <c r="R174" s="37"/>
      <c r="T174" s="177" t="s">
        <v>22</v>
      </c>
      <c r="U174" s="44" t="s">
        <v>49</v>
      </c>
      <c r="V174" s="36"/>
      <c r="W174" s="178">
        <f t="shared" si="16"/>
        <v>0</v>
      </c>
      <c r="X174" s="178">
        <v>8.6929999999999993E-2</v>
      </c>
      <c r="Y174" s="178">
        <f t="shared" si="17"/>
        <v>0.17385999999999999</v>
      </c>
      <c r="Z174" s="178">
        <v>0</v>
      </c>
      <c r="AA174" s="179">
        <f t="shared" si="18"/>
        <v>0</v>
      </c>
      <c r="AR174" s="19" t="s">
        <v>268</v>
      </c>
      <c r="AT174" s="19" t="s">
        <v>220</v>
      </c>
      <c r="AU174" s="19" t="s">
        <v>93</v>
      </c>
      <c r="AY174" s="19" t="s">
        <v>219</v>
      </c>
      <c r="BE174" s="118">
        <f t="shared" si="19"/>
        <v>0</v>
      </c>
      <c r="BF174" s="118">
        <f t="shared" si="20"/>
        <v>0</v>
      </c>
      <c r="BG174" s="118">
        <f t="shared" si="21"/>
        <v>0</v>
      </c>
      <c r="BH174" s="118">
        <f t="shared" si="22"/>
        <v>0</v>
      </c>
      <c r="BI174" s="118">
        <f t="shared" si="23"/>
        <v>0</v>
      </c>
      <c r="BJ174" s="19" t="s">
        <v>40</v>
      </c>
      <c r="BK174" s="118">
        <f t="shared" si="24"/>
        <v>0</v>
      </c>
      <c r="BL174" s="19" t="s">
        <v>268</v>
      </c>
      <c r="BM174" s="19" t="s">
        <v>1835</v>
      </c>
    </row>
    <row r="175" spans="2:65" s="1" customFormat="1" ht="25.5" customHeight="1">
      <c r="B175" s="35"/>
      <c r="C175" s="173" t="s">
        <v>455</v>
      </c>
      <c r="D175" s="173" t="s">
        <v>220</v>
      </c>
      <c r="E175" s="174" t="s">
        <v>1836</v>
      </c>
      <c r="F175" s="251" t="s">
        <v>1837</v>
      </c>
      <c r="G175" s="251"/>
      <c r="H175" s="251"/>
      <c r="I175" s="251"/>
      <c r="J175" s="175" t="s">
        <v>1358</v>
      </c>
      <c r="K175" s="176">
        <v>1</v>
      </c>
      <c r="L175" s="252">
        <v>0</v>
      </c>
      <c r="M175" s="253"/>
      <c r="N175" s="254">
        <f t="shared" si="15"/>
        <v>0</v>
      </c>
      <c r="O175" s="254"/>
      <c r="P175" s="254"/>
      <c r="Q175" s="254"/>
      <c r="R175" s="37"/>
      <c r="T175" s="177" t="s">
        <v>22</v>
      </c>
      <c r="U175" s="44" t="s">
        <v>49</v>
      </c>
      <c r="V175" s="36"/>
      <c r="W175" s="178">
        <f t="shared" si="16"/>
        <v>0</v>
      </c>
      <c r="X175" s="178">
        <v>0</v>
      </c>
      <c r="Y175" s="178">
        <f t="shared" si="17"/>
        <v>0</v>
      </c>
      <c r="Z175" s="178">
        <v>0</v>
      </c>
      <c r="AA175" s="179">
        <f t="shared" si="18"/>
        <v>0</v>
      </c>
      <c r="AR175" s="19" t="s">
        <v>268</v>
      </c>
      <c r="AT175" s="19" t="s">
        <v>220</v>
      </c>
      <c r="AU175" s="19" t="s">
        <v>93</v>
      </c>
      <c r="AY175" s="19" t="s">
        <v>219</v>
      </c>
      <c r="BE175" s="118">
        <f t="shared" si="19"/>
        <v>0</v>
      </c>
      <c r="BF175" s="118">
        <f t="shared" si="20"/>
        <v>0</v>
      </c>
      <c r="BG175" s="118">
        <f t="shared" si="21"/>
        <v>0</v>
      </c>
      <c r="BH175" s="118">
        <f t="shared" si="22"/>
        <v>0</v>
      </c>
      <c r="BI175" s="118">
        <f t="shared" si="23"/>
        <v>0</v>
      </c>
      <c r="BJ175" s="19" t="s">
        <v>40</v>
      </c>
      <c r="BK175" s="118">
        <f t="shared" si="24"/>
        <v>0</v>
      </c>
      <c r="BL175" s="19" t="s">
        <v>268</v>
      </c>
      <c r="BM175" s="19" t="s">
        <v>1838</v>
      </c>
    </row>
    <row r="176" spans="2:65" s="1" customFormat="1" ht="16.5" customHeight="1">
      <c r="B176" s="35"/>
      <c r="C176" s="173" t="s">
        <v>459</v>
      </c>
      <c r="D176" s="173" t="s">
        <v>220</v>
      </c>
      <c r="E176" s="174" t="s">
        <v>1839</v>
      </c>
      <c r="F176" s="251" t="s">
        <v>1840</v>
      </c>
      <c r="G176" s="251"/>
      <c r="H176" s="251"/>
      <c r="I176" s="251"/>
      <c r="J176" s="175" t="s">
        <v>429</v>
      </c>
      <c r="K176" s="176">
        <v>20</v>
      </c>
      <c r="L176" s="252">
        <v>0</v>
      </c>
      <c r="M176" s="253"/>
      <c r="N176" s="254">
        <f t="shared" si="15"/>
        <v>0</v>
      </c>
      <c r="O176" s="254"/>
      <c r="P176" s="254"/>
      <c r="Q176" s="254"/>
      <c r="R176" s="37"/>
      <c r="T176" s="177" t="s">
        <v>22</v>
      </c>
      <c r="U176" s="44" t="s">
        <v>49</v>
      </c>
      <c r="V176" s="36"/>
      <c r="W176" s="178">
        <f t="shared" si="16"/>
        <v>0</v>
      </c>
      <c r="X176" s="178">
        <v>0</v>
      </c>
      <c r="Y176" s="178">
        <f t="shared" si="17"/>
        <v>0</v>
      </c>
      <c r="Z176" s="178">
        <v>0</v>
      </c>
      <c r="AA176" s="179">
        <f t="shared" si="18"/>
        <v>0</v>
      </c>
      <c r="AR176" s="19" t="s">
        <v>268</v>
      </c>
      <c r="AT176" s="19" t="s">
        <v>220</v>
      </c>
      <c r="AU176" s="19" t="s">
        <v>93</v>
      </c>
      <c r="AY176" s="19" t="s">
        <v>219</v>
      </c>
      <c r="BE176" s="118">
        <f t="shared" si="19"/>
        <v>0</v>
      </c>
      <c r="BF176" s="118">
        <f t="shared" si="20"/>
        <v>0</v>
      </c>
      <c r="BG176" s="118">
        <f t="shared" si="21"/>
        <v>0</v>
      </c>
      <c r="BH176" s="118">
        <f t="shared" si="22"/>
        <v>0</v>
      </c>
      <c r="BI176" s="118">
        <f t="shared" si="23"/>
        <v>0</v>
      </c>
      <c r="BJ176" s="19" t="s">
        <v>40</v>
      </c>
      <c r="BK176" s="118">
        <f t="shared" si="24"/>
        <v>0</v>
      </c>
      <c r="BL176" s="19" t="s">
        <v>268</v>
      </c>
      <c r="BM176" s="19" t="s">
        <v>1841</v>
      </c>
    </row>
    <row r="177" spans="2:65" s="1" customFormat="1" ht="16.5" customHeight="1">
      <c r="B177" s="35"/>
      <c r="C177" s="173" t="s">
        <v>463</v>
      </c>
      <c r="D177" s="173" t="s">
        <v>220</v>
      </c>
      <c r="E177" s="174" t="s">
        <v>1842</v>
      </c>
      <c r="F177" s="251" t="s">
        <v>1843</v>
      </c>
      <c r="G177" s="251"/>
      <c r="H177" s="251"/>
      <c r="I177" s="251"/>
      <c r="J177" s="175" t="s">
        <v>1358</v>
      </c>
      <c r="K177" s="176">
        <v>1</v>
      </c>
      <c r="L177" s="252">
        <v>0</v>
      </c>
      <c r="M177" s="253"/>
      <c r="N177" s="254">
        <f t="shared" si="15"/>
        <v>0</v>
      </c>
      <c r="O177" s="254"/>
      <c r="P177" s="254"/>
      <c r="Q177" s="254"/>
      <c r="R177" s="37"/>
      <c r="T177" s="177" t="s">
        <v>22</v>
      </c>
      <c r="U177" s="44" t="s">
        <v>49</v>
      </c>
      <c r="V177" s="36"/>
      <c r="W177" s="178">
        <f t="shared" si="16"/>
        <v>0</v>
      </c>
      <c r="X177" s="178">
        <v>0</v>
      </c>
      <c r="Y177" s="178">
        <f t="shared" si="17"/>
        <v>0</v>
      </c>
      <c r="Z177" s="178">
        <v>0</v>
      </c>
      <c r="AA177" s="179">
        <f t="shared" si="18"/>
        <v>0</v>
      </c>
      <c r="AR177" s="19" t="s">
        <v>268</v>
      </c>
      <c r="AT177" s="19" t="s">
        <v>220</v>
      </c>
      <c r="AU177" s="19" t="s">
        <v>93</v>
      </c>
      <c r="AY177" s="19" t="s">
        <v>219</v>
      </c>
      <c r="BE177" s="118">
        <f t="shared" si="19"/>
        <v>0</v>
      </c>
      <c r="BF177" s="118">
        <f t="shared" si="20"/>
        <v>0</v>
      </c>
      <c r="BG177" s="118">
        <f t="shared" si="21"/>
        <v>0</v>
      </c>
      <c r="BH177" s="118">
        <f t="shared" si="22"/>
        <v>0</v>
      </c>
      <c r="BI177" s="118">
        <f t="shared" si="23"/>
        <v>0</v>
      </c>
      <c r="BJ177" s="19" t="s">
        <v>40</v>
      </c>
      <c r="BK177" s="118">
        <f t="shared" si="24"/>
        <v>0</v>
      </c>
      <c r="BL177" s="19" t="s">
        <v>268</v>
      </c>
      <c r="BM177" s="19" t="s">
        <v>1844</v>
      </c>
    </row>
    <row r="178" spans="2:65" s="1" customFormat="1" ht="16.5" customHeight="1">
      <c r="B178" s="35"/>
      <c r="C178" s="173" t="s">
        <v>467</v>
      </c>
      <c r="D178" s="173" t="s">
        <v>220</v>
      </c>
      <c r="E178" s="174" t="s">
        <v>1845</v>
      </c>
      <c r="F178" s="251" t="s">
        <v>1846</v>
      </c>
      <c r="G178" s="251"/>
      <c r="H178" s="251"/>
      <c r="I178" s="251"/>
      <c r="J178" s="175" t="s">
        <v>1358</v>
      </c>
      <c r="K178" s="176">
        <v>1</v>
      </c>
      <c r="L178" s="252">
        <v>0</v>
      </c>
      <c r="M178" s="253"/>
      <c r="N178" s="254">
        <f t="shared" si="15"/>
        <v>0</v>
      </c>
      <c r="O178" s="254"/>
      <c r="P178" s="254"/>
      <c r="Q178" s="254"/>
      <c r="R178" s="37"/>
      <c r="T178" s="177" t="s">
        <v>22</v>
      </c>
      <c r="U178" s="44" t="s">
        <v>49</v>
      </c>
      <c r="V178" s="36"/>
      <c r="W178" s="178">
        <f t="shared" si="16"/>
        <v>0</v>
      </c>
      <c r="X178" s="178">
        <v>0</v>
      </c>
      <c r="Y178" s="178">
        <f t="shared" si="17"/>
        <v>0</v>
      </c>
      <c r="Z178" s="178">
        <v>0</v>
      </c>
      <c r="AA178" s="179">
        <f t="shared" si="18"/>
        <v>0</v>
      </c>
      <c r="AR178" s="19" t="s">
        <v>268</v>
      </c>
      <c r="AT178" s="19" t="s">
        <v>220</v>
      </c>
      <c r="AU178" s="19" t="s">
        <v>93</v>
      </c>
      <c r="AY178" s="19" t="s">
        <v>219</v>
      </c>
      <c r="BE178" s="118">
        <f t="shared" si="19"/>
        <v>0</v>
      </c>
      <c r="BF178" s="118">
        <f t="shared" si="20"/>
        <v>0</v>
      </c>
      <c r="BG178" s="118">
        <f t="shared" si="21"/>
        <v>0</v>
      </c>
      <c r="BH178" s="118">
        <f t="shared" si="22"/>
        <v>0</v>
      </c>
      <c r="BI178" s="118">
        <f t="shared" si="23"/>
        <v>0</v>
      </c>
      <c r="BJ178" s="19" t="s">
        <v>40</v>
      </c>
      <c r="BK178" s="118">
        <f t="shared" si="24"/>
        <v>0</v>
      </c>
      <c r="BL178" s="19" t="s">
        <v>268</v>
      </c>
      <c r="BM178" s="19" t="s">
        <v>1847</v>
      </c>
    </row>
    <row r="179" spans="2:65" s="1" customFormat="1" ht="16.5" customHeight="1">
      <c r="B179" s="35"/>
      <c r="C179" s="173" t="s">
        <v>471</v>
      </c>
      <c r="D179" s="173" t="s">
        <v>220</v>
      </c>
      <c r="E179" s="174" t="s">
        <v>1848</v>
      </c>
      <c r="F179" s="251" t="s">
        <v>1849</v>
      </c>
      <c r="G179" s="251"/>
      <c r="H179" s="251"/>
      <c r="I179" s="251"/>
      <c r="J179" s="175" t="s">
        <v>1358</v>
      </c>
      <c r="K179" s="176">
        <v>1</v>
      </c>
      <c r="L179" s="252">
        <v>0</v>
      </c>
      <c r="M179" s="253"/>
      <c r="N179" s="254">
        <f t="shared" si="15"/>
        <v>0</v>
      </c>
      <c r="O179" s="254"/>
      <c r="P179" s="254"/>
      <c r="Q179" s="254"/>
      <c r="R179" s="37"/>
      <c r="T179" s="177" t="s">
        <v>22</v>
      </c>
      <c r="U179" s="44" t="s">
        <v>49</v>
      </c>
      <c r="V179" s="36"/>
      <c r="W179" s="178">
        <f t="shared" si="16"/>
        <v>0</v>
      </c>
      <c r="X179" s="178">
        <v>0</v>
      </c>
      <c r="Y179" s="178">
        <f t="shared" si="17"/>
        <v>0</v>
      </c>
      <c r="Z179" s="178">
        <v>0</v>
      </c>
      <c r="AA179" s="179">
        <f t="shared" si="18"/>
        <v>0</v>
      </c>
      <c r="AR179" s="19" t="s">
        <v>268</v>
      </c>
      <c r="AT179" s="19" t="s">
        <v>220</v>
      </c>
      <c r="AU179" s="19" t="s">
        <v>93</v>
      </c>
      <c r="AY179" s="19" t="s">
        <v>219</v>
      </c>
      <c r="BE179" s="118">
        <f t="shared" si="19"/>
        <v>0</v>
      </c>
      <c r="BF179" s="118">
        <f t="shared" si="20"/>
        <v>0</v>
      </c>
      <c r="BG179" s="118">
        <f t="shared" si="21"/>
        <v>0</v>
      </c>
      <c r="BH179" s="118">
        <f t="shared" si="22"/>
        <v>0</v>
      </c>
      <c r="BI179" s="118">
        <f t="shared" si="23"/>
        <v>0</v>
      </c>
      <c r="BJ179" s="19" t="s">
        <v>40</v>
      </c>
      <c r="BK179" s="118">
        <f t="shared" si="24"/>
        <v>0</v>
      </c>
      <c r="BL179" s="19" t="s">
        <v>268</v>
      </c>
      <c r="BM179" s="19" t="s">
        <v>1850</v>
      </c>
    </row>
    <row r="180" spans="2:65" s="1" customFormat="1" ht="16.5" customHeight="1">
      <c r="B180" s="35"/>
      <c r="C180" s="173" t="s">
        <v>475</v>
      </c>
      <c r="D180" s="173" t="s">
        <v>220</v>
      </c>
      <c r="E180" s="174" t="s">
        <v>1851</v>
      </c>
      <c r="F180" s="251" t="s">
        <v>1852</v>
      </c>
      <c r="G180" s="251"/>
      <c r="H180" s="251"/>
      <c r="I180" s="251"/>
      <c r="J180" s="175" t="s">
        <v>1358</v>
      </c>
      <c r="K180" s="176">
        <v>1</v>
      </c>
      <c r="L180" s="252">
        <v>0</v>
      </c>
      <c r="M180" s="253"/>
      <c r="N180" s="254">
        <f t="shared" si="15"/>
        <v>0</v>
      </c>
      <c r="O180" s="254"/>
      <c r="P180" s="254"/>
      <c r="Q180" s="254"/>
      <c r="R180" s="37"/>
      <c r="T180" s="177" t="s">
        <v>22</v>
      </c>
      <c r="U180" s="44" t="s">
        <v>49</v>
      </c>
      <c r="V180" s="36"/>
      <c r="W180" s="178">
        <f t="shared" si="16"/>
        <v>0</v>
      </c>
      <c r="X180" s="178">
        <v>0</v>
      </c>
      <c r="Y180" s="178">
        <f t="shared" si="17"/>
        <v>0</v>
      </c>
      <c r="Z180" s="178">
        <v>0</v>
      </c>
      <c r="AA180" s="179">
        <f t="shared" si="18"/>
        <v>0</v>
      </c>
      <c r="AR180" s="19" t="s">
        <v>268</v>
      </c>
      <c r="AT180" s="19" t="s">
        <v>220</v>
      </c>
      <c r="AU180" s="19" t="s">
        <v>93</v>
      </c>
      <c r="AY180" s="19" t="s">
        <v>219</v>
      </c>
      <c r="BE180" s="118">
        <f t="shared" si="19"/>
        <v>0</v>
      </c>
      <c r="BF180" s="118">
        <f t="shared" si="20"/>
        <v>0</v>
      </c>
      <c r="BG180" s="118">
        <f t="shared" si="21"/>
        <v>0</v>
      </c>
      <c r="BH180" s="118">
        <f t="shared" si="22"/>
        <v>0</v>
      </c>
      <c r="BI180" s="118">
        <f t="shared" si="23"/>
        <v>0</v>
      </c>
      <c r="BJ180" s="19" t="s">
        <v>40</v>
      </c>
      <c r="BK180" s="118">
        <f t="shared" si="24"/>
        <v>0</v>
      </c>
      <c r="BL180" s="19" t="s">
        <v>268</v>
      </c>
      <c r="BM180" s="19" t="s">
        <v>1853</v>
      </c>
    </row>
    <row r="181" spans="2:65" s="1" customFormat="1" ht="25.5" customHeight="1">
      <c r="B181" s="35"/>
      <c r="C181" s="173" t="s">
        <v>479</v>
      </c>
      <c r="D181" s="173" t="s">
        <v>220</v>
      </c>
      <c r="E181" s="174" t="s">
        <v>1854</v>
      </c>
      <c r="F181" s="251" t="s">
        <v>1855</v>
      </c>
      <c r="G181" s="251"/>
      <c r="H181" s="251"/>
      <c r="I181" s="251"/>
      <c r="J181" s="175" t="s">
        <v>239</v>
      </c>
      <c r="K181" s="176">
        <v>1.6919999999999999</v>
      </c>
      <c r="L181" s="252">
        <v>0</v>
      </c>
      <c r="M181" s="253"/>
      <c r="N181" s="254">
        <f t="shared" si="15"/>
        <v>0</v>
      </c>
      <c r="O181" s="254"/>
      <c r="P181" s="254"/>
      <c r="Q181" s="254"/>
      <c r="R181" s="37"/>
      <c r="T181" s="177" t="s">
        <v>22</v>
      </c>
      <c r="U181" s="44" t="s">
        <v>49</v>
      </c>
      <c r="V181" s="36"/>
      <c r="W181" s="178">
        <f t="shared" si="16"/>
        <v>0</v>
      </c>
      <c r="X181" s="178">
        <v>0</v>
      </c>
      <c r="Y181" s="178">
        <f t="shared" si="17"/>
        <v>0</v>
      </c>
      <c r="Z181" s="178">
        <v>0</v>
      </c>
      <c r="AA181" s="179">
        <f t="shared" si="18"/>
        <v>0</v>
      </c>
      <c r="AR181" s="19" t="s">
        <v>268</v>
      </c>
      <c r="AT181" s="19" t="s">
        <v>220</v>
      </c>
      <c r="AU181" s="19" t="s">
        <v>93</v>
      </c>
      <c r="AY181" s="19" t="s">
        <v>219</v>
      </c>
      <c r="BE181" s="118">
        <f t="shared" si="19"/>
        <v>0</v>
      </c>
      <c r="BF181" s="118">
        <f t="shared" si="20"/>
        <v>0</v>
      </c>
      <c r="BG181" s="118">
        <f t="shared" si="21"/>
        <v>0</v>
      </c>
      <c r="BH181" s="118">
        <f t="shared" si="22"/>
        <v>0</v>
      </c>
      <c r="BI181" s="118">
        <f t="shared" si="23"/>
        <v>0</v>
      </c>
      <c r="BJ181" s="19" t="s">
        <v>40</v>
      </c>
      <c r="BK181" s="118">
        <f t="shared" si="24"/>
        <v>0</v>
      </c>
      <c r="BL181" s="19" t="s">
        <v>268</v>
      </c>
      <c r="BM181" s="19" t="s">
        <v>1856</v>
      </c>
    </row>
    <row r="182" spans="2:65" s="1" customFormat="1" ht="25.5" customHeight="1">
      <c r="B182" s="35"/>
      <c r="C182" s="173" t="s">
        <v>483</v>
      </c>
      <c r="D182" s="173" t="s">
        <v>220</v>
      </c>
      <c r="E182" s="174" t="s">
        <v>1857</v>
      </c>
      <c r="F182" s="251" t="s">
        <v>1858</v>
      </c>
      <c r="G182" s="251"/>
      <c r="H182" s="251"/>
      <c r="I182" s="251"/>
      <c r="J182" s="175" t="s">
        <v>239</v>
      </c>
      <c r="K182" s="176">
        <v>1.6919999999999999</v>
      </c>
      <c r="L182" s="252">
        <v>0</v>
      </c>
      <c r="M182" s="253"/>
      <c r="N182" s="254">
        <f t="shared" si="15"/>
        <v>0</v>
      </c>
      <c r="O182" s="254"/>
      <c r="P182" s="254"/>
      <c r="Q182" s="254"/>
      <c r="R182" s="37"/>
      <c r="T182" s="177" t="s">
        <v>22</v>
      </c>
      <c r="U182" s="44" t="s">
        <v>49</v>
      </c>
      <c r="V182" s="36"/>
      <c r="W182" s="178">
        <f t="shared" si="16"/>
        <v>0</v>
      </c>
      <c r="X182" s="178">
        <v>0</v>
      </c>
      <c r="Y182" s="178">
        <f t="shared" si="17"/>
        <v>0</v>
      </c>
      <c r="Z182" s="178">
        <v>0</v>
      </c>
      <c r="AA182" s="179">
        <f t="shared" si="18"/>
        <v>0</v>
      </c>
      <c r="AR182" s="19" t="s">
        <v>268</v>
      </c>
      <c r="AT182" s="19" t="s">
        <v>220</v>
      </c>
      <c r="AU182" s="19" t="s">
        <v>93</v>
      </c>
      <c r="AY182" s="19" t="s">
        <v>219</v>
      </c>
      <c r="BE182" s="118">
        <f t="shared" si="19"/>
        <v>0</v>
      </c>
      <c r="BF182" s="118">
        <f t="shared" si="20"/>
        <v>0</v>
      </c>
      <c r="BG182" s="118">
        <f t="shared" si="21"/>
        <v>0</v>
      </c>
      <c r="BH182" s="118">
        <f t="shared" si="22"/>
        <v>0</v>
      </c>
      <c r="BI182" s="118">
        <f t="shared" si="23"/>
        <v>0</v>
      </c>
      <c r="BJ182" s="19" t="s">
        <v>40</v>
      </c>
      <c r="BK182" s="118">
        <f t="shared" si="24"/>
        <v>0</v>
      </c>
      <c r="BL182" s="19" t="s">
        <v>268</v>
      </c>
      <c r="BM182" s="19" t="s">
        <v>1859</v>
      </c>
    </row>
    <row r="183" spans="2:65" s="10" customFormat="1" ht="29.85" customHeight="1">
      <c r="B183" s="162"/>
      <c r="C183" s="163"/>
      <c r="D183" s="172" t="s">
        <v>1706</v>
      </c>
      <c r="E183" s="172"/>
      <c r="F183" s="172"/>
      <c r="G183" s="172"/>
      <c r="H183" s="172"/>
      <c r="I183" s="172"/>
      <c r="J183" s="172"/>
      <c r="K183" s="172"/>
      <c r="L183" s="172"/>
      <c r="M183" s="172"/>
      <c r="N183" s="255">
        <f>BK183</f>
        <v>0</v>
      </c>
      <c r="O183" s="256"/>
      <c r="P183" s="256"/>
      <c r="Q183" s="256"/>
      <c r="R183" s="165"/>
      <c r="T183" s="166"/>
      <c r="U183" s="163"/>
      <c r="V183" s="163"/>
      <c r="W183" s="167">
        <f>SUM(W184:W202)</f>
        <v>0</v>
      </c>
      <c r="X183" s="163"/>
      <c r="Y183" s="167">
        <f>SUM(Y184:Y202)</f>
        <v>1.3860000000000001E-2</v>
      </c>
      <c r="Z183" s="163"/>
      <c r="AA183" s="168">
        <f>SUM(AA184:AA202)</f>
        <v>0</v>
      </c>
      <c r="AR183" s="169" t="s">
        <v>93</v>
      </c>
      <c r="AT183" s="170" t="s">
        <v>83</v>
      </c>
      <c r="AU183" s="170" t="s">
        <v>40</v>
      </c>
      <c r="AY183" s="169" t="s">
        <v>219</v>
      </c>
      <c r="BK183" s="171">
        <f>SUM(BK184:BK202)</f>
        <v>0</v>
      </c>
    </row>
    <row r="184" spans="2:65" s="1" customFormat="1" ht="25.5" customHeight="1">
      <c r="B184" s="35"/>
      <c r="C184" s="181" t="s">
        <v>487</v>
      </c>
      <c r="D184" s="181" t="s">
        <v>536</v>
      </c>
      <c r="E184" s="182" t="s">
        <v>1860</v>
      </c>
      <c r="F184" s="285" t="s">
        <v>1861</v>
      </c>
      <c r="G184" s="285"/>
      <c r="H184" s="285"/>
      <c r="I184" s="285"/>
      <c r="J184" s="183" t="s">
        <v>1358</v>
      </c>
      <c r="K184" s="184">
        <v>1</v>
      </c>
      <c r="L184" s="282">
        <v>0</v>
      </c>
      <c r="M184" s="283"/>
      <c r="N184" s="284">
        <f t="shared" ref="N184:N202" si="25">ROUND(L184*K184,2)</f>
        <v>0</v>
      </c>
      <c r="O184" s="254"/>
      <c r="P184" s="254"/>
      <c r="Q184" s="254"/>
      <c r="R184" s="37"/>
      <c r="T184" s="177" t="s">
        <v>22</v>
      </c>
      <c r="U184" s="44" t="s">
        <v>49</v>
      </c>
      <c r="V184" s="36"/>
      <c r="W184" s="178">
        <f t="shared" ref="W184:W202" si="26">V184*K184</f>
        <v>0</v>
      </c>
      <c r="X184" s="178">
        <v>0</v>
      </c>
      <c r="Y184" s="178">
        <f t="shared" ref="Y184:Y202" si="27">X184*K184</f>
        <v>0</v>
      </c>
      <c r="Z184" s="178">
        <v>0</v>
      </c>
      <c r="AA184" s="179">
        <f t="shared" ref="AA184:AA202" si="28">Z184*K184</f>
        <v>0</v>
      </c>
      <c r="AR184" s="19" t="s">
        <v>414</v>
      </c>
      <c r="AT184" s="19" t="s">
        <v>536</v>
      </c>
      <c r="AU184" s="19" t="s">
        <v>93</v>
      </c>
      <c r="AY184" s="19" t="s">
        <v>219</v>
      </c>
      <c r="BE184" s="118">
        <f t="shared" ref="BE184:BE202" si="29">IF(U184="základní",N184,0)</f>
        <v>0</v>
      </c>
      <c r="BF184" s="118">
        <f t="shared" ref="BF184:BF202" si="30">IF(U184="snížená",N184,0)</f>
        <v>0</v>
      </c>
      <c r="BG184" s="118">
        <f t="shared" ref="BG184:BG202" si="31">IF(U184="zákl. přenesená",N184,0)</f>
        <v>0</v>
      </c>
      <c r="BH184" s="118">
        <f t="shared" ref="BH184:BH202" si="32">IF(U184="sníž. přenesená",N184,0)</f>
        <v>0</v>
      </c>
      <c r="BI184" s="118">
        <f t="shared" ref="BI184:BI202" si="33">IF(U184="nulová",N184,0)</f>
        <v>0</v>
      </c>
      <c r="BJ184" s="19" t="s">
        <v>40</v>
      </c>
      <c r="BK184" s="118">
        <f t="shared" ref="BK184:BK202" si="34">ROUND(L184*K184,2)</f>
        <v>0</v>
      </c>
      <c r="BL184" s="19" t="s">
        <v>268</v>
      </c>
      <c r="BM184" s="19" t="s">
        <v>1862</v>
      </c>
    </row>
    <row r="185" spans="2:65" s="1" customFormat="1" ht="16.5" customHeight="1">
      <c r="B185" s="35"/>
      <c r="C185" s="181" t="s">
        <v>491</v>
      </c>
      <c r="D185" s="181" t="s">
        <v>536</v>
      </c>
      <c r="E185" s="182" t="s">
        <v>1863</v>
      </c>
      <c r="F185" s="285" t="s">
        <v>1864</v>
      </c>
      <c r="G185" s="285"/>
      <c r="H185" s="285"/>
      <c r="I185" s="285"/>
      <c r="J185" s="183" t="s">
        <v>1358</v>
      </c>
      <c r="K185" s="184">
        <v>1</v>
      </c>
      <c r="L185" s="282">
        <v>0</v>
      </c>
      <c r="M185" s="283"/>
      <c r="N185" s="284">
        <f t="shared" si="25"/>
        <v>0</v>
      </c>
      <c r="O185" s="254"/>
      <c r="P185" s="254"/>
      <c r="Q185" s="254"/>
      <c r="R185" s="37"/>
      <c r="T185" s="177" t="s">
        <v>22</v>
      </c>
      <c r="U185" s="44" t="s">
        <v>49</v>
      </c>
      <c r="V185" s="36"/>
      <c r="W185" s="178">
        <f t="shared" si="26"/>
        <v>0</v>
      </c>
      <c r="X185" s="178">
        <v>0</v>
      </c>
      <c r="Y185" s="178">
        <f t="shared" si="27"/>
        <v>0</v>
      </c>
      <c r="Z185" s="178">
        <v>0</v>
      </c>
      <c r="AA185" s="179">
        <f t="shared" si="28"/>
        <v>0</v>
      </c>
      <c r="AR185" s="19" t="s">
        <v>414</v>
      </c>
      <c r="AT185" s="19" t="s">
        <v>536</v>
      </c>
      <c r="AU185" s="19" t="s">
        <v>93</v>
      </c>
      <c r="AY185" s="19" t="s">
        <v>219</v>
      </c>
      <c r="BE185" s="118">
        <f t="shared" si="29"/>
        <v>0</v>
      </c>
      <c r="BF185" s="118">
        <f t="shared" si="30"/>
        <v>0</v>
      </c>
      <c r="BG185" s="118">
        <f t="shared" si="31"/>
        <v>0</v>
      </c>
      <c r="BH185" s="118">
        <f t="shared" si="32"/>
        <v>0</v>
      </c>
      <c r="BI185" s="118">
        <f t="shared" si="33"/>
        <v>0</v>
      </c>
      <c r="BJ185" s="19" t="s">
        <v>40</v>
      </c>
      <c r="BK185" s="118">
        <f t="shared" si="34"/>
        <v>0</v>
      </c>
      <c r="BL185" s="19" t="s">
        <v>268</v>
      </c>
      <c r="BM185" s="19" t="s">
        <v>1865</v>
      </c>
    </row>
    <row r="186" spans="2:65" s="1" customFormat="1" ht="25.5" customHeight="1">
      <c r="B186" s="35"/>
      <c r="C186" s="181" t="s">
        <v>495</v>
      </c>
      <c r="D186" s="181" t="s">
        <v>536</v>
      </c>
      <c r="E186" s="182" t="s">
        <v>1866</v>
      </c>
      <c r="F186" s="285" t="s">
        <v>1867</v>
      </c>
      <c r="G186" s="285"/>
      <c r="H186" s="285"/>
      <c r="I186" s="285"/>
      <c r="J186" s="183" t="s">
        <v>1358</v>
      </c>
      <c r="K186" s="184">
        <v>1</v>
      </c>
      <c r="L186" s="282">
        <v>0</v>
      </c>
      <c r="M186" s="283"/>
      <c r="N186" s="284">
        <f t="shared" si="25"/>
        <v>0</v>
      </c>
      <c r="O186" s="254"/>
      <c r="P186" s="254"/>
      <c r="Q186" s="254"/>
      <c r="R186" s="37"/>
      <c r="T186" s="177" t="s">
        <v>22</v>
      </c>
      <c r="U186" s="44" t="s">
        <v>49</v>
      </c>
      <c r="V186" s="36"/>
      <c r="W186" s="178">
        <f t="shared" si="26"/>
        <v>0</v>
      </c>
      <c r="X186" s="178">
        <v>0</v>
      </c>
      <c r="Y186" s="178">
        <f t="shared" si="27"/>
        <v>0</v>
      </c>
      <c r="Z186" s="178">
        <v>0</v>
      </c>
      <c r="AA186" s="179">
        <f t="shared" si="28"/>
        <v>0</v>
      </c>
      <c r="AR186" s="19" t="s">
        <v>414</v>
      </c>
      <c r="AT186" s="19" t="s">
        <v>536</v>
      </c>
      <c r="AU186" s="19" t="s">
        <v>93</v>
      </c>
      <c r="AY186" s="19" t="s">
        <v>219</v>
      </c>
      <c r="BE186" s="118">
        <f t="shared" si="29"/>
        <v>0</v>
      </c>
      <c r="BF186" s="118">
        <f t="shared" si="30"/>
        <v>0</v>
      </c>
      <c r="BG186" s="118">
        <f t="shared" si="31"/>
        <v>0</v>
      </c>
      <c r="BH186" s="118">
        <f t="shared" si="32"/>
        <v>0</v>
      </c>
      <c r="BI186" s="118">
        <f t="shared" si="33"/>
        <v>0</v>
      </c>
      <c r="BJ186" s="19" t="s">
        <v>40</v>
      </c>
      <c r="BK186" s="118">
        <f t="shared" si="34"/>
        <v>0</v>
      </c>
      <c r="BL186" s="19" t="s">
        <v>268</v>
      </c>
      <c r="BM186" s="19" t="s">
        <v>1868</v>
      </c>
    </row>
    <row r="187" spans="2:65" s="1" customFormat="1" ht="16.5" customHeight="1">
      <c r="B187" s="35"/>
      <c r="C187" s="181" t="s">
        <v>499</v>
      </c>
      <c r="D187" s="181" t="s">
        <v>536</v>
      </c>
      <c r="E187" s="182" t="s">
        <v>1869</v>
      </c>
      <c r="F187" s="285" t="s">
        <v>1870</v>
      </c>
      <c r="G187" s="285"/>
      <c r="H187" s="285"/>
      <c r="I187" s="285"/>
      <c r="J187" s="183" t="s">
        <v>1358</v>
      </c>
      <c r="K187" s="184">
        <v>1</v>
      </c>
      <c r="L187" s="282">
        <v>0</v>
      </c>
      <c r="M187" s="283"/>
      <c r="N187" s="284">
        <f t="shared" si="25"/>
        <v>0</v>
      </c>
      <c r="O187" s="254"/>
      <c r="P187" s="254"/>
      <c r="Q187" s="254"/>
      <c r="R187" s="37"/>
      <c r="T187" s="177" t="s">
        <v>22</v>
      </c>
      <c r="U187" s="44" t="s">
        <v>49</v>
      </c>
      <c r="V187" s="36"/>
      <c r="W187" s="178">
        <f t="shared" si="26"/>
        <v>0</v>
      </c>
      <c r="X187" s="178">
        <v>0</v>
      </c>
      <c r="Y187" s="178">
        <f t="shared" si="27"/>
        <v>0</v>
      </c>
      <c r="Z187" s="178">
        <v>0</v>
      </c>
      <c r="AA187" s="179">
        <f t="shared" si="28"/>
        <v>0</v>
      </c>
      <c r="AR187" s="19" t="s">
        <v>414</v>
      </c>
      <c r="AT187" s="19" t="s">
        <v>536</v>
      </c>
      <c r="AU187" s="19" t="s">
        <v>93</v>
      </c>
      <c r="AY187" s="19" t="s">
        <v>219</v>
      </c>
      <c r="BE187" s="118">
        <f t="shared" si="29"/>
        <v>0</v>
      </c>
      <c r="BF187" s="118">
        <f t="shared" si="30"/>
        <v>0</v>
      </c>
      <c r="BG187" s="118">
        <f t="shared" si="31"/>
        <v>0</v>
      </c>
      <c r="BH187" s="118">
        <f t="shared" si="32"/>
        <v>0</v>
      </c>
      <c r="BI187" s="118">
        <f t="shared" si="33"/>
        <v>0</v>
      </c>
      <c r="BJ187" s="19" t="s">
        <v>40</v>
      </c>
      <c r="BK187" s="118">
        <f t="shared" si="34"/>
        <v>0</v>
      </c>
      <c r="BL187" s="19" t="s">
        <v>268</v>
      </c>
      <c r="BM187" s="19" t="s">
        <v>1871</v>
      </c>
    </row>
    <row r="188" spans="2:65" s="1" customFormat="1" ht="25.5" customHeight="1">
      <c r="B188" s="35"/>
      <c r="C188" s="181" t="s">
        <v>503</v>
      </c>
      <c r="D188" s="181" t="s">
        <v>536</v>
      </c>
      <c r="E188" s="182" t="s">
        <v>1872</v>
      </c>
      <c r="F188" s="285" t="s">
        <v>1873</v>
      </c>
      <c r="G188" s="285"/>
      <c r="H188" s="285"/>
      <c r="I188" s="285"/>
      <c r="J188" s="183" t="s">
        <v>1358</v>
      </c>
      <c r="K188" s="184">
        <v>1</v>
      </c>
      <c r="L188" s="282">
        <v>0</v>
      </c>
      <c r="M188" s="283"/>
      <c r="N188" s="284">
        <f t="shared" si="25"/>
        <v>0</v>
      </c>
      <c r="O188" s="254"/>
      <c r="P188" s="254"/>
      <c r="Q188" s="254"/>
      <c r="R188" s="37"/>
      <c r="T188" s="177" t="s">
        <v>22</v>
      </c>
      <c r="U188" s="44" t="s">
        <v>49</v>
      </c>
      <c r="V188" s="36"/>
      <c r="W188" s="178">
        <f t="shared" si="26"/>
        <v>0</v>
      </c>
      <c r="X188" s="178">
        <v>0</v>
      </c>
      <c r="Y188" s="178">
        <f t="shared" si="27"/>
        <v>0</v>
      </c>
      <c r="Z188" s="178">
        <v>0</v>
      </c>
      <c r="AA188" s="179">
        <f t="shared" si="28"/>
        <v>0</v>
      </c>
      <c r="AR188" s="19" t="s">
        <v>414</v>
      </c>
      <c r="AT188" s="19" t="s">
        <v>536</v>
      </c>
      <c r="AU188" s="19" t="s">
        <v>93</v>
      </c>
      <c r="AY188" s="19" t="s">
        <v>219</v>
      </c>
      <c r="BE188" s="118">
        <f t="shared" si="29"/>
        <v>0</v>
      </c>
      <c r="BF188" s="118">
        <f t="shared" si="30"/>
        <v>0</v>
      </c>
      <c r="BG188" s="118">
        <f t="shared" si="31"/>
        <v>0</v>
      </c>
      <c r="BH188" s="118">
        <f t="shared" si="32"/>
        <v>0</v>
      </c>
      <c r="BI188" s="118">
        <f t="shared" si="33"/>
        <v>0</v>
      </c>
      <c r="BJ188" s="19" t="s">
        <v>40</v>
      </c>
      <c r="BK188" s="118">
        <f t="shared" si="34"/>
        <v>0</v>
      </c>
      <c r="BL188" s="19" t="s">
        <v>268</v>
      </c>
      <c r="BM188" s="19" t="s">
        <v>1874</v>
      </c>
    </row>
    <row r="189" spans="2:65" s="1" customFormat="1" ht="25.5" customHeight="1">
      <c r="B189" s="35"/>
      <c r="C189" s="173" t="s">
        <v>507</v>
      </c>
      <c r="D189" s="173" t="s">
        <v>220</v>
      </c>
      <c r="E189" s="174" t="s">
        <v>1875</v>
      </c>
      <c r="F189" s="251" t="s">
        <v>1876</v>
      </c>
      <c r="G189" s="251"/>
      <c r="H189" s="251"/>
      <c r="I189" s="251"/>
      <c r="J189" s="175" t="s">
        <v>372</v>
      </c>
      <c r="K189" s="176">
        <v>2</v>
      </c>
      <c r="L189" s="252">
        <v>0</v>
      </c>
      <c r="M189" s="253"/>
      <c r="N189" s="254">
        <f t="shared" si="25"/>
        <v>0</v>
      </c>
      <c r="O189" s="254"/>
      <c r="P189" s="254"/>
      <c r="Q189" s="254"/>
      <c r="R189" s="37"/>
      <c r="T189" s="177" t="s">
        <v>22</v>
      </c>
      <c r="U189" s="44" t="s">
        <v>49</v>
      </c>
      <c r="V189" s="36"/>
      <c r="W189" s="178">
        <f t="shared" si="26"/>
        <v>0</v>
      </c>
      <c r="X189" s="178">
        <v>6.7000000000000002E-4</v>
      </c>
      <c r="Y189" s="178">
        <f t="shared" si="27"/>
        <v>1.34E-3</v>
      </c>
      <c r="Z189" s="178">
        <v>0</v>
      </c>
      <c r="AA189" s="179">
        <f t="shared" si="28"/>
        <v>0</v>
      </c>
      <c r="AR189" s="19" t="s">
        <v>268</v>
      </c>
      <c r="AT189" s="19" t="s">
        <v>220</v>
      </c>
      <c r="AU189" s="19" t="s">
        <v>93</v>
      </c>
      <c r="AY189" s="19" t="s">
        <v>219</v>
      </c>
      <c r="BE189" s="118">
        <f t="shared" si="29"/>
        <v>0</v>
      </c>
      <c r="BF189" s="118">
        <f t="shared" si="30"/>
        <v>0</v>
      </c>
      <c r="BG189" s="118">
        <f t="shared" si="31"/>
        <v>0</v>
      </c>
      <c r="BH189" s="118">
        <f t="shared" si="32"/>
        <v>0</v>
      </c>
      <c r="BI189" s="118">
        <f t="shared" si="33"/>
        <v>0</v>
      </c>
      <c r="BJ189" s="19" t="s">
        <v>40</v>
      </c>
      <c r="BK189" s="118">
        <f t="shared" si="34"/>
        <v>0</v>
      </c>
      <c r="BL189" s="19" t="s">
        <v>268</v>
      </c>
      <c r="BM189" s="19" t="s">
        <v>1877</v>
      </c>
    </row>
    <row r="190" spans="2:65" s="1" customFormat="1" ht="25.5" customHeight="1">
      <c r="B190" s="35"/>
      <c r="C190" s="173" t="s">
        <v>511</v>
      </c>
      <c r="D190" s="173" t="s">
        <v>220</v>
      </c>
      <c r="E190" s="174" t="s">
        <v>1878</v>
      </c>
      <c r="F190" s="251" t="s">
        <v>1879</v>
      </c>
      <c r="G190" s="251"/>
      <c r="H190" s="251"/>
      <c r="I190" s="251"/>
      <c r="J190" s="175" t="s">
        <v>372</v>
      </c>
      <c r="K190" s="176">
        <v>4</v>
      </c>
      <c r="L190" s="252">
        <v>0</v>
      </c>
      <c r="M190" s="253"/>
      <c r="N190" s="254">
        <f t="shared" si="25"/>
        <v>0</v>
      </c>
      <c r="O190" s="254"/>
      <c r="P190" s="254"/>
      <c r="Q190" s="254"/>
      <c r="R190" s="37"/>
      <c r="T190" s="177" t="s">
        <v>22</v>
      </c>
      <c r="U190" s="44" t="s">
        <v>49</v>
      </c>
      <c r="V190" s="36"/>
      <c r="W190" s="178">
        <f t="shared" si="26"/>
        <v>0</v>
      </c>
      <c r="X190" s="178">
        <v>1.3799999999999999E-3</v>
      </c>
      <c r="Y190" s="178">
        <f t="shared" si="27"/>
        <v>5.5199999999999997E-3</v>
      </c>
      <c r="Z190" s="178">
        <v>0</v>
      </c>
      <c r="AA190" s="179">
        <f t="shared" si="28"/>
        <v>0</v>
      </c>
      <c r="AR190" s="19" t="s">
        <v>268</v>
      </c>
      <c r="AT190" s="19" t="s">
        <v>220</v>
      </c>
      <c r="AU190" s="19" t="s">
        <v>93</v>
      </c>
      <c r="AY190" s="19" t="s">
        <v>219</v>
      </c>
      <c r="BE190" s="118">
        <f t="shared" si="29"/>
        <v>0</v>
      </c>
      <c r="BF190" s="118">
        <f t="shared" si="30"/>
        <v>0</v>
      </c>
      <c r="BG190" s="118">
        <f t="shared" si="31"/>
        <v>0</v>
      </c>
      <c r="BH190" s="118">
        <f t="shared" si="32"/>
        <v>0</v>
      </c>
      <c r="BI190" s="118">
        <f t="shared" si="33"/>
        <v>0</v>
      </c>
      <c r="BJ190" s="19" t="s">
        <v>40</v>
      </c>
      <c r="BK190" s="118">
        <f t="shared" si="34"/>
        <v>0</v>
      </c>
      <c r="BL190" s="19" t="s">
        <v>268</v>
      </c>
      <c r="BM190" s="19" t="s">
        <v>1880</v>
      </c>
    </row>
    <row r="191" spans="2:65" s="1" customFormat="1" ht="25.5" customHeight="1">
      <c r="B191" s="35"/>
      <c r="C191" s="173" t="s">
        <v>515</v>
      </c>
      <c r="D191" s="173" t="s">
        <v>220</v>
      </c>
      <c r="E191" s="174" t="s">
        <v>1881</v>
      </c>
      <c r="F191" s="251" t="s">
        <v>1882</v>
      </c>
      <c r="G191" s="251"/>
      <c r="H191" s="251"/>
      <c r="I191" s="251"/>
      <c r="J191" s="175" t="s">
        <v>372</v>
      </c>
      <c r="K191" s="176">
        <v>2</v>
      </c>
      <c r="L191" s="252">
        <v>0</v>
      </c>
      <c r="M191" s="253"/>
      <c r="N191" s="254">
        <f t="shared" si="25"/>
        <v>0</v>
      </c>
      <c r="O191" s="254"/>
      <c r="P191" s="254"/>
      <c r="Q191" s="254"/>
      <c r="R191" s="37"/>
      <c r="T191" s="177" t="s">
        <v>22</v>
      </c>
      <c r="U191" s="44" t="s">
        <v>49</v>
      </c>
      <c r="V191" s="36"/>
      <c r="W191" s="178">
        <f t="shared" si="26"/>
        <v>0</v>
      </c>
      <c r="X191" s="178">
        <v>3.5000000000000001E-3</v>
      </c>
      <c r="Y191" s="178">
        <f t="shared" si="27"/>
        <v>7.0000000000000001E-3</v>
      </c>
      <c r="Z191" s="178">
        <v>0</v>
      </c>
      <c r="AA191" s="179">
        <f t="shared" si="28"/>
        <v>0</v>
      </c>
      <c r="AR191" s="19" t="s">
        <v>268</v>
      </c>
      <c r="AT191" s="19" t="s">
        <v>220</v>
      </c>
      <c r="AU191" s="19" t="s">
        <v>93</v>
      </c>
      <c r="AY191" s="19" t="s">
        <v>219</v>
      </c>
      <c r="BE191" s="118">
        <f t="shared" si="29"/>
        <v>0</v>
      </c>
      <c r="BF191" s="118">
        <f t="shared" si="30"/>
        <v>0</v>
      </c>
      <c r="BG191" s="118">
        <f t="shared" si="31"/>
        <v>0</v>
      </c>
      <c r="BH191" s="118">
        <f t="shared" si="32"/>
        <v>0</v>
      </c>
      <c r="BI191" s="118">
        <f t="shared" si="33"/>
        <v>0</v>
      </c>
      <c r="BJ191" s="19" t="s">
        <v>40</v>
      </c>
      <c r="BK191" s="118">
        <f t="shared" si="34"/>
        <v>0</v>
      </c>
      <c r="BL191" s="19" t="s">
        <v>268</v>
      </c>
      <c r="BM191" s="19" t="s">
        <v>1883</v>
      </c>
    </row>
    <row r="192" spans="2:65" s="1" customFormat="1" ht="25.5" customHeight="1">
      <c r="B192" s="35"/>
      <c r="C192" s="173" t="s">
        <v>519</v>
      </c>
      <c r="D192" s="173" t="s">
        <v>220</v>
      </c>
      <c r="E192" s="174" t="s">
        <v>1884</v>
      </c>
      <c r="F192" s="251" t="s">
        <v>1885</v>
      </c>
      <c r="G192" s="251"/>
      <c r="H192" s="251"/>
      <c r="I192" s="251"/>
      <c r="J192" s="175" t="s">
        <v>372</v>
      </c>
      <c r="K192" s="176">
        <v>1</v>
      </c>
      <c r="L192" s="252">
        <v>0</v>
      </c>
      <c r="M192" s="253"/>
      <c r="N192" s="254">
        <f t="shared" si="25"/>
        <v>0</v>
      </c>
      <c r="O192" s="254"/>
      <c r="P192" s="254"/>
      <c r="Q192" s="254"/>
      <c r="R192" s="37"/>
      <c r="T192" s="177" t="s">
        <v>22</v>
      </c>
      <c r="U192" s="44" t="s">
        <v>49</v>
      </c>
      <c r="V192" s="36"/>
      <c r="W192" s="178">
        <f t="shared" si="26"/>
        <v>0</v>
      </c>
      <c r="X192" s="178">
        <v>0</v>
      </c>
      <c r="Y192" s="178">
        <f t="shared" si="27"/>
        <v>0</v>
      </c>
      <c r="Z192" s="178">
        <v>0</v>
      </c>
      <c r="AA192" s="179">
        <f t="shared" si="28"/>
        <v>0</v>
      </c>
      <c r="AR192" s="19" t="s">
        <v>268</v>
      </c>
      <c r="AT192" s="19" t="s">
        <v>220</v>
      </c>
      <c r="AU192" s="19" t="s">
        <v>93</v>
      </c>
      <c r="AY192" s="19" t="s">
        <v>219</v>
      </c>
      <c r="BE192" s="118">
        <f t="shared" si="29"/>
        <v>0</v>
      </c>
      <c r="BF192" s="118">
        <f t="shared" si="30"/>
        <v>0</v>
      </c>
      <c r="BG192" s="118">
        <f t="shared" si="31"/>
        <v>0</v>
      </c>
      <c r="BH192" s="118">
        <f t="shared" si="32"/>
        <v>0</v>
      </c>
      <c r="BI192" s="118">
        <f t="shared" si="33"/>
        <v>0</v>
      </c>
      <c r="BJ192" s="19" t="s">
        <v>40</v>
      </c>
      <c r="BK192" s="118">
        <f t="shared" si="34"/>
        <v>0</v>
      </c>
      <c r="BL192" s="19" t="s">
        <v>268</v>
      </c>
      <c r="BM192" s="19" t="s">
        <v>1886</v>
      </c>
    </row>
    <row r="193" spans="2:65" s="1" customFormat="1" ht="16.5" customHeight="1">
      <c r="B193" s="35"/>
      <c r="C193" s="173" t="s">
        <v>523</v>
      </c>
      <c r="D193" s="173" t="s">
        <v>220</v>
      </c>
      <c r="E193" s="174" t="s">
        <v>1887</v>
      </c>
      <c r="F193" s="251" t="s">
        <v>1888</v>
      </c>
      <c r="G193" s="251"/>
      <c r="H193" s="251"/>
      <c r="I193" s="251"/>
      <c r="J193" s="175" t="s">
        <v>372</v>
      </c>
      <c r="K193" s="176">
        <v>30</v>
      </c>
      <c r="L193" s="252">
        <v>0</v>
      </c>
      <c r="M193" s="253"/>
      <c r="N193" s="254">
        <f t="shared" si="25"/>
        <v>0</v>
      </c>
      <c r="O193" s="254"/>
      <c r="P193" s="254"/>
      <c r="Q193" s="254"/>
      <c r="R193" s="37"/>
      <c r="T193" s="177" t="s">
        <v>22</v>
      </c>
      <c r="U193" s="44" t="s">
        <v>49</v>
      </c>
      <c r="V193" s="36"/>
      <c r="W193" s="178">
        <f t="shared" si="26"/>
        <v>0</v>
      </c>
      <c r="X193" s="178">
        <v>0</v>
      </c>
      <c r="Y193" s="178">
        <f t="shared" si="27"/>
        <v>0</v>
      </c>
      <c r="Z193" s="178">
        <v>0</v>
      </c>
      <c r="AA193" s="179">
        <f t="shared" si="28"/>
        <v>0</v>
      </c>
      <c r="AR193" s="19" t="s">
        <v>268</v>
      </c>
      <c r="AT193" s="19" t="s">
        <v>220</v>
      </c>
      <c r="AU193" s="19" t="s">
        <v>93</v>
      </c>
      <c r="AY193" s="19" t="s">
        <v>219</v>
      </c>
      <c r="BE193" s="118">
        <f t="shared" si="29"/>
        <v>0</v>
      </c>
      <c r="BF193" s="118">
        <f t="shared" si="30"/>
        <v>0</v>
      </c>
      <c r="BG193" s="118">
        <f t="shared" si="31"/>
        <v>0</v>
      </c>
      <c r="BH193" s="118">
        <f t="shared" si="32"/>
        <v>0</v>
      </c>
      <c r="BI193" s="118">
        <f t="shared" si="33"/>
        <v>0</v>
      </c>
      <c r="BJ193" s="19" t="s">
        <v>40</v>
      </c>
      <c r="BK193" s="118">
        <f t="shared" si="34"/>
        <v>0</v>
      </c>
      <c r="BL193" s="19" t="s">
        <v>268</v>
      </c>
      <c r="BM193" s="19" t="s">
        <v>1889</v>
      </c>
    </row>
    <row r="194" spans="2:65" s="1" customFormat="1" ht="25.5" customHeight="1">
      <c r="B194" s="35"/>
      <c r="C194" s="173" t="s">
        <v>527</v>
      </c>
      <c r="D194" s="173" t="s">
        <v>220</v>
      </c>
      <c r="E194" s="174" t="s">
        <v>1890</v>
      </c>
      <c r="F194" s="251" t="s">
        <v>1891</v>
      </c>
      <c r="G194" s="251"/>
      <c r="H194" s="251"/>
      <c r="I194" s="251"/>
      <c r="J194" s="175" t="s">
        <v>372</v>
      </c>
      <c r="K194" s="176">
        <v>1</v>
      </c>
      <c r="L194" s="252">
        <v>0</v>
      </c>
      <c r="M194" s="253"/>
      <c r="N194" s="254">
        <f t="shared" si="25"/>
        <v>0</v>
      </c>
      <c r="O194" s="254"/>
      <c r="P194" s="254"/>
      <c r="Q194" s="254"/>
      <c r="R194" s="37"/>
      <c r="T194" s="177" t="s">
        <v>22</v>
      </c>
      <c r="U194" s="44" t="s">
        <v>49</v>
      </c>
      <c r="V194" s="36"/>
      <c r="W194" s="178">
        <f t="shared" si="26"/>
        <v>0</v>
      </c>
      <c r="X194" s="178">
        <v>0</v>
      </c>
      <c r="Y194" s="178">
        <f t="shared" si="27"/>
        <v>0</v>
      </c>
      <c r="Z194" s="178">
        <v>0</v>
      </c>
      <c r="AA194" s="179">
        <f t="shared" si="28"/>
        <v>0</v>
      </c>
      <c r="AR194" s="19" t="s">
        <v>268</v>
      </c>
      <c r="AT194" s="19" t="s">
        <v>220</v>
      </c>
      <c r="AU194" s="19" t="s">
        <v>93</v>
      </c>
      <c r="AY194" s="19" t="s">
        <v>219</v>
      </c>
      <c r="BE194" s="118">
        <f t="shared" si="29"/>
        <v>0</v>
      </c>
      <c r="BF194" s="118">
        <f t="shared" si="30"/>
        <v>0</v>
      </c>
      <c r="BG194" s="118">
        <f t="shared" si="31"/>
        <v>0</v>
      </c>
      <c r="BH194" s="118">
        <f t="shared" si="32"/>
        <v>0</v>
      </c>
      <c r="BI194" s="118">
        <f t="shared" si="33"/>
        <v>0</v>
      </c>
      <c r="BJ194" s="19" t="s">
        <v>40</v>
      </c>
      <c r="BK194" s="118">
        <f t="shared" si="34"/>
        <v>0</v>
      </c>
      <c r="BL194" s="19" t="s">
        <v>268</v>
      </c>
      <c r="BM194" s="19" t="s">
        <v>1892</v>
      </c>
    </row>
    <row r="195" spans="2:65" s="1" customFormat="1" ht="25.5" customHeight="1">
      <c r="B195" s="35"/>
      <c r="C195" s="173" t="s">
        <v>531</v>
      </c>
      <c r="D195" s="173" t="s">
        <v>220</v>
      </c>
      <c r="E195" s="174" t="s">
        <v>1893</v>
      </c>
      <c r="F195" s="251" t="s">
        <v>1894</v>
      </c>
      <c r="G195" s="251"/>
      <c r="H195" s="251"/>
      <c r="I195" s="251"/>
      <c r="J195" s="175" t="s">
        <v>372</v>
      </c>
      <c r="K195" s="176">
        <v>1</v>
      </c>
      <c r="L195" s="252">
        <v>0</v>
      </c>
      <c r="M195" s="253"/>
      <c r="N195" s="254">
        <f t="shared" si="25"/>
        <v>0</v>
      </c>
      <c r="O195" s="254"/>
      <c r="P195" s="254"/>
      <c r="Q195" s="254"/>
      <c r="R195" s="37"/>
      <c r="T195" s="177" t="s">
        <v>22</v>
      </c>
      <c r="U195" s="44" t="s">
        <v>49</v>
      </c>
      <c r="V195" s="36"/>
      <c r="W195" s="178">
        <f t="shared" si="26"/>
        <v>0</v>
      </c>
      <c r="X195" s="178">
        <v>0</v>
      </c>
      <c r="Y195" s="178">
        <f t="shared" si="27"/>
        <v>0</v>
      </c>
      <c r="Z195" s="178">
        <v>0</v>
      </c>
      <c r="AA195" s="179">
        <f t="shared" si="28"/>
        <v>0</v>
      </c>
      <c r="AR195" s="19" t="s">
        <v>268</v>
      </c>
      <c r="AT195" s="19" t="s">
        <v>220</v>
      </c>
      <c r="AU195" s="19" t="s">
        <v>93</v>
      </c>
      <c r="AY195" s="19" t="s">
        <v>219</v>
      </c>
      <c r="BE195" s="118">
        <f t="shared" si="29"/>
        <v>0</v>
      </c>
      <c r="BF195" s="118">
        <f t="shared" si="30"/>
        <v>0</v>
      </c>
      <c r="BG195" s="118">
        <f t="shared" si="31"/>
        <v>0</v>
      </c>
      <c r="BH195" s="118">
        <f t="shared" si="32"/>
        <v>0</v>
      </c>
      <c r="BI195" s="118">
        <f t="shared" si="33"/>
        <v>0</v>
      </c>
      <c r="BJ195" s="19" t="s">
        <v>40</v>
      </c>
      <c r="BK195" s="118">
        <f t="shared" si="34"/>
        <v>0</v>
      </c>
      <c r="BL195" s="19" t="s">
        <v>268</v>
      </c>
      <c r="BM195" s="19" t="s">
        <v>1895</v>
      </c>
    </row>
    <row r="196" spans="2:65" s="1" customFormat="1" ht="38.25" customHeight="1">
      <c r="B196" s="35"/>
      <c r="C196" s="173" t="s">
        <v>535</v>
      </c>
      <c r="D196" s="173" t="s">
        <v>220</v>
      </c>
      <c r="E196" s="174" t="s">
        <v>1896</v>
      </c>
      <c r="F196" s="251" t="s">
        <v>1897</v>
      </c>
      <c r="G196" s="251"/>
      <c r="H196" s="251"/>
      <c r="I196" s="251"/>
      <c r="J196" s="175" t="s">
        <v>372</v>
      </c>
      <c r="K196" s="176">
        <v>1</v>
      </c>
      <c r="L196" s="252">
        <v>0</v>
      </c>
      <c r="M196" s="253"/>
      <c r="N196" s="254">
        <f t="shared" si="25"/>
        <v>0</v>
      </c>
      <c r="O196" s="254"/>
      <c r="P196" s="254"/>
      <c r="Q196" s="254"/>
      <c r="R196" s="37"/>
      <c r="T196" s="177" t="s">
        <v>22</v>
      </c>
      <c r="U196" s="44" t="s">
        <v>49</v>
      </c>
      <c r="V196" s="36"/>
      <c r="W196" s="178">
        <f t="shared" si="26"/>
        <v>0</v>
      </c>
      <c r="X196" s="178">
        <v>0</v>
      </c>
      <c r="Y196" s="178">
        <f t="shared" si="27"/>
        <v>0</v>
      </c>
      <c r="Z196" s="178">
        <v>0</v>
      </c>
      <c r="AA196" s="179">
        <f t="shared" si="28"/>
        <v>0</v>
      </c>
      <c r="AR196" s="19" t="s">
        <v>268</v>
      </c>
      <c r="AT196" s="19" t="s">
        <v>220</v>
      </c>
      <c r="AU196" s="19" t="s">
        <v>93</v>
      </c>
      <c r="AY196" s="19" t="s">
        <v>219</v>
      </c>
      <c r="BE196" s="118">
        <f t="shared" si="29"/>
        <v>0</v>
      </c>
      <c r="BF196" s="118">
        <f t="shared" si="30"/>
        <v>0</v>
      </c>
      <c r="BG196" s="118">
        <f t="shared" si="31"/>
        <v>0</v>
      </c>
      <c r="BH196" s="118">
        <f t="shared" si="32"/>
        <v>0</v>
      </c>
      <c r="BI196" s="118">
        <f t="shared" si="33"/>
        <v>0</v>
      </c>
      <c r="BJ196" s="19" t="s">
        <v>40</v>
      </c>
      <c r="BK196" s="118">
        <f t="shared" si="34"/>
        <v>0</v>
      </c>
      <c r="BL196" s="19" t="s">
        <v>268</v>
      </c>
      <c r="BM196" s="19" t="s">
        <v>1898</v>
      </c>
    </row>
    <row r="197" spans="2:65" s="1" customFormat="1" ht="25.5" customHeight="1">
      <c r="B197" s="35"/>
      <c r="C197" s="173" t="s">
        <v>540</v>
      </c>
      <c r="D197" s="173" t="s">
        <v>220</v>
      </c>
      <c r="E197" s="174" t="s">
        <v>1899</v>
      </c>
      <c r="F197" s="251" t="s">
        <v>1900</v>
      </c>
      <c r="G197" s="251"/>
      <c r="H197" s="251"/>
      <c r="I197" s="251"/>
      <c r="J197" s="175" t="s">
        <v>372</v>
      </c>
      <c r="K197" s="176">
        <v>1</v>
      </c>
      <c r="L197" s="252">
        <v>0</v>
      </c>
      <c r="M197" s="253"/>
      <c r="N197" s="254">
        <f t="shared" si="25"/>
        <v>0</v>
      </c>
      <c r="O197" s="254"/>
      <c r="P197" s="254"/>
      <c r="Q197" s="254"/>
      <c r="R197" s="37"/>
      <c r="T197" s="177" t="s">
        <v>22</v>
      </c>
      <c r="U197" s="44" t="s">
        <v>49</v>
      </c>
      <c r="V197" s="36"/>
      <c r="W197" s="178">
        <f t="shared" si="26"/>
        <v>0</v>
      </c>
      <c r="X197" s="178">
        <v>0</v>
      </c>
      <c r="Y197" s="178">
        <f t="shared" si="27"/>
        <v>0</v>
      </c>
      <c r="Z197" s="178">
        <v>0</v>
      </c>
      <c r="AA197" s="179">
        <f t="shared" si="28"/>
        <v>0</v>
      </c>
      <c r="AR197" s="19" t="s">
        <v>268</v>
      </c>
      <c r="AT197" s="19" t="s">
        <v>220</v>
      </c>
      <c r="AU197" s="19" t="s">
        <v>93</v>
      </c>
      <c r="AY197" s="19" t="s">
        <v>219</v>
      </c>
      <c r="BE197" s="118">
        <f t="shared" si="29"/>
        <v>0</v>
      </c>
      <c r="BF197" s="118">
        <f t="shared" si="30"/>
        <v>0</v>
      </c>
      <c r="BG197" s="118">
        <f t="shared" si="31"/>
        <v>0</v>
      </c>
      <c r="BH197" s="118">
        <f t="shared" si="32"/>
        <v>0</v>
      </c>
      <c r="BI197" s="118">
        <f t="shared" si="33"/>
        <v>0</v>
      </c>
      <c r="BJ197" s="19" t="s">
        <v>40</v>
      </c>
      <c r="BK197" s="118">
        <f t="shared" si="34"/>
        <v>0</v>
      </c>
      <c r="BL197" s="19" t="s">
        <v>268</v>
      </c>
      <c r="BM197" s="19" t="s">
        <v>1901</v>
      </c>
    </row>
    <row r="198" spans="2:65" s="1" customFormat="1" ht="38.25" customHeight="1">
      <c r="B198" s="35"/>
      <c r="C198" s="173" t="s">
        <v>544</v>
      </c>
      <c r="D198" s="173" t="s">
        <v>220</v>
      </c>
      <c r="E198" s="174" t="s">
        <v>1902</v>
      </c>
      <c r="F198" s="251" t="s">
        <v>1903</v>
      </c>
      <c r="G198" s="251"/>
      <c r="H198" s="251"/>
      <c r="I198" s="251"/>
      <c r="J198" s="175" t="s">
        <v>372</v>
      </c>
      <c r="K198" s="176">
        <v>1</v>
      </c>
      <c r="L198" s="252">
        <v>0</v>
      </c>
      <c r="M198" s="253"/>
      <c r="N198" s="254">
        <f t="shared" si="25"/>
        <v>0</v>
      </c>
      <c r="O198" s="254"/>
      <c r="P198" s="254"/>
      <c r="Q198" s="254"/>
      <c r="R198" s="37"/>
      <c r="T198" s="177" t="s">
        <v>22</v>
      </c>
      <c r="U198" s="44" t="s">
        <v>49</v>
      </c>
      <c r="V198" s="36"/>
      <c r="W198" s="178">
        <f t="shared" si="26"/>
        <v>0</v>
      </c>
      <c r="X198" s="178">
        <v>0</v>
      </c>
      <c r="Y198" s="178">
        <f t="shared" si="27"/>
        <v>0</v>
      </c>
      <c r="Z198" s="178">
        <v>0</v>
      </c>
      <c r="AA198" s="179">
        <f t="shared" si="28"/>
        <v>0</v>
      </c>
      <c r="AR198" s="19" t="s">
        <v>268</v>
      </c>
      <c r="AT198" s="19" t="s">
        <v>220</v>
      </c>
      <c r="AU198" s="19" t="s">
        <v>93</v>
      </c>
      <c r="AY198" s="19" t="s">
        <v>219</v>
      </c>
      <c r="BE198" s="118">
        <f t="shared" si="29"/>
        <v>0</v>
      </c>
      <c r="BF198" s="118">
        <f t="shared" si="30"/>
        <v>0</v>
      </c>
      <c r="BG198" s="118">
        <f t="shared" si="31"/>
        <v>0</v>
      </c>
      <c r="BH198" s="118">
        <f t="shared" si="32"/>
        <v>0</v>
      </c>
      <c r="BI198" s="118">
        <f t="shared" si="33"/>
        <v>0</v>
      </c>
      <c r="BJ198" s="19" t="s">
        <v>40</v>
      </c>
      <c r="BK198" s="118">
        <f t="shared" si="34"/>
        <v>0</v>
      </c>
      <c r="BL198" s="19" t="s">
        <v>268</v>
      </c>
      <c r="BM198" s="19" t="s">
        <v>1904</v>
      </c>
    </row>
    <row r="199" spans="2:65" s="1" customFormat="1" ht="38.25" customHeight="1">
      <c r="B199" s="35"/>
      <c r="C199" s="173" t="s">
        <v>548</v>
      </c>
      <c r="D199" s="173" t="s">
        <v>220</v>
      </c>
      <c r="E199" s="174" t="s">
        <v>1905</v>
      </c>
      <c r="F199" s="251" t="s">
        <v>1906</v>
      </c>
      <c r="G199" s="251"/>
      <c r="H199" s="251"/>
      <c r="I199" s="251"/>
      <c r="J199" s="175" t="s">
        <v>372</v>
      </c>
      <c r="K199" s="176">
        <v>2</v>
      </c>
      <c r="L199" s="252">
        <v>0</v>
      </c>
      <c r="M199" s="253"/>
      <c r="N199" s="254">
        <f t="shared" si="25"/>
        <v>0</v>
      </c>
      <c r="O199" s="254"/>
      <c r="P199" s="254"/>
      <c r="Q199" s="254"/>
      <c r="R199" s="37"/>
      <c r="T199" s="177" t="s">
        <v>22</v>
      </c>
      <c r="U199" s="44" t="s">
        <v>49</v>
      </c>
      <c r="V199" s="36"/>
      <c r="W199" s="178">
        <f t="shared" si="26"/>
        <v>0</v>
      </c>
      <c r="X199" s="178">
        <v>0</v>
      </c>
      <c r="Y199" s="178">
        <f t="shared" si="27"/>
        <v>0</v>
      </c>
      <c r="Z199" s="178">
        <v>0</v>
      </c>
      <c r="AA199" s="179">
        <f t="shared" si="28"/>
        <v>0</v>
      </c>
      <c r="AR199" s="19" t="s">
        <v>268</v>
      </c>
      <c r="AT199" s="19" t="s">
        <v>220</v>
      </c>
      <c r="AU199" s="19" t="s">
        <v>93</v>
      </c>
      <c r="AY199" s="19" t="s">
        <v>219</v>
      </c>
      <c r="BE199" s="118">
        <f t="shared" si="29"/>
        <v>0</v>
      </c>
      <c r="BF199" s="118">
        <f t="shared" si="30"/>
        <v>0</v>
      </c>
      <c r="BG199" s="118">
        <f t="shared" si="31"/>
        <v>0</v>
      </c>
      <c r="BH199" s="118">
        <f t="shared" si="32"/>
        <v>0</v>
      </c>
      <c r="BI199" s="118">
        <f t="shared" si="33"/>
        <v>0</v>
      </c>
      <c r="BJ199" s="19" t="s">
        <v>40</v>
      </c>
      <c r="BK199" s="118">
        <f t="shared" si="34"/>
        <v>0</v>
      </c>
      <c r="BL199" s="19" t="s">
        <v>268</v>
      </c>
      <c r="BM199" s="19" t="s">
        <v>1907</v>
      </c>
    </row>
    <row r="200" spans="2:65" s="1" customFormat="1" ht="25.5" customHeight="1">
      <c r="B200" s="35"/>
      <c r="C200" s="173" t="s">
        <v>552</v>
      </c>
      <c r="D200" s="173" t="s">
        <v>220</v>
      </c>
      <c r="E200" s="174" t="s">
        <v>1908</v>
      </c>
      <c r="F200" s="251" t="s">
        <v>1909</v>
      </c>
      <c r="G200" s="251"/>
      <c r="H200" s="251"/>
      <c r="I200" s="251"/>
      <c r="J200" s="175" t="s">
        <v>372</v>
      </c>
      <c r="K200" s="176">
        <v>3</v>
      </c>
      <c r="L200" s="252">
        <v>0</v>
      </c>
      <c r="M200" s="253"/>
      <c r="N200" s="254">
        <f t="shared" si="25"/>
        <v>0</v>
      </c>
      <c r="O200" s="254"/>
      <c r="P200" s="254"/>
      <c r="Q200" s="254"/>
      <c r="R200" s="37"/>
      <c r="T200" s="177" t="s">
        <v>22</v>
      </c>
      <c r="U200" s="44" t="s">
        <v>49</v>
      </c>
      <c r="V200" s="36"/>
      <c r="W200" s="178">
        <f t="shared" si="26"/>
        <v>0</v>
      </c>
      <c r="X200" s="178">
        <v>0</v>
      </c>
      <c r="Y200" s="178">
        <f t="shared" si="27"/>
        <v>0</v>
      </c>
      <c r="Z200" s="178">
        <v>0</v>
      </c>
      <c r="AA200" s="179">
        <f t="shared" si="28"/>
        <v>0</v>
      </c>
      <c r="AR200" s="19" t="s">
        <v>268</v>
      </c>
      <c r="AT200" s="19" t="s">
        <v>220</v>
      </c>
      <c r="AU200" s="19" t="s">
        <v>93</v>
      </c>
      <c r="AY200" s="19" t="s">
        <v>219</v>
      </c>
      <c r="BE200" s="118">
        <f t="shared" si="29"/>
        <v>0</v>
      </c>
      <c r="BF200" s="118">
        <f t="shared" si="30"/>
        <v>0</v>
      </c>
      <c r="BG200" s="118">
        <f t="shared" si="31"/>
        <v>0</v>
      </c>
      <c r="BH200" s="118">
        <f t="shared" si="32"/>
        <v>0</v>
      </c>
      <c r="BI200" s="118">
        <f t="shared" si="33"/>
        <v>0</v>
      </c>
      <c r="BJ200" s="19" t="s">
        <v>40</v>
      </c>
      <c r="BK200" s="118">
        <f t="shared" si="34"/>
        <v>0</v>
      </c>
      <c r="BL200" s="19" t="s">
        <v>268</v>
      </c>
      <c r="BM200" s="19" t="s">
        <v>1910</v>
      </c>
    </row>
    <row r="201" spans="2:65" s="1" customFormat="1" ht="25.5" customHeight="1">
      <c r="B201" s="35"/>
      <c r="C201" s="173" t="s">
        <v>556</v>
      </c>
      <c r="D201" s="173" t="s">
        <v>220</v>
      </c>
      <c r="E201" s="174" t="s">
        <v>1911</v>
      </c>
      <c r="F201" s="251" t="s">
        <v>1912</v>
      </c>
      <c r="G201" s="251"/>
      <c r="H201" s="251"/>
      <c r="I201" s="251"/>
      <c r="J201" s="175" t="s">
        <v>239</v>
      </c>
      <c r="K201" s="176">
        <v>0.436</v>
      </c>
      <c r="L201" s="252">
        <v>0</v>
      </c>
      <c r="M201" s="253"/>
      <c r="N201" s="254">
        <f t="shared" si="25"/>
        <v>0</v>
      </c>
      <c r="O201" s="254"/>
      <c r="P201" s="254"/>
      <c r="Q201" s="254"/>
      <c r="R201" s="37"/>
      <c r="T201" s="177" t="s">
        <v>22</v>
      </c>
      <c r="U201" s="44" t="s">
        <v>49</v>
      </c>
      <c r="V201" s="36"/>
      <c r="W201" s="178">
        <f t="shared" si="26"/>
        <v>0</v>
      </c>
      <c r="X201" s="178">
        <v>0</v>
      </c>
      <c r="Y201" s="178">
        <f t="shared" si="27"/>
        <v>0</v>
      </c>
      <c r="Z201" s="178">
        <v>0</v>
      </c>
      <c r="AA201" s="179">
        <f t="shared" si="28"/>
        <v>0</v>
      </c>
      <c r="AR201" s="19" t="s">
        <v>268</v>
      </c>
      <c r="AT201" s="19" t="s">
        <v>220</v>
      </c>
      <c r="AU201" s="19" t="s">
        <v>93</v>
      </c>
      <c r="AY201" s="19" t="s">
        <v>219</v>
      </c>
      <c r="BE201" s="118">
        <f t="shared" si="29"/>
        <v>0</v>
      </c>
      <c r="BF201" s="118">
        <f t="shared" si="30"/>
        <v>0</v>
      </c>
      <c r="BG201" s="118">
        <f t="shared" si="31"/>
        <v>0</v>
      </c>
      <c r="BH201" s="118">
        <f t="shared" si="32"/>
        <v>0</v>
      </c>
      <c r="BI201" s="118">
        <f t="shared" si="33"/>
        <v>0</v>
      </c>
      <c r="BJ201" s="19" t="s">
        <v>40</v>
      </c>
      <c r="BK201" s="118">
        <f t="shared" si="34"/>
        <v>0</v>
      </c>
      <c r="BL201" s="19" t="s">
        <v>268</v>
      </c>
      <c r="BM201" s="19" t="s">
        <v>1913</v>
      </c>
    </row>
    <row r="202" spans="2:65" s="1" customFormat="1" ht="25.5" customHeight="1">
      <c r="B202" s="35"/>
      <c r="C202" s="173" t="s">
        <v>560</v>
      </c>
      <c r="D202" s="173" t="s">
        <v>220</v>
      </c>
      <c r="E202" s="174" t="s">
        <v>1914</v>
      </c>
      <c r="F202" s="251" t="s">
        <v>1915</v>
      </c>
      <c r="G202" s="251"/>
      <c r="H202" s="251"/>
      <c r="I202" s="251"/>
      <c r="J202" s="175" t="s">
        <v>239</v>
      </c>
      <c r="K202" s="176">
        <v>0.436</v>
      </c>
      <c r="L202" s="252">
        <v>0</v>
      </c>
      <c r="M202" s="253"/>
      <c r="N202" s="254">
        <f t="shared" si="25"/>
        <v>0</v>
      </c>
      <c r="O202" s="254"/>
      <c r="P202" s="254"/>
      <c r="Q202" s="254"/>
      <c r="R202" s="37"/>
      <c r="T202" s="177" t="s">
        <v>22</v>
      </c>
      <c r="U202" s="44" t="s">
        <v>49</v>
      </c>
      <c r="V202" s="36"/>
      <c r="W202" s="178">
        <f t="shared" si="26"/>
        <v>0</v>
      </c>
      <c r="X202" s="178">
        <v>0</v>
      </c>
      <c r="Y202" s="178">
        <f t="shared" si="27"/>
        <v>0</v>
      </c>
      <c r="Z202" s="178">
        <v>0</v>
      </c>
      <c r="AA202" s="179">
        <f t="shared" si="28"/>
        <v>0</v>
      </c>
      <c r="AR202" s="19" t="s">
        <v>268</v>
      </c>
      <c r="AT202" s="19" t="s">
        <v>220</v>
      </c>
      <c r="AU202" s="19" t="s">
        <v>93</v>
      </c>
      <c r="AY202" s="19" t="s">
        <v>219</v>
      </c>
      <c r="BE202" s="118">
        <f t="shared" si="29"/>
        <v>0</v>
      </c>
      <c r="BF202" s="118">
        <f t="shared" si="30"/>
        <v>0</v>
      </c>
      <c r="BG202" s="118">
        <f t="shared" si="31"/>
        <v>0</v>
      </c>
      <c r="BH202" s="118">
        <f t="shared" si="32"/>
        <v>0</v>
      </c>
      <c r="BI202" s="118">
        <f t="shared" si="33"/>
        <v>0</v>
      </c>
      <c r="BJ202" s="19" t="s">
        <v>40</v>
      </c>
      <c r="BK202" s="118">
        <f t="shared" si="34"/>
        <v>0</v>
      </c>
      <c r="BL202" s="19" t="s">
        <v>268</v>
      </c>
      <c r="BM202" s="19" t="s">
        <v>1916</v>
      </c>
    </row>
    <row r="203" spans="2:65" s="10" customFormat="1" ht="29.85" customHeight="1">
      <c r="B203" s="162"/>
      <c r="C203" s="163"/>
      <c r="D203" s="172" t="s">
        <v>1707</v>
      </c>
      <c r="E203" s="172"/>
      <c r="F203" s="172"/>
      <c r="G203" s="172"/>
      <c r="H203" s="172"/>
      <c r="I203" s="172"/>
      <c r="J203" s="172"/>
      <c r="K203" s="172"/>
      <c r="L203" s="172"/>
      <c r="M203" s="172"/>
      <c r="N203" s="255">
        <f>BK203</f>
        <v>0</v>
      </c>
      <c r="O203" s="256"/>
      <c r="P203" s="256"/>
      <c r="Q203" s="256"/>
      <c r="R203" s="165"/>
      <c r="T203" s="166"/>
      <c r="U203" s="163"/>
      <c r="V203" s="163"/>
      <c r="W203" s="167">
        <f>SUM(W204:W224)</f>
        <v>0</v>
      </c>
      <c r="X203" s="163"/>
      <c r="Y203" s="167">
        <f>SUM(Y204:Y224)</f>
        <v>0.21027999999999999</v>
      </c>
      <c r="Z203" s="163"/>
      <c r="AA203" s="168">
        <f>SUM(AA204:AA224)</f>
        <v>0</v>
      </c>
      <c r="AR203" s="169" t="s">
        <v>93</v>
      </c>
      <c r="AT203" s="170" t="s">
        <v>83</v>
      </c>
      <c r="AU203" s="170" t="s">
        <v>40</v>
      </c>
      <c r="AY203" s="169" t="s">
        <v>219</v>
      </c>
      <c r="BK203" s="171">
        <f>SUM(BK204:BK224)</f>
        <v>0</v>
      </c>
    </row>
    <row r="204" spans="2:65" s="1" customFormat="1" ht="25.5" customHeight="1">
      <c r="B204" s="35"/>
      <c r="C204" s="173" t="s">
        <v>564</v>
      </c>
      <c r="D204" s="173" t="s">
        <v>220</v>
      </c>
      <c r="E204" s="174" t="s">
        <v>1917</v>
      </c>
      <c r="F204" s="251" t="s">
        <v>1918</v>
      </c>
      <c r="G204" s="251"/>
      <c r="H204" s="251"/>
      <c r="I204" s="251"/>
      <c r="J204" s="175" t="s">
        <v>429</v>
      </c>
      <c r="K204" s="176">
        <v>30</v>
      </c>
      <c r="L204" s="252">
        <v>0</v>
      </c>
      <c r="M204" s="253"/>
      <c r="N204" s="254">
        <f t="shared" ref="N204:N224" si="35">ROUND(L204*K204,2)</f>
        <v>0</v>
      </c>
      <c r="O204" s="254"/>
      <c r="P204" s="254"/>
      <c r="Q204" s="254"/>
      <c r="R204" s="37"/>
      <c r="T204" s="177" t="s">
        <v>22</v>
      </c>
      <c r="U204" s="44" t="s">
        <v>49</v>
      </c>
      <c r="V204" s="36"/>
      <c r="W204" s="178">
        <f t="shared" ref="W204:W224" si="36">V204*K204</f>
        <v>0</v>
      </c>
      <c r="X204" s="178">
        <v>0</v>
      </c>
      <c r="Y204" s="178">
        <f t="shared" ref="Y204:Y224" si="37">X204*K204</f>
        <v>0</v>
      </c>
      <c r="Z204" s="178">
        <v>0</v>
      </c>
      <c r="AA204" s="179">
        <f t="shared" ref="AA204:AA224" si="38">Z204*K204</f>
        <v>0</v>
      </c>
      <c r="AR204" s="19" t="s">
        <v>268</v>
      </c>
      <c r="AT204" s="19" t="s">
        <v>220</v>
      </c>
      <c r="AU204" s="19" t="s">
        <v>93</v>
      </c>
      <c r="AY204" s="19" t="s">
        <v>219</v>
      </c>
      <c r="BE204" s="118">
        <f t="shared" ref="BE204:BE224" si="39">IF(U204="základní",N204,0)</f>
        <v>0</v>
      </c>
      <c r="BF204" s="118">
        <f t="shared" ref="BF204:BF224" si="40">IF(U204="snížená",N204,0)</f>
        <v>0</v>
      </c>
      <c r="BG204" s="118">
        <f t="shared" ref="BG204:BG224" si="41">IF(U204="zákl. přenesená",N204,0)</f>
        <v>0</v>
      </c>
      <c r="BH204" s="118">
        <f t="shared" ref="BH204:BH224" si="42">IF(U204="sníž. přenesená",N204,0)</f>
        <v>0</v>
      </c>
      <c r="BI204" s="118">
        <f t="shared" ref="BI204:BI224" si="43">IF(U204="nulová",N204,0)</f>
        <v>0</v>
      </c>
      <c r="BJ204" s="19" t="s">
        <v>40</v>
      </c>
      <c r="BK204" s="118">
        <f t="shared" ref="BK204:BK224" si="44">ROUND(L204*K204,2)</f>
        <v>0</v>
      </c>
      <c r="BL204" s="19" t="s">
        <v>268</v>
      </c>
      <c r="BM204" s="19" t="s">
        <v>1919</v>
      </c>
    </row>
    <row r="205" spans="2:65" s="1" customFormat="1" ht="25.5" customHeight="1">
      <c r="B205" s="35"/>
      <c r="C205" s="173" t="s">
        <v>568</v>
      </c>
      <c r="D205" s="173" t="s">
        <v>220</v>
      </c>
      <c r="E205" s="174" t="s">
        <v>1920</v>
      </c>
      <c r="F205" s="251" t="s">
        <v>1921</v>
      </c>
      <c r="G205" s="251"/>
      <c r="H205" s="251"/>
      <c r="I205" s="251"/>
      <c r="J205" s="175" t="s">
        <v>429</v>
      </c>
      <c r="K205" s="176">
        <v>112.2</v>
      </c>
      <c r="L205" s="252">
        <v>0</v>
      </c>
      <c r="M205" s="253"/>
      <c r="N205" s="254">
        <f t="shared" si="35"/>
        <v>0</v>
      </c>
      <c r="O205" s="254"/>
      <c r="P205" s="254"/>
      <c r="Q205" s="254"/>
      <c r="R205" s="37"/>
      <c r="T205" s="177" t="s">
        <v>22</v>
      </c>
      <c r="U205" s="44" t="s">
        <v>49</v>
      </c>
      <c r="V205" s="36"/>
      <c r="W205" s="178">
        <f t="shared" si="36"/>
        <v>0</v>
      </c>
      <c r="X205" s="178">
        <v>0</v>
      </c>
      <c r="Y205" s="178">
        <f t="shared" si="37"/>
        <v>0</v>
      </c>
      <c r="Z205" s="178">
        <v>0</v>
      </c>
      <c r="AA205" s="179">
        <f t="shared" si="38"/>
        <v>0</v>
      </c>
      <c r="AR205" s="19" t="s">
        <v>268</v>
      </c>
      <c r="AT205" s="19" t="s">
        <v>220</v>
      </c>
      <c r="AU205" s="19" t="s">
        <v>93</v>
      </c>
      <c r="AY205" s="19" t="s">
        <v>219</v>
      </c>
      <c r="BE205" s="118">
        <f t="shared" si="39"/>
        <v>0</v>
      </c>
      <c r="BF205" s="118">
        <f t="shared" si="40"/>
        <v>0</v>
      </c>
      <c r="BG205" s="118">
        <f t="shared" si="41"/>
        <v>0</v>
      </c>
      <c r="BH205" s="118">
        <f t="shared" si="42"/>
        <v>0</v>
      </c>
      <c r="BI205" s="118">
        <f t="shared" si="43"/>
        <v>0</v>
      </c>
      <c r="BJ205" s="19" t="s">
        <v>40</v>
      </c>
      <c r="BK205" s="118">
        <f t="shared" si="44"/>
        <v>0</v>
      </c>
      <c r="BL205" s="19" t="s">
        <v>268</v>
      </c>
      <c r="BM205" s="19" t="s">
        <v>1922</v>
      </c>
    </row>
    <row r="206" spans="2:65" s="1" customFormat="1" ht="25.5" customHeight="1">
      <c r="B206" s="35"/>
      <c r="C206" s="173" t="s">
        <v>572</v>
      </c>
      <c r="D206" s="173" t="s">
        <v>220</v>
      </c>
      <c r="E206" s="174" t="s">
        <v>1923</v>
      </c>
      <c r="F206" s="251" t="s">
        <v>1924</v>
      </c>
      <c r="G206" s="251"/>
      <c r="H206" s="251"/>
      <c r="I206" s="251"/>
      <c r="J206" s="175" t="s">
        <v>429</v>
      </c>
      <c r="K206" s="176">
        <v>165</v>
      </c>
      <c r="L206" s="252">
        <v>0</v>
      </c>
      <c r="M206" s="253"/>
      <c r="N206" s="254">
        <f t="shared" si="35"/>
        <v>0</v>
      </c>
      <c r="O206" s="254"/>
      <c r="P206" s="254"/>
      <c r="Q206" s="254"/>
      <c r="R206" s="37"/>
      <c r="T206" s="177" t="s">
        <v>22</v>
      </c>
      <c r="U206" s="44" t="s">
        <v>49</v>
      </c>
      <c r="V206" s="36"/>
      <c r="W206" s="178">
        <f t="shared" si="36"/>
        <v>0</v>
      </c>
      <c r="X206" s="178">
        <v>0</v>
      </c>
      <c r="Y206" s="178">
        <f t="shared" si="37"/>
        <v>0</v>
      </c>
      <c r="Z206" s="178">
        <v>0</v>
      </c>
      <c r="AA206" s="179">
        <f t="shared" si="38"/>
        <v>0</v>
      </c>
      <c r="AR206" s="19" t="s">
        <v>268</v>
      </c>
      <c r="AT206" s="19" t="s">
        <v>220</v>
      </c>
      <c r="AU206" s="19" t="s">
        <v>93</v>
      </c>
      <c r="AY206" s="19" t="s">
        <v>219</v>
      </c>
      <c r="BE206" s="118">
        <f t="shared" si="39"/>
        <v>0</v>
      </c>
      <c r="BF206" s="118">
        <f t="shared" si="40"/>
        <v>0</v>
      </c>
      <c r="BG206" s="118">
        <f t="shared" si="41"/>
        <v>0</v>
      </c>
      <c r="BH206" s="118">
        <f t="shared" si="42"/>
        <v>0</v>
      </c>
      <c r="BI206" s="118">
        <f t="shared" si="43"/>
        <v>0</v>
      </c>
      <c r="BJ206" s="19" t="s">
        <v>40</v>
      </c>
      <c r="BK206" s="118">
        <f t="shared" si="44"/>
        <v>0</v>
      </c>
      <c r="BL206" s="19" t="s">
        <v>268</v>
      </c>
      <c r="BM206" s="19" t="s">
        <v>1925</v>
      </c>
    </row>
    <row r="207" spans="2:65" s="1" customFormat="1" ht="25.5" customHeight="1">
      <c r="B207" s="35"/>
      <c r="C207" s="173" t="s">
        <v>576</v>
      </c>
      <c r="D207" s="173" t="s">
        <v>220</v>
      </c>
      <c r="E207" s="174" t="s">
        <v>1926</v>
      </c>
      <c r="F207" s="251" t="s">
        <v>1927</v>
      </c>
      <c r="G207" s="251"/>
      <c r="H207" s="251"/>
      <c r="I207" s="251"/>
      <c r="J207" s="175" t="s">
        <v>429</v>
      </c>
      <c r="K207" s="176">
        <v>41.8</v>
      </c>
      <c r="L207" s="252">
        <v>0</v>
      </c>
      <c r="M207" s="253"/>
      <c r="N207" s="254">
        <f t="shared" si="35"/>
        <v>0</v>
      </c>
      <c r="O207" s="254"/>
      <c r="P207" s="254"/>
      <c r="Q207" s="254"/>
      <c r="R207" s="37"/>
      <c r="T207" s="177" t="s">
        <v>22</v>
      </c>
      <c r="U207" s="44" t="s">
        <v>49</v>
      </c>
      <c r="V207" s="36"/>
      <c r="W207" s="178">
        <f t="shared" si="36"/>
        <v>0</v>
      </c>
      <c r="X207" s="178">
        <v>0</v>
      </c>
      <c r="Y207" s="178">
        <f t="shared" si="37"/>
        <v>0</v>
      </c>
      <c r="Z207" s="178">
        <v>0</v>
      </c>
      <c r="AA207" s="179">
        <f t="shared" si="38"/>
        <v>0</v>
      </c>
      <c r="AR207" s="19" t="s">
        <v>268</v>
      </c>
      <c r="AT207" s="19" t="s">
        <v>220</v>
      </c>
      <c r="AU207" s="19" t="s">
        <v>93</v>
      </c>
      <c r="AY207" s="19" t="s">
        <v>219</v>
      </c>
      <c r="BE207" s="118">
        <f t="shared" si="39"/>
        <v>0</v>
      </c>
      <c r="BF207" s="118">
        <f t="shared" si="40"/>
        <v>0</v>
      </c>
      <c r="BG207" s="118">
        <f t="shared" si="41"/>
        <v>0</v>
      </c>
      <c r="BH207" s="118">
        <f t="shared" si="42"/>
        <v>0</v>
      </c>
      <c r="BI207" s="118">
        <f t="shared" si="43"/>
        <v>0</v>
      </c>
      <c r="BJ207" s="19" t="s">
        <v>40</v>
      </c>
      <c r="BK207" s="118">
        <f t="shared" si="44"/>
        <v>0</v>
      </c>
      <c r="BL207" s="19" t="s">
        <v>268</v>
      </c>
      <c r="BM207" s="19" t="s">
        <v>1928</v>
      </c>
    </row>
    <row r="208" spans="2:65" s="1" customFormat="1" ht="25.5" customHeight="1">
      <c r="B208" s="35"/>
      <c r="C208" s="173" t="s">
        <v>580</v>
      </c>
      <c r="D208" s="173" t="s">
        <v>220</v>
      </c>
      <c r="E208" s="174" t="s">
        <v>1929</v>
      </c>
      <c r="F208" s="251" t="s">
        <v>1930</v>
      </c>
      <c r="G208" s="251"/>
      <c r="H208" s="251"/>
      <c r="I208" s="251"/>
      <c r="J208" s="175" t="s">
        <v>429</v>
      </c>
      <c r="K208" s="176">
        <v>89.1</v>
      </c>
      <c r="L208" s="252">
        <v>0</v>
      </c>
      <c r="M208" s="253"/>
      <c r="N208" s="254">
        <f t="shared" si="35"/>
        <v>0</v>
      </c>
      <c r="O208" s="254"/>
      <c r="P208" s="254"/>
      <c r="Q208" s="254"/>
      <c r="R208" s="37"/>
      <c r="T208" s="177" t="s">
        <v>22</v>
      </c>
      <c r="U208" s="44" t="s">
        <v>49</v>
      </c>
      <c r="V208" s="36"/>
      <c r="W208" s="178">
        <f t="shared" si="36"/>
        <v>0</v>
      </c>
      <c r="X208" s="178">
        <v>0</v>
      </c>
      <c r="Y208" s="178">
        <f t="shared" si="37"/>
        <v>0</v>
      </c>
      <c r="Z208" s="178">
        <v>0</v>
      </c>
      <c r="AA208" s="179">
        <f t="shared" si="38"/>
        <v>0</v>
      </c>
      <c r="AR208" s="19" t="s">
        <v>268</v>
      </c>
      <c r="AT208" s="19" t="s">
        <v>220</v>
      </c>
      <c r="AU208" s="19" t="s">
        <v>93</v>
      </c>
      <c r="AY208" s="19" t="s">
        <v>219</v>
      </c>
      <c r="BE208" s="118">
        <f t="shared" si="39"/>
        <v>0</v>
      </c>
      <c r="BF208" s="118">
        <f t="shared" si="40"/>
        <v>0</v>
      </c>
      <c r="BG208" s="118">
        <f t="shared" si="41"/>
        <v>0</v>
      </c>
      <c r="BH208" s="118">
        <f t="shared" si="42"/>
        <v>0</v>
      </c>
      <c r="BI208" s="118">
        <f t="shared" si="43"/>
        <v>0</v>
      </c>
      <c r="BJ208" s="19" t="s">
        <v>40</v>
      </c>
      <c r="BK208" s="118">
        <f t="shared" si="44"/>
        <v>0</v>
      </c>
      <c r="BL208" s="19" t="s">
        <v>268</v>
      </c>
      <c r="BM208" s="19" t="s">
        <v>1931</v>
      </c>
    </row>
    <row r="209" spans="2:65" s="1" customFormat="1" ht="25.5" customHeight="1">
      <c r="B209" s="35"/>
      <c r="C209" s="173" t="s">
        <v>584</v>
      </c>
      <c r="D209" s="173" t="s">
        <v>220</v>
      </c>
      <c r="E209" s="174" t="s">
        <v>1932</v>
      </c>
      <c r="F209" s="251" t="s">
        <v>1933</v>
      </c>
      <c r="G209" s="251"/>
      <c r="H209" s="251"/>
      <c r="I209" s="251"/>
      <c r="J209" s="175" t="s">
        <v>429</v>
      </c>
      <c r="K209" s="176">
        <v>15</v>
      </c>
      <c r="L209" s="252">
        <v>0</v>
      </c>
      <c r="M209" s="253"/>
      <c r="N209" s="254">
        <f t="shared" si="35"/>
        <v>0</v>
      </c>
      <c r="O209" s="254"/>
      <c r="P209" s="254"/>
      <c r="Q209" s="254"/>
      <c r="R209" s="37"/>
      <c r="T209" s="177" t="s">
        <v>22</v>
      </c>
      <c r="U209" s="44" t="s">
        <v>49</v>
      </c>
      <c r="V209" s="36"/>
      <c r="W209" s="178">
        <f t="shared" si="36"/>
        <v>0</v>
      </c>
      <c r="X209" s="178">
        <v>0</v>
      </c>
      <c r="Y209" s="178">
        <f t="shared" si="37"/>
        <v>0</v>
      </c>
      <c r="Z209" s="178">
        <v>0</v>
      </c>
      <c r="AA209" s="179">
        <f t="shared" si="38"/>
        <v>0</v>
      </c>
      <c r="AR209" s="19" t="s">
        <v>268</v>
      </c>
      <c r="AT209" s="19" t="s">
        <v>220</v>
      </c>
      <c r="AU209" s="19" t="s">
        <v>93</v>
      </c>
      <c r="AY209" s="19" t="s">
        <v>219</v>
      </c>
      <c r="BE209" s="118">
        <f t="shared" si="39"/>
        <v>0</v>
      </c>
      <c r="BF209" s="118">
        <f t="shared" si="40"/>
        <v>0</v>
      </c>
      <c r="BG209" s="118">
        <f t="shared" si="41"/>
        <v>0</v>
      </c>
      <c r="BH209" s="118">
        <f t="shared" si="42"/>
        <v>0</v>
      </c>
      <c r="BI209" s="118">
        <f t="shared" si="43"/>
        <v>0</v>
      </c>
      <c r="BJ209" s="19" t="s">
        <v>40</v>
      </c>
      <c r="BK209" s="118">
        <f t="shared" si="44"/>
        <v>0</v>
      </c>
      <c r="BL209" s="19" t="s">
        <v>268</v>
      </c>
      <c r="BM209" s="19" t="s">
        <v>1934</v>
      </c>
    </row>
    <row r="210" spans="2:65" s="1" customFormat="1" ht="38.25" customHeight="1">
      <c r="B210" s="35"/>
      <c r="C210" s="173" t="s">
        <v>588</v>
      </c>
      <c r="D210" s="173" t="s">
        <v>220</v>
      </c>
      <c r="E210" s="174" t="s">
        <v>1935</v>
      </c>
      <c r="F210" s="251" t="s">
        <v>1936</v>
      </c>
      <c r="G210" s="251"/>
      <c r="H210" s="251"/>
      <c r="I210" s="251"/>
      <c r="J210" s="175" t="s">
        <v>372</v>
      </c>
      <c r="K210" s="176">
        <v>186</v>
      </c>
      <c r="L210" s="252">
        <v>0</v>
      </c>
      <c r="M210" s="253"/>
      <c r="N210" s="254">
        <f t="shared" si="35"/>
        <v>0</v>
      </c>
      <c r="O210" s="254"/>
      <c r="P210" s="254"/>
      <c r="Q210" s="254"/>
      <c r="R210" s="37"/>
      <c r="T210" s="177" t="s">
        <v>22</v>
      </c>
      <c r="U210" s="44" t="s">
        <v>49</v>
      </c>
      <c r="V210" s="36"/>
      <c r="W210" s="178">
        <f t="shared" si="36"/>
        <v>0</v>
      </c>
      <c r="X210" s="178">
        <v>0</v>
      </c>
      <c r="Y210" s="178">
        <f t="shared" si="37"/>
        <v>0</v>
      </c>
      <c r="Z210" s="178">
        <v>0</v>
      </c>
      <c r="AA210" s="179">
        <f t="shared" si="38"/>
        <v>0</v>
      </c>
      <c r="AR210" s="19" t="s">
        <v>268</v>
      </c>
      <c r="AT210" s="19" t="s">
        <v>220</v>
      </c>
      <c r="AU210" s="19" t="s">
        <v>93</v>
      </c>
      <c r="AY210" s="19" t="s">
        <v>219</v>
      </c>
      <c r="BE210" s="118">
        <f t="shared" si="39"/>
        <v>0</v>
      </c>
      <c r="BF210" s="118">
        <f t="shared" si="40"/>
        <v>0</v>
      </c>
      <c r="BG210" s="118">
        <f t="shared" si="41"/>
        <v>0</v>
      </c>
      <c r="BH210" s="118">
        <f t="shared" si="42"/>
        <v>0</v>
      </c>
      <c r="BI210" s="118">
        <f t="shared" si="43"/>
        <v>0</v>
      </c>
      <c r="BJ210" s="19" t="s">
        <v>40</v>
      </c>
      <c r="BK210" s="118">
        <f t="shared" si="44"/>
        <v>0</v>
      </c>
      <c r="BL210" s="19" t="s">
        <v>268</v>
      </c>
      <c r="BM210" s="19" t="s">
        <v>1937</v>
      </c>
    </row>
    <row r="211" spans="2:65" s="1" customFormat="1" ht="38.25" customHeight="1">
      <c r="B211" s="35"/>
      <c r="C211" s="173" t="s">
        <v>592</v>
      </c>
      <c r="D211" s="173" t="s">
        <v>220</v>
      </c>
      <c r="E211" s="174" t="s">
        <v>1938</v>
      </c>
      <c r="F211" s="251" t="s">
        <v>1939</v>
      </c>
      <c r="G211" s="251"/>
      <c r="H211" s="251"/>
      <c r="I211" s="251"/>
      <c r="J211" s="175" t="s">
        <v>372</v>
      </c>
      <c r="K211" s="176">
        <v>4</v>
      </c>
      <c r="L211" s="252">
        <v>0</v>
      </c>
      <c r="M211" s="253"/>
      <c r="N211" s="254">
        <f t="shared" si="35"/>
        <v>0</v>
      </c>
      <c r="O211" s="254"/>
      <c r="P211" s="254"/>
      <c r="Q211" s="254"/>
      <c r="R211" s="37"/>
      <c r="T211" s="177" t="s">
        <v>22</v>
      </c>
      <c r="U211" s="44" t="s">
        <v>49</v>
      </c>
      <c r="V211" s="36"/>
      <c r="W211" s="178">
        <f t="shared" si="36"/>
        <v>0</v>
      </c>
      <c r="X211" s="178">
        <v>0</v>
      </c>
      <c r="Y211" s="178">
        <f t="shared" si="37"/>
        <v>0</v>
      </c>
      <c r="Z211" s="178">
        <v>0</v>
      </c>
      <c r="AA211" s="179">
        <f t="shared" si="38"/>
        <v>0</v>
      </c>
      <c r="AR211" s="19" t="s">
        <v>268</v>
      </c>
      <c r="AT211" s="19" t="s">
        <v>220</v>
      </c>
      <c r="AU211" s="19" t="s">
        <v>93</v>
      </c>
      <c r="AY211" s="19" t="s">
        <v>219</v>
      </c>
      <c r="BE211" s="118">
        <f t="shared" si="39"/>
        <v>0</v>
      </c>
      <c r="BF211" s="118">
        <f t="shared" si="40"/>
        <v>0</v>
      </c>
      <c r="BG211" s="118">
        <f t="shared" si="41"/>
        <v>0</v>
      </c>
      <c r="BH211" s="118">
        <f t="shared" si="42"/>
        <v>0</v>
      </c>
      <c r="BI211" s="118">
        <f t="shared" si="43"/>
        <v>0</v>
      </c>
      <c r="BJ211" s="19" t="s">
        <v>40</v>
      </c>
      <c r="BK211" s="118">
        <f t="shared" si="44"/>
        <v>0</v>
      </c>
      <c r="BL211" s="19" t="s">
        <v>268</v>
      </c>
      <c r="BM211" s="19" t="s">
        <v>1940</v>
      </c>
    </row>
    <row r="212" spans="2:65" s="1" customFormat="1" ht="38.25" customHeight="1">
      <c r="B212" s="35"/>
      <c r="C212" s="173" t="s">
        <v>596</v>
      </c>
      <c r="D212" s="173" t="s">
        <v>220</v>
      </c>
      <c r="E212" s="174" t="s">
        <v>1941</v>
      </c>
      <c r="F212" s="251" t="s">
        <v>1942</v>
      </c>
      <c r="G212" s="251"/>
      <c r="H212" s="251"/>
      <c r="I212" s="251"/>
      <c r="J212" s="175" t="s">
        <v>372</v>
      </c>
      <c r="K212" s="176">
        <v>4</v>
      </c>
      <c r="L212" s="252">
        <v>0</v>
      </c>
      <c r="M212" s="253"/>
      <c r="N212" s="254">
        <f t="shared" si="35"/>
        <v>0</v>
      </c>
      <c r="O212" s="254"/>
      <c r="P212" s="254"/>
      <c r="Q212" s="254"/>
      <c r="R212" s="37"/>
      <c r="T212" s="177" t="s">
        <v>22</v>
      </c>
      <c r="U212" s="44" t="s">
        <v>49</v>
      </c>
      <c r="V212" s="36"/>
      <c r="W212" s="178">
        <f t="shared" si="36"/>
        <v>0</v>
      </c>
      <c r="X212" s="178">
        <v>0</v>
      </c>
      <c r="Y212" s="178">
        <f t="shared" si="37"/>
        <v>0</v>
      </c>
      <c r="Z212" s="178">
        <v>0</v>
      </c>
      <c r="AA212" s="179">
        <f t="shared" si="38"/>
        <v>0</v>
      </c>
      <c r="AR212" s="19" t="s">
        <v>268</v>
      </c>
      <c r="AT212" s="19" t="s">
        <v>220</v>
      </c>
      <c r="AU212" s="19" t="s">
        <v>93</v>
      </c>
      <c r="AY212" s="19" t="s">
        <v>219</v>
      </c>
      <c r="BE212" s="118">
        <f t="shared" si="39"/>
        <v>0</v>
      </c>
      <c r="BF212" s="118">
        <f t="shared" si="40"/>
        <v>0</v>
      </c>
      <c r="BG212" s="118">
        <f t="shared" si="41"/>
        <v>0</v>
      </c>
      <c r="BH212" s="118">
        <f t="shared" si="42"/>
        <v>0</v>
      </c>
      <c r="BI212" s="118">
        <f t="shared" si="43"/>
        <v>0</v>
      </c>
      <c r="BJ212" s="19" t="s">
        <v>40</v>
      </c>
      <c r="BK212" s="118">
        <f t="shared" si="44"/>
        <v>0</v>
      </c>
      <c r="BL212" s="19" t="s">
        <v>268</v>
      </c>
      <c r="BM212" s="19" t="s">
        <v>1943</v>
      </c>
    </row>
    <row r="213" spans="2:65" s="1" customFormat="1" ht="25.5" customHeight="1">
      <c r="B213" s="35"/>
      <c r="C213" s="173" t="s">
        <v>600</v>
      </c>
      <c r="D213" s="173" t="s">
        <v>220</v>
      </c>
      <c r="E213" s="174" t="s">
        <v>1944</v>
      </c>
      <c r="F213" s="251" t="s">
        <v>1945</v>
      </c>
      <c r="G213" s="251"/>
      <c r="H213" s="251"/>
      <c r="I213" s="251"/>
      <c r="J213" s="175" t="s">
        <v>429</v>
      </c>
      <c r="K213" s="176">
        <v>28</v>
      </c>
      <c r="L213" s="252">
        <v>0</v>
      </c>
      <c r="M213" s="253"/>
      <c r="N213" s="254">
        <f t="shared" si="35"/>
        <v>0</v>
      </c>
      <c r="O213" s="254"/>
      <c r="P213" s="254"/>
      <c r="Q213" s="254"/>
      <c r="R213" s="37"/>
      <c r="T213" s="177" t="s">
        <v>22</v>
      </c>
      <c r="U213" s="44" t="s">
        <v>49</v>
      </c>
      <c r="V213" s="36"/>
      <c r="W213" s="178">
        <f t="shared" si="36"/>
        <v>0</v>
      </c>
      <c r="X213" s="178">
        <v>7.5100000000000002E-3</v>
      </c>
      <c r="Y213" s="178">
        <f t="shared" si="37"/>
        <v>0.21027999999999999</v>
      </c>
      <c r="Z213" s="178">
        <v>0</v>
      </c>
      <c r="AA213" s="179">
        <f t="shared" si="38"/>
        <v>0</v>
      </c>
      <c r="AR213" s="19" t="s">
        <v>268</v>
      </c>
      <c r="AT213" s="19" t="s">
        <v>220</v>
      </c>
      <c r="AU213" s="19" t="s">
        <v>93</v>
      </c>
      <c r="AY213" s="19" t="s">
        <v>219</v>
      </c>
      <c r="BE213" s="118">
        <f t="shared" si="39"/>
        <v>0</v>
      </c>
      <c r="BF213" s="118">
        <f t="shared" si="40"/>
        <v>0</v>
      </c>
      <c r="BG213" s="118">
        <f t="shared" si="41"/>
        <v>0</v>
      </c>
      <c r="BH213" s="118">
        <f t="shared" si="42"/>
        <v>0</v>
      </c>
      <c r="BI213" s="118">
        <f t="shared" si="43"/>
        <v>0</v>
      </c>
      <c r="BJ213" s="19" t="s">
        <v>40</v>
      </c>
      <c r="BK213" s="118">
        <f t="shared" si="44"/>
        <v>0</v>
      </c>
      <c r="BL213" s="19" t="s">
        <v>268</v>
      </c>
      <c r="BM213" s="19" t="s">
        <v>1946</v>
      </c>
    </row>
    <row r="214" spans="2:65" s="1" customFormat="1" ht="25.5" customHeight="1">
      <c r="B214" s="35"/>
      <c r="C214" s="173" t="s">
        <v>604</v>
      </c>
      <c r="D214" s="173" t="s">
        <v>220</v>
      </c>
      <c r="E214" s="174" t="s">
        <v>1947</v>
      </c>
      <c r="F214" s="251" t="s">
        <v>1948</v>
      </c>
      <c r="G214" s="251"/>
      <c r="H214" s="251"/>
      <c r="I214" s="251"/>
      <c r="J214" s="175" t="s">
        <v>372</v>
      </c>
      <c r="K214" s="176">
        <v>6</v>
      </c>
      <c r="L214" s="252">
        <v>0</v>
      </c>
      <c r="M214" s="253"/>
      <c r="N214" s="254">
        <f t="shared" si="35"/>
        <v>0</v>
      </c>
      <c r="O214" s="254"/>
      <c r="P214" s="254"/>
      <c r="Q214" s="254"/>
      <c r="R214" s="37"/>
      <c r="T214" s="177" t="s">
        <v>22</v>
      </c>
      <c r="U214" s="44" t="s">
        <v>49</v>
      </c>
      <c r="V214" s="36"/>
      <c r="W214" s="178">
        <f t="shared" si="36"/>
        <v>0</v>
      </c>
      <c r="X214" s="178">
        <v>0</v>
      </c>
      <c r="Y214" s="178">
        <f t="shared" si="37"/>
        <v>0</v>
      </c>
      <c r="Z214" s="178">
        <v>0</v>
      </c>
      <c r="AA214" s="179">
        <f t="shared" si="38"/>
        <v>0</v>
      </c>
      <c r="AR214" s="19" t="s">
        <v>268</v>
      </c>
      <c r="AT214" s="19" t="s">
        <v>220</v>
      </c>
      <c r="AU214" s="19" t="s">
        <v>93</v>
      </c>
      <c r="AY214" s="19" t="s">
        <v>219</v>
      </c>
      <c r="BE214" s="118">
        <f t="shared" si="39"/>
        <v>0</v>
      </c>
      <c r="BF214" s="118">
        <f t="shared" si="40"/>
        <v>0</v>
      </c>
      <c r="BG214" s="118">
        <f t="shared" si="41"/>
        <v>0</v>
      </c>
      <c r="BH214" s="118">
        <f t="shared" si="42"/>
        <v>0</v>
      </c>
      <c r="BI214" s="118">
        <f t="shared" si="43"/>
        <v>0</v>
      </c>
      <c r="BJ214" s="19" t="s">
        <v>40</v>
      </c>
      <c r="BK214" s="118">
        <f t="shared" si="44"/>
        <v>0</v>
      </c>
      <c r="BL214" s="19" t="s">
        <v>268</v>
      </c>
      <c r="BM214" s="19" t="s">
        <v>1949</v>
      </c>
    </row>
    <row r="215" spans="2:65" s="1" customFormat="1" ht="25.5" customHeight="1">
      <c r="B215" s="35"/>
      <c r="C215" s="173" t="s">
        <v>608</v>
      </c>
      <c r="D215" s="173" t="s">
        <v>220</v>
      </c>
      <c r="E215" s="174" t="s">
        <v>1950</v>
      </c>
      <c r="F215" s="251" t="s">
        <v>1951</v>
      </c>
      <c r="G215" s="251"/>
      <c r="H215" s="251"/>
      <c r="I215" s="251"/>
      <c r="J215" s="175" t="s">
        <v>429</v>
      </c>
      <c r="K215" s="176">
        <v>437</v>
      </c>
      <c r="L215" s="252">
        <v>0</v>
      </c>
      <c r="M215" s="253"/>
      <c r="N215" s="254">
        <f t="shared" si="35"/>
        <v>0</v>
      </c>
      <c r="O215" s="254"/>
      <c r="P215" s="254"/>
      <c r="Q215" s="254"/>
      <c r="R215" s="37"/>
      <c r="T215" s="177" t="s">
        <v>22</v>
      </c>
      <c r="U215" s="44" t="s">
        <v>49</v>
      </c>
      <c r="V215" s="36"/>
      <c r="W215" s="178">
        <f t="shared" si="36"/>
        <v>0</v>
      </c>
      <c r="X215" s="178">
        <v>0</v>
      </c>
      <c r="Y215" s="178">
        <f t="shared" si="37"/>
        <v>0</v>
      </c>
      <c r="Z215" s="178">
        <v>0</v>
      </c>
      <c r="AA215" s="179">
        <f t="shared" si="38"/>
        <v>0</v>
      </c>
      <c r="AR215" s="19" t="s">
        <v>268</v>
      </c>
      <c r="AT215" s="19" t="s">
        <v>220</v>
      </c>
      <c r="AU215" s="19" t="s">
        <v>93</v>
      </c>
      <c r="AY215" s="19" t="s">
        <v>219</v>
      </c>
      <c r="BE215" s="118">
        <f t="shared" si="39"/>
        <v>0</v>
      </c>
      <c r="BF215" s="118">
        <f t="shared" si="40"/>
        <v>0</v>
      </c>
      <c r="BG215" s="118">
        <f t="shared" si="41"/>
        <v>0</v>
      </c>
      <c r="BH215" s="118">
        <f t="shared" si="42"/>
        <v>0</v>
      </c>
      <c r="BI215" s="118">
        <f t="shared" si="43"/>
        <v>0</v>
      </c>
      <c r="BJ215" s="19" t="s">
        <v>40</v>
      </c>
      <c r="BK215" s="118">
        <f t="shared" si="44"/>
        <v>0</v>
      </c>
      <c r="BL215" s="19" t="s">
        <v>268</v>
      </c>
      <c r="BM215" s="19" t="s">
        <v>1952</v>
      </c>
    </row>
    <row r="216" spans="2:65" s="1" customFormat="1" ht="25.5" customHeight="1">
      <c r="B216" s="35"/>
      <c r="C216" s="173" t="s">
        <v>612</v>
      </c>
      <c r="D216" s="173" t="s">
        <v>220</v>
      </c>
      <c r="E216" s="174" t="s">
        <v>1953</v>
      </c>
      <c r="F216" s="251" t="s">
        <v>1954</v>
      </c>
      <c r="G216" s="251"/>
      <c r="H216" s="251"/>
      <c r="I216" s="251"/>
      <c r="J216" s="175" t="s">
        <v>429</v>
      </c>
      <c r="K216" s="176">
        <v>15</v>
      </c>
      <c r="L216" s="252">
        <v>0</v>
      </c>
      <c r="M216" s="253"/>
      <c r="N216" s="254">
        <f t="shared" si="35"/>
        <v>0</v>
      </c>
      <c r="O216" s="254"/>
      <c r="P216" s="254"/>
      <c r="Q216" s="254"/>
      <c r="R216" s="37"/>
      <c r="T216" s="177" t="s">
        <v>22</v>
      </c>
      <c r="U216" s="44" t="s">
        <v>49</v>
      </c>
      <c r="V216" s="36"/>
      <c r="W216" s="178">
        <f t="shared" si="36"/>
        <v>0</v>
      </c>
      <c r="X216" s="178">
        <v>0</v>
      </c>
      <c r="Y216" s="178">
        <f t="shared" si="37"/>
        <v>0</v>
      </c>
      <c r="Z216" s="178">
        <v>0</v>
      </c>
      <c r="AA216" s="179">
        <f t="shared" si="38"/>
        <v>0</v>
      </c>
      <c r="AR216" s="19" t="s">
        <v>268</v>
      </c>
      <c r="AT216" s="19" t="s">
        <v>220</v>
      </c>
      <c r="AU216" s="19" t="s">
        <v>93</v>
      </c>
      <c r="AY216" s="19" t="s">
        <v>219</v>
      </c>
      <c r="BE216" s="118">
        <f t="shared" si="39"/>
        <v>0</v>
      </c>
      <c r="BF216" s="118">
        <f t="shared" si="40"/>
        <v>0</v>
      </c>
      <c r="BG216" s="118">
        <f t="shared" si="41"/>
        <v>0</v>
      </c>
      <c r="BH216" s="118">
        <f t="shared" si="42"/>
        <v>0</v>
      </c>
      <c r="BI216" s="118">
        <f t="shared" si="43"/>
        <v>0</v>
      </c>
      <c r="BJ216" s="19" t="s">
        <v>40</v>
      </c>
      <c r="BK216" s="118">
        <f t="shared" si="44"/>
        <v>0</v>
      </c>
      <c r="BL216" s="19" t="s">
        <v>268</v>
      </c>
      <c r="BM216" s="19" t="s">
        <v>1955</v>
      </c>
    </row>
    <row r="217" spans="2:65" s="1" customFormat="1" ht="25.5" customHeight="1">
      <c r="B217" s="35"/>
      <c r="C217" s="173" t="s">
        <v>616</v>
      </c>
      <c r="D217" s="173" t="s">
        <v>220</v>
      </c>
      <c r="E217" s="174" t="s">
        <v>1956</v>
      </c>
      <c r="F217" s="251" t="s">
        <v>1957</v>
      </c>
      <c r="G217" s="251"/>
      <c r="H217" s="251"/>
      <c r="I217" s="251"/>
      <c r="J217" s="175" t="s">
        <v>429</v>
      </c>
      <c r="K217" s="176">
        <v>28</v>
      </c>
      <c r="L217" s="252">
        <v>0</v>
      </c>
      <c r="M217" s="253"/>
      <c r="N217" s="254">
        <f t="shared" si="35"/>
        <v>0</v>
      </c>
      <c r="O217" s="254"/>
      <c r="P217" s="254"/>
      <c r="Q217" s="254"/>
      <c r="R217" s="37"/>
      <c r="T217" s="177" t="s">
        <v>22</v>
      </c>
      <c r="U217" s="44" t="s">
        <v>49</v>
      </c>
      <c r="V217" s="36"/>
      <c r="W217" s="178">
        <f t="shared" si="36"/>
        <v>0</v>
      </c>
      <c r="X217" s="178">
        <v>0</v>
      </c>
      <c r="Y217" s="178">
        <f t="shared" si="37"/>
        <v>0</v>
      </c>
      <c r="Z217" s="178">
        <v>0</v>
      </c>
      <c r="AA217" s="179">
        <f t="shared" si="38"/>
        <v>0</v>
      </c>
      <c r="AR217" s="19" t="s">
        <v>268</v>
      </c>
      <c r="AT217" s="19" t="s">
        <v>220</v>
      </c>
      <c r="AU217" s="19" t="s">
        <v>93</v>
      </c>
      <c r="AY217" s="19" t="s">
        <v>219</v>
      </c>
      <c r="BE217" s="118">
        <f t="shared" si="39"/>
        <v>0</v>
      </c>
      <c r="BF217" s="118">
        <f t="shared" si="40"/>
        <v>0</v>
      </c>
      <c r="BG217" s="118">
        <f t="shared" si="41"/>
        <v>0</v>
      </c>
      <c r="BH217" s="118">
        <f t="shared" si="42"/>
        <v>0</v>
      </c>
      <c r="BI217" s="118">
        <f t="shared" si="43"/>
        <v>0</v>
      </c>
      <c r="BJ217" s="19" t="s">
        <v>40</v>
      </c>
      <c r="BK217" s="118">
        <f t="shared" si="44"/>
        <v>0</v>
      </c>
      <c r="BL217" s="19" t="s">
        <v>268</v>
      </c>
      <c r="BM217" s="19" t="s">
        <v>1958</v>
      </c>
    </row>
    <row r="218" spans="2:65" s="1" customFormat="1" ht="25.5" customHeight="1">
      <c r="B218" s="35"/>
      <c r="C218" s="173" t="s">
        <v>620</v>
      </c>
      <c r="D218" s="173" t="s">
        <v>220</v>
      </c>
      <c r="E218" s="174" t="s">
        <v>1959</v>
      </c>
      <c r="F218" s="251" t="s">
        <v>1960</v>
      </c>
      <c r="G218" s="251"/>
      <c r="H218" s="251"/>
      <c r="I218" s="251"/>
      <c r="J218" s="175" t="s">
        <v>429</v>
      </c>
      <c r="K218" s="176">
        <v>475.2</v>
      </c>
      <c r="L218" s="252">
        <v>0</v>
      </c>
      <c r="M218" s="253"/>
      <c r="N218" s="254">
        <f t="shared" si="35"/>
        <v>0</v>
      </c>
      <c r="O218" s="254"/>
      <c r="P218" s="254"/>
      <c r="Q218" s="254"/>
      <c r="R218" s="37"/>
      <c r="T218" s="177" t="s">
        <v>22</v>
      </c>
      <c r="U218" s="44" t="s">
        <v>49</v>
      </c>
      <c r="V218" s="36"/>
      <c r="W218" s="178">
        <f t="shared" si="36"/>
        <v>0</v>
      </c>
      <c r="X218" s="178">
        <v>0</v>
      </c>
      <c r="Y218" s="178">
        <f t="shared" si="37"/>
        <v>0</v>
      </c>
      <c r="Z218" s="178">
        <v>0</v>
      </c>
      <c r="AA218" s="179">
        <f t="shared" si="38"/>
        <v>0</v>
      </c>
      <c r="AR218" s="19" t="s">
        <v>268</v>
      </c>
      <c r="AT218" s="19" t="s">
        <v>220</v>
      </c>
      <c r="AU218" s="19" t="s">
        <v>93</v>
      </c>
      <c r="AY218" s="19" t="s">
        <v>219</v>
      </c>
      <c r="BE218" s="118">
        <f t="shared" si="39"/>
        <v>0</v>
      </c>
      <c r="BF218" s="118">
        <f t="shared" si="40"/>
        <v>0</v>
      </c>
      <c r="BG218" s="118">
        <f t="shared" si="41"/>
        <v>0</v>
      </c>
      <c r="BH218" s="118">
        <f t="shared" si="42"/>
        <v>0</v>
      </c>
      <c r="BI218" s="118">
        <f t="shared" si="43"/>
        <v>0</v>
      </c>
      <c r="BJ218" s="19" t="s">
        <v>40</v>
      </c>
      <c r="BK218" s="118">
        <f t="shared" si="44"/>
        <v>0</v>
      </c>
      <c r="BL218" s="19" t="s">
        <v>268</v>
      </c>
      <c r="BM218" s="19" t="s">
        <v>1961</v>
      </c>
    </row>
    <row r="219" spans="2:65" s="1" customFormat="1" ht="25.5" customHeight="1">
      <c r="B219" s="35"/>
      <c r="C219" s="173" t="s">
        <v>624</v>
      </c>
      <c r="D219" s="173" t="s">
        <v>220</v>
      </c>
      <c r="E219" s="174" t="s">
        <v>1962</v>
      </c>
      <c r="F219" s="251" t="s">
        <v>1963</v>
      </c>
      <c r="G219" s="251"/>
      <c r="H219" s="251"/>
      <c r="I219" s="251"/>
      <c r="J219" s="175" t="s">
        <v>429</v>
      </c>
      <c r="K219" s="176">
        <v>114.4</v>
      </c>
      <c r="L219" s="252">
        <v>0</v>
      </c>
      <c r="M219" s="253"/>
      <c r="N219" s="254">
        <f t="shared" si="35"/>
        <v>0</v>
      </c>
      <c r="O219" s="254"/>
      <c r="P219" s="254"/>
      <c r="Q219" s="254"/>
      <c r="R219" s="37"/>
      <c r="T219" s="177" t="s">
        <v>22</v>
      </c>
      <c r="U219" s="44" t="s">
        <v>49</v>
      </c>
      <c r="V219" s="36"/>
      <c r="W219" s="178">
        <f t="shared" si="36"/>
        <v>0</v>
      </c>
      <c r="X219" s="178">
        <v>0</v>
      </c>
      <c r="Y219" s="178">
        <f t="shared" si="37"/>
        <v>0</v>
      </c>
      <c r="Z219" s="178">
        <v>0</v>
      </c>
      <c r="AA219" s="179">
        <f t="shared" si="38"/>
        <v>0</v>
      </c>
      <c r="AR219" s="19" t="s">
        <v>268</v>
      </c>
      <c r="AT219" s="19" t="s">
        <v>220</v>
      </c>
      <c r="AU219" s="19" t="s">
        <v>93</v>
      </c>
      <c r="AY219" s="19" t="s">
        <v>219</v>
      </c>
      <c r="BE219" s="118">
        <f t="shared" si="39"/>
        <v>0</v>
      </c>
      <c r="BF219" s="118">
        <f t="shared" si="40"/>
        <v>0</v>
      </c>
      <c r="BG219" s="118">
        <f t="shared" si="41"/>
        <v>0</v>
      </c>
      <c r="BH219" s="118">
        <f t="shared" si="42"/>
        <v>0</v>
      </c>
      <c r="BI219" s="118">
        <f t="shared" si="43"/>
        <v>0</v>
      </c>
      <c r="BJ219" s="19" t="s">
        <v>40</v>
      </c>
      <c r="BK219" s="118">
        <f t="shared" si="44"/>
        <v>0</v>
      </c>
      <c r="BL219" s="19" t="s">
        <v>268</v>
      </c>
      <c r="BM219" s="19" t="s">
        <v>1964</v>
      </c>
    </row>
    <row r="220" spans="2:65" s="1" customFormat="1" ht="25.5" customHeight="1">
      <c r="B220" s="35"/>
      <c r="C220" s="173" t="s">
        <v>628</v>
      </c>
      <c r="D220" s="173" t="s">
        <v>220</v>
      </c>
      <c r="E220" s="174" t="s">
        <v>1965</v>
      </c>
      <c r="F220" s="251" t="s">
        <v>1966</v>
      </c>
      <c r="G220" s="251"/>
      <c r="H220" s="251"/>
      <c r="I220" s="251"/>
      <c r="J220" s="175" t="s">
        <v>429</v>
      </c>
      <c r="K220" s="176">
        <v>169.4</v>
      </c>
      <c r="L220" s="252">
        <v>0</v>
      </c>
      <c r="M220" s="253"/>
      <c r="N220" s="254">
        <f t="shared" si="35"/>
        <v>0</v>
      </c>
      <c r="O220" s="254"/>
      <c r="P220" s="254"/>
      <c r="Q220" s="254"/>
      <c r="R220" s="37"/>
      <c r="T220" s="177" t="s">
        <v>22</v>
      </c>
      <c r="U220" s="44" t="s">
        <v>49</v>
      </c>
      <c r="V220" s="36"/>
      <c r="W220" s="178">
        <f t="shared" si="36"/>
        <v>0</v>
      </c>
      <c r="X220" s="178">
        <v>0</v>
      </c>
      <c r="Y220" s="178">
        <f t="shared" si="37"/>
        <v>0</v>
      </c>
      <c r="Z220" s="178">
        <v>0</v>
      </c>
      <c r="AA220" s="179">
        <f t="shared" si="38"/>
        <v>0</v>
      </c>
      <c r="AR220" s="19" t="s">
        <v>268</v>
      </c>
      <c r="AT220" s="19" t="s">
        <v>220</v>
      </c>
      <c r="AU220" s="19" t="s">
        <v>93</v>
      </c>
      <c r="AY220" s="19" t="s">
        <v>219</v>
      </c>
      <c r="BE220" s="118">
        <f t="shared" si="39"/>
        <v>0</v>
      </c>
      <c r="BF220" s="118">
        <f t="shared" si="40"/>
        <v>0</v>
      </c>
      <c r="BG220" s="118">
        <f t="shared" si="41"/>
        <v>0</v>
      </c>
      <c r="BH220" s="118">
        <f t="shared" si="42"/>
        <v>0</v>
      </c>
      <c r="BI220" s="118">
        <f t="shared" si="43"/>
        <v>0</v>
      </c>
      <c r="BJ220" s="19" t="s">
        <v>40</v>
      </c>
      <c r="BK220" s="118">
        <f t="shared" si="44"/>
        <v>0</v>
      </c>
      <c r="BL220" s="19" t="s">
        <v>268</v>
      </c>
      <c r="BM220" s="19" t="s">
        <v>1967</v>
      </c>
    </row>
    <row r="221" spans="2:65" s="1" customFormat="1" ht="25.5" customHeight="1">
      <c r="B221" s="35"/>
      <c r="C221" s="173" t="s">
        <v>632</v>
      </c>
      <c r="D221" s="173" t="s">
        <v>220</v>
      </c>
      <c r="E221" s="174" t="s">
        <v>1968</v>
      </c>
      <c r="F221" s="251" t="s">
        <v>1969</v>
      </c>
      <c r="G221" s="251"/>
      <c r="H221" s="251"/>
      <c r="I221" s="251"/>
      <c r="J221" s="175" t="s">
        <v>429</v>
      </c>
      <c r="K221" s="176">
        <v>176</v>
      </c>
      <c r="L221" s="252">
        <v>0</v>
      </c>
      <c r="M221" s="253"/>
      <c r="N221" s="254">
        <f t="shared" si="35"/>
        <v>0</v>
      </c>
      <c r="O221" s="254"/>
      <c r="P221" s="254"/>
      <c r="Q221" s="254"/>
      <c r="R221" s="37"/>
      <c r="T221" s="177" t="s">
        <v>22</v>
      </c>
      <c r="U221" s="44" t="s">
        <v>49</v>
      </c>
      <c r="V221" s="36"/>
      <c r="W221" s="178">
        <f t="shared" si="36"/>
        <v>0</v>
      </c>
      <c r="X221" s="178">
        <v>0</v>
      </c>
      <c r="Y221" s="178">
        <f t="shared" si="37"/>
        <v>0</v>
      </c>
      <c r="Z221" s="178">
        <v>0</v>
      </c>
      <c r="AA221" s="179">
        <f t="shared" si="38"/>
        <v>0</v>
      </c>
      <c r="AR221" s="19" t="s">
        <v>268</v>
      </c>
      <c r="AT221" s="19" t="s">
        <v>220</v>
      </c>
      <c r="AU221" s="19" t="s">
        <v>93</v>
      </c>
      <c r="AY221" s="19" t="s">
        <v>219</v>
      </c>
      <c r="BE221" s="118">
        <f t="shared" si="39"/>
        <v>0</v>
      </c>
      <c r="BF221" s="118">
        <f t="shared" si="40"/>
        <v>0</v>
      </c>
      <c r="BG221" s="118">
        <f t="shared" si="41"/>
        <v>0</v>
      </c>
      <c r="BH221" s="118">
        <f t="shared" si="42"/>
        <v>0</v>
      </c>
      <c r="BI221" s="118">
        <f t="shared" si="43"/>
        <v>0</v>
      </c>
      <c r="BJ221" s="19" t="s">
        <v>40</v>
      </c>
      <c r="BK221" s="118">
        <f t="shared" si="44"/>
        <v>0</v>
      </c>
      <c r="BL221" s="19" t="s">
        <v>268</v>
      </c>
      <c r="BM221" s="19" t="s">
        <v>1970</v>
      </c>
    </row>
    <row r="222" spans="2:65" s="1" customFormat="1" ht="25.5" customHeight="1">
      <c r="B222" s="35"/>
      <c r="C222" s="173" t="s">
        <v>636</v>
      </c>
      <c r="D222" s="173" t="s">
        <v>220</v>
      </c>
      <c r="E222" s="174" t="s">
        <v>1971</v>
      </c>
      <c r="F222" s="251" t="s">
        <v>1972</v>
      </c>
      <c r="G222" s="251"/>
      <c r="H222" s="251"/>
      <c r="I222" s="251"/>
      <c r="J222" s="175" t="s">
        <v>429</v>
      </c>
      <c r="K222" s="176">
        <v>934</v>
      </c>
      <c r="L222" s="252">
        <v>0</v>
      </c>
      <c r="M222" s="253"/>
      <c r="N222" s="254">
        <f t="shared" si="35"/>
        <v>0</v>
      </c>
      <c r="O222" s="254"/>
      <c r="P222" s="254"/>
      <c r="Q222" s="254"/>
      <c r="R222" s="37"/>
      <c r="T222" s="177" t="s">
        <v>22</v>
      </c>
      <c r="U222" s="44" t="s">
        <v>49</v>
      </c>
      <c r="V222" s="36"/>
      <c r="W222" s="178">
        <f t="shared" si="36"/>
        <v>0</v>
      </c>
      <c r="X222" s="178">
        <v>0</v>
      </c>
      <c r="Y222" s="178">
        <f t="shared" si="37"/>
        <v>0</v>
      </c>
      <c r="Z222" s="178">
        <v>0</v>
      </c>
      <c r="AA222" s="179">
        <f t="shared" si="38"/>
        <v>0</v>
      </c>
      <c r="AR222" s="19" t="s">
        <v>268</v>
      </c>
      <c r="AT222" s="19" t="s">
        <v>220</v>
      </c>
      <c r="AU222" s="19" t="s">
        <v>93</v>
      </c>
      <c r="AY222" s="19" t="s">
        <v>219</v>
      </c>
      <c r="BE222" s="118">
        <f t="shared" si="39"/>
        <v>0</v>
      </c>
      <c r="BF222" s="118">
        <f t="shared" si="40"/>
        <v>0</v>
      </c>
      <c r="BG222" s="118">
        <f t="shared" si="41"/>
        <v>0</v>
      </c>
      <c r="BH222" s="118">
        <f t="shared" si="42"/>
        <v>0</v>
      </c>
      <c r="BI222" s="118">
        <f t="shared" si="43"/>
        <v>0</v>
      </c>
      <c r="BJ222" s="19" t="s">
        <v>40</v>
      </c>
      <c r="BK222" s="118">
        <f t="shared" si="44"/>
        <v>0</v>
      </c>
      <c r="BL222" s="19" t="s">
        <v>268</v>
      </c>
      <c r="BM222" s="19" t="s">
        <v>1973</v>
      </c>
    </row>
    <row r="223" spans="2:65" s="1" customFormat="1" ht="25.5" customHeight="1">
      <c r="B223" s="35"/>
      <c r="C223" s="173" t="s">
        <v>640</v>
      </c>
      <c r="D223" s="173" t="s">
        <v>220</v>
      </c>
      <c r="E223" s="174" t="s">
        <v>1974</v>
      </c>
      <c r="F223" s="251" t="s">
        <v>1975</v>
      </c>
      <c r="G223" s="251"/>
      <c r="H223" s="251"/>
      <c r="I223" s="251"/>
      <c r="J223" s="175" t="s">
        <v>239</v>
      </c>
      <c r="K223" s="176">
        <v>1.7649999999999999</v>
      </c>
      <c r="L223" s="252">
        <v>0</v>
      </c>
      <c r="M223" s="253"/>
      <c r="N223" s="254">
        <f t="shared" si="35"/>
        <v>0</v>
      </c>
      <c r="O223" s="254"/>
      <c r="P223" s="254"/>
      <c r="Q223" s="254"/>
      <c r="R223" s="37"/>
      <c r="T223" s="177" t="s">
        <v>22</v>
      </c>
      <c r="U223" s="44" t="s">
        <v>49</v>
      </c>
      <c r="V223" s="36"/>
      <c r="W223" s="178">
        <f t="shared" si="36"/>
        <v>0</v>
      </c>
      <c r="X223" s="178">
        <v>0</v>
      </c>
      <c r="Y223" s="178">
        <f t="shared" si="37"/>
        <v>0</v>
      </c>
      <c r="Z223" s="178">
        <v>0</v>
      </c>
      <c r="AA223" s="179">
        <f t="shared" si="38"/>
        <v>0</v>
      </c>
      <c r="AR223" s="19" t="s">
        <v>268</v>
      </c>
      <c r="AT223" s="19" t="s">
        <v>220</v>
      </c>
      <c r="AU223" s="19" t="s">
        <v>93</v>
      </c>
      <c r="AY223" s="19" t="s">
        <v>219</v>
      </c>
      <c r="BE223" s="118">
        <f t="shared" si="39"/>
        <v>0</v>
      </c>
      <c r="BF223" s="118">
        <f t="shared" si="40"/>
        <v>0</v>
      </c>
      <c r="BG223" s="118">
        <f t="shared" si="41"/>
        <v>0</v>
      </c>
      <c r="BH223" s="118">
        <f t="shared" si="42"/>
        <v>0</v>
      </c>
      <c r="BI223" s="118">
        <f t="shared" si="43"/>
        <v>0</v>
      </c>
      <c r="BJ223" s="19" t="s">
        <v>40</v>
      </c>
      <c r="BK223" s="118">
        <f t="shared" si="44"/>
        <v>0</v>
      </c>
      <c r="BL223" s="19" t="s">
        <v>268</v>
      </c>
      <c r="BM223" s="19" t="s">
        <v>1976</v>
      </c>
    </row>
    <row r="224" spans="2:65" s="1" customFormat="1" ht="25.5" customHeight="1">
      <c r="B224" s="35"/>
      <c r="C224" s="173" t="s">
        <v>644</v>
      </c>
      <c r="D224" s="173" t="s">
        <v>220</v>
      </c>
      <c r="E224" s="174" t="s">
        <v>1977</v>
      </c>
      <c r="F224" s="251" t="s">
        <v>1978</v>
      </c>
      <c r="G224" s="251"/>
      <c r="H224" s="251"/>
      <c r="I224" s="251"/>
      <c r="J224" s="175" t="s">
        <v>239</v>
      </c>
      <c r="K224" s="176">
        <v>1.7649999999999999</v>
      </c>
      <c r="L224" s="252">
        <v>0</v>
      </c>
      <c r="M224" s="253"/>
      <c r="N224" s="254">
        <f t="shared" si="35"/>
        <v>0</v>
      </c>
      <c r="O224" s="254"/>
      <c r="P224" s="254"/>
      <c r="Q224" s="254"/>
      <c r="R224" s="37"/>
      <c r="T224" s="177" t="s">
        <v>22</v>
      </c>
      <c r="U224" s="44" t="s">
        <v>49</v>
      </c>
      <c r="V224" s="36"/>
      <c r="W224" s="178">
        <f t="shared" si="36"/>
        <v>0</v>
      </c>
      <c r="X224" s="178">
        <v>0</v>
      </c>
      <c r="Y224" s="178">
        <f t="shared" si="37"/>
        <v>0</v>
      </c>
      <c r="Z224" s="178">
        <v>0</v>
      </c>
      <c r="AA224" s="179">
        <f t="shared" si="38"/>
        <v>0</v>
      </c>
      <c r="AR224" s="19" t="s">
        <v>268</v>
      </c>
      <c r="AT224" s="19" t="s">
        <v>220</v>
      </c>
      <c r="AU224" s="19" t="s">
        <v>93</v>
      </c>
      <c r="AY224" s="19" t="s">
        <v>219</v>
      </c>
      <c r="BE224" s="118">
        <f t="shared" si="39"/>
        <v>0</v>
      </c>
      <c r="BF224" s="118">
        <f t="shared" si="40"/>
        <v>0</v>
      </c>
      <c r="BG224" s="118">
        <f t="shared" si="41"/>
        <v>0</v>
      </c>
      <c r="BH224" s="118">
        <f t="shared" si="42"/>
        <v>0</v>
      </c>
      <c r="BI224" s="118">
        <f t="shared" si="43"/>
        <v>0</v>
      </c>
      <c r="BJ224" s="19" t="s">
        <v>40</v>
      </c>
      <c r="BK224" s="118">
        <f t="shared" si="44"/>
        <v>0</v>
      </c>
      <c r="BL224" s="19" t="s">
        <v>268</v>
      </c>
      <c r="BM224" s="19" t="s">
        <v>1979</v>
      </c>
    </row>
    <row r="225" spans="2:65" s="10" customFormat="1" ht="29.85" customHeight="1">
      <c r="B225" s="162"/>
      <c r="C225" s="163"/>
      <c r="D225" s="172" t="s">
        <v>1708</v>
      </c>
      <c r="E225" s="172"/>
      <c r="F225" s="172"/>
      <c r="G225" s="172"/>
      <c r="H225" s="172"/>
      <c r="I225" s="172"/>
      <c r="J225" s="172"/>
      <c r="K225" s="172"/>
      <c r="L225" s="172"/>
      <c r="M225" s="172"/>
      <c r="N225" s="255">
        <f>BK225</f>
        <v>0</v>
      </c>
      <c r="O225" s="256"/>
      <c r="P225" s="256"/>
      <c r="Q225" s="256"/>
      <c r="R225" s="165"/>
      <c r="T225" s="166"/>
      <c r="U225" s="163"/>
      <c r="V225" s="163"/>
      <c r="W225" s="167">
        <f>SUM(W226:W257)</f>
        <v>0</v>
      </c>
      <c r="X225" s="163"/>
      <c r="Y225" s="167">
        <f>SUM(Y226:Y257)</f>
        <v>1.495E-2</v>
      </c>
      <c r="Z225" s="163"/>
      <c r="AA225" s="168">
        <f>SUM(AA226:AA257)</f>
        <v>0</v>
      </c>
      <c r="AR225" s="169" t="s">
        <v>93</v>
      </c>
      <c r="AT225" s="170" t="s">
        <v>83</v>
      </c>
      <c r="AU225" s="170" t="s">
        <v>40</v>
      </c>
      <c r="AY225" s="169" t="s">
        <v>219</v>
      </c>
      <c r="BK225" s="171">
        <f>SUM(BK226:BK257)</f>
        <v>0</v>
      </c>
    </row>
    <row r="226" spans="2:65" s="1" customFormat="1" ht="25.5" customHeight="1">
      <c r="B226" s="35"/>
      <c r="C226" s="173" t="s">
        <v>648</v>
      </c>
      <c r="D226" s="173" t="s">
        <v>220</v>
      </c>
      <c r="E226" s="174" t="s">
        <v>1980</v>
      </c>
      <c r="F226" s="251" t="s">
        <v>1981</v>
      </c>
      <c r="G226" s="251"/>
      <c r="H226" s="251"/>
      <c r="I226" s="251"/>
      <c r="J226" s="175" t="s">
        <v>372</v>
      </c>
      <c r="K226" s="176">
        <v>2</v>
      </c>
      <c r="L226" s="252">
        <v>0</v>
      </c>
      <c r="M226" s="253"/>
      <c r="N226" s="254">
        <f t="shared" ref="N226:N257" si="45">ROUND(L226*K226,2)</f>
        <v>0</v>
      </c>
      <c r="O226" s="254"/>
      <c r="P226" s="254"/>
      <c r="Q226" s="254"/>
      <c r="R226" s="37"/>
      <c r="T226" s="177" t="s">
        <v>22</v>
      </c>
      <c r="U226" s="44" t="s">
        <v>49</v>
      </c>
      <c r="V226" s="36"/>
      <c r="W226" s="178">
        <f t="shared" ref="W226:W257" si="46">V226*K226</f>
        <v>0</v>
      </c>
      <c r="X226" s="178">
        <v>0</v>
      </c>
      <c r="Y226" s="178">
        <f t="shared" ref="Y226:Y257" si="47">X226*K226</f>
        <v>0</v>
      </c>
      <c r="Z226" s="178">
        <v>0</v>
      </c>
      <c r="AA226" s="179">
        <f t="shared" ref="AA226:AA257" si="48">Z226*K226</f>
        <v>0</v>
      </c>
      <c r="AR226" s="19" t="s">
        <v>268</v>
      </c>
      <c r="AT226" s="19" t="s">
        <v>220</v>
      </c>
      <c r="AU226" s="19" t="s">
        <v>93</v>
      </c>
      <c r="AY226" s="19" t="s">
        <v>219</v>
      </c>
      <c r="BE226" s="118">
        <f t="shared" ref="BE226:BE257" si="49">IF(U226="základní",N226,0)</f>
        <v>0</v>
      </c>
      <c r="BF226" s="118">
        <f t="shared" ref="BF226:BF257" si="50">IF(U226="snížená",N226,0)</f>
        <v>0</v>
      </c>
      <c r="BG226" s="118">
        <f t="shared" ref="BG226:BG257" si="51">IF(U226="zákl. přenesená",N226,0)</f>
        <v>0</v>
      </c>
      <c r="BH226" s="118">
        <f t="shared" ref="BH226:BH257" si="52">IF(U226="sníž. přenesená",N226,0)</f>
        <v>0</v>
      </c>
      <c r="BI226" s="118">
        <f t="shared" ref="BI226:BI257" si="53">IF(U226="nulová",N226,0)</f>
        <v>0</v>
      </c>
      <c r="BJ226" s="19" t="s">
        <v>40</v>
      </c>
      <c r="BK226" s="118">
        <f t="shared" ref="BK226:BK257" si="54">ROUND(L226*K226,2)</f>
        <v>0</v>
      </c>
      <c r="BL226" s="19" t="s">
        <v>268</v>
      </c>
      <c r="BM226" s="19" t="s">
        <v>1982</v>
      </c>
    </row>
    <row r="227" spans="2:65" s="1" customFormat="1" ht="16.5" customHeight="1">
      <c r="B227" s="35"/>
      <c r="C227" s="173" t="s">
        <v>652</v>
      </c>
      <c r="D227" s="173" t="s">
        <v>220</v>
      </c>
      <c r="E227" s="174" t="s">
        <v>1983</v>
      </c>
      <c r="F227" s="251" t="s">
        <v>1984</v>
      </c>
      <c r="G227" s="251"/>
      <c r="H227" s="251"/>
      <c r="I227" s="251"/>
      <c r="J227" s="175" t="s">
        <v>372</v>
      </c>
      <c r="K227" s="176">
        <v>2</v>
      </c>
      <c r="L227" s="252">
        <v>0</v>
      </c>
      <c r="M227" s="253"/>
      <c r="N227" s="254">
        <f t="shared" si="45"/>
        <v>0</v>
      </c>
      <c r="O227" s="254"/>
      <c r="P227" s="254"/>
      <c r="Q227" s="254"/>
      <c r="R227" s="37"/>
      <c r="T227" s="177" t="s">
        <v>22</v>
      </c>
      <c r="U227" s="44" t="s">
        <v>49</v>
      </c>
      <c r="V227" s="36"/>
      <c r="W227" s="178">
        <f t="shared" si="46"/>
        <v>0</v>
      </c>
      <c r="X227" s="178">
        <v>0</v>
      </c>
      <c r="Y227" s="178">
        <f t="shared" si="47"/>
        <v>0</v>
      </c>
      <c r="Z227" s="178">
        <v>0</v>
      </c>
      <c r="AA227" s="179">
        <f t="shared" si="48"/>
        <v>0</v>
      </c>
      <c r="AR227" s="19" t="s">
        <v>268</v>
      </c>
      <c r="AT227" s="19" t="s">
        <v>220</v>
      </c>
      <c r="AU227" s="19" t="s">
        <v>93</v>
      </c>
      <c r="AY227" s="19" t="s">
        <v>219</v>
      </c>
      <c r="BE227" s="118">
        <f t="shared" si="49"/>
        <v>0</v>
      </c>
      <c r="BF227" s="118">
        <f t="shared" si="50"/>
        <v>0</v>
      </c>
      <c r="BG227" s="118">
        <f t="shared" si="51"/>
        <v>0</v>
      </c>
      <c r="BH227" s="118">
        <f t="shared" si="52"/>
        <v>0</v>
      </c>
      <c r="BI227" s="118">
        <f t="shared" si="53"/>
        <v>0</v>
      </c>
      <c r="BJ227" s="19" t="s">
        <v>40</v>
      </c>
      <c r="BK227" s="118">
        <f t="shared" si="54"/>
        <v>0</v>
      </c>
      <c r="BL227" s="19" t="s">
        <v>268</v>
      </c>
      <c r="BM227" s="19" t="s">
        <v>1985</v>
      </c>
    </row>
    <row r="228" spans="2:65" s="1" customFormat="1" ht="25.5" customHeight="1">
      <c r="B228" s="35"/>
      <c r="C228" s="173" t="s">
        <v>656</v>
      </c>
      <c r="D228" s="173" t="s">
        <v>220</v>
      </c>
      <c r="E228" s="174" t="s">
        <v>1986</v>
      </c>
      <c r="F228" s="251" t="s">
        <v>1987</v>
      </c>
      <c r="G228" s="251"/>
      <c r="H228" s="251"/>
      <c r="I228" s="251"/>
      <c r="J228" s="175" t="s">
        <v>372</v>
      </c>
      <c r="K228" s="176">
        <v>2</v>
      </c>
      <c r="L228" s="252">
        <v>0</v>
      </c>
      <c r="M228" s="253"/>
      <c r="N228" s="254">
        <f t="shared" si="45"/>
        <v>0</v>
      </c>
      <c r="O228" s="254"/>
      <c r="P228" s="254"/>
      <c r="Q228" s="254"/>
      <c r="R228" s="37"/>
      <c r="T228" s="177" t="s">
        <v>22</v>
      </c>
      <c r="U228" s="44" t="s">
        <v>49</v>
      </c>
      <c r="V228" s="36"/>
      <c r="W228" s="178">
        <f t="shared" si="46"/>
        <v>0</v>
      </c>
      <c r="X228" s="178">
        <v>0</v>
      </c>
      <c r="Y228" s="178">
        <f t="shared" si="47"/>
        <v>0</v>
      </c>
      <c r="Z228" s="178">
        <v>0</v>
      </c>
      <c r="AA228" s="179">
        <f t="shared" si="48"/>
        <v>0</v>
      </c>
      <c r="AR228" s="19" t="s">
        <v>268</v>
      </c>
      <c r="AT228" s="19" t="s">
        <v>220</v>
      </c>
      <c r="AU228" s="19" t="s">
        <v>93</v>
      </c>
      <c r="AY228" s="19" t="s">
        <v>219</v>
      </c>
      <c r="BE228" s="118">
        <f t="shared" si="49"/>
        <v>0</v>
      </c>
      <c r="BF228" s="118">
        <f t="shared" si="50"/>
        <v>0</v>
      </c>
      <c r="BG228" s="118">
        <f t="shared" si="51"/>
        <v>0</v>
      </c>
      <c r="BH228" s="118">
        <f t="shared" si="52"/>
        <v>0</v>
      </c>
      <c r="BI228" s="118">
        <f t="shared" si="53"/>
        <v>0</v>
      </c>
      <c r="BJ228" s="19" t="s">
        <v>40</v>
      </c>
      <c r="BK228" s="118">
        <f t="shared" si="54"/>
        <v>0</v>
      </c>
      <c r="BL228" s="19" t="s">
        <v>268</v>
      </c>
      <c r="BM228" s="19" t="s">
        <v>1988</v>
      </c>
    </row>
    <row r="229" spans="2:65" s="1" customFormat="1" ht="25.5" customHeight="1">
      <c r="B229" s="35"/>
      <c r="C229" s="173" t="s">
        <v>660</v>
      </c>
      <c r="D229" s="173" t="s">
        <v>220</v>
      </c>
      <c r="E229" s="174" t="s">
        <v>1989</v>
      </c>
      <c r="F229" s="251" t="s">
        <v>1990</v>
      </c>
      <c r="G229" s="251"/>
      <c r="H229" s="251"/>
      <c r="I229" s="251"/>
      <c r="J229" s="175" t="s">
        <v>372</v>
      </c>
      <c r="K229" s="176">
        <v>32</v>
      </c>
      <c r="L229" s="252">
        <v>0</v>
      </c>
      <c r="M229" s="253"/>
      <c r="N229" s="254">
        <f t="shared" si="45"/>
        <v>0</v>
      </c>
      <c r="O229" s="254"/>
      <c r="P229" s="254"/>
      <c r="Q229" s="254"/>
      <c r="R229" s="37"/>
      <c r="T229" s="177" t="s">
        <v>22</v>
      </c>
      <c r="U229" s="44" t="s">
        <v>49</v>
      </c>
      <c r="V229" s="36"/>
      <c r="W229" s="178">
        <f t="shared" si="46"/>
        <v>0</v>
      </c>
      <c r="X229" s="178">
        <v>0</v>
      </c>
      <c r="Y229" s="178">
        <f t="shared" si="47"/>
        <v>0</v>
      </c>
      <c r="Z229" s="178">
        <v>0</v>
      </c>
      <c r="AA229" s="179">
        <f t="shared" si="48"/>
        <v>0</v>
      </c>
      <c r="AR229" s="19" t="s">
        <v>268</v>
      </c>
      <c r="AT229" s="19" t="s">
        <v>220</v>
      </c>
      <c r="AU229" s="19" t="s">
        <v>93</v>
      </c>
      <c r="AY229" s="19" t="s">
        <v>219</v>
      </c>
      <c r="BE229" s="118">
        <f t="shared" si="49"/>
        <v>0</v>
      </c>
      <c r="BF229" s="118">
        <f t="shared" si="50"/>
        <v>0</v>
      </c>
      <c r="BG229" s="118">
        <f t="shared" si="51"/>
        <v>0</v>
      </c>
      <c r="BH229" s="118">
        <f t="shared" si="52"/>
        <v>0</v>
      </c>
      <c r="BI229" s="118">
        <f t="shared" si="53"/>
        <v>0</v>
      </c>
      <c r="BJ229" s="19" t="s">
        <v>40</v>
      </c>
      <c r="BK229" s="118">
        <f t="shared" si="54"/>
        <v>0</v>
      </c>
      <c r="BL229" s="19" t="s">
        <v>268</v>
      </c>
      <c r="BM229" s="19" t="s">
        <v>1991</v>
      </c>
    </row>
    <row r="230" spans="2:65" s="1" customFormat="1" ht="25.5" customHeight="1">
      <c r="B230" s="35"/>
      <c r="C230" s="173" t="s">
        <v>664</v>
      </c>
      <c r="D230" s="173" t="s">
        <v>220</v>
      </c>
      <c r="E230" s="174" t="s">
        <v>1992</v>
      </c>
      <c r="F230" s="251" t="s">
        <v>1993</v>
      </c>
      <c r="G230" s="251"/>
      <c r="H230" s="251"/>
      <c r="I230" s="251"/>
      <c r="J230" s="175" t="s">
        <v>372</v>
      </c>
      <c r="K230" s="176">
        <v>186</v>
      </c>
      <c r="L230" s="252">
        <v>0</v>
      </c>
      <c r="M230" s="253"/>
      <c r="N230" s="254">
        <f t="shared" si="45"/>
        <v>0</v>
      </c>
      <c r="O230" s="254"/>
      <c r="P230" s="254"/>
      <c r="Q230" s="254"/>
      <c r="R230" s="37"/>
      <c r="T230" s="177" t="s">
        <v>22</v>
      </c>
      <c r="U230" s="44" t="s">
        <v>49</v>
      </c>
      <c r="V230" s="36"/>
      <c r="W230" s="178">
        <f t="shared" si="46"/>
        <v>0</v>
      </c>
      <c r="X230" s="178">
        <v>0</v>
      </c>
      <c r="Y230" s="178">
        <f t="shared" si="47"/>
        <v>0</v>
      </c>
      <c r="Z230" s="178">
        <v>0</v>
      </c>
      <c r="AA230" s="179">
        <f t="shared" si="48"/>
        <v>0</v>
      </c>
      <c r="AR230" s="19" t="s">
        <v>268</v>
      </c>
      <c r="AT230" s="19" t="s">
        <v>220</v>
      </c>
      <c r="AU230" s="19" t="s">
        <v>93</v>
      </c>
      <c r="AY230" s="19" t="s">
        <v>219</v>
      </c>
      <c r="BE230" s="118">
        <f t="shared" si="49"/>
        <v>0</v>
      </c>
      <c r="BF230" s="118">
        <f t="shared" si="50"/>
        <v>0</v>
      </c>
      <c r="BG230" s="118">
        <f t="shared" si="51"/>
        <v>0</v>
      </c>
      <c r="BH230" s="118">
        <f t="shared" si="52"/>
        <v>0</v>
      </c>
      <c r="BI230" s="118">
        <f t="shared" si="53"/>
        <v>0</v>
      </c>
      <c r="BJ230" s="19" t="s">
        <v>40</v>
      </c>
      <c r="BK230" s="118">
        <f t="shared" si="54"/>
        <v>0</v>
      </c>
      <c r="BL230" s="19" t="s">
        <v>268</v>
      </c>
      <c r="BM230" s="19" t="s">
        <v>1994</v>
      </c>
    </row>
    <row r="231" spans="2:65" s="1" customFormat="1" ht="25.5" customHeight="1">
      <c r="B231" s="35"/>
      <c r="C231" s="173" t="s">
        <v>668</v>
      </c>
      <c r="D231" s="173" t="s">
        <v>220</v>
      </c>
      <c r="E231" s="174" t="s">
        <v>1995</v>
      </c>
      <c r="F231" s="251" t="s">
        <v>1996</v>
      </c>
      <c r="G231" s="251"/>
      <c r="H231" s="251"/>
      <c r="I231" s="251"/>
      <c r="J231" s="175" t="s">
        <v>372</v>
      </c>
      <c r="K231" s="176">
        <v>4</v>
      </c>
      <c r="L231" s="252">
        <v>0</v>
      </c>
      <c r="M231" s="253"/>
      <c r="N231" s="254">
        <f t="shared" si="45"/>
        <v>0</v>
      </c>
      <c r="O231" s="254"/>
      <c r="P231" s="254"/>
      <c r="Q231" s="254"/>
      <c r="R231" s="37"/>
      <c r="T231" s="177" t="s">
        <v>22</v>
      </c>
      <c r="U231" s="44" t="s">
        <v>49</v>
      </c>
      <c r="V231" s="36"/>
      <c r="W231" s="178">
        <f t="shared" si="46"/>
        <v>0</v>
      </c>
      <c r="X231" s="178">
        <v>0</v>
      </c>
      <c r="Y231" s="178">
        <f t="shared" si="47"/>
        <v>0</v>
      </c>
      <c r="Z231" s="178">
        <v>0</v>
      </c>
      <c r="AA231" s="179">
        <f t="shared" si="48"/>
        <v>0</v>
      </c>
      <c r="AR231" s="19" t="s">
        <v>268</v>
      </c>
      <c r="AT231" s="19" t="s">
        <v>220</v>
      </c>
      <c r="AU231" s="19" t="s">
        <v>93</v>
      </c>
      <c r="AY231" s="19" t="s">
        <v>219</v>
      </c>
      <c r="BE231" s="118">
        <f t="shared" si="49"/>
        <v>0</v>
      </c>
      <c r="BF231" s="118">
        <f t="shared" si="50"/>
        <v>0</v>
      </c>
      <c r="BG231" s="118">
        <f t="shared" si="51"/>
        <v>0</v>
      </c>
      <c r="BH231" s="118">
        <f t="shared" si="52"/>
        <v>0</v>
      </c>
      <c r="BI231" s="118">
        <f t="shared" si="53"/>
        <v>0</v>
      </c>
      <c r="BJ231" s="19" t="s">
        <v>40</v>
      </c>
      <c r="BK231" s="118">
        <f t="shared" si="54"/>
        <v>0</v>
      </c>
      <c r="BL231" s="19" t="s">
        <v>268</v>
      </c>
      <c r="BM231" s="19" t="s">
        <v>1997</v>
      </c>
    </row>
    <row r="232" spans="2:65" s="1" customFormat="1" ht="25.5" customHeight="1">
      <c r="B232" s="35"/>
      <c r="C232" s="173" t="s">
        <v>672</v>
      </c>
      <c r="D232" s="173" t="s">
        <v>220</v>
      </c>
      <c r="E232" s="174" t="s">
        <v>1998</v>
      </c>
      <c r="F232" s="251" t="s">
        <v>1999</v>
      </c>
      <c r="G232" s="251"/>
      <c r="H232" s="251"/>
      <c r="I232" s="251"/>
      <c r="J232" s="175" t="s">
        <v>372</v>
      </c>
      <c r="K232" s="176">
        <v>9</v>
      </c>
      <c r="L232" s="252">
        <v>0</v>
      </c>
      <c r="M232" s="253"/>
      <c r="N232" s="254">
        <f t="shared" si="45"/>
        <v>0</v>
      </c>
      <c r="O232" s="254"/>
      <c r="P232" s="254"/>
      <c r="Q232" s="254"/>
      <c r="R232" s="37"/>
      <c r="T232" s="177" t="s">
        <v>22</v>
      </c>
      <c r="U232" s="44" t="s">
        <v>49</v>
      </c>
      <c r="V232" s="36"/>
      <c r="W232" s="178">
        <f t="shared" si="46"/>
        <v>0</v>
      </c>
      <c r="X232" s="178">
        <v>0</v>
      </c>
      <c r="Y232" s="178">
        <f t="shared" si="47"/>
        <v>0</v>
      </c>
      <c r="Z232" s="178">
        <v>0</v>
      </c>
      <c r="AA232" s="179">
        <f t="shared" si="48"/>
        <v>0</v>
      </c>
      <c r="AR232" s="19" t="s">
        <v>268</v>
      </c>
      <c r="AT232" s="19" t="s">
        <v>220</v>
      </c>
      <c r="AU232" s="19" t="s">
        <v>93</v>
      </c>
      <c r="AY232" s="19" t="s">
        <v>219</v>
      </c>
      <c r="BE232" s="118">
        <f t="shared" si="49"/>
        <v>0</v>
      </c>
      <c r="BF232" s="118">
        <f t="shared" si="50"/>
        <v>0</v>
      </c>
      <c r="BG232" s="118">
        <f t="shared" si="51"/>
        <v>0</v>
      </c>
      <c r="BH232" s="118">
        <f t="shared" si="52"/>
        <v>0</v>
      </c>
      <c r="BI232" s="118">
        <f t="shared" si="53"/>
        <v>0</v>
      </c>
      <c r="BJ232" s="19" t="s">
        <v>40</v>
      </c>
      <c r="BK232" s="118">
        <f t="shared" si="54"/>
        <v>0</v>
      </c>
      <c r="BL232" s="19" t="s">
        <v>268</v>
      </c>
      <c r="BM232" s="19" t="s">
        <v>2000</v>
      </c>
    </row>
    <row r="233" spans="2:65" s="1" customFormat="1" ht="25.5" customHeight="1">
      <c r="B233" s="35"/>
      <c r="C233" s="173" t="s">
        <v>676</v>
      </c>
      <c r="D233" s="173" t="s">
        <v>220</v>
      </c>
      <c r="E233" s="174" t="s">
        <v>2001</v>
      </c>
      <c r="F233" s="251" t="s">
        <v>2002</v>
      </c>
      <c r="G233" s="251"/>
      <c r="H233" s="251"/>
      <c r="I233" s="251"/>
      <c r="J233" s="175" t="s">
        <v>372</v>
      </c>
      <c r="K233" s="176">
        <v>6</v>
      </c>
      <c r="L233" s="252">
        <v>0</v>
      </c>
      <c r="M233" s="253"/>
      <c r="N233" s="254">
        <f t="shared" si="45"/>
        <v>0</v>
      </c>
      <c r="O233" s="254"/>
      <c r="P233" s="254"/>
      <c r="Q233" s="254"/>
      <c r="R233" s="37"/>
      <c r="T233" s="177" t="s">
        <v>22</v>
      </c>
      <c r="U233" s="44" t="s">
        <v>49</v>
      </c>
      <c r="V233" s="36"/>
      <c r="W233" s="178">
        <f t="shared" si="46"/>
        <v>0</v>
      </c>
      <c r="X233" s="178">
        <v>0</v>
      </c>
      <c r="Y233" s="178">
        <f t="shared" si="47"/>
        <v>0</v>
      </c>
      <c r="Z233" s="178">
        <v>0</v>
      </c>
      <c r="AA233" s="179">
        <f t="shared" si="48"/>
        <v>0</v>
      </c>
      <c r="AR233" s="19" t="s">
        <v>268</v>
      </c>
      <c r="AT233" s="19" t="s">
        <v>220</v>
      </c>
      <c r="AU233" s="19" t="s">
        <v>93</v>
      </c>
      <c r="AY233" s="19" t="s">
        <v>219</v>
      </c>
      <c r="BE233" s="118">
        <f t="shared" si="49"/>
        <v>0</v>
      </c>
      <c r="BF233" s="118">
        <f t="shared" si="50"/>
        <v>0</v>
      </c>
      <c r="BG233" s="118">
        <f t="shared" si="51"/>
        <v>0</v>
      </c>
      <c r="BH233" s="118">
        <f t="shared" si="52"/>
        <v>0</v>
      </c>
      <c r="BI233" s="118">
        <f t="shared" si="53"/>
        <v>0</v>
      </c>
      <c r="BJ233" s="19" t="s">
        <v>40</v>
      </c>
      <c r="BK233" s="118">
        <f t="shared" si="54"/>
        <v>0</v>
      </c>
      <c r="BL233" s="19" t="s">
        <v>268</v>
      </c>
      <c r="BM233" s="19" t="s">
        <v>2003</v>
      </c>
    </row>
    <row r="234" spans="2:65" s="1" customFormat="1" ht="25.5" customHeight="1">
      <c r="B234" s="35"/>
      <c r="C234" s="173" t="s">
        <v>680</v>
      </c>
      <c r="D234" s="173" t="s">
        <v>220</v>
      </c>
      <c r="E234" s="174" t="s">
        <v>2004</v>
      </c>
      <c r="F234" s="251" t="s">
        <v>2005</v>
      </c>
      <c r="G234" s="251"/>
      <c r="H234" s="251"/>
      <c r="I234" s="251"/>
      <c r="J234" s="175" t="s">
        <v>372</v>
      </c>
      <c r="K234" s="176">
        <v>14</v>
      </c>
      <c r="L234" s="252">
        <v>0</v>
      </c>
      <c r="M234" s="253"/>
      <c r="N234" s="254">
        <f t="shared" si="45"/>
        <v>0</v>
      </c>
      <c r="O234" s="254"/>
      <c r="P234" s="254"/>
      <c r="Q234" s="254"/>
      <c r="R234" s="37"/>
      <c r="T234" s="177" t="s">
        <v>22</v>
      </c>
      <c r="U234" s="44" t="s">
        <v>49</v>
      </c>
      <c r="V234" s="36"/>
      <c r="W234" s="178">
        <f t="shared" si="46"/>
        <v>0</v>
      </c>
      <c r="X234" s="178">
        <v>0</v>
      </c>
      <c r="Y234" s="178">
        <f t="shared" si="47"/>
        <v>0</v>
      </c>
      <c r="Z234" s="178">
        <v>0</v>
      </c>
      <c r="AA234" s="179">
        <f t="shared" si="48"/>
        <v>0</v>
      </c>
      <c r="AR234" s="19" t="s">
        <v>268</v>
      </c>
      <c r="AT234" s="19" t="s">
        <v>220</v>
      </c>
      <c r="AU234" s="19" t="s">
        <v>93</v>
      </c>
      <c r="AY234" s="19" t="s">
        <v>219</v>
      </c>
      <c r="BE234" s="118">
        <f t="shared" si="49"/>
        <v>0</v>
      </c>
      <c r="BF234" s="118">
        <f t="shared" si="50"/>
        <v>0</v>
      </c>
      <c r="BG234" s="118">
        <f t="shared" si="51"/>
        <v>0</v>
      </c>
      <c r="BH234" s="118">
        <f t="shared" si="52"/>
        <v>0</v>
      </c>
      <c r="BI234" s="118">
        <f t="shared" si="53"/>
        <v>0</v>
      </c>
      <c r="BJ234" s="19" t="s">
        <v>40</v>
      </c>
      <c r="BK234" s="118">
        <f t="shared" si="54"/>
        <v>0</v>
      </c>
      <c r="BL234" s="19" t="s">
        <v>268</v>
      </c>
      <c r="BM234" s="19" t="s">
        <v>2006</v>
      </c>
    </row>
    <row r="235" spans="2:65" s="1" customFormat="1" ht="25.5" customHeight="1">
      <c r="B235" s="35"/>
      <c r="C235" s="173" t="s">
        <v>684</v>
      </c>
      <c r="D235" s="173" t="s">
        <v>220</v>
      </c>
      <c r="E235" s="174" t="s">
        <v>2007</v>
      </c>
      <c r="F235" s="251" t="s">
        <v>2008</v>
      </c>
      <c r="G235" s="251"/>
      <c r="H235" s="251"/>
      <c r="I235" s="251"/>
      <c r="J235" s="175" t="s">
        <v>372</v>
      </c>
      <c r="K235" s="176">
        <v>2</v>
      </c>
      <c r="L235" s="252">
        <v>0</v>
      </c>
      <c r="M235" s="253"/>
      <c r="N235" s="254">
        <f t="shared" si="45"/>
        <v>0</v>
      </c>
      <c r="O235" s="254"/>
      <c r="P235" s="254"/>
      <c r="Q235" s="254"/>
      <c r="R235" s="37"/>
      <c r="T235" s="177" t="s">
        <v>22</v>
      </c>
      <c r="U235" s="44" t="s">
        <v>49</v>
      </c>
      <c r="V235" s="36"/>
      <c r="W235" s="178">
        <f t="shared" si="46"/>
        <v>0</v>
      </c>
      <c r="X235" s="178">
        <v>0</v>
      </c>
      <c r="Y235" s="178">
        <f t="shared" si="47"/>
        <v>0</v>
      </c>
      <c r="Z235" s="178">
        <v>0</v>
      </c>
      <c r="AA235" s="179">
        <f t="shared" si="48"/>
        <v>0</v>
      </c>
      <c r="AR235" s="19" t="s">
        <v>268</v>
      </c>
      <c r="AT235" s="19" t="s">
        <v>220</v>
      </c>
      <c r="AU235" s="19" t="s">
        <v>93</v>
      </c>
      <c r="AY235" s="19" t="s">
        <v>219</v>
      </c>
      <c r="BE235" s="118">
        <f t="shared" si="49"/>
        <v>0</v>
      </c>
      <c r="BF235" s="118">
        <f t="shared" si="50"/>
        <v>0</v>
      </c>
      <c r="BG235" s="118">
        <f t="shared" si="51"/>
        <v>0</v>
      </c>
      <c r="BH235" s="118">
        <f t="shared" si="52"/>
        <v>0</v>
      </c>
      <c r="BI235" s="118">
        <f t="shared" si="53"/>
        <v>0</v>
      </c>
      <c r="BJ235" s="19" t="s">
        <v>40</v>
      </c>
      <c r="BK235" s="118">
        <f t="shared" si="54"/>
        <v>0</v>
      </c>
      <c r="BL235" s="19" t="s">
        <v>268</v>
      </c>
      <c r="BM235" s="19" t="s">
        <v>2009</v>
      </c>
    </row>
    <row r="236" spans="2:65" s="1" customFormat="1" ht="25.5" customHeight="1">
      <c r="B236" s="35"/>
      <c r="C236" s="173" t="s">
        <v>688</v>
      </c>
      <c r="D236" s="173" t="s">
        <v>220</v>
      </c>
      <c r="E236" s="174" t="s">
        <v>2010</v>
      </c>
      <c r="F236" s="251" t="s">
        <v>2011</v>
      </c>
      <c r="G236" s="251"/>
      <c r="H236" s="251"/>
      <c r="I236" s="251"/>
      <c r="J236" s="175" t="s">
        <v>372</v>
      </c>
      <c r="K236" s="176">
        <v>10</v>
      </c>
      <c r="L236" s="252">
        <v>0</v>
      </c>
      <c r="M236" s="253"/>
      <c r="N236" s="254">
        <f t="shared" si="45"/>
        <v>0</v>
      </c>
      <c r="O236" s="254"/>
      <c r="P236" s="254"/>
      <c r="Q236" s="254"/>
      <c r="R236" s="37"/>
      <c r="T236" s="177" t="s">
        <v>22</v>
      </c>
      <c r="U236" s="44" t="s">
        <v>49</v>
      </c>
      <c r="V236" s="36"/>
      <c r="W236" s="178">
        <f t="shared" si="46"/>
        <v>0</v>
      </c>
      <c r="X236" s="178">
        <v>0</v>
      </c>
      <c r="Y236" s="178">
        <f t="shared" si="47"/>
        <v>0</v>
      </c>
      <c r="Z236" s="178">
        <v>0</v>
      </c>
      <c r="AA236" s="179">
        <f t="shared" si="48"/>
        <v>0</v>
      </c>
      <c r="AR236" s="19" t="s">
        <v>268</v>
      </c>
      <c r="AT236" s="19" t="s">
        <v>220</v>
      </c>
      <c r="AU236" s="19" t="s">
        <v>93</v>
      </c>
      <c r="AY236" s="19" t="s">
        <v>219</v>
      </c>
      <c r="BE236" s="118">
        <f t="shared" si="49"/>
        <v>0</v>
      </c>
      <c r="BF236" s="118">
        <f t="shared" si="50"/>
        <v>0</v>
      </c>
      <c r="BG236" s="118">
        <f t="shared" si="51"/>
        <v>0</v>
      </c>
      <c r="BH236" s="118">
        <f t="shared" si="52"/>
        <v>0</v>
      </c>
      <c r="BI236" s="118">
        <f t="shared" si="53"/>
        <v>0</v>
      </c>
      <c r="BJ236" s="19" t="s">
        <v>40</v>
      </c>
      <c r="BK236" s="118">
        <f t="shared" si="54"/>
        <v>0</v>
      </c>
      <c r="BL236" s="19" t="s">
        <v>268</v>
      </c>
      <c r="BM236" s="19" t="s">
        <v>2012</v>
      </c>
    </row>
    <row r="237" spans="2:65" s="1" customFormat="1" ht="25.5" customHeight="1">
      <c r="B237" s="35"/>
      <c r="C237" s="173" t="s">
        <v>692</v>
      </c>
      <c r="D237" s="173" t="s">
        <v>220</v>
      </c>
      <c r="E237" s="174" t="s">
        <v>2013</v>
      </c>
      <c r="F237" s="251" t="s">
        <v>2014</v>
      </c>
      <c r="G237" s="251"/>
      <c r="H237" s="251"/>
      <c r="I237" s="251"/>
      <c r="J237" s="175" t="s">
        <v>372</v>
      </c>
      <c r="K237" s="176">
        <v>16</v>
      </c>
      <c r="L237" s="252">
        <v>0</v>
      </c>
      <c r="M237" s="253"/>
      <c r="N237" s="254">
        <f t="shared" si="45"/>
        <v>0</v>
      </c>
      <c r="O237" s="254"/>
      <c r="P237" s="254"/>
      <c r="Q237" s="254"/>
      <c r="R237" s="37"/>
      <c r="T237" s="177" t="s">
        <v>22</v>
      </c>
      <c r="U237" s="44" t="s">
        <v>49</v>
      </c>
      <c r="V237" s="36"/>
      <c r="W237" s="178">
        <f t="shared" si="46"/>
        <v>0</v>
      </c>
      <c r="X237" s="178">
        <v>0</v>
      </c>
      <c r="Y237" s="178">
        <f t="shared" si="47"/>
        <v>0</v>
      </c>
      <c r="Z237" s="178">
        <v>0</v>
      </c>
      <c r="AA237" s="179">
        <f t="shared" si="48"/>
        <v>0</v>
      </c>
      <c r="AR237" s="19" t="s">
        <v>268</v>
      </c>
      <c r="AT237" s="19" t="s">
        <v>220</v>
      </c>
      <c r="AU237" s="19" t="s">
        <v>93</v>
      </c>
      <c r="AY237" s="19" t="s">
        <v>219</v>
      </c>
      <c r="BE237" s="118">
        <f t="shared" si="49"/>
        <v>0</v>
      </c>
      <c r="BF237" s="118">
        <f t="shared" si="50"/>
        <v>0</v>
      </c>
      <c r="BG237" s="118">
        <f t="shared" si="51"/>
        <v>0</v>
      </c>
      <c r="BH237" s="118">
        <f t="shared" si="52"/>
        <v>0</v>
      </c>
      <c r="BI237" s="118">
        <f t="shared" si="53"/>
        <v>0</v>
      </c>
      <c r="BJ237" s="19" t="s">
        <v>40</v>
      </c>
      <c r="BK237" s="118">
        <f t="shared" si="54"/>
        <v>0</v>
      </c>
      <c r="BL237" s="19" t="s">
        <v>268</v>
      </c>
      <c r="BM237" s="19" t="s">
        <v>2015</v>
      </c>
    </row>
    <row r="238" spans="2:65" s="1" customFormat="1" ht="25.5" customHeight="1">
      <c r="B238" s="35"/>
      <c r="C238" s="173" t="s">
        <v>696</v>
      </c>
      <c r="D238" s="173" t="s">
        <v>220</v>
      </c>
      <c r="E238" s="174" t="s">
        <v>2016</v>
      </c>
      <c r="F238" s="251" t="s">
        <v>2017</v>
      </c>
      <c r="G238" s="251"/>
      <c r="H238" s="251"/>
      <c r="I238" s="251"/>
      <c r="J238" s="175" t="s">
        <v>372</v>
      </c>
      <c r="K238" s="176">
        <v>93</v>
      </c>
      <c r="L238" s="252">
        <v>0</v>
      </c>
      <c r="M238" s="253"/>
      <c r="N238" s="254">
        <f t="shared" si="45"/>
        <v>0</v>
      </c>
      <c r="O238" s="254"/>
      <c r="P238" s="254"/>
      <c r="Q238" s="254"/>
      <c r="R238" s="37"/>
      <c r="T238" s="177" t="s">
        <v>22</v>
      </c>
      <c r="U238" s="44" t="s">
        <v>49</v>
      </c>
      <c r="V238" s="36"/>
      <c r="W238" s="178">
        <f t="shared" si="46"/>
        <v>0</v>
      </c>
      <c r="X238" s="178">
        <v>0</v>
      </c>
      <c r="Y238" s="178">
        <f t="shared" si="47"/>
        <v>0</v>
      </c>
      <c r="Z238" s="178">
        <v>0</v>
      </c>
      <c r="AA238" s="179">
        <f t="shared" si="48"/>
        <v>0</v>
      </c>
      <c r="AR238" s="19" t="s">
        <v>268</v>
      </c>
      <c r="AT238" s="19" t="s">
        <v>220</v>
      </c>
      <c r="AU238" s="19" t="s">
        <v>93</v>
      </c>
      <c r="AY238" s="19" t="s">
        <v>219</v>
      </c>
      <c r="BE238" s="118">
        <f t="shared" si="49"/>
        <v>0</v>
      </c>
      <c r="BF238" s="118">
        <f t="shared" si="50"/>
        <v>0</v>
      </c>
      <c r="BG238" s="118">
        <f t="shared" si="51"/>
        <v>0</v>
      </c>
      <c r="BH238" s="118">
        <f t="shared" si="52"/>
        <v>0</v>
      </c>
      <c r="BI238" s="118">
        <f t="shared" si="53"/>
        <v>0</v>
      </c>
      <c r="BJ238" s="19" t="s">
        <v>40</v>
      </c>
      <c r="BK238" s="118">
        <f t="shared" si="54"/>
        <v>0</v>
      </c>
      <c r="BL238" s="19" t="s">
        <v>268</v>
      </c>
      <c r="BM238" s="19" t="s">
        <v>2018</v>
      </c>
    </row>
    <row r="239" spans="2:65" s="1" customFormat="1" ht="25.5" customHeight="1">
      <c r="B239" s="35"/>
      <c r="C239" s="173" t="s">
        <v>700</v>
      </c>
      <c r="D239" s="173" t="s">
        <v>220</v>
      </c>
      <c r="E239" s="174" t="s">
        <v>2019</v>
      </c>
      <c r="F239" s="251" t="s">
        <v>2020</v>
      </c>
      <c r="G239" s="251"/>
      <c r="H239" s="251"/>
      <c r="I239" s="251"/>
      <c r="J239" s="175" t="s">
        <v>372</v>
      </c>
      <c r="K239" s="176">
        <v>1</v>
      </c>
      <c r="L239" s="252">
        <v>0</v>
      </c>
      <c r="M239" s="253"/>
      <c r="N239" s="254">
        <f t="shared" si="45"/>
        <v>0</v>
      </c>
      <c r="O239" s="254"/>
      <c r="P239" s="254"/>
      <c r="Q239" s="254"/>
      <c r="R239" s="37"/>
      <c r="T239" s="177" t="s">
        <v>22</v>
      </c>
      <c r="U239" s="44" t="s">
        <v>49</v>
      </c>
      <c r="V239" s="36"/>
      <c r="W239" s="178">
        <f t="shared" si="46"/>
        <v>0</v>
      </c>
      <c r="X239" s="178">
        <v>2.5000000000000001E-4</v>
      </c>
      <c r="Y239" s="178">
        <f t="shared" si="47"/>
        <v>2.5000000000000001E-4</v>
      </c>
      <c r="Z239" s="178">
        <v>0</v>
      </c>
      <c r="AA239" s="179">
        <f t="shared" si="48"/>
        <v>0</v>
      </c>
      <c r="AR239" s="19" t="s">
        <v>268</v>
      </c>
      <c r="AT239" s="19" t="s">
        <v>220</v>
      </c>
      <c r="AU239" s="19" t="s">
        <v>93</v>
      </c>
      <c r="AY239" s="19" t="s">
        <v>219</v>
      </c>
      <c r="BE239" s="118">
        <f t="shared" si="49"/>
        <v>0</v>
      </c>
      <c r="BF239" s="118">
        <f t="shared" si="50"/>
        <v>0</v>
      </c>
      <c r="BG239" s="118">
        <f t="shared" si="51"/>
        <v>0</v>
      </c>
      <c r="BH239" s="118">
        <f t="shared" si="52"/>
        <v>0</v>
      </c>
      <c r="BI239" s="118">
        <f t="shared" si="53"/>
        <v>0</v>
      </c>
      <c r="BJ239" s="19" t="s">
        <v>40</v>
      </c>
      <c r="BK239" s="118">
        <f t="shared" si="54"/>
        <v>0</v>
      </c>
      <c r="BL239" s="19" t="s">
        <v>268</v>
      </c>
      <c r="BM239" s="19" t="s">
        <v>2021</v>
      </c>
    </row>
    <row r="240" spans="2:65" s="1" customFormat="1" ht="25.5" customHeight="1">
      <c r="B240" s="35"/>
      <c r="C240" s="173" t="s">
        <v>704</v>
      </c>
      <c r="D240" s="173" t="s">
        <v>220</v>
      </c>
      <c r="E240" s="174" t="s">
        <v>2022</v>
      </c>
      <c r="F240" s="251" t="s">
        <v>2023</v>
      </c>
      <c r="G240" s="251"/>
      <c r="H240" s="251"/>
      <c r="I240" s="251"/>
      <c r="J240" s="175" t="s">
        <v>372</v>
      </c>
      <c r="K240" s="176">
        <v>2</v>
      </c>
      <c r="L240" s="252">
        <v>0</v>
      </c>
      <c r="M240" s="253"/>
      <c r="N240" s="254">
        <f t="shared" si="45"/>
        <v>0</v>
      </c>
      <c r="O240" s="254"/>
      <c r="P240" s="254"/>
      <c r="Q240" s="254"/>
      <c r="R240" s="37"/>
      <c r="T240" s="177" t="s">
        <v>22</v>
      </c>
      <c r="U240" s="44" t="s">
        <v>49</v>
      </c>
      <c r="V240" s="36"/>
      <c r="W240" s="178">
        <f t="shared" si="46"/>
        <v>0</v>
      </c>
      <c r="X240" s="178">
        <v>5.1999999999999995E-4</v>
      </c>
      <c r="Y240" s="178">
        <f t="shared" si="47"/>
        <v>1.0399999999999999E-3</v>
      </c>
      <c r="Z240" s="178">
        <v>0</v>
      </c>
      <c r="AA240" s="179">
        <f t="shared" si="48"/>
        <v>0</v>
      </c>
      <c r="AR240" s="19" t="s">
        <v>268</v>
      </c>
      <c r="AT240" s="19" t="s">
        <v>220</v>
      </c>
      <c r="AU240" s="19" t="s">
        <v>93</v>
      </c>
      <c r="AY240" s="19" t="s">
        <v>219</v>
      </c>
      <c r="BE240" s="118">
        <f t="shared" si="49"/>
        <v>0</v>
      </c>
      <c r="BF240" s="118">
        <f t="shared" si="50"/>
        <v>0</v>
      </c>
      <c r="BG240" s="118">
        <f t="shared" si="51"/>
        <v>0</v>
      </c>
      <c r="BH240" s="118">
        <f t="shared" si="52"/>
        <v>0</v>
      </c>
      <c r="BI240" s="118">
        <f t="shared" si="53"/>
        <v>0</v>
      </c>
      <c r="BJ240" s="19" t="s">
        <v>40</v>
      </c>
      <c r="BK240" s="118">
        <f t="shared" si="54"/>
        <v>0</v>
      </c>
      <c r="BL240" s="19" t="s">
        <v>268</v>
      </c>
      <c r="BM240" s="19" t="s">
        <v>2024</v>
      </c>
    </row>
    <row r="241" spans="2:65" s="1" customFormat="1" ht="25.5" customHeight="1">
      <c r="B241" s="35"/>
      <c r="C241" s="173" t="s">
        <v>708</v>
      </c>
      <c r="D241" s="173" t="s">
        <v>220</v>
      </c>
      <c r="E241" s="174" t="s">
        <v>2025</v>
      </c>
      <c r="F241" s="251" t="s">
        <v>2026</v>
      </c>
      <c r="G241" s="251"/>
      <c r="H241" s="251"/>
      <c r="I241" s="251"/>
      <c r="J241" s="175" t="s">
        <v>372</v>
      </c>
      <c r="K241" s="176">
        <v>10</v>
      </c>
      <c r="L241" s="252">
        <v>0</v>
      </c>
      <c r="M241" s="253"/>
      <c r="N241" s="254">
        <f t="shared" si="45"/>
        <v>0</v>
      </c>
      <c r="O241" s="254"/>
      <c r="P241" s="254"/>
      <c r="Q241" s="254"/>
      <c r="R241" s="37"/>
      <c r="T241" s="177" t="s">
        <v>22</v>
      </c>
      <c r="U241" s="44" t="s">
        <v>49</v>
      </c>
      <c r="V241" s="36"/>
      <c r="W241" s="178">
        <f t="shared" si="46"/>
        <v>0</v>
      </c>
      <c r="X241" s="178">
        <v>0</v>
      </c>
      <c r="Y241" s="178">
        <f t="shared" si="47"/>
        <v>0</v>
      </c>
      <c r="Z241" s="178">
        <v>0</v>
      </c>
      <c r="AA241" s="179">
        <f t="shared" si="48"/>
        <v>0</v>
      </c>
      <c r="AR241" s="19" t="s">
        <v>268</v>
      </c>
      <c r="AT241" s="19" t="s">
        <v>220</v>
      </c>
      <c r="AU241" s="19" t="s">
        <v>93</v>
      </c>
      <c r="AY241" s="19" t="s">
        <v>219</v>
      </c>
      <c r="BE241" s="118">
        <f t="shared" si="49"/>
        <v>0</v>
      </c>
      <c r="BF241" s="118">
        <f t="shared" si="50"/>
        <v>0</v>
      </c>
      <c r="BG241" s="118">
        <f t="shared" si="51"/>
        <v>0</v>
      </c>
      <c r="BH241" s="118">
        <f t="shared" si="52"/>
        <v>0</v>
      </c>
      <c r="BI241" s="118">
        <f t="shared" si="53"/>
        <v>0</v>
      </c>
      <c r="BJ241" s="19" t="s">
        <v>40</v>
      </c>
      <c r="BK241" s="118">
        <f t="shared" si="54"/>
        <v>0</v>
      </c>
      <c r="BL241" s="19" t="s">
        <v>268</v>
      </c>
      <c r="BM241" s="19" t="s">
        <v>2027</v>
      </c>
    </row>
    <row r="242" spans="2:65" s="1" customFormat="1" ht="25.5" customHeight="1">
      <c r="B242" s="35"/>
      <c r="C242" s="173" t="s">
        <v>712</v>
      </c>
      <c r="D242" s="173" t="s">
        <v>220</v>
      </c>
      <c r="E242" s="174" t="s">
        <v>2028</v>
      </c>
      <c r="F242" s="251" t="s">
        <v>2029</v>
      </c>
      <c r="G242" s="251"/>
      <c r="H242" s="251"/>
      <c r="I242" s="251"/>
      <c r="J242" s="175" t="s">
        <v>372</v>
      </c>
      <c r="K242" s="176">
        <v>2</v>
      </c>
      <c r="L242" s="252">
        <v>0</v>
      </c>
      <c r="M242" s="253"/>
      <c r="N242" s="254">
        <f t="shared" si="45"/>
        <v>0</v>
      </c>
      <c r="O242" s="254"/>
      <c r="P242" s="254"/>
      <c r="Q242" s="254"/>
      <c r="R242" s="37"/>
      <c r="T242" s="177" t="s">
        <v>22</v>
      </c>
      <c r="U242" s="44" t="s">
        <v>49</v>
      </c>
      <c r="V242" s="36"/>
      <c r="W242" s="178">
        <f t="shared" si="46"/>
        <v>0</v>
      </c>
      <c r="X242" s="178">
        <v>0</v>
      </c>
      <c r="Y242" s="178">
        <f t="shared" si="47"/>
        <v>0</v>
      </c>
      <c r="Z242" s="178">
        <v>0</v>
      </c>
      <c r="AA242" s="179">
        <f t="shared" si="48"/>
        <v>0</v>
      </c>
      <c r="AR242" s="19" t="s">
        <v>268</v>
      </c>
      <c r="AT242" s="19" t="s">
        <v>220</v>
      </c>
      <c r="AU242" s="19" t="s">
        <v>93</v>
      </c>
      <c r="AY242" s="19" t="s">
        <v>219</v>
      </c>
      <c r="BE242" s="118">
        <f t="shared" si="49"/>
        <v>0</v>
      </c>
      <c r="BF242" s="118">
        <f t="shared" si="50"/>
        <v>0</v>
      </c>
      <c r="BG242" s="118">
        <f t="shared" si="51"/>
        <v>0</v>
      </c>
      <c r="BH242" s="118">
        <f t="shared" si="52"/>
        <v>0</v>
      </c>
      <c r="BI242" s="118">
        <f t="shared" si="53"/>
        <v>0</v>
      </c>
      <c r="BJ242" s="19" t="s">
        <v>40</v>
      </c>
      <c r="BK242" s="118">
        <f t="shared" si="54"/>
        <v>0</v>
      </c>
      <c r="BL242" s="19" t="s">
        <v>268</v>
      </c>
      <c r="BM242" s="19" t="s">
        <v>2030</v>
      </c>
    </row>
    <row r="243" spans="2:65" s="1" customFormat="1" ht="25.5" customHeight="1">
      <c r="B243" s="35"/>
      <c r="C243" s="173" t="s">
        <v>715</v>
      </c>
      <c r="D243" s="173" t="s">
        <v>220</v>
      </c>
      <c r="E243" s="174" t="s">
        <v>2031</v>
      </c>
      <c r="F243" s="251" t="s">
        <v>2032</v>
      </c>
      <c r="G243" s="251"/>
      <c r="H243" s="251"/>
      <c r="I243" s="251"/>
      <c r="J243" s="175" t="s">
        <v>372</v>
      </c>
      <c r="K243" s="176">
        <v>2</v>
      </c>
      <c r="L243" s="252">
        <v>0</v>
      </c>
      <c r="M243" s="253"/>
      <c r="N243" s="254">
        <f t="shared" si="45"/>
        <v>0</v>
      </c>
      <c r="O243" s="254"/>
      <c r="P243" s="254"/>
      <c r="Q243" s="254"/>
      <c r="R243" s="37"/>
      <c r="T243" s="177" t="s">
        <v>22</v>
      </c>
      <c r="U243" s="44" t="s">
        <v>49</v>
      </c>
      <c r="V243" s="36"/>
      <c r="W243" s="178">
        <f t="shared" si="46"/>
        <v>0</v>
      </c>
      <c r="X243" s="178">
        <v>0</v>
      </c>
      <c r="Y243" s="178">
        <f t="shared" si="47"/>
        <v>0</v>
      </c>
      <c r="Z243" s="178">
        <v>0</v>
      </c>
      <c r="AA243" s="179">
        <f t="shared" si="48"/>
        <v>0</v>
      </c>
      <c r="AR243" s="19" t="s">
        <v>268</v>
      </c>
      <c r="AT243" s="19" t="s">
        <v>220</v>
      </c>
      <c r="AU243" s="19" t="s">
        <v>93</v>
      </c>
      <c r="AY243" s="19" t="s">
        <v>219</v>
      </c>
      <c r="BE243" s="118">
        <f t="shared" si="49"/>
        <v>0</v>
      </c>
      <c r="BF243" s="118">
        <f t="shared" si="50"/>
        <v>0</v>
      </c>
      <c r="BG243" s="118">
        <f t="shared" si="51"/>
        <v>0</v>
      </c>
      <c r="BH243" s="118">
        <f t="shared" si="52"/>
        <v>0</v>
      </c>
      <c r="BI243" s="118">
        <f t="shared" si="53"/>
        <v>0</v>
      </c>
      <c r="BJ243" s="19" t="s">
        <v>40</v>
      </c>
      <c r="BK243" s="118">
        <f t="shared" si="54"/>
        <v>0</v>
      </c>
      <c r="BL243" s="19" t="s">
        <v>268</v>
      </c>
      <c r="BM243" s="19" t="s">
        <v>2033</v>
      </c>
    </row>
    <row r="244" spans="2:65" s="1" customFormat="1" ht="25.5" customHeight="1">
      <c r="B244" s="35"/>
      <c r="C244" s="173" t="s">
        <v>719</v>
      </c>
      <c r="D244" s="173" t="s">
        <v>220</v>
      </c>
      <c r="E244" s="174" t="s">
        <v>2034</v>
      </c>
      <c r="F244" s="251" t="s">
        <v>2035</v>
      </c>
      <c r="G244" s="251"/>
      <c r="H244" s="251"/>
      <c r="I244" s="251"/>
      <c r="J244" s="175" t="s">
        <v>372</v>
      </c>
      <c r="K244" s="176">
        <v>93</v>
      </c>
      <c r="L244" s="252">
        <v>0</v>
      </c>
      <c r="M244" s="253"/>
      <c r="N244" s="254">
        <f t="shared" si="45"/>
        <v>0</v>
      </c>
      <c r="O244" s="254"/>
      <c r="P244" s="254"/>
      <c r="Q244" s="254"/>
      <c r="R244" s="37"/>
      <c r="T244" s="177" t="s">
        <v>22</v>
      </c>
      <c r="U244" s="44" t="s">
        <v>49</v>
      </c>
      <c r="V244" s="36"/>
      <c r="W244" s="178">
        <f t="shared" si="46"/>
        <v>0</v>
      </c>
      <c r="X244" s="178">
        <v>0</v>
      </c>
      <c r="Y244" s="178">
        <f t="shared" si="47"/>
        <v>0</v>
      </c>
      <c r="Z244" s="178">
        <v>0</v>
      </c>
      <c r="AA244" s="179">
        <f t="shared" si="48"/>
        <v>0</v>
      </c>
      <c r="AR244" s="19" t="s">
        <v>268</v>
      </c>
      <c r="AT244" s="19" t="s">
        <v>220</v>
      </c>
      <c r="AU244" s="19" t="s">
        <v>93</v>
      </c>
      <c r="AY244" s="19" t="s">
        <v>219</v>
      </c>
      <c r="BE244" s="118">
        <f t="shared" si="49"/>
        <v>0</v>
      </c>
      <c r="BF244" s="118">
        <f t="shared" si="50"/>
        <v>0</v>
      </c>
      <c r="BG244" s="118">
        <f t="shared" si="51"/>
        <v>0</v>
      </c>
      <c r="BH244" s="118">
        <f t="shared" si="52"/>
        <v>0</v>
      </c>
      <c r="BI244" s="118">
        <f t="shared" si="53"/>
        <v>0</v>
      </c>
      <c r="BJ244" s="19" t="s">
        <v>40</v>
      </c>
      <c r="BK244" s="118">
        <f t="shared" si="54"/>
        <v>0</v>
      </c>
      <c r="BL244" s="19" t="s">
        <v>268</v>
      </c>
      <c r="BM244" s="19" t="s">
        <v>2036</v>
      </c>
    </row>
    <row r="245" spans="2:65" s="1" customFormat="1" ht="25.5" customHeight="1">
      <c r="B245" s="35"/>
      <c r="C245" s="173" t="s">
        <v>723</v>
      </c>
      <c r="D245" s="173" t="s">
        <v>220</v>
      </c>
      <c r="E245" s="174" t="s">
        <v>2037</v>
      </c>
      <c r="F245" s="251" t="s">
        <v>2038</v>
      </c>
      <c r="G245" s="251"/>
      <c r="H245" s="251"/>
      <c r="I245" s="251"/>
      <c r="J245" s="175" t="s">
        <v>372</v>
      </c>
      <c r="K245" s="176">
        <v>16</v>
      </c>
      <c r="L245" s="252">
        <v>0</v>
      </c>
      <c r="M245" s="253"/>
      <c r="N245" s="254">
        <f t="shared" si="45"/>
        <v>0</v>
      </c>
      <c r="O245" s="254"/>
      <c r="P245" s="254"/>
      <c r="Q245" s="254"/>
      <c r="R245" s="37"/>
      <c r="T245" s="177" t="s">
        <v>22</v>
      </c>
      <c r="U245" s="44" t="s">
        <v>49</v>
      </c>
      <c r="V245" s="36"/>
      <c r="W245" s="178">
        <f t="shared" si="46"/>
        <v>0</v>
      </c>
      <c r="X245" s="178">
        <v>0</v>
      </c>
      <c r="Y245" s="178">
        <f t="shared" si="47"/>
        <v>0</v>
      </c>
      <c r="Z245" s="178">
        <v>0</v>
      </c>
      <c r="AA245" s="179">
        <f t="shared" si="48"/>
        <v>0</v>
      </c>
      <c r="AR245" s="19" t="s">
        <v>268</v>
      </c>
      <c r="AT245" s="19" t="s">
        <v>220</v>
      </c>
      <c r="AU245" s="19" t="s">
        <v>93</v>
      </c>
      <c r="AY245" s="19" t="s">
        <v>219</v>
      </c>
      <c r="BE245" s="118">
        <f t="shared" si="49"/>
        <v>0</v>
      </c>
      <c r="BF245" s="118">
        <f t="shared" si="50"/>
        <v>0</v>
      </c>
      <c r="BG245" s="118">
        <f t="shared" si="51"/>
        <v>0</v>
      </c>
      <c r="BH245" s="118">
        <f t="shared" si="52"/>
        <v>0</v>
      </c>
      <c r="BI245" s="118">
        <f t="shared" si="53"/>
        <v>0</v>
      </c>
      <c r="BJ245" s="19" t="s">
        <v>40</v>
      </c>
      <c r="BK245" s="118">
        <f t="shared" si="54"/>
        <v>0</v>
      </c>
      <c r="BL245" s="19" t="s">
        <v>268</v>
      </c>
      <c r="BM245" s="19" t="s">
        <v>2039</v>
      </c>
    </row>
    <row r="246" spans="2:65" s="1" customFormat="1" ht="25.5" customHeight="1">
      <c r="B246" s="35"/>
      <c r="C246" s="173" t="s">
        <v>727</v>
      </c>
      <c r="D246" s="173" t="s">
        <v>220</v>
      </c>
      <c r="E246" s="174" t="s">
        <v>2040</v>
      </c>
      <c r="F246" s="251" t="s">
        <v>2041</v>
      </c>
      <c r="G246" s="251"/>
      <c r="H246" s="251"/>
      <c r="I246" s="251"/>
      <c r="J246" s="175" t="s">
        <v>372</v>
      </c>
      <c r="K246" s="176">
        <v>1</v>
      </c>
      <c r="L246" s="252">
        <v>0</v>
      </c>
      <c r="M246" s="253"/>
      <c r="N246" s="254">
        <f t="shared" si="45"/>
        <v>0</v>
      </c>
      <c r="O246" s="254"/>
      <c r="P246" s="254"/>
      <c r="Q246" s="254"/>
      <c r="R246" s="37"/>
      <c r="T246" s="177" t="s">
        <v>22</v>
      </c>
      <c r="U246" s="44" t="s">
        <v>49</v>
      </c>
      <c r="V246" s="36"/>
      <c r="W246" s="178">
        <f t="shared" si="46"/>
        <v>0</v>
      </c>
      <c r="X246" s="178">
        <v>0</v>
      </c>
      <c r="Y246" s="178">
        <f t="shared" si="47"/>
        <v>0</v>
      </c>
      <c r="Z246" s="178">
        <v>0</v>
      </c>
      <c r="AA246" s="179">
        <f t="shared" si="48"/>
        <v>0</v>
      </c>
      <c r="AR246" s="19" t="s">
        <v>268</v>
      </c>
      <c r="AT246" s="19" t="s">
        <v>220</v>
      </c>
      <c r="AU246" s="19" t="s">
        <v>93</v>
      </c>
      <c r="AY246" s="19" t="s">
        <v>219</v>
      </c>
      <c r="BE246" s="118">
        <f t="shared" si="49"/>
        <v>0</v>
      </c>
      <c r="BF246" s="118">
        <f t="shared" si="50"/>
        <v>0</v>
      </c>
      <c r="BG246" s="118">
        <f t="shared" si="51"/>
        <v>0</v>
      </c>
      <c r="BH246" s="118">
        <f t="shared" si="52"/>
        <v>0</v>
      </c>
      <c r="BI246" s="118">
        <f t="shared" si="53"/>
        <v>0</v>
      </c>
      <c r="BJ246" s="19" t="s">
        <v>40</v>
      </c>
      <c r="BK246" s="118">
        <f t="shared" si="54"/>
        <v>0</v>
      </c>
      <c r="BL246" s="19" t="s">
        <v>268</v>
      </c>
      <c r="BM246" s="19" t="s">
        <v>2042</v>
      </c>
    </row>
    <row r="247" spans="2:65" s="1" customFormat="1" ht="25.5" customHeight="1">
      <c r="B247" s="35"/>
      <c r="C247" s="173" t="s">
        <v>731</v>
      </c>
      <c r="D247" s="173" t="s">
        <v>220</v>
      </c>
      <c r="E247" s="174" t="s">
        <v>2043</v>
      </c>
      <c r="F247" s="251" t="s">
        <v>2044</v>
      </c>
      <c r="G247" s="251"/>
      <c r="H247" s="251"/>
      <c r="I247" s="251"/>
      <c r="J247" s="175" t="s">
        <v>372</v>
      </c>
      <c r="K247" s="176">
        <v>2</v>
      </c>
      <c r="L247" s="252">
        <v>0</v>
      </c>
      <c r="M247" s="253"/>
      <c r="N247" s="254">
        <f t="shared" si="45"/>
        <v>0</v>
      </c>
      <c r="O247" s="254"/>
      <c r="P247" s="254"/>
      <c r="Q247" s="254"/>
      <c r="R247" s="37"/>
      <c r="T247" s="177" t="s">
        <v>22</v>
      </c>
      <c r="U247" s="44" t="s">
        <v>49</v>
      </c>
      <c r="V247" s="36"/>
      <c r="W247" s="178">
        <f t="shared" si="46"/>
        <v>0</v>
      </c>
      <c r="X247" s="178">
        <v>1.14E-3</v>
      </c>
      <c r="Y247" s="178">
        <f t="shared" si="47"/>
        <v>2.2799999999999999E-3</v>
      </c>
      <c r="Z247" s="178">
        <v>0</v>
      </c>
      <c r="AA247" s="179">
        <f t="shared" si="48"/>
        <v>0</v>
      </c>
      <c r="AR247" s="19" t="s">
        <v>268</v>
      </c>
      <c r="AT247" s="19" t="s">
        <v>220</v>
      </c>
      <c r="AU247" s="19" t="s">
        <v>93</v>
      </c>
      <c r="AY247" s="19" t="s">
        <v>219</v>
      </c>
      <c r="BE247" s="118">
        <f t="shared" si="49"/>
        <v>0</v>
      </c>
      <c r="BF247" s="118">
        <f t="shared" si="50"/>
        <v>0</v>
      </c>
      <c r="BG247" s="118">
        <f t="shared" si="51"/>
        <v>0</v>
      </c>
      <c r="BH247" s="118">
        <f t="shared" si="52"/>
        <v>0</v>
      </c>
      <c r="BI247" s="118">
        <f t="shared" si="53"/>
        <v>0</v>
      </c>
      <c r="BJ247" s="19" t="s">
        <v>40</v>
      </c>
      <c r="BK247" s="118">
        <f t="shared" si="54"/>
        <v>0</v>
      </c>
      <c r="BL247" s="19" t="s">
        <v>268</v>
      </c>
      <c r="BM247" s="19" t="s">
        <v>2045</v>
      </c>
    </row>
    <row r="248" spans="2:65" s="1" customFormat="1" ht="25.5" customHeight="1">
      <c r="B248" s="35"/>
      <c r="C248" s="173" t="s">
        <v>735</v>
      </c>
      <c r="D248" s="173" t="s">
        <v>220</v>
      </c>
      <c r="E248" s="174" t="s">
        <v>2046</v>
      </c>
      <c r="F248" s="251" t="s">
        <v>2047</v>
      </c>
      <c r="G248" s="251"/>
      <c r="H248" s="251"/>
      <c r="I248" s="251"/>
      <c r="J248" s="175" t="s">
        <v>372</v>
      </c>
      <c r="K248" s="176">
        <v>2</v>
      </c>
      <c r="L248" s="252">
        <v>0</v>
      </c>
      <c r="M248" s="253"/>
      <c r="N248" s="254">
        <f t="shared" si="45"/>
        <v>0</v>
      </c>
      <c r="O248" s="254"/>
      <c r="P248" s="254"/>
      <c r="Q248" s="254"/>
      <c r="R248" s="37"/>
      <c r="T248" s="177" t="s">
        <v>22</v>
      </c>
      <c r="U248" s="44" t="s">
        <v>49</v>
      </c>
      <c r="V248" s="36"/>
      <c r="W248" s="178">
        <f t="shared" si="46"/>
        <v>0</v>
      </c>
      <c r="X248" s="178">
        <v>3.4000000000000002E-4</v>
      </c>
      <c r="Y248" s="178">
        <f t="shared" si="47"/>
        <v>6.8000000000000005E-4</v>
      </c>
      <c r="Z248" s="178">
        <v>0</v>
      </c>
      <c r="AA248" s="179">
        <f t="shared" si="48"/>
        <v>0</v>
      </c>
      <c r="AR248" s="19" t="s">
        <v>268</v>
      </c>
      <c r="AT248" s="19" t="s">
        <v>220</v>
      </c>
      <c r="AU248" s="19" t="s">
        <v>93</v>
      </c>
      <c r="AY248" s="19" t="s">
        <v>219</v>
      </c>
      <c r="BE248" s="118">
        <f t="shared" si="49"/>
        <v>0</v>
      </c>
      <c r="BF248" s="118">
        <f t="shared" si="50"/>
        <v>0</v>
      </c>
      <c r="BG248" s="118">
        <f t="shared" si="51"/>
        <v>0</v>
      </c>
      <c r="BH248" s="118">
        <f t="shared" si="52"/>
        <v>0</v>
      </c>
      <c r="BI248" s="118">
        <f t="shared" si="53"/>
        <v>0</v>
      </c>
      <c r="BJ248" s="19" t="s">
        <v>40</v>
      </c>
      <c r="BK248" s="118">
        <f t="shared" si="54"/>
        <v>0</v>
      </c>
      <c r="BL248" s="19" t="s">
        <v>268</v>
      </c>
      <c r="BM248" s="19" t="s">
        <v>2048</v>
      </c>
    </row>
    <row r="249" spans="2:65" s="1" customFormat="1" ht="25.5" customHeight="1">
      <c r="B249" s="35"/>
      <c r="C249" s="173" t="s">
        <v>739</v>
      </c>
      <c r="D249" s="173" t="s">
        <v>220</v>
      </c>
      <c r="E249" s="174" t="s">
        <v>2049</v>
      </c>
      <c r="F249" s="251" t="s">
        <v>2050</v>
      </c>
      <c r="G249" s="251"/>
      <c r="H249" s="251"/>
      <c r="I249" s="251"/>
      <c r="J249" s="175" t="s">
        <v>372</v>
      </c>
      <c r="K249" s="176">
        <v>6</v>
      </c>
      <c r="L249" s="252">
        <v>0</v>
      </c>
      <c r="M249" s="253"/>
      <c r="N249" s="254">
        <f t="shared" si="45"/>
        <v>0</v>
      </c>
      <c r="O249" s="254"/>
      <c r="P249" s="254"/>
      <c r="Q249" s="254"/>
      <c r="R249" s="37"/>
      <c r="T249" s="177" t="s">
        <v>22</v>
      </c>
      <c r="U249" s="44" t="s">
        <v>49</v>
      </c>
      <c r="V249" s="36"/>
      <c r="W249" s="178">
        <f t="shared" si="46"/>
        <v>0</v>
      </c>
      <c r="X249" s="178">
        <v>0</v>
      </c>
      <c r="Y249" s="178">
        <f t="shared" si="47"/>
        <v>0</v>
      </c>
      <c r="Z249" s="178">
        <v>0</v>
      </c>
      <c r="AA249" s="179">
        <f t="shared" si="48"/>
        <v>0</v>
      </c>
      <c r="AR249" s="19" t="s">
        <v>268</v>
      </c>
      <c r="AT249" s="19" t="s">
        <v>220</v>
      </c>
      <c r="AU249" s="19" t="s">
        <v>93</v>
      </c>
      <c r="AY249" s="19" t="s">
        <v>219</v>
      </c>
      <c r="BE249" s="118">
        <f t="shared" si="49"/>
        <v>0</v>
      </c>
      <c r="BF249" s="118">
        <f t="shared" si="50"/>
        <v>0</v>
      </c>
      <c r="BG249" s="118">
        <f t="shared" si="51"/>
        <v>0</v>
      </c>
      <c r="BH249" s="118">
        <f t="shared" si="52"/>
        <v>0</v>
      </c>
      <c r="BI249" s="118">
        <f t="shared" si="53"/>
        <v>0</v>
      </c>
      <c r="BJ249" s="19" t="s">
        <v>40</v>
      </c>
      <c r="BK249" s="118">
        <f t="shared" si="54"/>
        <v>0</v>
      </c>
      <c r="BL249" s="19" t="s">
        <v>268</v>
      </c>
      <c r="BM249" s="19" t="s">
        <v>2051</v>
      </c>
    </row>
    <row r="250" spans="2:65" s="1" customFormat="1" ht="25.5" customHeight="1">
      <c r="B250" s="35"/>
      <c r="C250" s="173" t="s">
        <v>743</v>
      </c>
      <c r="D250" s="173" t="s">
        <v>220</v>
      </c>
      <c r="E250" s="174" t="s">
        <v>2052</v>
      </c>
      <c r="F250" s="251" t="s">
        <v>2053</v>
      </c>
      <c r="G250" s="251"/>
      <c r="H250" s="251"/>
      <c r="I250" s="251"/>
      <c r="J250" s="175" t="s">
        <v>372</v>
      </c>
      <c r="K250" s="176">
        <v>10</v>
      </c>
      <c r="L250" s="252">
        <v>0</v>
      </c>
      <c r="M250" s="253"/>
      <c r="N250" s="254">
        <f t="shared" si="45"/>
        <v>0</v>
      </c>
      <c r="O250" s="254"/>
      <c r="P250" s="254"/>
      <c r="Q250" s="254"/>
      <c r="R250" s="37"/>
      <c r="T250" s="177" t="s">
        <v>22</v>
      </c>
      <c r="U250" s="44" t="s">
        <v>49</v>
      </c>
      <c r="V250" s="36"/>
      <c r="W250" s="178">
        <f t="shared" si="46"/>
        <v>0</v>
      </c>
      <c r="X250" s="178">
        <v>1.07E-3</v>
      </c>
      <c r="Y250" s="178">
        <f t="shared" si="47"/>
        <v>1.0699999999999999E-2</v>
      </c>
      <c r="Z250" s="178">
        <v>0</v>
      </c>
      <c r="AA250" s="179">
        <f t="shared" si="48"/>
        <v>0</v>
      </c>
      <c r="AR250" s="19" t="s">
        <v>268</v>
      </c>
      <c r="AT250" s="19" t="s">
        <v>220</v>
      </c>
      <c r="AU250" s="19" t="s">
        <v>93</v>
      </c>
      <c r="AY250" s="19" t="s">
        <v>219</v>
      </c>
      <c r="BE250" s="118">
        <f t="shared" si="49"/>
        <v>0</v>
      </c>
      <c r="BF250" s="118">
        <f t="shared" si="50"/>
        <v>0</v>
      </c>
      <c r="BG250" s="118">
        <f t="shared" si="51"/>
        <v>0</v>
      </c>
      <c r="BH250" s="118">
        <f t="shared" si="52"/>
        <v>0</v>
      </c>
      <c r="BI250" s="118">
        <f t="shared" si="53"/>
        <v>0</v>
      </c>
      <c r="BJ250" s="19" t="s">
        <v>40</v>
      </c>
      <c r="BK250" s="118">
        <f t="shared" si="54"/>
        <v>0</v>
      </c>
      <c r="BL250" s="19" t="s">
        <v>268</v>
      </c>
      <c r="BM250" s="19" t="s">
        <v>2054</v>
      </c>
    </row>
    <row r="251" spans="2:65" s="1" customFormat="1" ht="25.5" customHeight="1">
      <c r="B251" s="35"/>
      <c r="C251" s="173" t="s">
        <v>747</v>
      </c>
      <c r="D251" s="173" t="s">
        <v>220</v>
      </c>
      <c r="E251" s="174" t="s">
        <v>2055</v>
      </c>
      <c r="F251" s="251" t="s">
        <v>2056</v>
      </c>
      <c r="G251" s="251"/>
      <c r="H251" s="251"/>
      <c r="I251" s="251"/>
      <c r="J251" s="175" t="s">
        <v>372</v>
      </c>
      <c r="K251" s="176">
        <v>2</v>
      </c>
      <c r="L251" s="252">
        <v>0</v>
      </c>
      <c r="M251" s="253"/>
      <c r="N251" s="254">
        <f t="shared" si="45"/>
        <v>0</v>
      </c>
      <c r="O251" s="254"/>
      <c r="P251" s="254"/>
      <c r="Q251" s="254"/>
      <c r="R251" s="37"/>
      <c r="T251" s="177" t="s">
        <v>22</v>
      </c>
      <c r="U251" s="44" t="s">
        <v>49</v>
      </c>
      <c r="V251" s="36"/>
      <c r="W251" s="178">
        <f t="shared" si="46"/>
        <v>0</v>
      </c>
      <c r="X251" s="178">
        <v>0</v>
      </c>
      <c r="Y251" s="178">
        <f t="shared" si="47"/>
        <v>0</v>
      </c>
      <c r="Z251" s="178">
        <v>0</v>
      </c>
      <c r="AA251" s="179">
        <f t="shared" si="48"/>
        <v>0</v>
      </c>
      <c r="AR251" s="19" t="s">
        <v>268</v>
      </c>
      <c r="AT251" s="19" t="s">
        <v>220</v>
      </c>
      <c r="AU251" s="19" t="s">
        <v>93</v>
      </c>
      <c r="AY251" s="19" t="s">
        <v>219</v>
      </c>
      <c r="BE251" s="118">
        <f t="shared" si="49"/>
        <v>0</v>
      </c>
      <c r="BF251" s="118">
        <f t="shared" si="50"/>
        <v>0</v>
      </c>
      <c r="BG251" s="118">
        <f t="shared" si="51"/>
        <v>0</v>
      </c>
      <c r="BH251" s="118">
        <f t="shared" si="52"/>
        <v>0</v>
      </c>
      <c r="BI251" s="118">
        <f t="shared" si="53"/>
        <v>0</v>
      </c>
      <c r="BJ251" s="19" t="s">
        <v>40</v>
      </c>
      <c r="BK251" s="118">
        <f t="shared" si="54"/>
        <v>0</v>
      </c>
      <c r="BL251" s="19" t="s">
        <v>268</v>
      </c>
      <c r="BM251" s="19" t="s">
        <v>2057</v>
      </c>
    </row>
    <row r="252" spans="2:65" s="1" customFormat="1" ht="16.5" customHeight="1">
      <c r="B252" s="35"/>
      <c r="C252" s="173" t="s">
        <v>751</v>
      </c>
      <c r="D252" s="173" t="s">
        <v>220</v>
      </c>
      <c r="E252" s="174" t="s">
        <v>2058</v>
      </c>
      <c r="F252" s="251" t="s">
        <v>2059</v>
      </c>
      <c r="G252" s="251"/>
      <c r="H252" s="251"/>
      <c r="I252" s="251"/>
      <c r="J252" s="175" t="s">
        <v>372</v>
      </c>
      <c r="K252" s="176">
        <v>2</v>
      </c>
      <c r="L252" s="252">
        <v>0</v>
      </c>
      <c r="M252" s="253"/>
      <c r="N252" s="254">
        <f t="shared" si="45"/>
        <v>0</v>
      </c>
      <c r="O252" s="254"/>
      <c r="P252" s="254"/>
      <c r="Q252" s="254"/>
      <c r="R252" s="37"/>
      <c r="T252" s="177" t="s">
        <v>22</v>
      </c>
      <c r="U252" s="44" t="s">
        <v>49</v>
      </c>
      <c r="V252" s="36"/>
      <c r="W252" s="178">
        <f t="shared" si="46"/>
        <v>0</v>
      </c>
      <c r="X252" s="178">
        <v>0</v>
      </c>
      <c r="Y252" s="178">
        <f t="shared" si="47"/>
        <v>0</v>
      </c>
      <c r="Z252" s="178">
        <v>0</v>
      </c>
      <c r="AA252" s="179">
        <f t="shared" si="48"/>
        <v>0</v>
      </c>
      <c r="AR252" s="19" t="s">
        <v>268</v>
      </c>
      <c r="AT252" s="19" t="s">
        <v>220</v>
      </c>
      <c r="AU252" s="19" t="s">
        <v>93</v>
      </c>
      <c r="AY252" s="19" t="s">
        <v>219</v>
      </c>
      <c r="BE252" s="118">
        <f t="shared" si="49"/>
        <v>0</v>
      </c>
      <c r="BF252" s="118">
        <f t="shared" si="50"/>
        <v>0</v>
      </c>
      <c r="BG252" s="118">
        <f t="shared" si="51"/>
        <v>0</v>
      </c>
      <c r="BH252" s="118">
        <f t="shared" si="52"/>
        <v>0</v>
      </c>
      <c r="BI252" s="118">
        <f t="shared" si="53"/>
        <v>0</v>
      </c>
      <c r="BJ252" s="19" t="s">
        <v>40</v>
      </c>
      <c r="BK252" s="118">
        <f t="shared" si="54"/>
        <v>0</v>
      </c>
      <c r="BL252" s="19" t="s">
        <v>268</v>
      </c>
      <c r="BM252" s="19" t="s">
        <v>2060</v>
      </c>
    </row>
    <row r="253" spans="2:65" s="1" customFormat="1" ht="38.25" customHeight="1">
      <c r="B253" s="35"/>
      <c r="C253" s="173" t="s">
        <v>755</v>
      </c>
      <c r="D253" s="173" t="s">
        <v>220</v>
      </c>
      <c r="E253" s="174" t="s">
        <v>2061</v>
      </c>
      <c r="F253" s="251" t="s">
        <v>2062</v>
      </c>
      <c r="G253" s="251"/>
      <c r="H253" s="251"/>
      <c r="I253" s="251"/>
      <c r="J253" s="175" t="s">
        <v>372</v>
      </c>
      <c r="K253" s="176">
        <v>8</v>
      </c>
      <c r="L253" s="252">
        <v>0</v>
      </c>
      <c r="M253" s="253"/>
      <c r="N253" s="254">
        <f t="shared" si="45"/>
        <v>0</v>
      </c>
      <c r="O253" s="254"/>
      <c r="P253" s="254"/>
      <c r="Q253" s="254"/>
      <c r="R253" s="37"/>
      <c r="T253" s="177" t="s">
        <v>22</v>
      </c>
      <c r="U253" s="44" t="s">
        <v>49</v>
      </c>
      <c r="V253" s="36"/>
      <c r="W253" s="178">
        <f t="shared" si="46"/>
        <v>0</v>
      </c>
      <c r="X253" s="178">
        <v>0</v>
      </c>
      <c r="Y253" s="178">
        <f t="shared" si="47"/>
        <v>0</v>
      </c>
      <c r="Z253" s="178">
        <v>0</v>
      </c>
      <c r="AA253" s="179">
        <f t="shared" si="48"/>
        <v>0</v>
      </c>
      <c r="AR253" s="19" t="s">
        <v>268</v>
      </c>
      <c r="AT253" s="19" t="s">
        <v>220</v>
      </c>
      <c r="AU253" s="19" t="s">
        <v>93</v>
      </c>
      <c r="AY253" s="19" t="s">
        <v>219</v>
      </c>
      <c r="BE253" s="118">
        <f t="shared" si="49"/>
        <v>0</v>
      </c>
      <c r="BF253" s="118">
        <f t="shared" si="50"/>
        <v>0</v>
      </c>
      <c r="BG253" s="118">
        <f t="shared" si="51"/>
        <v>0</v>
      </c>
      <c r="BH253" s="118">
        <f t="shared" si="52"/>
        <v>0</v>
      </c>
      <c r="BI253" s="118">
        <f t="shared" si="53"/>
        <v>0</v>
      </c>
      <c r="BJ253" s="19" t="s">
        <v>40</v>
      </c>
      <c r="BK253" s="118">
        <f t="shared" si="54"/>
        <v>0</v>
      </c>
      <c r="BL253" s="19" t="s">
        <v>268</v>
      </c>
      <c r="BM253" s="19" t="s">
        <v>2063</v>
      </c>
    </row>
    <row r="254" spans="2:65" s="1" customFormat="1" ht="38.25" customHeight="1">
      <c r="B254" s="35"/>
      <c r="C254" s="173" t="s">
        <v>759</v>
      </c>
      <c r="D254" s="173" t="s">
        <v>220</v>
      </c>
      <c r="E254" s="174" t="s">
        <v>2064</v>
      </c>
      <c r="F254" s="251" t="s">
        <v>2065</v>
      </c>
      <c r="G254" s="251"/>
      <c r="H254" s="251"/>
      <c r="I254" s="251"/>
      <c r="J254" s="175" t="s">
        <v>372</v>
      </c>
      <c r="K254" s="176">
        <v>2</v>
      </c>
      <c r="L254" s="252">
        <v>0</v>
      </c>
      <c r="M254" s="253"/>
      <c r="N254" s="254">
        <f t="shared" si="45"/>
        <v>0</v>
      </c>
      <c r="O254" s="254"/>
      <c r="P254" s="254"/>
      <c r="Q254" s="254"/>
      <c r="R254" s="37"/>
      <c r="T254" s="177" t="s">
        <v>22</v>
      </c>
      <c r="U254" s="44" t="s">
        <v>49</v>
      </c>
      <c r="V254" s="36"/>
      <c r="W254" s="178">
        <f t="shared" si="46"/>
        <v>0</v>
      </c>
      <c r="X254" s="178">
        <v>0</v>
      </c>
      <c r="Y254" s="178">
        <f t="shared" si="47"/>
        <v>0</v>
      </c>
      <c r="Z254" s="178">
        <v>0</v>
      </c>
      <c r="AA254" s="179">
        <f t="shared" si="48"/>
        <v>0</v>
      </c>
      <c r="AR254" s="19" t="s">
        <v>268</v>
      </c>
      <c r="AT254" s="19" t="s">
        <v>220</v>
      </c>
      <c r="AU254" s="19" t="s">
        <v>93</v>
      </c>
      <c r="AY254" s="19" t="s">
        <v>219</v>
      </c>
      <c r="BE254" s="118">
        <f t="shared" si="49"/>
        <v>0</v>
      </c>
      <c r="BF254" s="118">
        <f t="shared" si="50"/>
        <v>0</v>
      </c>
      <c r="BG254" s="118">
        <f t="shared" si="51"/>
        <v>0</v>
      </c>
      <c r="BH254" s="118">
        <f t="shared" si="52"/>
        <v>0</v>
      </c>
      <c r="BI254" s="118">
        <f t="shared" si="53"/>
        <v>0</v>
      </c>
      <c r="BJ254" s="19" t="s">
        <v>40</v>
      </c>
      <c r="BK254" s="118">
        <f t="shared" si="54"/>
        <v>0</v>
      </c>
      <c r="BL254" s="19" t="s">
        <v>268</v>
      </c>
      <c r="BM254" s="19" t="s">
        <v>2066</v>
      </c>
    </row>
    <row r="255" spans="2:65" s="1" customFormat="1" ht="25.5" customHeight="1">
      <c r="B255" s="35"/>
      <c r="C255" s="173" t="s">
        <v>763</v>
      </c>
      <c r="D255" s="173" t="s">
        <v>220</v>
      </c>
      <c r="E255" s="174" t="s">
        <v>2067</v>
      </c>
      <c r="F255" s="251" t="s">
        <v>2068</v>
      </c>
      <c r="G255" s="251"/>
      <c r="H255" s="251"/>
      <c r="I255" s="251"/>
      <c r="J255" s="175" t="s">
        <v>372</v>
      </c>
      <c r="K255" s="176">
        <v>2</v>
      </c>
      <c r="L255" s="252">
        <v>0</v>
      </c>
      <c r="M255" s="253"/>
      <c r="N255" s="254">
        <f t="shared" si="45"/>
        <v>0</v>
      </c>
      <c r="O255" s="254"/>
      <c r="P255" s="254"/>
      <c r="Q255" s="254"/>
      <c r="R255" s="37"/>
      <c r="T255" s="177" t="s">
        <v>22</v>
      </c>
      <c r="U255" s="44" t="s">
        <v>49</v>
      </c>
      <c r="V255" s="36"/>
      <c r="W255" s="178">
        <f t="shared" si="46"/>
        <v>0</v>
      </c>
      <c r="X255" s="178">
        <v>0</v>
      </c>
      <c r="Y255" s="178">
        <f t="shared" si="47"/>
        <v>0</v>
      </c>
      <c r="Z255" s="178">
        <v>0</v>
      </c>
      <c r="AA255" s="179">
        <f t="shared" si="48"/>
        <v>0</v>
      </c>
      <c r="AR255" s="19" t="s">
        <v>268</v>
      </c>
      <c r="AT255" s="19" t="s">
        <v>220</v>
      </c>
      <c r="AU255" s="19" t="s">
        <v>93</v>
      </c>
      <c r="AY255" s="19" t="s">
        <v>219</v>
      </c>
      <c r="BE255" s="118">
        <f t="shared" si="49"/>
        <v>0</v>
      </c>
      <c r="BF255" s="118">
        <f t="shared" si="50"/>
        <v>0</v>
      </c>
      <c r="BG255" s="118">
        <f t="shared" si="51"/>
        <v>0</v>
      </c>
      <c r="BH255" s="118">
        <f t="shared" si="52"/>
        <v>0</v>
      </c>
      <c r="BI255" s="118">
        <f t="shared" si="53"/>
        <v>0</v>
      </c>
      <c r="BJ255" s="19" t="s">
        <v>40</v>
      </c>
      <c r="BK255" s="118">
        <f t="shared" si="54"/>
        <v>0</v>
      </c>
      <c r="BL255" s="19" t="s">
        <v>268</v>
      </c>
      <c r="BM255" s="19" t="s">
        <v>2069</v>
      </c>
    </row>
    <row r="256" spans="2:65" s="1" customFormat="1" ht="25.5" customHeight="1">
      <c r="B256" s="35"/>
      <c r="C256" s="173" t="s">
        <v>767</v>
      </c>
      <c r="D256" s="173" t="s">
        <v>220</v>
      </c>
      <c r="E256" s="174" t="s">
        <v>2070</v>
      </c>
      <c r="F256" s="251" t="s">
        <v>2071</v>
      </c>
      <c r="G256" s="251"/>
      <c r="H256" s="251"/>
      <c r="I256" s="251"/>
      <c r="J256" s="175" t="s">
        <v>239</v>
      </c>
      <c r="K256" s="176">
        <v>0.224</v>
      </c>
      <c r="L256" s="252">
        <v>0</v>
      </c>
      <c r="M256" s="253"/>
      <c r="N256" s="254">
        <f t="shared" si="45"/>
        <v>0</v>
      </c>
      <c r="O256" s="254"/>
      <c r="P256" s="254"/>
      <c r="Q256" s="254"/>
      <c r="R256" s="37"/>
      <c r="T256" s="177" t="s">
        <v>22</v>
      </c>
      <c r="U256" s="44" t="s">
        <v>49</v>
      </c>
      <c r="V256" s="36"/>
      <c r="W256" s="178">
        <f t="shared" si="46"/>
        <v>0</v>
      </c>
      <c r="X256" s="178">
        <v>0</v>
      </c>
      <c r="Y256" s="178">
        <f t="shared" si="47"/>
        <v>0</v>
      </c>
      <c r="Z256" s="178">
        <v>0</v>
      </c>
      <c r="AA256" s="179">
        <f t="shared" si="48"/>
        <v>0</v>
      </c>
      <c r="AR256" s="19" t="s">
        <v>268</v>
      </c>
      <c r="AT256" s="19" t="s">
        <v>220</v>
      </c>
      <c r="AU256" s="19" t="s">
        <v>93</v>
      </c>
      <c r="AY256" s="19" t="s">
        <v>219</v>
      </c>
      <c r="BE256" s="118">
        <f t="shared" si="49"/>
        <v>0</v>
      </c>
      <c r="BF256" s="118">
        <f t="shared" si="50"/>
        <v>0</v>
      </c>
      <c r="BG256" s="118">
        <f t="shared" si="51"/>
        <v>0</v>
      </c>
      <c r="BH256" s="118">
        <f t="shared" si="52"/>
        <v>0</v>
      </c>
      <c r="BI256" s="118">
        <f t="shared" si="53"/>
        <v>0</v>
      </c>
      <c r="BJ256" s="19" t="s">
        <v>40</v>
      </c>
      <c r="BK256" s="118">
        <f t="shared" si="54"/>
        <v>0</v>
      </c>
      <c r="BL256" s="19" t="s">
        <v>268</v>
      </c>
      <c r="BM256" s="19" t="s">
        <v>2072</v>
      </c>
    </row>
    <row r="257" spans="2:65" s="1" customFormat="1" ht="25.5" customHeight="1">
      <c r="B257" s="35"/>
      <c r="C257" s="173" t="s">
        <v>771</v>
      </c>
      <c r="D257" s="173" t="s">
        <v>220</v>
      </c>
      <c r="E257" s="174" t="s">
        <v>2073</v>
      </c>
      <c r="F257" s="251" t="s">
        <v>2074</v>
      </c>
      <c r="G257" s="251"/>
      <c r="H257" s="251"/>
      <c r="I257" s="251"/>
      <c r="J257" s="175" t="s">
        <v>239</v>
      </c>
      <c r="K257" s="176">
        <v>0.224</v>
      </c>
      <c r="L257" s="252">
        <v>0</v>
      </c>
      <c r="M257" s="253"/>
      <c r="N257" s="254">
        <f t="shared" si="45"/>
        <v>0</v>
      </c>
      <c r="O257" s="254"/>
      <c r="P257" s="254"/>
      <c r="Q257" s="254"/>
      <c r="R257" s="37"/>
      <c r="T257" s="177" t="s">
        <v>22</v>
      </c>
      <c r="U257" s="44" t="s">
        <v>49</v>
      </c>
      <c r="V257" s="36"/>
      <c r="W257" s="178">
        <f t="shared" si="46"/>
        <v>0</v>
      </c>
      <c r="X257" s="178">
        <v>0</v>
      </c>
      <c r="Y257" s="178">
        <f t="shared" si="47"/>
        <v>0</v>
      </c>
      <c r="Z257" s="178">
        <v>0</v>
      </c>
      <c r="AA257" s="179">
        <f t="shared" si="48"/>
        <v>0</v>
      </c>
      <c r="AR257" s="19" t="s">
        <v>268</v>
      </c>
      <c r="AT257" s="19" t="s">
        <v>220</v>
      </c>
      <c r="AU257" s="19" t="s">
        <v>93</v>
      </c>
      <c r="AY257" s="19" t="s">
        <v>219</v>
      </c>
      <c r="BE257" s="118">
        <f t="shared" si="49"/>
        <v>0</v>
      </c>
      <c r="BF257" s="118">
        <f t="shared" si="50"/>
        <v>0</v>
      </c>
      <c r="BG257" s="118">
        <f t="shared" si="51"/>
        <v>0</v>
      </c>
      <c r="BH257" s="118">
        <f t="shared" si="52"/>
        <v>0</v>
      </c>
      <c r="BI257" s="118">
        <f t="shared" si="53"/>
        <v>0</v>
      </c>
      <c r="BJ257" s="19" t="s">
        <v>40</v>
      </c>
      <c r="BK257" s="118">
        <f t="shared" si="54"/>
        <v>0</v>
      </c>
      <c r="BL257" s="19" t="s">
        <v>268</v>
      </c>
      <c r="BM257" s="19" t="s">
        <v>2075</v>
      </c>
    </row>
    <row r="258" spans="2:65" s="10" customFormat="1" ht="29.85" customHeight="1">
      <c r="B258" s="162"/>
      <c r="C258" s="163"/>
      <c r="D258" s="172" t="s">
        <v>1709</v>
      </c>
      <c r="E258" s="172"/>
      <c r="F258" s="172"/>
      <c r="G258" s="172"/>
      <c r="H258" s="172"/>
      <c r="I258" s="172"/>
      <c r="J258" s="172"/>
      <c r="K258" s="172"/>
      <c r="L258" s="172"/>
      <c r="M258" s="172"/>
      <c r="N258" s="255">
        <f>BK258</f>
        <v>0</v>
      </c>
      <c r="O258" s="256"/>
      <c r="P258" s="256"/>
      <c r="Q258" s="256"/>
      <c r="R258" s="165"/>
      <c r="T258" s="166"/>
      <c r="U258" s="163"/>
      <c r="V258" s="163"/>
      <c r="W258" s="167">
        <f>SUM(W259:W283)</f>
        <v>0</v>
      </c>
      <c r="X258" s="163"/>
      <c r="Y258" s="167">
        <f>SUM(Y259:Y283)</f>
        <v>0.32616000000000001</v>
      </c>
      <c r="Z258" s="163"/>
      <c r="AA258" s="168">
        <f>SUM(AA259:AA283)</f>
        <v>0</v>
      </c>
      <c r="AR258" s="169" t="s">
        <v>93</v>
      </c>
      <c r="AT258" s="170" t="s">
        <v>83</v>
      </c>
      <c r="AU258" s="170" t="s">
        <v>40</v>
      </c>
      <c r="AY258" s="169" t="s">
        <v>219</v>
      </c>
      <c r="BK258" s="171">
        <f>SUM(BK259:BK283)</f>
        <v>0</v>
      </c>
    </row>
    <row r="259" spans="2:65" s="1" customFormat="1" ht="25.5" customHeight="1">
      <c r="B259" s="35"/>
      <c r="C259" s="173" t="s">
        <v>775</v>
      </c>
      <c r="D259" s="173" t="s">
        <v>220</v>
      </c>
      <c r="E259" s="174" t="s">
        <v>2076</v>
      </c>
      <c r="F259" s="251" t="s">
        <v>2077</v>
      </c>
      <c r="G259" s="251"/>
      <c r="H259" s="251"/>
      <c r="I259" s="251"/>
      <c r="J259" s="175" t="s">
        <v>372</v>
      </c>
      <c r="K259" s="176">
        <v>93</v>
      </c>
      <c r="L259" s="252">
        <v>0</v>
      </c>
      <c r="M259" s="253"/>
      <c r="N259" s="254">
        <f t="shared" ref="N259:N283" si="55">ROUND(L259*K259,2)</f>
        <v>0</v>
      </c>
      <c r="O259" s="254"/>
      <c r="P259" s="254"/>
      <c r="Q259" s="254"/>
      <c r="R259" s="37"/>
      <c r="T259" s="177" t="s">
        <v>22</v>
      </c>
      <c r="U259" s="44" t="s">
        <v>49</v>
      </c>
      <c r="V259" s="36"/>
      <c r="W259" s="178">
        <f t="shared" ref="W259:W283" si="56">V259*K259</f>
        <v>0</v>
      </c>
      <c r="X259" s="178">
        <v>0</v>
      </c>
      <c r="Y259" s="178">
        <f t="shared" ref="Y259:Y283" si="57">X259*K259</f>
        <v>0</v>
      </c>
      <c r="Z259" s="178">
        <v>0</v>
      </c>
      <c r="AA259" s="179">
        <f t="shared" ref="AA259:AA283" si="58">Z259*K259</f>
        <v>0</v>
      </c>
      <c r="AR259" s="19" t="s">
        <v>268</v>
      </c>
      <c r="AT259" s="19" t="s">
        <v>220</v>
      </c>
      <c r="AU259" s="19" t="s">
        <v>93</v>
      </c>
      <c r="AY259" s="19" t="s">
        <v>219</v>
      </c>
      <c r="BE259" s="118">
        <f t="shared" ref="BE259:BE283" si="59">IF(U259="základní",N259,0)</f>
        <v>0</v>
      </c>
      <c r="BF259" s="118">
        <f t="shared" ref="BF259:BF283" si="60">IF(U259="snížená",N259,0)</f>
        <v>0</v>
      </c>
      <c r="BG259" s="118">
        <f t="shared" ref="BG259:BG283" si="61">IF(U259="zákl. přenesená",N259,0)</f>
        <v>0</v>
      </c>
      <c r="BH259" s="118">
        <f t="shared" ref="BH259:BH283" si="62">IF(U259="sníž. přenesená",N259,0)</f>
        <v>0</v>
      </c>
      <c r="BI259" s="118">
        <f t="shared" ref="BI259:BI283" si="63">IF(U259="nulová",N259,0)</f>
        <v>0</v>
      </c>
      <c r="BJ259" s="19" t="s">
        <v>40</v>
      </c>
      <c r="BK259" s="118">
        <f t="shared" ref="BK259:BK283" si="64">ROUND(L259*K259,2)</f>
        <v>0</v>
      </c>
      <c r="BL259" s="19" t="s">
        <v>268</v>
      </c>
      <c r="BM259" s="19" t="s">
        <v>2078</v>
      </c>
    </row>
    <row r="260" spans="2:65" s="1" customFormat="1" ht="38.25" customHeight="1">
      <c r="B260" s="35"/>
      <c r="C260" s="173" t="s">
        <v>779</v>
      </c>
      <c r="D260" s="173" t="s">
        <v>220</v>
      </c>
      <c r="E260" s="174" t="s">
        <v>2079</v>
      </c>
      <c r="F260" s="251" t="s">
        <v>2080</v>
      </c>
      <c r="G260" s="251"/>
      <c r="H260" s="251"/>
      <c r="I260" s="251"/>
      <c r="J260" s="175" t="s">
        <v>372</v>
      </c>
      <c r="K260" s="176">
        <v>8</v>
      </c>
      <c r="L260" s="252">
        <v>0</v>
      </c>
      <c r="M260" s="253"/>
      <c r="N260" s="254">
        <f t="shared" si="55"/>
        <v>0</v>
      </c>
      <c r="O260" s="254"/>
      <c r="P260" s="254"/>
      <c r="Q260" s="254"/>
      <c r="R260" s="37"/>
      <c r="T260" s="177" t="s">
        <v>22</v>
      </c>
      <c r="U260" s="44" t="s">
        <v>49</v>
      </c>
      <c r="V260" s="36"/>
      <c r="W260" s="178">
        <f t="shared" si="56"/>
        <v>0</v>
      </c>
      <c r="X260" s="178">
        <v>0</v>
      </c>
      <c r="Y260" s="178">
        <f t="shared" si="57"/>
        <v>0</v>
      </c>
      <c r="Z260" s="178">
        <v>0</v>
      </c>
      <c r="AA260" s="179">
        <f t="shared" si="58"/>
        <v>0</v>
      </c>
      <c r="AR260" s="19" t="s">
        <v>268</v>
      </c>
      <c r="AT260" s="19" t="s">
        <v>220</v>
      </c>
      <c r="AU260" s="19" t="s">
        <v>93</v>
      </c>
      <c r="AY260" s="19" t="s">
        <v>219</v>
      </c>
      <c r="BE260" s="118">
        <f t="shared" si="59"/>
        <v>0</v>
      </c>
      <c r="BF260" s="118">
        <f t="shared" si="60"/>
        <v>0</v>
      </c>
      <c r="BG260" s="118">
        <f t="shared" si="61"/>
        <v>0</v>
      </c>
      <c r="BH260" s="118">
        <f t="shared" si="62"/>
        <v>0</v>
      </c>
      <c r="BI260" s="118">
        <f t="shared" si="63"/>
        <v>0</v>
      </c>
      <c r="BJ260" s="19" t="s">
        <v>40</v>
      </c>
      <c r="BK260" s="118">
        <f t="shared" si="64"/>
        <v>0</v>
      </c>
      <c r="BL260" s="19" t="s">
        <v>268</v>
      </c>
      <c r="BM260" s="19" t="s">
        <v>2081</v>
      </c>
    </row>
    <row r="261" spans="2:65" s="1" customFormat="1" ht="38.25" customHeight="1">
      <c r="B261" s="35"/>
      <c r="C261" s="173" t="s">
        <v>783</v>
      </c>
      <c r="D261" s="173" t="s">
        <v>220</v>
      </c>
      <c r="E261" s="174" t="s">
        <v>2082</v>
      </c>
      <c r="F261" s="251" t="s">
        <v>2083</v>
      </c>
      <c r="G261" s="251"/>
      <c r="H261" s="251"/>
      <c r="I261" s="251"/>
      <c r="J261" s="175" t="s">
        <v>372</v>
      </c>
      <c r="K261" s="176">
        <v>2</v>
      </c>
      <c r="L261" s="252">
        <v>0</v>
      </c>
      <c r="M261" s="253"/>
      <c r="N261" s="254">
        <f t="shared" si="55"/>
        <v>0</v>
      </c>
      <c r="O261" s="254"/>
      <c r="P261" s="254"/>
      <c r="Q261" s="254"/>
      <c r="R261" s="37"/>
      <c r="T261" s="177" t="s">
        <v>22</v>
      </c>
      <c r="U261" s="44" t="s">
        <v>49</v>
      </c>
      <c r="V261" s="36"/>
      <c r="W261" s="178">
        <f t="shared" si="56"/>
        <v>0</v>
      </c>
      <c r="X261" s="178">
        <v>0</v>
      </c>
      <c r="Y261" s="178">
        <f t="shared" si="57"/>
        <v>0</v>
      </c>
      <c r="Z261" s="178">
        <v>0</v>
      </c>
      <c r="AA261" s="179">
        <f t="shared" si="58"/>
        <v>0</v>
      </c>
      <c r="AR261" s="19" t="s">
        <v>268</v>
      </c>
      <c r="AT261" s="19" t="s">
        <v>220</v>
      </c>
      <c r="AU261" s="19" t="s">
        <v>93</v>
      </c>
      <c r="AY261" s="19" t="s">
        <v>219</v>
      </c>
      <c r="BE261" s="118">
        <f t="shared" si="59"/>
        <v>0</v>
      </c>
      <c r="BF261" s="118">
        <f t="shared" si="60"/>
        <v>0</v>
      </c>
      <c r="BG261" s="118">
        <f t="shared" si="61"/>
        <v>0</v>
      </c>
      <c r="BH261" s="118">
        <f t="shared" si="62"/>
        <v>0</v>
      </c>
      <c r="BI261" s="118">
        <f t="shared" si="63"/>
        <v>0</v>
      </c>
      <c r="BJ261" s="19" t="s">
        <v>40</v>
      </c>
      <c r="BK261" s="118">
        <f t="shared" si="64"/>
        <v>0</v>
      </c>
      <c r="BL261" s="19" t="s">
        <v>268</v>
      </c>
      <c r="BM261" s="19" t="s">
        <v>2084</v>
      </c>
    </row>
    <row r="262" spans="2:65" s="1" customFormat="1" ht="38.25" customHeight="1">
      <c r="B262" s="35"/>
      <c r="C262" s="173" t="s">
        <v>787</v>
      </c>
      <c r="D262" s="173" t="s">
        <v>220</v>
      </c>
      <c r="E262" s="174" t="s">
        <v>2085</v>
      </c>
      <c r="F262" s="251" t="s">
        <v>2086</v>
      </c>
      <c r="G262" s="251"/>
      <c r="H262" s="251"/>
      <c r="I262" s="251"/>
      <c r="J262" s="175" t="s">
        <v>372</v>
      </c>
      <c r="K262" s="176">
        <v>2</v>
      </c>
      <c r="L262" s="252">
        <v>0</v>
      </c>
      <c r="M262" s="253"/>
      <c r="N262" s="254">
        <f t="shared" si="55"/>
        <v>0</v>
      </c>
      <c r="O262" s="254"/>
      <c r="P262" s="254"/>
      <c r="Q262" s="254"/>
      <c r="R262" s="37"/>
      <c r="T262" s="177" t="s">
        <v>22</v>
      </c>
      <c r="U262" s="44" t="s">
        <v>49</v>
      </c>
      <c r="V262" s="36"/>
      <c r="W262" s="178">
        <f t="shared" si="56"/>
        <v>0</v>
      </c>
      <c r="X262" s="178">
        <v>0</v>
      </c>
      <c r="Y262" s="178">
        <f t="shared" si="57"/>
        <v>0</v>
      </c>
      <c r="Z262" s="178">
        <v>0</v>
      </c>
      <c r="AA262" s="179">
        <f t="shared" si="58"/>
        <v>0</v>
      </c>
      <c r="AR262" s="19" t="s">
        <v>268</v>
      </c>
      <c r="AT262" s="19" t="s">
        <v>220</v>
      </c>
      <c r="AU262" s="19" t="s">
        <v>93</v>
      </c>
      <c r="AY262" s="19" t="s">
        <v>219</v>
      </c>
      <c r="BE262" s="118">
        <f t="shared" si="59"/>
        <v>0</v>
      </c>
      <c r="BF262" s="118">
        <f t="shared" si="60"/>
        <v>0</v>
      </c>
      <c r="BG262" s="118">
        <f t="shared" si="61"/>
        <v>0</v>
      </c>
      <c r="BH262" s="118">
        <f t="shared" si="62"/>
        <v>0</v>
      </c>
      <c r="BI262" s="118">
        <f t="shared" si="63"/>
        <v>0</v>
      </c>
      <c r="BJ262" s="19" t="s">
        <v>40</v>
      </c>
      <c r="BK262" s="118">
        <f t="shared" si="64"/>
        <v>0</v>
      </c>
      <c r="BL262" s="19" t="s">
        <v>268</v>
      </c>
      <c r="BM262" s="19" t="s">
        <v>2087</v>
      </c>
    </row>
    <row r="263" spans="2:65" s="1" customFormat="1" ht="38.25" customHeight="1">
      <c r="B263" s="35"/>
      <c r="C263" s="173" t="s">
        <v>791</v>
      </c>
      <c r="D263" s="173" t="s">
        <v>220</v>
      </c>
      <c r="E263" s="174" t="s">
        <v>2088</v>
      </c>
      <c r="F263" s="251" t="s">
        <v>2089</v>
      </c>
      <c r="G263" s="251"/>
      <c r="H263" s="251"/>
      <c r="I263" s="251"/>
      <c r="J263" s="175" t="s">
        <v>372</v>
      </c>
      <c r="K263" s="176">
        <v>2</v>
      </c>
      <c r="L263" s="252">
        <v>0</v>
      </c>
      <c r="M263" s="253"/>
      <c r="N263" s="254">
        <f t="shared" si="55"/>
        <v>0</v>
      </c>
      <c r="O263" s="254"/>
      <c r="P263" s="254"/>
      <c r="Q263" s="254"/>
      <c r="R263" s="37"/>
      <c r="T263" s="177" t="s">
        <v>22</v>
      </c>
      <c r="U263" s="44" t="s">
        <v>49</v>
      </c>
      <c r="V263" s="36"/>
      <c r="W263" s="178">
        <f t="shared" si="56"/>
        <v>0</v>
      </c>
      <c r="X263" s="178">
        <v>0</v>
      </c>
      <c r="Y263" s="178">
        <f t="shared" si="57"/>
        <v>0</v>
      </c>
      <c r="Z263" s="178">
        <v>0</v>
      </c>
      <c r="AA263" s="179">
        <f t="shared" si="58"/>
        <v>0</v>
      </c>
      <c r="AR263" s="19" t="s">
        <v>268</v>
      </c>
      <c r="AT263" s="19" t="s">
        <v>220</v>
      </c>
      <c r="AU263" s="19" t="s">
        <v>93</v>
      </c>
      <c r="AY263" s="19" t="s">
        <v>219</v>
      </c>
      <c r="BE263" s="118">
        <f t="shared" si="59"/>
        <v>0</v>
      </c>
      <c r="BF263" s="118">
        <f t="shared" si="60"/>
        <v>0</v>
      </c>
      <c r="BG263" s="118">
        <f t="shared" si="61"/>
        <v>0</v>
      </c>
      <c r="BH263" s="118">
        <f t="shared" si="62"/>
        <v>0</v>
      </c>
      <c r="BI263" s="118">
        <f t="shared" si="63"/>
        <v>0</v>
      </c>
      <c r="BJ263" s="19" t="s">
        <v>40</v>
      </c>
      <c r="BK263" s="118">
        <f t="shared" si="64"/>
        <v>0</v>
      </c>
      <c r="BL263" s="19" t="s">
        <v>268</v>
      </c>
      <c r="BM263" s="19" t="s">
        <v>2090</v>
      </c>
    </row>
    <row r="264" spans="2:65" s="1" customFormat="1" ht="38.25" customHeight="1">
      <c r="B264" s="35"/>
      <c r="C264" s="173" t="s">
        <v>795</v>
      </c>
      <c r="D264" s="173" t="s">
        <v>220</v>
      </c>
      <c r="E264" s="174" t="s">
        <v>2091</v>
      </c>
      <c r="F264" s="251" t="s">
        <v>2092</v>
      </c>
      <c r="G264" s="251"/>
      <c r="H264" s="251"/>
      <c r="I264" s="251"/>
      <c r="J264" s="175" t="s">
        <v>372</v>
      </c>
      <c r="K264" s="176">
        <v>5</v>
      </c>
      <c r="L264" s="252">
        <v>0</v>
      </c>
      <c r="M264" s="253"/>
      <c r="N264" s="254">
        <f t="shared" si="55"/>
        <v>0</v>
      </c>
      <c r="O264" s="254"/>
      <c r="P264" s="254"/>
      <c r="Q264" s="254"/>
      <c r="R264" s="37"/>
      <c r="T264" s="177" t="s">
        <v>22</v>
      </c>
      <c r="U264" s="44" t="s">
        <v>49</v>
      </c>
      <c r="V264" s="36"/>
      <c r="W264" s="178">
        <f t="shared" si="56"/>
        <v>0</v>
      </c>
      <c r="X264" s="178">
        <v>0</v>
      </c>
      <c r="Y264" s="178">
        <f t="shared" si="57"/>
        <v>0</v>
      </c>
      <c r="Z264" s="178">
        <v>0</v>
      </c>
      <c r="AA264" s="179">
        <f t="shared" si="58"/>
        <v>0</v>
      </c>
      <c r="AR264" s="19" t="s">
        <v>268</v>
      </c>
      <c r="AT264" s="19" t="s">
        <v>220</v>
      </c>
      <c r="AU264" s="19" t="s">
        <v>93</v>
      </c>
      <c r="AY264" s="19" t="s">
        <v>219</v>
      </c>
      <c r="BE264" s="118">
        <f t="shared" si="59"/>
        <v>0</v>
      </c>
      <c r="BF264" s="118">
        <f t="shared" si="60"/>
        <v>0</v>
      </c>
      <c r="BG264" s="118">
        <f t="shared" si="61"/>
        <v>0</v>
      </c>
      <c r="BH264" s="118">
        <f t="shared" si="62"/>
        <v>0</v>
      </c>
      <c r="BI264" s="118">
        <f t="shared" si="63"/>
        <v>0</v>
      </c>
      <c r="BJ264" s="19" t="s">
        <v>40</v>
      </c>
      <c r="BK264" s="118">
        <f t="shared" si="64"/>
        <v>0</v>
      </c>
      <c r="BL264" s="19" t="s">
        <v>268</v>
      </c>
      <c r="BM264" s="19" t="s">
        <v>2093</v>
      </c>
    </row>
    <row r="265" spans="2:65" s="1" customFormat="1" ht="38.25" customHeight="1">
      <c r="B265" s="35"/>
      <c r="C265" s="173" t="s">
        <v>799</v>
      </c>
      <c r="D265" s="173" t="s">
        <v>220</v>
      </c>
      <c r="E265" s="174" t="s">
        <v>2094</v>
      </c>
      <c r="F265" s="251" t="s">
        <v>2095</v>
      </c>
      <c r="G265" s="251"/>
      <c r="H265" s="251"/>
      <c r="I265" s="251"/>
      <c r="J265" s="175" t="s">
        <v>372</v>
      </c>
      <c r="K265" s="176">
        <v>4</v>
      </c>
      <c r="L265" s="252">
        <v>0</v>
      </c>
      <c r="M265" s="253"/>
      <c r="N265" s="254">
        <f t="shared" si="55"/>
        <v>0</v>
      </c>
      <c r="O265" s="254"/>
      <c r="P265" s="254"/>
      <c r="Q265" s="254"/>
      <c r="R265" s="37"/>
      <c r="T265" s="177" t="s">
        <v>22</v>
      </c>
      <c r="U265" s="44" t="s">
        <v>49</v>
      </c>
      <c r="V265" s="36"/>
      <c r="W265" s="178">
        <f t="shared" si="56"/>
        <v>0</v>
      </c>
      <c r="X265" s="178">
        <v>0</v>
      </c>
      <c r="Y265" s="178">
        <f t="shared" si="57"/>
        <v>0</v>
      </c>
      <c r="Z265" s="178">
        <v>0</v>
      </c>
      <c r="AA265" s="179">
        <f t="shared" si="58"/>
        <v>0</v>
      </c>
      <c r="AR265" s="19" t="s">
        <v>268</v>
      </c>
      <c r="AT265" s="19" t="s">
        <v>220</v>
      </c>
      <c r="AU265" s="19" t="s">
        <v>93</v>
      </c>
      <c r="AY265" s="19" t="s">
        <v>219</v>
      </c>
      <c r="BE265" s="118">
        <f t="shared" si="59"/>
        <v>0</v>
      </c>
      <c r="BF265" s="118">
        <f t="shared" si="60"/>
        <v>0</v>
      </c>
      <c r="BG265" s="118">
        <f t="shared" si="61"/>
        <v>0</v>
      </c>
      <c r="BH265" s="118">
        <f t="shared" si="62"/>
        <v>0</v>
      </c>
      <c r="BI265" s="118">
        <f t="shared" si="63"/>
        <v>0</v>
      </c>
      <c r="BJ265" s="19" t="s">
        <v>40</v>
      </c>
      <c r="BK265" s="118">
        <f t="shared" si="64"/>
        <v>0</v>
      </c>
      <c r="BL265" s="19" t="s">
        <v>268</v>
      </c>
      <c r="BM265" s="19" t="s">
        <v>2096</v>
      </c>
    </row>
    <row r="266" spans="2:65" s="1" customFormat="1" ht="38.25" customHeight="1">
      <c r="B266" s="35"/>
      <c r="C266" s="173" t="s">
        <v>803</v>
      </c>
      <c r="D266" s="173" t="s">
        <v>220</v>
      </c>
      <c r="E266" s="174" t="s">
        <v>2097</v>
      </c>
      <c r="F266" s="251" t="s">
        <v>2098</v>
      </c>
      <c r="G266" s="251"/>
      <c r="H266" s="251"/>
      <c r="I266" s="251"/>
      <c r="J266" s="175" t="s">
        <v>372</v>
      </c>
      <c r="K266" s="176">
        <v>18</v>
      </c>
      <c r="L266" s="252">
        <v>0</v>
      </c>
      <c r="M266" s="253"/>
      <c r="N266" s="254">
        <f t="shared" si="55"/>
        <v>0</v>
      </c>
      <c r="O266" s="254"/>
      <c r="P266" s="254"/>
      <c r="Q266" s="254"/>
      <c r="R266" s="37"/>
      <c r="T266" s="177" t="s">
        <v>22</v>
      </c>
      <c r="U266" s="44" t="s">
        <v>49</v>
      </c>
      <c r="V266" s="36"/>
      <c r="W266" s="178">
        <f t="shared" si="56"/>
        <v>0</v>
      </c>
      <c r="X266" s="178">
        <v>0</v>
      </c>
      <c r="Y266" s="178">
        <f t="shared" si="57"/>
        <v>0</v>
      </c>
      <c r="Z266" s="178">
        <v>0</v>
      </c>
      <c r="AA266" s="179">
        <f t="shared" si="58"/>
        <v>0</v>
      </c>
      <c r="AR266" s="19" t="s">
        <v>268</v>
      </c>
      <c r="AT266" s="19" t="s">
        <v>220</v>
      </c>
      <c r="AU266" s="19" t="s">
        <v>93</v>
      </c>
      <c r="AY266" s="19" t="s">
        <v>219</v>
      </c>
      <c r="BE266" s="118">
        <f t="shared" si="59"/>
        <v>0</v>
      </c>
      <c r="BF266" s="118">
        <f t="shared" si="60"/>
        <v>0</v>
      </c>
      <c r="BG266" s="118">
        <f t="shared" si="61"/>
        <v>0</v>
      </c>
      <c r="BH266" s="118">
        <f t="shared" si="62"/>
        <v>0</v>
      </c>
      <c r="BI266" s="118">
        <f t="shared" si="63"/>
        <v>0</v>
      </c>
      <c r="BJ266" s="19" t="s">
        <v>40</v>
      </c>
      <c r="BK266" s="118">
        <f t="shared" si="64"/>
        <v>0</v>
      </c>
      <c r="BL266" s="19" t="s">
        <v>268</v>
      </c>
      <c r="BM266" s="19" t="s">
        <v>2099</v>
      </c>
    </row>
    <row r="267" spans="2:65" s="1" customFormat="1" ht="38.25" customHeight="1">
      <c r="B267" s="35"/>
      <c r="C267" s="173" t="s">
        <v>807</v>
      </c>
      <c r="D267" s="173" t="s">
        <v>220</v>
      </c>
      <c r="E267" s="174" t="s">
        <v>2100</v>
      </c>
      <c r="F267" s="251" t="s">
        <v>2101</v>
      </c>
      <c r="G267" s="251"/>
      <c r="H267" s="251"/>
      <c r="I267" s="251"/>
      <c r="J267" s="175" t="s">
        <v>372</v>
      </c>
      <c r="K267" s="176">
        <v>16</v>
      </c>
      <c r="L267" s="252">
        <v>0</v>
      </c>
      <c r="M267" s="253"/>
      <c r="N267" s="254">
        <f t="shared" si="55"/>
        <v>0</v>
      </c>
      <c r="O267" s="254"/>
      <c r="P267" s="254"/>
      <c r="Q267" s="254"/>
      <c r="R267" s="37"/>
      <c r="T267" s="177" t="s">
        <v>22</v>
      </c>
      <c r="U267" s="44" t="s">
        <v>49</v>
      </c>
      <c r="V267" s="36"/>
      <c r="W267" s="178">
        <f t="shared" si="56"/>
        <v>0</v>
      </c>
      <c r="X267" s="178">
        <v>0</v>
      </c>
      <c r="Y267" s="178">
        <f t="shared" si="57"/>
        <v>0</v>
      </c>
      <c r="Z267" s="178">
        <v>0</v>
      </c>
      <c r="AA267" s="179">
        <f t="shared" si="58"/>
        <v>0</v>
      </c>
      <c r="AR267" s="19" t="s">
        <v>268</v>
      </c>
      <c r="AT267" s="19" t="s">
        <v>220</v>
      </c>
      <c r="AU267" s="19" t="s">
        <v>93</v>
      </c>
      <c r="AY267" s="19" t="s">
        <v>219</v>
      </c>
      <c r="BE267" s="118">
        <f t="shared" si="59"/>
        <v>0</v>
      </c>
      <c r="BF267" s="118">
        <f t="shared" si="60"/>
        <v>0</v>
      </c>
      <c r="BG267" s="118">
        <f t="shared" si="61"/>
        <v>0</v>
      </c>
      <c r="BH267" s="118">
        <f t="shared" si="62"/>
        <v>0</v>
      </c>
      <c r="BI267" s="118">
        <f t="shared" si="63"/>
        <v>0</v>
      </c>
      <c r="BJ267" s="19" t="s">
        <v>40</v>
      </c>
      <c r="BK267" s="118">
        <f t="shared" si="64"/>
        <v>0</v>
      </c>
      <c r="BL267" s="19" t="s">
        <v>268</v>
      </c>
      <c r="BM267" s="19" t="s">
        <v>2102</v>
      </c>
    </row>
    <row r="268" spans="2:65" s="1" customFormat="1" ht="38.25" customHeight="1">
      <c r="B268" s="35"/>
      <c r="C268" s="173" t="s">
        <v>811</v>
      </c>
      <c r="D268" s="173" t="s">
        <v>220</v>
      </c>
      <c r="E268" s="174" t="s">
        <v>2103</v>
      </c>
      <c r="F268" s="251" t="s">
        <v>2104</v>
      </c>
      <c r="G268" s="251"/>
      <c r="H268" s="251"/>
      <c r="I268" s="251"/>
      <c r="J268" s="175" t="s">
        <v>372</v>
      </c>
      <c r="K268" s="176">
        <v>6</v>
      </c>
      <c r="L268" s="252">
        <v>0</v>
      </c>
      <c r="M268" s="253"/>
      <c r="N268" s="254">
        <f t="shared" si="55"/>
        <v>0</v>
      </c>
      <c r="O268" s="254"/>
      <c r="P268" s="254"/>
      <c r="Q268" s="254"/>
      <c r="R268" s="37"/>
      <c r="T268" s="177" t="s">
        <v>22</v>
      </c>
      <c r="U268" s="44" t="s">
        <v>49</v>
      </c>
      <c r="V268" s="36"/>
      <c r="W268" s="178">
        <f t="shared" si="56"/>
        <v>0</v>
      </c>
      <c r="X268" s="178">
        <v>5.4359999999999999E-2</v>
      </c>
      <c r="Y268" s="178">
        <f t="shared" si="57"/>
        <v>0.32616000000000001</v>
      </c>
      <c r="Z268" s="178">
        <v>0</v>
      </c>
      <c r="AA268" s="179">
        <f t="shared" si="58"/>
        <v>0</v>
      </c>
      <c r="AR268" s="19" t="s">
        <v>268</v>
      </c>
      <c r="AT268" s="19" t="s">
        <v>220</v>
      </c>
      <c r="AU268" s="19" t="s">
        <v>93</v>
      </c>
      <c r="AY268" s="19" t="s">
        <v>219</v>
      </c>
      <c r="BE268" s="118">
        <f t="shared" si="59"/>
        <v>0</v>
      </c>
      <c r="BF268" s="118">
        <f t="shared" si="60"/>
        <v>0</v>
      </c>
      <c r="BG268" s="118">
        <f t="shared" si="61"/>
        <v>0</v>
      </c>
      <c r="BH268" s="118">
        <f t="shared" si="62"/>
        <v>0</v>
      </c>
      <c r="BI268" s="118">
        <f t="shared" si="63"/>
        <v>0</v>
      </c>
      <c r="BJ268" s="19" t="s">
        <v>40</v>
      </c>
      <c r="BK268" s="118">
        <f t="shared" si="64"/>
        <v>0</v>
      </c>
      <c r="BL268" s="19" t="s">
        <v>268</v>
      </c>
      <c r="BM268" s="19" t="s">
        <v>2105</v>
      </c>
    </row>
    <row r="269" spans="2:65" s="1" customFormat="1" ht="38.25" customHeight="1">
      <c r="B269" s="35"/>
      <c r="C269" s="173" t="s">
        <v>815</v>
      </c>
      <c r="D269" s="173" t="s">
        <v>220</v>
      </c>
      <c r="E269" s="174" t="s">
        <v>2106</v>
      </c>
      <c r="F269" s="251" t="s">
        <v>2107</v>
      </c>
      <c r="G269" s="251"/>
      <c r="H269" s="251"/>
      <c r="I269" s="251"/>
      <c r="J269" s="175" t="s">
        <v>372</v>
      </c>
      <c r="K269" s="176">
        <v>2</v>
      </c>
      <c r="L269" s="252">
        <v>0</v>
      </c>
      <c r="M269" s="253"/>
      <c r="N269" s="254">
        <f t="shared" si="55"/>
        <v>0</v>
      </c>
      <c r="O269" s="254"/>
      <c r="P269" s="254"/>
      <c r="Q269" s="254"/>
      <c r="R269" s="37"/>
      <c r="T269" s="177" t="s">
        <v>22</v>
      </c>
      <c r="U269" s="44" t="s">
        <v>49</v>
      </c>
      <c r="V269" s="36"/>
      <c r="W269" s="178">
        <f t="shared" si="56"/>
        <v>0</v>
      </c>
      <c r="X269" s="178">
        <v>0</v>
      </c>
      <c r="Y269" s="178">
        <f t="shared" si="57"/>
        <v>0</v>
      </c>
      <c r="Z269" s="178">
        <v>0</v>
      </c>
      <c r="AA269" s="179">
        <f t="shared" si="58"/>
        <v>0</v>
      </c>
      <c r="AR269" s="19" t="s">
        <v>268</v>
      </c>
      <c r="AT269" s="19" t="s">
        <v>220</v>
      </c>
      <c r="AU269" s="19" t="s">
        <v>93</v>
      </c>
      <c r="AY269" s="19" t="s">
        <v>219</v>
      </c>
      <c r="BE269" s="118">
        <f t="shared" si="59"/>
        <v>0</v>
      </c>
      <c r="BF269" s="118">
        <f t="shared" si="60"/>
        <v>0</v>
      </c>
      <c r="BG269" s="118">
        <f t="shared" si="61"/>
        <v>0</v>
      </c>
      <c r="BH269" s="118">
        <f t="shared" si="62"/>
        <v>0</v>
      </c>
      <c r="BI269" s="118">
        <f t="shared" si="63"/>
        <v>0</v>
      </c>
      <c r="BJ269" s="19" t="s">
        <v>40</v>
      </c>
      <c r="BK269" s="118">
        <f t="shared" si="64"/>
        <v>0</v>
      </c>
      <c r="BL269" s="19" t="s">
        <v>268</v>
      </c>
      <c r="BM269" s="19" t="s">
        <v>2108</v>
      </c>
    </row>
    <row r="270" spans="2:65" s="1" customFormat="1" ht="38.25" customHeight="1">
      <c r="B270" s="35"/>
      <c r="C270" s="173" t="s">
        <v>819</v>
      </c>
      <c r="D270" s="173" t="s">
        <v>220</v>
      </c>
      <c r="E270" s="174" t="s">
        <v>2109</v>
      </c>
      <c r="F270" s="251" t="s">
        <v>2110</v>
      </c>
      <c r="G270" s="251"/>
      <c r="H270" s="251"/>
      <c r="I270" s="251"/>
      <c r="J270" s="175" t="s">
        <v>372</v>
      </c>
      <c r="K270" s="176">
        <v>1</v>
      </c>
      <c r="L270" s="252">
        <v>0</v>
      </c>
      <c r="M270" s="253"/>
      <c r="N270" s="254">
        <f t="shared" si="55"/>
        <v>0</v>
      </c>
      <c r="O270" s="254"/>
      <c r="P270" s="254"/>
      <c r="Q270" s="254"/>
      <c r="R270" s="37"/>
      <c r="T270" s="177" t="s">
        <v>22</v>
      </c>
      <c r="U270" s="44" t="s">
        <v>49</v>
      </c>
      <c r="V270" s="36"/>
      <c r="W270" s="178">
        <f t="shared" si="56"/>
        <v>0</v>
      </c>
      <c r="X270" s="178">
        <v>0</v>
      </c>
      <c r="Y270" s="178">
        <f t="shared" si="57"/>
        <v>0</v>
      </c>
      <c r="Z270" s="178">
        <v>0</v>
      </c>
      <c r="AA270" s="179">
        <f t="shared" si="58"/>
        <v>0</v>
      </c>
      <c r="AR270" s="19" t="s">
        <v>268</v>
      </c>
      <c r="AT270" s="19" t="s">
        <v>220</v>
      </c>
      <c r="AU270" s="19" t="s">
        <v>93</v>
      </c>
      <c r="AY270" s="19" t="s">
        <v>219</v>
      </c>
      <c r="BE270" s="118">
        <f t="shared" si="59"/>
        <v>0</v>
      </c>
      <c r="BF270" s="118">
        <f t="shared" si="60"/>
        <v>0</v>
      </c>
      <c r="BG270" s="118">
        <f t="shared" si="61"/>
        <v>0</v>
      </c>
      <c r="BH270" s="118">
        <f t="shared" si="62"/>
        <v>0</v>
      </c>
      <c r="BI270" s="118">
        <f t="shared" si="63"/>
        <v>0</v>
      </c>
      <c r="BJ270" s="19" t="s">
        <v>40</v>
      </c>
      <c r="BK270" s="118">
        <f t="shared" si="64"/>
        <v>0</v>
      </c>
      <c r="BL270" s="19" t="s">
        <v>268</v>
      </c>
      <c r="BM270" s="19" t="s">
        <v>2111</v>
      </c>
    </row>
    <row r="271" spans="2:65" s="1" customFormat="1" ht="38.25" customHeight="1">
      <c r="B271" s="35"/>
      <c r="C271" s="173" t="s">
        <v>823</v>
      </c>
      <c r="D271" s="173" t="s">
        <v>220</v>
      </c>
      <c r="E271" s="174" t="s">
        <v>2112</v>
      </c>
      <c r="F271" s="251" t="s">
        <v>2113</v>
      </c>
      <c r="G271" s="251"/>
      <c r="H271" s="251"/>
      <c r="I271" s="251"/>
      <c r="J271" s="175" t="s">
        <v>372</v>
      </c>
      <c r="K271" s="176">
        <v>9</v>
      </c>
      <c r="L271" s="252">
        <v>0</v>
      </c>
      <c r="M271" s="253"/>
      <c r="N271" s="254">
        <f t="shared" si="55"/>
        <v>0</v>
      </c>
      <c r="O271" s="254"/>
      <c r="P271" s="254"/>
      <c r="Q271" s="254"/>
      <c r="R271" s="37"/>
      <c r="T271" s="177" t="s">
        <v>22</v>
      </c>
      <c r="U271" s="44" t="s">
        <v>49</v>
      </c>
      <c r="V271" s="36"/>
      <c r="W271" s="178">
        <f t="shared" si="56"/>
        <v>0</v>
      </c>
      <c r="X271" s="178">
        <v>0</v>
      </c>
      <c r="Y271" s="178">
        <f t="shared" si="57"/>
        <v>0</v>
      </c>
      <c r="Z271" s="178">
        <v>0</v>
      </c>
      <c r="AA271" s="179">
        <f t="shared" si="58"/>
        <v>0</v>
      </c>
      <c r="AR271" s="19" t="s">
        <v>268</v>
      </c>
      <c r="AT271" s="19" t="s">
        <v>220</v>
      </c>
      <c r="AU271" s="19" t="s">
        <v>93</v>
      </c>
      <c r="AY271" s="19" t="s">
        <v>219</v>
      </c>
      <c r="BE271" s="118">
        <f t="shared" si="59"/>
        <v>0</v>
      </c>
      <c r="BF271" s="118">
        <f t="shared" si="60"/>
        <v>0</v>
      </c>
      <c r="BG271" s="118">
        <f t="shared" si="61"/>
        <v>0</v>
      </c>
      <c r="BH271" s="118">
        <f t="shared" si="62"/>
        <v>0</v>
      </c>
      <c r="BI271" s="118">
        <f t="shared" si="63"/>
        <v>0</v>
      </c>
      <c r="BJ271" s="19" t="s">
        <v>40</v>
      </c>
      <c r="BK271" s="118">
        <f t="shared" si="64"/>
        <v>0</v>
      </c>
      <c r="BL271" s="19" t="s">
        <v>268</v>
      </c>
      <c r="BM271" s="19" t="s">
        <v>2114</v>
      </c>
    </row>
    <row r="272" spans="2:65" s="1" customFormat="1" ht="38.25" customHeight="1">
      <c r="B272" s="35"/>
      <c r="C272" s="173" t="s">
        <v>827</v>
      </c>
      <c r="D272" s="173" t="s">
        <v>220</v>
      </c>
      <c r="E272" s="174" t="s">
        <v>2115</v>
      </c>
      <c r="F272" s="251" t="s">
        <v>2116</v>
      </c>
      <c r="G272" s="251"/>
      <c r="H272" s="251"/>
      <c r="I272" s="251"/>
      <c r="J272" s="175" t="s">
        <v>372</v>
      </c>
      <c r="K272" s="176">
        <v>10</v>
      </c>
      <c r="L272" s="252">
        <v>0</v>
      </c>
      <c r="M272" s="253"/>
      <c r="N272" s="254">
        <f t="shared" si="55"/>
        <v>0</v>
      </c>
      <c r="O272" s="254"/>
      <c r="P272" s="254"/>
      <c r="Q272" s="254"/>
      <c r="R272" s="37"/>
      <c r="T272" s="177" t="s">
        <v>22</v>
      </c>
      <c r="U272" s="44" t="s">
        <v>49</v>
      </c>
      <c r="V272" s="36"/>
      <c r="W272" s="178">
        <f t="shared" si="56"/>
        <v>0</v>
      </c>
      <c r="X272" s="178">
        <v>0</v>
      </c>
      <c r="Y272" s="178">
        <f t="shared" si="57"/>
        <v>0</v>
      </c>
      <c r="Z272" s="178">
        <v>0</v>
      </c>
      <c r="AA272" s="179">
        <f t="shared" si="58"/>
        <v>0</v>
      </c>
      <c r="AR272" s="19" t="s">
        <v>268</v>
      </c>
      <c r="AT272" s="19" t="s">
        <v>220</v>
      </c>
      <c r="AU272" s="19" t="s">
        <v>93</v>
      </c>
      <c r="AY272" s="19" t="s">
        <v>219</v>
      </c>
      <c r="BE272" s="118">
        <f t="shared" si="59"/>
        <v>0</v>
      </c>
      <c r="BF272" s="118">
        <f t="shared" si="60"/>
        <v>0</v>
      </c>
      <c r="BG272" s="118">
        <f t="shared" si="61"/>
        <v>0</v>
      </c>
      <c r="BH272" s="118">
        <f t="shared" si="62"/>
        <v>0</v>
      </c>
      <c r="BI272" s="118">
        <f t="shared" si="63"/>
        <v>0</v>
      </c>
      <c r="BJ272" s="19" t="s">
        <v>40</v>
      </c>
      <c r="BK272" s="118">
        <f t="shared" si="64"/>
        <v>0</v>
      </c>
      <c r="BL272" s="19" t="s">
        <v>268</v>
      </c>
      <c r="BM272" s="19" t="s">
        <v>2117</v>
      </c>
    </row>
    <row r="273" spans="2:65" s="1" customFormat="1" ht="38.25" customHeight="1">
      <c r="B273" s="35"/>
      <c r="C273" s="173" t="s">
        <v>831</v>
      </c>
      <c r="D273" s="173" t="s">
        <v>220</v>
      </c>
      <c r="E273" s="174" t="s">
        <v>2118</v>
      </c>
      <c r="F273" s="251" t="s">
        <v>2119</v>
      </c>
      <c r="G273" s="251"/>
      <c r="H273" s="251"/>
      <c r="I273" s="251"/>
      <c r="J273" s="175" t="s">
        <v>372</v>
      </c>
      <c r="K273" s="176">
        <v>2</v>
      </c>
      <c r="L273" s="252">
        <v>0</v>
      </c>
      <c r="M273" s="253"/>
      <c r="N273" s="254">
        <f t="shared" si="55"/>
        <v>0</v>
      </c>
      <c r="O273" s="254"/>
      <c r="P273" s="254"/>
      <c r="Q273" s="254"/>
      <c r="R273" s="37"/>
      <c r="T273" s="177" t="s">
        <v>22</v>
      </c>
      <c r="U273" s="44" t="s">
        <v>49</v>
      </c>
      <c r="V273" s="36"/>
      <c r="W273" s="178">
        <f t="shared" si="56"/>
        <v>0</v>
      </c>
      <c r="X273" s="178">
        <v>0</v>
      </c>
      <c r="Y273" s="178">
        <f t="shared" si="57"/>
        <v>0</v>
      </c>
      <c r="Z273" s="178">
        <v>0</v>
      </c>
      <c r="AA273" s="179">
        <f t="shared" si="58"/>
        <v>0</v>
      </c>
      <c r="AR273" s="19" t="s">
        <v>268</v>
      </c>
      <c r="AT273" s="19" t="s">
        <v>220</v>
      </c>
      <c r="AU273" s="19" t="s">
        <v>93</v>
      </c>
      <c r="AY273" s="19" t="s">
        <v>219</v>
      </c>
      <c r="BE273" s="118">
        <f t="shared" si="59"/>
        <v>0</v>
      </c>
      <c r="BF273" s="118">
        <f t="shared" si="60"/>
        <v>0</v>
      </c>
      <c r="BG273" s="118">
        <f t="shared" si="61"/>
        <v>0</v>
      </c>
      <c r="BH273" s="118">
        <f t="shared" si="62"/>
        <v>0</v>
      </c>
      <c r="BI273" s="118">
        <f t="shared" si="63"/>
        <v>0</v>
      </c>
      <c r="BJ273" s="19" t="s">
        <v>40</v>
      </c>
      <c r="BK273" s="118">
        <f t="shared" si="64"/>
        <v>0</v>
      </c>
      <c r="BL273" s="19" t="s">
        <v>268</v>
      </c>
      <c r="BM273" s="19" t="s">
        <v>2120</v>
      </c>
    </row>
    <row r="274" spans="2:65" s="1" customFormat="1" ht="38.25" customHeight="1">
      <c r="B274" s="35"/>
      <c r="C274" s="173" t="s">
        <v>835</v>
      </c>
      <c r="D274" s="173" t="s">
        <v>220</v>
      </c>
      <c r="E274" s="174" t="s">
        <v>2121</v>
      </c>
      <c r="F274" s="251" t="s">
        <v>2122</v>
      </c>
      <c r="G274" s="251"/>
      <c r="H274" s="251"/>
      <c r="I274" s="251"/>
      <c r="J274" s="175" t="s">
        <v>372</v>
      </c>
      <c r="K274" s="176">
        <v>1</v>
      </c>
      <c r="L274" s="252">
        <v>0</v>
      </c>
      <c r="M274" s="253"/>
      <c r="N274" s="254">
        <f t="shared" si="55"/>
        <v>0</v>
      </c>
      <c r="O274" s="254"/>
      <c r="P274" s="254"/>
      <c r="Q274" s="254"/>
      <c r="R274" s="37"/>
      <c r="T274" s="177" t="s">
        <v>22</v>
      </c>
      <c r="U274" s="44" t="s">
        <v>49</v>
      </c>
      <c r="V274" s="36"/>
      <c r="W274" s="178">
        <f t="shared" si="56"/>
        <v>0</v>
      </c>
      <c r="X274" s="178">
        <v>0</v>
      </c>
      <c r="Y274" s="178">
        <f t="shared" si="57"/>
        <v>0</v>
      </c>
      <c r="Z274" s="178">
        <v>0</v>
      </c>
      <c r="AA274" s="179">
        <f t="shared" si="58"/>
        <v>0</v>
      </c>
      <c r="AR274" s="19" t="s">
        <v>268</v>
      </c>
      <c r="AT274" s="19" t="s">
        <v>220</v>
      </c>
      <c r="AU274" s="19" t="s">
        <v>93</v>
      </c>
      <c r="AY274" s="19" t="s">
        <v>219</v>
      </c>
      <c r="BE274" s="118">
        <f t="shared" si="59"/>
        <v>0</v>
      </c>
      <c r="BF274" s="118">
        <f t="shared" si="60"/>
        <v>0</v>
      </c>
      <c r="BG274" s="118">
        <f t="shared" si="61"/>
        <v>0</v>
      </c>
      <c r="BH274" s="118">
        <f t="shared" si="62"/>
        <v>0</v>
      </c>
      <c r="BI274" s="118">
        <f t="shared" si="63"/>
        <v>0</v>
      </c>
      <c r="BJ274" s="19" t="s">
        <v>40</v>
      </c>
      <c r="BK274" s="118">
        <f t="shared" si="64"/>
        <v>0</v>
      </c>
      <c r="BL274" s="19" t="s">
        <v>268</v>
      </c>
      <c r="BM274" s="19" t="s">
        <v>2123</v>
      </c>
    </row>
    <row r="275" spans="2:65" s="1" customFormat="1" ht="38.25" customHeight="1">
      <c r="B275" s="35"/>
      <c r="C275" s="173" t="s">
        <v>839</v>
      </c>
      <c r="D275" s="173" t="s">
        <v>220</v>
      </c>
      <c r="E275" s="174" t="s">
        <v>2124</v>
      </c>
      <c r="F275" s="251" t="s">
        <v>2125</v>
      </c>
      <c r="G275" s="251"/>
      <c r="H275" s="251"/>
      <c r="I275" s="251"/>
      <c r="J275" s="175" t="s">
        <v>372</v>
      </c>
      <c r="K275" s="176">
        <v>5</v>
      </c>
      <c r="L275" s="252">
        <v>0</v>
      </c>
      <c r="M275" s="253"/>
      <c r="N275" s="254">
        <f t="shared" si="55"/>
        <v>0</v>
      </c>
      <c r="O275" s="254"/>
      <c r="P275" s="254"/>
      <c r="Q275" s="254"/>
      <c r="R275" s="37"/>
      <c r="T275" s="177" t="s">
        <v>22</v>
      </c>
      <c r="U275" s="44" t="s">
        <v>49</v>
      </c>
      <c r="V275" s="36"/>
      <c r="W275" s="178">
        <f t="shared" si="56"/>
        <v>0</v>
      </c>
      <c r="X275" s="178">
        <v>0</v>
      </c>
      <c r="Y275" s="178">
        <f t="shared" si="57"/>
        <v>0</v>
      </c>
      <c r="Z275" s="178">
        <v>0</v>
      </c>
      <c r="AA275" s="179">
        <f t="shared" si="58"/>
        <v>0</v>
      </c>
      <c r="AR275" s="19" t="s">
        <v>268</v>
      </c>
      <c r="AT275" s="19" t="s">
        <v>220</v>
      </c>
      <c r="AU275" s="19" t="s">
        <v>93</v>
      </c>
      <c r="AY275" s="19" t="s">
        <v>219</v>
      </c>
      <c r="BE275" s="118">
        <f t="shared" si="59"/>
        <v>0</v>
      </c>
      <c r="BF275" s="118">
        <f t="shared" si="60"/>
        <v>0</v>
      </c>
      <c r="BG275" s="118">
        <f t="shared" si="61"/>
        <v>0</v>
      </c>
      <c r="BH275" s="118">
        <f t="shared" si="62"/>
        <v>0</v>
      </c>
      <c r="BI275" s="118">
        <f t="shared" si="63"/>
        <v>0</v>
      </c>
      <c r="BJ275" s="19" t="s">
        <v>40</v>
      </c>
      <c r="BK275" s="118">
        <f t="shared" si="64"/>
        <v>0</v>
      </c>
      <c r="BL275" s="19" t="s">
        <v>268</v>
      </c>
      <c r="BM275" s="19" t="s">
        <v>2126</v>
      </c>
    </row>
    <row r="276" spans="2:65" s="1" customFormat="1" ht="25.5" customHeight="1">
      <c r="B276" s="35"/>
      <c r="C276" s="173" t="s">
        <v>843</v>
      </c>
      <c r="D276" s="173" t="s">
        <v>220</v>
      </c>
      <c r="E276" s="174" t="s">
        <v>2127</v>
      </c>
      <c r="F276" s="251" t="s">
        <v>2128</v>
      </c>
      <c r="G276" s="251"/>
      <c r="H276" s="251"/>
      <c r="I276" s="251"/>
      <c r="J276" s="175" t="s">
        <v>372</v>
      </c>
      <c r="K276" s="176">
        <v>23</v>
      </c>
      <c r="L276" s="252">
        <v>0</v>
      </c>
      <c r="M276" s="253"/>
      <c r="N276" s="254">
        <f t="shared" si="55"/>
        <v>0</v>
      </c>
      <c r="O276" s="254"/>
      <c r="P276" s="254"/>
      <c r="Q276" s="254"/>
      <c r="R276" s="37"/>
      <c r="T276" s="177" t="s">
        <v>22</v>
      </c>
      <c r="U276" s="44" t="s">
        <v>49</v>
      </c>
      <c r="V276" s="36"/>
      <c r="W276" s="178">
        <f t="shared" si="56"/>
        <v>0</v>
      </c>
      <c r="X276" s="178">
        <v>0</v>
      </c>
      <c r="Y276" s="178">
        <f t="shared" si="57"/>
        <v>0</v>
      </c>
      <c r="Z276" s="178">
        <v>0</v>
      </c>
      <c r="AA276" s="179">
        <f t="shared" si="58"/>
        <v>0</v>
      </c>
      <c r="AR276" s="19" t="s">
        <v>268</v>
      </c>
      <c r="AT276" s="19" t="s">
        <v>220</v>
      </c>
      <c r="AU276" s="19" t="s">
        <v>93</v>
      </c>
      <c r="AY276" s="19" t="s">
        <v>219</v>
      </c>
      <c r="BE276" s="118">
        <f t="shared" si="59"/>
        <v>0</v>
      </c>
      <c r="BF276" s="118">
        <f t="shared" si="60"/>
        <v>0</v>
      </c>
      <c r="BG276" s="118">
        <f t="shared" si="61"/>
        <v>0</v>
      </c>
      <c r="BH276" s="118">
        <f t="shared" si="62"/>
        <v>0</v>
      </c>
      <c r="BI276" s="118">
        <f t="shared" si="63"/>
        <v>0</v>
      </c>
      <c r="BJ276" s="19" t="s">
        <v>40</v>
      </c>
      <c r="BK276" s="118">
        <f t="shared" si="64"/>
        <v>0</v>
      </c>
      <c r="BL276" s="19" t="s">
        <v>268</v>
      </c>
      <c r="BM276" s="19" t="s">
        <v>2129</v>
      </c>
    </row>
    <row r="277" spans="2:65" s="1" customFormat="1" ht="25.5" customHeight="1">
      <c r="B277" s="35"/>
      <c r="C277" s="173" t="s">
        <v>848</v>
      </c>
      <c r="D277" s="173" t="s">
        <v>220</v>
      </c>
      <c r="E277" s="174" t="s">
        <v>2130</v>
      </c>
      <c r="F277" s="251" t="s">
        <v>2131</v>
      </c>
      <c r="G277" s="251"/>
      <c r="H277" s="251"/>
      <c r="I277" s="251"/>
      <c r="J277" s="175" t="s">
        <v>372</v>
      </c>
      <c r="K277" s="176">
        <v>40</v>
      </c>
      <c r="L277" s="252">
        <v>0</v>
      </c>
      <c r="M277" s="253"/>
      <c r="N277" s="254">
        <f t="shared" si="55"/>
        <v>0</v>
      </c>
      <c r="O277" s="254"/>
      <c r="P277" s="254"/>
      <c r="Q277" s="254"/>
      <c r="R277" s="37"/>
      <c r="T277" s="177" t="s">
        <v>22</v>
      </c>
      <c r="U277" s="44" t="s">
        <v>49</v>
      </c>
      <c r="V277" s="36"/>
      <c r="W277" s="178">
        <f t="shared" si="56"/>
        <v>0</v>
      </c>
      <c r="X277" s="178">
        <v>0</v>
      </c>
      <c r="Y277" s="178">
        <f t="shared" si="57"/>
        <v>0</v>
      </c>
      <c r="Z277" s="178">
        <v>0</v>
      </c>
      <c r="AA277" s="179">
        <f t="shared" si="58"/>
        <v>0</v>
      </c>
      <c r="AR277" s="19" t="s">
        <v>268</v>
      </c>
      <c r="AT277" s="19" t="s">
        <v>220</v>
      </c>
      <c r="AU277" s="19" t="s">
        <v>93</v>
      </c>
      <c r="AY277" s="19" t="s">
        <v>219</v>
      </c>
      <c r="BE277" s="118">
        <f t="shared" si="59"/>
        <v>0</v>
      </c>
      <c r="BF277" s="118">
        <f t="shared" si="60"/>
        <v>0</v>
      </c>
      <c r="BG277" s="118">
        <f t="shared" si="61"/>
        <v>0</v>
      </c>
      <c r="BH277" s="118">
        <f t="shared" si="62"/>
        <v>0</v>
      </c>
      <c r="BI277" s="118">
        <f t="shared" si="63"/>
        <v>0</v>
      </c>
      <c r="BJ277" s="19" t="s">
        <v>40</v>
      </c>
      <c r="BK277" s="118">
        <f t="shared" si="64"/>
        <v>0</v>
      </c>
      <c r="BL277" s="19" t="s">
        <v>268</v>
      </c>
      <c r="BM277" s="19" t="s">
        <v>2132</v>
      </c>
    </row>
    <row r="278" spans="2:65" s="1" customFormat="1" ht="38.25" customHeight="1">
      <c r="B278" s="35"/>
      <c r="C278" s="173" t="s">
        <v>852</v>
      </c>
      <c r="D278" s="173" t="s">
        <v>220</v>
      </c>
      <c r="E278" s="174" t="s">
        <v>2133</v>
      </c>
      <c r="F278" s="251" t="s">
        <v>2134</v>
      </c>
      <c r="G278" s="251"/>
      <c r="H278" s="251"/>
      <c r="I278" s="251"/>
      <c r="J278" s="175" t="s">
        <v>372</v>
      </c>
      <c r="K278" s="176">
        <v>6</v>
      </c>
      <c r="L278" s="252">
        <v>0</v>
      </c>
      <c r="M278" s="253"/>
      <c r="N278" s="254">
        <f t="shared" si="55"/>
        <v>0</v>
      </c>
      <c r="O278" s="254"/>
      <c r="P278" s="254"/>
      <c r="Q278" s="254"/>
      <c r="R278" s="37"/>
      <c r="T278" s="177" t="s">
        <v>22</v>
      </c>
      <c r="U278" s="44" t="s">
        <v>49</v>
      </c>
      <c r="V278" s="36"/>
      <c r="W278" s="178">
        <f t="shared" si="56"/>
        <v>0</v>
      </c>
      <c r="X278" s="178">
        <v>0</v>
      </c>
      <c r="Y278" s="178">
        <f t="shared" si="57"/>
        <v>0</v>
      </c>
      <c r="Z278" s="178">
        <v>0</v>
      </c>
      <c r="AA278" s="179">
        <f t="shared" si="58"/>
        <v>0</v>
      </c>
      <c r="AR278" s="19" t="s">
        <v>268</v>
      </c>
      <c r="AT278" s="19" t="s">
        <v>220</v>
      </c>
      <c r="AU278" s="19" t="s">
        <v>93</v>
      </c>
      <c r="AY278" s="19" t="s">
        <v>219</v>
      </c>
      <c r="BE278" s="118">
        <f t="shared" si="59"/>
        <v>0</v>
      </c>
      <c r="BF278" s="118">
        <f t="shared" si="60"/>
        <v>0</v>
      </c>
      <c r="BG278" s="118">
        <f t="shared" si="61"/>
        <v>0</v>
      </c>
      <c r="BH278" s="118">
        <f t="shared" si="62"/>
        <v>0</v>
      </c>
      <c r="BI278" s="118">
        <f t="shared" si="63"/>
        <v>0</v>
      </c>
      <c r="BJ278" s="19" t="s">
        <v>40</v>
      </c>
      <c r="BK278" s="118">
        <f t="shared" si="64"/>
        <v>0</v>
      </c>
      <c r="BL278" s="19" t="s">
        <v>268</v>
      </c>
      <c r="BM278" s="19" t="s">
        <v>2135</v>
      </c>
    </row>
    <row r="279" spans="2:65" s="1" customFormat="1" ht="38.25" customHeight="1">
      <c r="B279" s="35"/>
      <c r="C279" s="173" t="s">
        <v>856</v>
      </c>
      <c r="D279" s="173" t="s">
        <v>220</v>
      </c>
      <c r="E279" s="174" t="s">
        <v>2136</v>
      </c>
      <c r="F279" s="251" t="s">
        <v>2137</v>
      </c>
      <c r="G279" s="251"/>
      <c r="H279" s="251"/>
      <c r="I279" s="251"/>
      <c r="J279" s="175" t="s">
        <v>372</v>
      </c>
      <c r="K279" s="176">
        <v>24</v>
      </c>
      <c r="L279" s="252">
        <v>0</v>
      </c>
      <c r="M279" s="253"/>
      <c r="N279" s="254">
        <f t="shared" si="55"/>
        <v>0</v>
      </c>
      <c r="O279" s="254"/>
      <c r="P279" s="254"/>
      <c r="Q279" s="254"/>
      <c r="R279" s="37"/>
      <c r="T279" s="177" t="s">
        <v>22</v>
      </c>
      <c r="U279" s="44" t="s">
        <v>49</v>
      </c>
      <c r="V279" s="36"/>
      <c r="W279" s="178">
        <f t="shared" si="56"/>
        <v>0</v>
      </c>
      <c r="X279" s="178">
        <v>0</v>
      </c>
      <c r="Y279" s="178">
        <f t="shared" si="57"/>
        <v>0</v>
      </c>
      <c r="Z279" s="178">
        <v>0</v>
      </c>
      <c r="AA279" s="179">
        <f t="shared" si="58"/>
        <v>0</v>
      </c>
      <c r="AR279" s="19" t="s">
        <v>268</v>
      </c>
      <c r="AT279" s="19" t="s">
        <v>220</v>
      </c>
      <c r="AU279" s="19" t="s">
        <v>93</v>
      </c>
      <c r="AY279" s="19" t="s">
        <v>219</v>
      </c>
      <c r="BE279" s="118">
        <f t="shared" si="59"/>
        <v>0</v>
      </c>
      <c r="BF279" s="118">
        <f t="shared" si="60"/>
        <v>0</v>
      </c>
      <c r="BG279" s="118">
        <f t="shared" si="61"/>
        <v>0</v>
      </c>
      <c r="BH279" s="118">
        <f t="shared" si="62"/>
        <v>0</v>
      </c>
      <c r="BI279" s="118">
        <f t="shared" si="63"/>
        <v>0</v>
      </c>
      <c r="BJ279" s="19" t="s">
        <v>40</v>
      </c>
      <c r="BK279" s="118">
        <f t="shared" si="64"/>
        <v>0</v>
      </c>
      <c r="BL279" s="19" t="s">
        <v>268</v>
      </c>
      <c r="BM279" s="19" t="s">
        <v>2138</v>
      </c>
    </row>
    <row r="280" spans="2:65" s="1" customFormat="1" ht="16.5" customHeight="1">
      <c r="B280" s="35"/>
      <c r="C280" s="173" t="s">
        <v>860</v>
      </c>
      <c r="D280" s="173" t="s">
        <v>220</v>
      </c>
      <c r="E280" s="174" t="s">
        <v>2139</v>
      </c>
      <c r="F280" s="251" t="s">
        <v>2140</v>
      </c>
      <c r="G280" s="251"/>
      <c r="H280" s="251"/>
      <c r="I280" s="251"/>
      <c r="J280" s="175" t="s">
        <v>372</v>
      </c>
      <c r="K280" s="176">
        <v>93</v>
      </c>
      <c r="L280" s="252">
        <v>0</v>
      </c>
      <c r="M280" s="253"/>
      <c r="N280" s="254">
        <f t="shared" si="55"/>
        <v>0</v>
      </c>
      <c r="O280" s="254"/>
      <c r="P280" s="254"/>
      <c r="Q280" s="254"/>
      <c r="R280" s="37"/>
      <c r="T280" s="177" t="s">
        <v>22</v>
      </c>
      <c r="U280" s="44" t="s">
        <v>49</v>
      </c>
      <c r="V280" s="36"/>
      <c r="W280" s="178">
        <f t="shared" si="56"/>
        <v>0</v>
      </c>
      <c r="X280" s="178">
        <v>0</v>
      </c>
      <c r="Y280" s="178">
        <f t="shared" si="57"/>
        <v>0</v>
      </c>
      <c r="Z280" s="178">
        <v>0</v>
      </c>
      <c r="AA280" s="179">
        <f t="shared" si="58"/>
        <v>0</v>
      </c>
      <c r="AR280" s="19" t="s">
        <v>268</v>
      </c>
      <c r="AT280" s="19" t="s">
        <v>220</v>
      </c>
      <c r="AU280" s="19" t="s">
        <v>93</v>
      </c>
      <c r="AY280" s="19" t="s">
        <v>219</v>
      </c>
      <c r="BE280" s="118">
        <f t="shared" si="59"/>
        <v>0</v>
      </c>
      <c r="BF280" s="118">
        <f t="shared" si="60"/>
        <v>0</v>
      </c>
      <c r="BG280" s="118">
        <f t="shared" si="61"/>
        <v>0</v>
      </c>
      <c r="BH280" s="118">
        <f t="shared" si="62"/>
        <v>0</v>
      </c>
      <c r="BI280" s="118">
        <f t="shared" si="63"/>
        <v>0</v>
      </c>
      <c r="BJ280" s="19" t="s">
        <v>40</v>
      </c>
      <c r="BK280" s="118">
        <f t="shared" si="64"/>
        <v>0</v>
      </c>
      <c r="BL280" s="19" t="s">
        <v>268</v>
      </c>
      <c r="BM280" s="19" t="s">
        <v>2141</v>
      </c>
    </row>
    <row r="281" spans="2:65" s="1" customFormat="1" ht="16.5" customHeight="1">
      <c r="B281" s="35"/>
      <c r="C281" s="173" t="s">
        <v>864</v>
      </c>
      <c r="D281" s="173" t="s">
        <v>220</v>
      </c>
      <c r="E281" s="174" t="s">
        <v>2142</v>
      </c>
      <c r="F281" s="251" t="s">
        <v>2143</v>
      </c>
      <c r="G281" s="251"/>
      <c r="H281" s="251"/>
      <c r="I281" s="251"/>
      <c r="J281" s="175" t="s">
        <v>223</v>
      </c>
      <c r="K281" s="176">
        <v>300</v>
      </c>
      <c r="L281" s="252">
        <v>0</v>
      </c>
      <c r="M281" s="253"/>
      <c r="N281" s="254">
        <f t="shared" si="55"/>
        <v>0</v>
      </c>
      <c r="O281" s="254"/>
      <c r="P281" s="254"/>
      <c r="Q281" s="254"/>
      <c r="R281" s="37"/>
      <c r="T281" s="177" t="s">
        <v>22</v>
      </c>
      <c r="U281" s="44" t="s">
        <v>49</v>
      </c>
      <c r="V281" s="36"/>
      <c r="W281" s="178">
        <f t="shared" si="56"/>
        <v>0</v>
      </c>
      <c r="X281" s="178">
        <v>0</v>
      </c>
      <c r="Y281" s="178">
        <f t="shared" si="57"/>
        <v>0</v>
      </c>
      <c r="Z281" s="178">
        <v>0</v>
      </c>
      <c r="AA281" s="179">
        <f t="shared" si="58"/>
        <v>0</v>
      </c>
      <c r="AR281" s="19" t="s">
        <v>268</v>
      </c>
      <c r="AT281" s="19" t="s">
        <v>220</v>
      </c>
      <c r="AU281" s="19" t="s">
        <v>93</v>
      </c>
      <c r="AY281" s="19" t="s">
        <v>219</v>
      </c>
      <c r="BE281" s="118">
        <f t="shared" si="59"/>
        <v>0</v>
      </c>
      <c r="BF281" s="118">
        <f t="shared" si="60"/>
        <v>0</v>
      </c>
      <c r="BG281" s="118">
        <f t="shared" si="61"/>
        <v>0</v>
      </c>
      <c r="BH281" s="118">
        <f t="shared" si="62"/>
        <v>0</v>
      </c>
      <c r="BI281" s="118">
        <f t="shared" si="63"/>
        <v>0</v>
      </c>
      <c r="BJ281" s="19" t="s">
        <v>40</v>
      </c>
      <c r="BK281" s="118">
        <f t="shared" si="64"/>
        <v>0</v>
      </c>
      <c r="BL281" s="19" t="s">
        <v>268</v>
      </c>
      <c r="BM281" s="19" t="s">
        <v>2144</v>
      </c>
    </row>
    <row r="282" spans="2:65" s="1" customFormat="1" ht="25.5" customHeight="1">
      <c r="B282" s="35"/>
      <c r="C282" s="173" t="s">
        <v>868</v>
      </c>
      <c r="D282" s="173" t="s">
        <v>220</v>
      </c>
      <c r="E282" s="174" t="s">
        <v>2145</v>
      </c>
      <c r="F282" s="251" t="s">
        <v>2146</v>
      </c>
      <c r="G282" s="251"/>
      <c r="H282" s="251"/>
      <c r="I282" s="251"/>
      <c r="J282" s="175" t="s">
        <v>239</v>
      </c>
      <c r="K282" s="176">
        <v>4.617</v>
      </c>
      <c r="L282" s="252">
        <v>0</v>
      </c>
      <c r="M282" s="253"/>
      <c r="N282" s="254">
        <f t="shared" si="55"/>
        <v>0</v>
      </c>
      <c r="O282" s="254"/>
      <c r="P282" s="254"/>
      <c r="Q282" s="254"/>
      <c r="R282" s="37"/>
      <c r="T282" s="177" t="s">
        <v>22</v>
      </c>
      <c r="U282" s="44" t="s">
        <v>49</v>
      </c>
      <c r="V282" s="36"/>
      <c r="W282" s="178">
        <f t="shared" si="56"/>
        <v>0</v>
      </c>
      <c r="X282" s="178">
        <v>0</v>
      </c>
      <c r="Y282" s="178">
        <f t="shared" si="57"/>
        <v>0</v>
      </c>
      <c r="Z282" s="178">
        <v>0</v>
      </c>
      <c r="AA282" s="179">
        <f t="shared" si="58"/>
        <v>0</v>
      </c>
      <c r="AR282" s="19" t="s">
        <v>268</v>
      </c>
      <c r="AT282" s="19" t="s">
        <v>220</v>
      </c>
      <c r="AU282" s="19" t="s">
        <v>93</v>
      </c>
      <c r="AY282" s="19" t="s">
        <v>219</v>
      </c>
      <c r="BE282" s="118">
        <f t="shared" si="59"/>
        <v>0</v>
      </c>
      <c r="BF282" s="118">
        <f t="shared" si="60"/>
        <v>0</v>
      </c>
      <c r="BG282" s="118">
        <f t="shared" si="61"/>
        <v>0</v>
      </c>
      <c r="BH282" s="118">
        <f t="shared" si="62"/>
        <v>0</v>
      </c>
      <c r="BI282" s="118">
        <f t="shared" si="63"/>
        <v>0</v>
      </c>
      <c r="BJ282" s="19" t="s">
        <v>40</v>
      </c>
      <c r="BK282" s="118">
        <f t="shared" si="64"/>
        <v>0</v>
      </c>
      <c r="BL282" s="19" t="s">
        <v>268</v>
      </c>
      <c r="BM282" s="19" t="s">
        <v>2147</v>
      </c>
    </row>
    <row r="283" spans="2:65" s="1" customFormat="1" ht="25.5" customHeight="1">
      <c r="B283" s="35"/>
      <c r="C283" s="173" t="s">
        <v>872</v>
      </c>
      <c r="D283" s="173" t="s">
        <v>220</v>
      </c>
      <c r="E283" s="174" t="s">
        <v>2148</v>
      </c>
      <c r="F283" s="251" t="s">
        <v>2149</v>
      </c>
      <c r="G283" s="251"/>
      <c r="H283" s="251"/>
      <c r="I283" s="251"/>
      <c r="J283" s="175" t="s">
        <v>239</v>
      </c>
      <c r="K283" s="176">
        <v>4.617</v>
      </c>
      <c r="L283" s="252">
        <v>0</v>
      </c>
      <c r="M283" s="253"/>
      <c r="N283" s="254">
        <f t="shared" si="55"/>
        <v>0</v>
      </c>
      <c r="O283" s="254"/>
      <c r="P283" s="254"/>
      <c r="Q283" s="254"/>
      <c r="R283" s="37"/>
      <c r="T283" s="177" t="s">
        <v>22</v>
      </c>
      <c r="U283" s="44" t="s">
        <v>49</v>
      </c>
      <c r="V283" s="36"/>
      <c r="W283" s="178">
        <f t="shared" si="56"/>
        <v>0</v>
      </c>
      <c r="X283" s="178">
        <v>0</v>
      </c>
      <c r="Y283" s="178">
        <f t="shared" si="57"/>
        <v>0</v>
      </c>
      <c r="Z283" s="178">
        <v>0</v>
      </c>
      <c r="AA283" s="179">
        <f t="shared" si="58"/>
        <v>0</v>
      </c>
      <c r="AR283" s="19" t="s">
        <v>268</v>
      </c>
      <c r="AT283" s="19" t="s">
        <v>220</v>
      </c>
      <c r="AU283" s="19" t="s">
        <v>93</v>
      </c>
      <c r="AY283" s="19" t="s">
        <v>219</v>
      </c>
      <c r="BE283" s="118">
        <f t="shared" si="59"/>
        <v>0</v>
      </c>
      <c r="BF283" s="118">
        <f t="shared" si="60"/>
        <v>0</v>
      </c>
      <c r="BG283" s="118">
        <f t="shared" si="61"/>
        <v>0</v>
      </c>
      <c r="BH283" s="118">
        <f t="shared" si="62"/>
        <v>0</v>
      </c>
      <c r="BI283" s="118">
        <f t="shared" si="63"/>
        <v>0</v>
      </c>
      <c r="BJ283" s="19" t="s">
        <v>40</v>
      </c>
      <c r="BK283" s="118">
        <f t="shared" si="64"/>
        <v>0</v>
      </c>
      <c r="BL283" s="19" t="s">
        <v>268</v>
      </c>
      <c r="BM283" s="19" t="s">
        <v>2150</v>
      </c>
    </row>
    <row r="284" spans="2:65" s="10" customFormat="1" ht="29.85" customHeight="1">
      <c r="B284" s="162"/>
      <c r="C284" s="163"/>
      <c r="D284" s="172" t="s">
        <v>301</v>
      </c>
      <c r="E284" s="172"/>
      <c r="F284" s="172"/>
      <c r="G284" s="172"/>
      <c r="H284" s="172"/>
      <c r="I284" s="172"/>
      <c r="J284" s="172"/>
      <c r="K284" s="172"/>
      <c r="L284" s="172"/>
      <c r="M284" s="172"/>
      <c r="N284" s="255">
        <f>BK284</f>
        <v>0</v>
      </c>
      <c r="O284" s="256"/>
      <c r="P284" s="256"/>
      <c r="Q284" s="256"/>
      <c r="R284" s="165"/>
      <c r="T284" s="166"/>
      <c r="U284" s="163"/>
      <c r="V284" s="163"/>
      <c r="W284" s="167">
        <f>SUM(W285:W287)</f>
        <v>0</v>
      </c>
      <c r="X284" s="163"/>
      <c r="Y284" s="167">
        <f>SUM(Y285:Y287)</f>
        <v>0</v>
      </c>
      <c r="Z284" s="163"/>
      <c r="AA284" s="168">
        <f>SUM(AA285:AA287)</f>
        <v>0</v>
      </c>
      <c r="AR284" s="169" t="s">
        <v>93</v>
      </c>
      <c r="AT284" s="170" t="s">
        <v>83</v>
      </c>
      <c r="AU284" s="170" t="s">
        <v>40</v>
      </c>
      <c r="AY284" s="169" t="s">
        <v>219</v>
      </c>
      <c r="BK284" s="171">
        <f>SUM(BK285:BK287)</f>
        <v>0</v>
      </c>
    </row>
    <row r="285" spans="2:65" s="1" customFormat="1" ht="38.25" customHeight="1">
      <c r="B285" s="35"/>
      <c r="C285" s="173" t="s">
        <v>876</v>
      </c>
      <c r="D285" s="173" t="s">
        <v>220</v>
      </c>
      <c r="E285" s="174" t="s">
        <v>2151</v>
      </c>
      <c r="F285" s="251" t="s">
        <v>2152</v>
      </c>
      <c r="G285" s="251"/>
      <c r="H285" s="251"/>
      <c r="I285" s="251"/>
      <c r="J285" s="175" t="s">
        <v>223</v>
      </c>
      <c r="K285" s="176">
        <v>2</v>
      </c>
      <c r="L285" s="252">
        <v>0</v>
      </c>
      <c r="M285" s="253"/>
      <c r="N285" s="254">
        <f>ROUND(L285*K285,2)</f>
        <v>0</v>
      </c>
      <c r="O285" s="254"/>
      <c r="P285" s="254"/>
      <c r="Q285" s="254"/>
      <c r="R285" s="37"/>
      <c r="T285" s="177" t="s">
        <v>22</v>
      </c>
      <c r="U285" s="44" t="s">
        <v>49</v>
      </c>
      <c r="V285" s="36"/>
      <c r="W285" s="178">
        <f>V285*K285</f>
        <v>0</v>
      </c>
      <c r="X285" s="178">
        <v>0</v>
      </c>
      <c r="Y285" s="178">
        <f>X285*K285</f>
        <v>0</v>
      </c>
      <c r="Z285" s="178">
        <v>0</v>
      </c>
      <c r="AA285" s="179">
        <f>Z285*K285</f>
        <v>0</v>
      </c>
      <c r="AR285" s="19" t="s">
        <v>268</v>
      </c>
      <c r="AT285" s="19" t="s">
        <v>220</v>
      </c>
      <c r="AU285" s="19" t="s">
        <v>93</v>
      </c>
      <c r="AY285" s="19" t="s">
        <v>219</v>
      </c>
      <c r="BE285" s="118">
        <f>IF(U285="základní",N285,0)</f>
        <v>0</v>
      </c>
      <c r="BF285" s="118">
        <f>IF(U285="snížená",N285,0)</f>
        <v>0</v>
      </c>
      <c r="BG285" s="118">
        <f>IF(U285="zákl. přenesená",N285,0)</f>
        <v>0</v>
      </c>
      <c r="BH285" s="118">
        <f>IF(U285="sníž. přenesená",N285,0)</f>
        <v>0</v>
      </c>
      <c r="BI285" s="118">
        <f>IF(U285="nulová",N285,0)</f>
        <v>0</v>
      </c>
      <c r="BJ285" s="19" t="s">
        <v>40</v>
      </c>
      <c r="BK285" s="118">
        <f>ROUND(L285*K285,2)</f>
        <v>0</v>
      </c>
      <c r="BL285" s="19" t="s">
        <v>268</v>
      </c>
      <c r="BM285" s="19" t="s">
        <v>2153</v>
      </c>
    </row>
    <row r="286" spans="2:65" s="1" customFormat="1" ht="38.25" customHeight="1">
      <c r="B286" s="35"/>
      <c r="C286" s="173" t="s">
        <v>880</v>
      </c>
      <c r="D286" s="173" t="s">
        <v>220</v>
      </c>
      <c r="E286" s="174" t="s">
        <v>2154</v>
      </c>
      <c r="F286" s="251" t="s">
        <v>2155</v>
      </c>
      <c r="G286" s="251"/>
      <c r="H286" s="251"/>
      <c r="I286" s="251"/>
      <c r="J286" s="175" t="s">
        <v>429</v>
      </c>
      <c r="K286" s="176">
        <v>100</v>
      </c>
      <c r="L286" s="252">
        <v>0</v>
      </c>
      <c r="M286" s="253"/>
      <c r="N286" s="254">
        <f>ROUND(L286*K286,2)</f>
        <v>0</v>
      </c>
      <c r="O286" s="254"/>
      <c r="P286" s="254"/>
      <c r="Q286" s="254"/>
      <c r="R286" s="37"/>
      <c r="T286" s="177" t="s">
        <v>22</v>
      </c>
      <c r="U286" s="44" t="s">
        <v>49</v>
      </c>
      <c r="V286" s="36"/>
      <c r="W286" s="178">
        <f>V286*K286</f>
        <v>0</v>
      </c>
      <c r="X286" s="178">
        <v>0</v>
      </c>
      <c r="Y286" s="178">
        <f>X286*K286</f>
        <v>0</v>
      </c>
      <c r="Z286" s="178">
        <v>0</v>
      </c>
      <c r="AA286" s="179">
        <f>Z286*K286</f>
        <v>0</v>
      </c>
      <c r="AR286" s="19" t="s">
        <v>268</v>
      </c>
      <c r="AT286" s="19" t="s">
        <v>220</v>
      </c>
      <c r="AU286" s="19" t="s">
        <v>93</v>
      </c>
      <c r="AY286" s="19" t="s">
        <v>219</v>
      </c>
      <c r="BE286" s="118">
        <f>IF(U286="základní",N286,0)</f>
        <v>0</v>
      </c>
      <c r="BF286" s="118">
        <f>IF(U286="snížená",N286,0)</f>
        <v>0</v>
      </c>
      <c r="BG286" s="118">
        <f>IF(U286="zákl. přenesená",N286,0)</f>
        <v>0</v>
      </c>
      <c r="BH286" s="118">
        <f>IF(U286="sníž. přenesená",N286,0)</f>
        <v>0</v>
      </c>
      <c r="BI286" s="118">
        <f>IF(U286="nulová",N286,0)</f>
        <v>0</v>
      </c>
      <c r="BJ286" s="19" t="s">
        <v>40</v>
      </c>
      <c r="BK286" s="118">
        <f>ROUND(L286*K286,2)</f>
        <v>0</v>
      </c>
      <c r="BL286" s="19" t="s">
        <v>268</v>
      </c>
      <c r="BM286" s="19" t="s">
        <v>2156</v>
      </c>
    </row>
    <row r="287" spans="2:65" s="1" customFormat="1" ht="25.5" customHeight="1">
      <c r="B287" s="35"/>
      <c r="C287" s="173" t="s">
        <v>884</v>
      </c>
      <c r="D287" s="173" t="s">
        <v>220</v>
      </c>
      <c r="E287" s="174" t="s">
        <v>2157</v>
      </c>
      <c r="F287" s="251" t="s">
        <v>2158</v>
      </c>
      <c r="G287" s="251"/>
      <c r="H287" s="251"/>
      <c r="I287" s="251"/>
      <c r="J287" s="175" t="s">
        <v>429</v>
      </c>
      <c r="K287" s="176">
        <v>480</v>
      </c>
      <c r="L287" s="252">
        <v>0</v>
      </c>
      <c r="M287" s="253"/>
      <c r="N287" s="254">
        <f>ROUND(L287*K287,2)</f>
        <v>0</v>
      </c>
      <c r="O287" s="254"/>
      <c r="P287" s="254"/>
      <c r="Q287" s="254"/>
      <c r="R287" s="37"/>
      <c r="T287" s="177" t="s">
        <v>22</v>
      </c>
      <c r="U287" s="44" t="s">
        <v>49</v>
      </c>
      <c r="V287" s="36"/>
      <c r="W287" s="178">
        <f>V287*K287</f>
        <v>0</v>
      </c>
      <c r="X287" s="178">
        <v>0</v>
      </c>
      <c r="Y287" s="178">
        <f>X287*K287</f>
        <v>0</v>
      </c>
      <c r="Z287" s="178">
        <v>0</v>
      </c>
      <c r="AA287" s="179">
        <f>Z287*K287</f>
        <v>0</v>
      </c>
      <c r="AR287" s="19" t="s">
        <v>268</v>
      </c>
      <c r="AT287" s="19" t="s">
        <v>220</v>
      </c>
      <c r="AU287" s="19" t="s">
        <v>93</v>
      </c>
      <c r="AY287" s="19" t="s">
        <v>219</v>
      </c>
      <c r="BE287" s="118">
        <f>IF(U287="základní",N287,0)</f>
        <v>0</v>
      </c>
      <c r="BF287" s="118">
        <f>IF(U287="snížená",N287,0)</f>
        <v>0</v>
      </c>
      <c r="BG287" s="118">
        <f>IF(U287="zákl. přenesená",N287,0)</f>
        <v>0</v>
      </c>
      <c r="BH287" s="118">
        <f>IF(U287="sníž. přenesená",N287,0)</f>
        <v>0</v>
      </c>
      <c r="BI287" s="118">
        <f>IF(U287="nulová",N287,0)</f>
        <v>0</v>
      </c>
      <c r="BJ287" s="19" t="s">
        <v>40</v>
      </c>
      <c r="BK287" s="118">
        <f>ROUND(L287*K287,2)</f>
        <v>0</v>
      </c>
      <c r="BL287" s="19" t="s">
        <v>268</v>
      </c>
      <c r="BM287" s="19" t="s">
        <v>2159</v>
      </c>
    </row>
    <row r="288" spans="2:65" s="10" customFormat="1" ht="37.35" customHeight="1">
      <c r="B288" s="162"/>
      <c r="C288" s="163"/>
      <c r="D288" s="164" t="s">
        <v>1710</v>
      </c>
      <c r="E288" s="164"/>
      <c r="F288" s="164"/>
      <c r="G288" s="164"/>
      <c r="H288" s="164"/>
      <c r="I288" s="164"/>
      <c r="J288" s="164"/>
      <c r="K288" s="164"/>
      <c r="L288" s="164"/>
      <c r="M288" s="164"/>
      <c r="N288" s="286">
        <f>BK288</f>
        <v>0</v>
      </c>
      <c r="O288" s="287"/>
      <c r="P288" s="287"/>
      <c r="Q288" s="287"/>
      <c r="R288" s="165"/>
      <c r="T288" s="166"/>
      <c r="U288" s="163"/>
      <c r="V288" s="163"/>
      <c r="W288" s="167">
        <f>SUM(W289:W292)</f>
        <v>0</v>
      </c>
      <c r="X288" s="163"/>
      <c r="Y288" s="167">
        <f>SUM(Y289:Y292)</f>
        <v>0</v>
      </c>
      <c r="Z288" s="163"/>
      <c r="AA288" s="168">
        <f>SUM(AA289:AA292)</f>
        <v>0</v>
      </c>
      <c r="AR288" s="169" t="s">
        <v>224</v>
      </c>
      <c r="AT288" s="170" t="s">
        <v>83</v>
      </c>
      <c r="AU288" s="170" t="s">
        <v>84</v>
      </c>
      <c r="AY288" s="169" t="s">
        <v>219</v>
      </c>
      <c r="BK288" s="171">
        <f>SUM(BK289:BK292)</f>
        <v>0</v>
      </c>
    </row>
    <row r="289" spans="2:65" s="1" customFormat="1" ht="16.5" customHeight="1">
      <c r="B289" s="35"/>
      <c r="C289" s="173" t="s">
        <v>888</v>
      </c>
      <c r="D289" s="173" t="s">
        <v>220</v>
      </c>
      <c r="E289" s="174" t="s">
        <v>2160</v>
      </c>
      <c r="F289" s="251" t="s">
        <v>2161</v>
      </c>
      <c r="G289" s="251"/>
      <c r="H289" s="251"/>
      <c r="I289" s="251"/>
      <c r="J289" s="175" t="s">
        <v>2162</v>
      </c>
      <c r="K289" s="176">
        <v>50</v>
      </c>
      <c r="L289" s="252">
        <v>0</v>
      </c>
      <c r="M289" s="253"/>
      <c r="N289" s="254">
        <f>ROUND(L289*K289,2)</f>
        <v>0</v>
      </c>
      <c r="O289" s="254"/>
      <c r="P289" s="254"/>
      <c r="Q289" s="254"/>
      <c r="R289" s="37"/>
      <c r="T289" s="177" t="s">
        <v>22</v>
      </c>
      <c r="U289" s="44" t="s">
        <v>49</v>
      </c>
      <c r="V289" s="36"/>
      <c r="W289" s="178">
        <f>V289*K289</f>
        <v>0</v>
      </c>
      <c r="X289" s="178">
        <v>0</v>
      </c>
      <c r="Y289" s="178">
        <f>X289*K289</f>
        <v>0</v>
      </c>
      <c r="Z289" s="178">
        <v>0</v>
      </c>
      <c r="AA289" s="179">
        <f>Z289*K289</f>
        <v>0</v>
      </c>
      <c r="AR289" s="19" t="s">
        <v>2163</v>
      </c>
      <c r="AT289" s="19" t="s">
        <v>220</v>
      </c>
      <c r="AU289" s="19" t="s">
        <v>40</v>
      </c>
      <c r="AY289" s="19" t="s">
        <v>219</v>
      </c>
      <c r="BE289" s="118">
        <f>IF(U289="základní",N289,0)</f>
        <v>0</v>
      </c>
      <c r="BF289" s="118">
        <f>IF(U289="snížená",N289,0)</f>
        <v>0</v>
      </c>
      <c r="BG289" s="118">
        <f>IF(U289="zákl. přenesená",N289,0)</f>
        <v>0</v>
      </c>
      <c r="BH289" s="118">
        <f>IF(U289="sníž. přenesená",N289,0)</f>
        <v>0</v>
      </c>
      <c r="BI289" s="118">
        <f>IF(U289="nulová",N289,0)</f>
        <v>0</v>
      </c>
      <c r="BJ289" s="19" t="s">
        <v>40</v>
      </c>
      <c r="BK289" s="118">
        <f>ROUND(L289*K289,2)</f>
        <v>0</v>
      </c>
      <c r="BL289" s="19" t="s">
        <v>2163</v>
      </c>
      <c r="BM289" s="19" t="s">
        <v>2164</v>
      </c>
    </row>
    <row r="290" spans="2:65" s="1" customFormat="1" ht="25.5" customHeight="1">
      <c r="B290" s="35"/>
      <c r="C290" s="173" t="s">
        <v>892</v>
      </c>
      <c r="D290" s="173" t="s">
        <v>220</v>
      </c>
      <c r="E290" s="174" t="s">
        <v>2165</v>
      </c>
      <c r="F290" s="251" t="s">
        <v>2166</v>
      </c>
      <c r="G290" s="251"/>
      <c r="H290" s="251"/>
      <c r="I290" s="251"/>
      <c r="J290" s="175" t="s">
        <v>2162</v>
      </c>
      <c r="K290" s="176">
        <v>40</v>
      </c>
      <c r="L290" s="252">
        <v>0</v>
      </c>
      <c r="M290" s="253"/>
      <c r="N290" s="254">
        <f>ROUND(L290*K290,2)</f>
        <v>0</v>
      </c>
      <c r="O290" s="254"/>
      <c r="P290" s="254"/>
      <c r="Q290" s="254"/>
      <c r="R290" s="37"/>
      <c r="T290" s="177" t="s">
        <v>22</v>
      </c>
      <c r="U290" s="44" t="s">
        <v>49</v>
      </c>
      <c r="V290" s="36"/>
      <c r="W290" s="178">
        <f>V290*K290</f>
        <v>0</v>
      </c>
      <c r="X290" s="178">
        <v>0</v>
      </c>
      <c r="Y290" s="178">
        <f>X290*K290</f>
        <v>0</v>
      </c>
      <c r="Z290" s="178">
        <v>0</v>
      </c>
      <c r="AA290" s="179">
        <f>Z290*K290</f>
        <v>0</v>
      </c>
      <c r="AR290" s="19" t="s">
        <v>2163</v>
      </c>
      <c r="AT290" s="19" t="s">
        <v>220</v>
      </c>
      <c r="AU290" s="19" t="s">
        <v>40</v>
      </c>
      <c r="AY290" s="19" t="s">
        <v>219</v>
      </c>
      <c r="BE290" s="118">
        <f>IF(U290="základní",N290,0)</f>
        <v>0</v>
      </c>
      <c r="BF290" s="118">
        <f>IF(U290="snížená",N290,0)</f>
        <v>0</v>
      </c>
      <c r="BG290" s="118">
        <f>IF(U290="zákl. přenesená",N290,0)</f>
        <v>0</v>
      </c>
      <c r="BH290" s="118">
        <f>IF(U290="sníž. přenesená",N290,0)</f>
        <v>0</v>
      </c>
      <c r="BI290" s="118">
        <f>IF(U290="nulová",N290,0)</f>
        <v>0</v>
      </c>
      <c r="BJ290" s="19" t="s">
        <v>40</v>
      </c>
      <c r="BK290" s="118">
        <f>ROUND(L290*K290,2)</f>
        <v>0</v>
      </c>
      <c r="BL290" s="19" t="s">
        <v>2163</v>
      </c>
      <c r="BM290" s="19" t="s">
        <v>2167</v>
      </c>
    </row>
    <row r="291" spans="2:65" s="1" customFormat="1" ht="25.5" customHeight="1">
      <c r="B291" s="35"/>
      <c r="C291" s="173" t="s">
        <v>896</v>
      </c>
      <c r="D291" s="173" t="s">
        <v>220</v>
      </c>
      <c r="E291" s="174" t="s">
        <v>2168</v>
      </c>
      <c r="F291" s="251" t="s">
        <v>2169</v>
      </c>
      <c r="G291" s="251"/>
      <c r="H291" s="251"/>
      <c r="I291" s="251"/>
      <c r="J291" s="175" t="s">
        <v>2162</v>
      </c>
      <c r="K291" s="176">
        <v>30</v>
      </c>
      <c r="L291" s="252">
        <v>0</v>
      </c>
      <c r="M291" s="253"/>
      <c r="N291" s="254">
        <f>ROUND(L291*K291,2)</f>
        <v>0</v>
      </c>
      <c r="O291" s="254"/>
      <c r="P291" s="254"/>
      <c r="Q291" s="254"/>
      <c r="R291" s="37"/>
      <c r="T291" s="177" t="s">
        <v>22</v>
      </c>
      <c r="U291" s="44" t="s">
        <v>49</v>
      </c>
      <c r="V291" s="36"/>
      <c r="W291" s="178">
        <f>V291*K291</f>
        <v>0</v>
      </c>
      <c r="X291" s="178">
        <v>0</v>
      </c>
      <c r="Y291" s="178">
        <f>X291*K291</f>
        <v>0</v>
      </c>
      <c r="Z291" s="178">
        <v>0</v>
      </c>
      <c r="AA291" s="179">
        <f>Z291*K291</f>
        <v>0</v>
      </c>
      <c r="AR291" s="19" t="s">
        <v>2163</v>
      </c>
      <c r="AT291" s="19" t="s">
        <v>220</v>
      </c>
      <c r="AU291" s="19" t="s">
        <v>40</v>
      </c>
      <c r="AY291" s="19" t="s">
        <v>219</v>
      </c>
      <c r="BE291" s="118">
        <f>IF(U291="základní",N291,0)</f>
        <v>0</v>
      </c>
      <c r="BF291" s="118">
        <f>IF(U291="snížená",N291,0)</f>
        <v>0</v>
      </c>
      <c r="BG291" s="118">
        <f>IF(U291="zákl. přenesená",N291,0)</f>
        <v>0</v>
      </c>
      <c r="BH291" s="118">
        <f>IF(U291="sníž. přenesená",N291,0)</f>
        <v>0</v>
      </c>
      <c r="BI291" s="118">
        <f>IF(U291="nulová",N291,0)</f>
        <v>0</v>
      </c>
      <c r="BJ291" s="19" t="s">
        <v>40</v>
      </c>
      <c r="BK291" s="118">
        <f>ROUND(L291*K291,2)</f>
        <v>0</v>
      </c>
      <c r="BL291" s="19" t="s">
        <v>2163</v>
      </c>
      <c r="BM291" s="19" t="s">
        <v>2170</v>
      </c>
    </row>
    <row r="292" spans="2:65" s="1" customFormat="1" ht="25.5" customHeight="1">
      <c r="B292" s="35"/>
      <c r="C292" s="173" t="s">
        <v>900</v>
      </c>
      <c r="D292" s="173" t="s">
        <v>220</v>
      </c>
      <c r="E292" s="174" t="s">
        <v>2171</v>
      </c>
      <c r="F292" s="251" t="s">
        <v>2172</v>
      </c>
      <c r="G292" s="251"/>
      <c r="H292" s="251"/>
      <c r="I292" s="251"/>
      <c r="J292" s="175" t="s">
        <v>2162</v>
      </c>
      <c r="K292" s="176">
        <v>15</v>
      </c>
      <c r="L292" s="252">
        <v>0</v>
      </c>
      <c r="M292" s="253"/>
      <c r="N292" s="254">
        <f>ROUND(L292*K292,2)</f>
        <v>0</v>
      </c>
      <c r="O292" s="254"/>
      <c r="P292" s="254"/>
      <c r="Q292" s="254"/>
      <c r="R292" s="37"/>
      <c r="T292" s="177" t="s">
        <v>22</v>
      </c>
      <c r="U292" s="44" t="s">
        <v>49</v>
      </c>
      <c r="V292" s="36"/>
      <c r="W292" s="178">
        <f>V292*K292</f>
        <v>0</v>
      </c>
      <c r="X292" s="178">
        <v>0</v>
      </c>
      <c r="Y292" s="178">
        <f>X292*K292</f>
        <v>0</v>
      </c>
      <c r="Z292" s="178">
        <v>0</v>
      </c>
      <c r="AA292" s="179">
        <f>Z292*K292</f>
        <v>0</v>
      </c>
      <c r="AR292" s="19" t="s">
        <v>2163</v>
      </c>
      <c r="AT292" s="19" t="s">
        <v>220</v>
      </c>
      <c r="AU292" s="19" t="s">
        <v>40</v>
      </c>
      <c r="AY292" s="19" t="s">
        <v>219</v>
      </c>
      <c r="BE292" s="118">
        <f>IF(U292="základní",N292,0)</f>
        <v>0</v>
      </c>
      <c r="BF292" s="118">
        <f>IF(U292="snížená",N292,0)</f>
        <v>0</v>
      </c>
      <c r="BG292" s="118">
        <f>IF(U292="zákl. přenesená",N292,0)</f>
        <v>0</v>
      </c>
      <c r="BH292" s="118">
        <f>IF(U292="sníž. přenesená",N292,0)</f>
        <v>0</v>
      </c>
      <c r="BI292" s="118">
        <f>IF(U292="nulová",N292,0)</f>
        <v>0</v>
      </c>
      <c r="BJ292" s="19" t="s">
        <v>40</v>
      </c>
      <c r="BK292" s="118">
        <f>ROUND(L292*K292,2)</f>
        <v>0</v>
      </c>
      <c r="BL292" s="19" t="s">
        <v>2163</v>
      </c>
      <c r="BM292" s="19" t="s">
        <v>2173</v>
      </c>
    </row>
    <row r="293" spans="2:65" s="1" customFormat="1" ht="49.9" customHeight="1">
      <c r="B293" s="35"/>
      <c r="C293" s="36"/>
      <c r="D293" s="164" t="s">
        <v>282</v>
      </c>
      <c r="E293" s="36"/>
      <c r="F293" s="36"/>
      <c r="G293" s="36"/>
      <c r="H293" s="36"/>
      <c r="I293" s="36"/>
      <c r="J293" s="36"/>
      <c r="K293" s="36"/>
      <c r="L293" s="36"/>
      <c r="M293" s="36"/>
      <c r="N293" s="249">
        <f>BK293</f>
        <v>0</v>
      </c>
      <c r="O293" s="250"/>
      <c r="P293" s="250"/>
      <c r="Q293" s="250"/>
      <c r="R293" s="37"/>
      <c r="T293" s="153"/>
      <c r="U293" s="56"/>
      <c r="V293" s="56"/>
      <c r="W293" s="56"/>
      <c r="X293" s="56"/>
      <c r="Y293" s="56"/>
      <c r="Z293" s="56"/>
      <c r="AA293" s="58"/>
      <c r="AT293" s="19" t="s">
        <v>83</v>
      </c>
      <c r="AU293" s="19" t="s">
        <v>84</v>
      </c>
      <c r="AY293" s="19" t="s">
        <v>283</v>
      </c>
      <c r="BK293" s="118">
        <v>0</v>
      </c>
    </row>
    <row r="294" spans="2:65" s="1" customFormat="1" ht="6.95" customHeight="1">
      <c r="B294" s="59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1"/>
    </row>
  </sheetData>
  <sheetProtection algorithmName="SHA-512" hashValue="84tLJN1H5le/anVNge9R6kKOo8PeEc0Qz+Wn37giFkGLt/JuRjKdTh/eQB6OgWt+25xJgfzBpkzHsGJCEu4vJg==" saltValue="7MHA+AKM5BWUyqMwyj/jnSGRbIC/ClB/HuPuSdgYGOyFBE52yqNZx6K11WB/DYPzVhfsWKwbWZnaQ+jOj1e1sA==" spinCount="10" sheet="1" objects="1" scenarios="1" formatColumns="0" formatRows="0"/>
  <mergeCells count="548">
    <mergeCell ref="N287:Q287"/>
    <mergeCell ref="N289:Q289"/>
    <mergeCell ref="N290:Q290"/>
    <mergeCell ref="N291:Q291"/>
    <mergeCell ref="N292:Q292"/>
    <mergeCell ref="F285:I285"/>
    <mergeCell ref="F286:I286"/>
    <mergeCell ref="F287:I287"/>
    <mergeCell ref="F289:I289"/>
    <mergeCell ref="F290:I290"/>
    <mergeCell ref="L285:M285"/>
    <mergeCell ref="L286:M286"/>
    <mergeCell ref="L287:M287"/>
    <mergeCell ref="L289:M289"/>
    <mergeCell ref="L290:M290"/>
    <mergeCell ref="N253:Q253"/>
    <mergeCell ref="N254:Q254"/>
    <mergeCell ref="N255:Q255"/>
    <mergeCell ref="N256:Q256"/>
    <mergeCell ref="N257:Q257"/>
    <mergeCell ref="N259:Q259"/>
    <mergeCell ref="N260:Q260"/>
    <mergeCell ref="N261:Q261"/>
    <mergeCell ref="N262:Q262"/>
    <mergeCell ref="N258:Q258"/>
    <mergeCell ref="F262:I262"/>
    <mergeCell ref="F263:I263"/>
    <mergeCell ref="F264:I264"/>
    <mergeCell ref="F265:I265"/>
    <mergeCell ref="F266:I266"/>
    <mergeCell ref="F267:I267"/>
    <mergeCell ref="N284:Q284"/>
    <mergeCell ref="N288:Q288"/>
    <mergeCell ref="N293:Q293"/>
    <mergeCell ref="L292:M292"/>
    <mergeCell ref="L291:M291"/>
    <mergeCell ref="N263:Q263"/>
    <mergeCell ref="N264:Q264"/>
    <mergeCell ref="N265:Q265"/>
    <mergeCell ref="N266:Q266"/>
    <mergeCell ref="N267:Q267"/>
    <mergeCell ref="N268:Q268"/>
    <mergeCell ref="N269:Q269"/>
    <mergeCell ref="N270:Q270"/>
    <mergeCell ref="N271:Q271"/>
    <mergeCell ref="F292:I292"/>
    <mergeCell ref="F291:I291"/>
    <mergeCell ref="N286:Q286"/>
    <mergeCell ref="N285:Q285"/>
    <mergeCell ref="F268:I268"/>
    <mergeCell ref="F269:I269"/>
    <mergeCell ref="F270:I270"/>
    <mergeCell ref="F271:I271"/>
    <mergeCell ref="F272:I272"/>
    <mergeCell ref="F273:I273"/>
    <mergeCell ref="L259:M259"/>
    <mergeCell ref="L260:M260"/>
    <mergeCell ref="L261:M261"/>
    <mergeCell ref="L262:M262"/>
    <mergeCell ref="L263:M263"/>
    <mergeCell ref="L264:M264"/>
    <mergeCell ref="L265:M265"/>
    <mergeCell ref="L266:M266"/>
    <mergeCell ref="L267:M267"/>
    <mergeCell ref="L268:M268"/>
    <mergeCell ref="L269:M269"/>
    <mergeCell ref="L270:M270"/>
    <mergeCell ref="L271:M271"/>
    <mergeCell ref="L272:M272"/>
    <mergeCell ref="L273:M273"/>
    <mergeCell ref="F259:I259"/>
    <mergeCell ref="F260:I260"/>
    <mergeCell ref="F261:I261"/>
    <mergeCell ref="N272:Q272"/>
    <mergeCell ref="N273:Q273"/>
    <mergeCell ref="N274:Q274"/>
    <mergeCell ref="N275:Q275"/>
    <mergeCell ref="N276:Q276"/>
    <mergeCell ref="N277:Q277"/>
    <mergeCell ref="N278:Q278"/>
    <mergeCell ref="N279:Q279"/>
    <mergeCell ref="N280:Q280"/>
    <mergeCell ref="N281:Q281"/>
    <mergeCell ref="N282:Q282"/>
    <mergeCell ref="N283:Q28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L274:M274"/>
    <mergeCell ref="L275:M275"/>
    <mergeCell ref="L276:M276"/>
    <mergeCell ref="L277:M277"/>
    <mergeCell ref="L278:M278"/>
    <mergeCell ref="L279:M279"/>
    <mergeCell ref="L280:M280"/>
    <mergeCell ref="L281:M281"/>
    <mergeCell ref="L282:M282"/>
    <mergeCell ref="L283:M283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N102:Q102"/>
    <mergeCell ref="N103:Q103"/>
    <mergeCell ref="N104:Q104"/>
    <mergeCell ref="N105:Q105"/>
    <mergeCell ref="N106:Q106"/>
    <mergeCell ref="N136:Q136"/>
    <mergeCell ref="N137:Q137"/>
    <mergeCell ref="M125:Q125"/>
    <mergeCell ref="F127:I127"/>
    <mergeCell ref="L127:M127"/>
    <mergeCell ref="N127:Q127"/>
    <mergeCell ref="D104:H104"/>
    <mergeCell ref="D103:H103"/>
    <mergeCell ref="D105:H105"/>
    <mergeCell ref="D106:H106"/>
    <mergeCell ref="D107:H107"/>
    <mergeCell ref="N107:Q107"/>
    <mergeCell ref="N108:Q108"/>
    <mergeCell ref="L110:Q110"/>
    <mergeCell ref="C116:Q116"/>
    <mergeCell ref="F118:P118"/>
    <mergeCell ref="F119:P119"/>
    <mergeCell ref="F120:P120"/>
    <mergeCell ref="M122:P122"/>
    <mergeCell ref="M124:Q124"/>
    <mergeCell ref="N138:Q138"/>
    <mergeCell ref="N139:Q139"/>
    <mergeCell ref="N140:Q140"/>
    <mergeCell ref="N141:Q141"/>
    <mergeCell ref="N128:Q128"/>
    <mergeCell ref="N129:Q129"/>
    <mergeCell ref="N130:Q130"/>
    <mergeCell ref="F132:I132"/>
    <mergeCell ref="F136:I136"/>
    <mergeCell ref="F135:I135"/>
    <mergeCell ref="F133:I133"/>
    <mergeCell ref="F134:I134"/>
    <mergeCell ref="F137:I137"/>
    <mergeCell ref="F138:I138"/>
    <mergeCell ref="F139:I139"/>
    <mergeCell ref="F140:I140"/>
    <mergeCell ref="F141:I141"/>
    <mergeCell ref="F131:I131"/>
    <mergeCell ref="L131:M131"/>
    <mergeCell ref="N131:Q131"/>
    <mergeCell ref="N132:Q132"/>
    <mergeCell ref="N133:Q133"/>
    <mergeCell ref="N134:Q134"/>
    <mergeCell ref="N135:Q135"/>
    <mergeCell ref="F142:I142"/>
    <mergeCell ref="F143:I143"/>
    <mergeCell ref="F144:I144"/>
    <mergeCell ref="F145:I145"/>
    <mergeCell ref="F146:I146"/>
    <mergeCell ref="L132:M132"/>
    <mergeCell ref="L138:M138"/>
    <mergeCell ref="L133:M133"/>
    <mergeCell ref="L134:M134"/>
    <mergeCell ref="L135:M135"/>
    <mergeCell ref="L136:M136"/>
    <mergeCell ref="L137:M137"/>
    <mergeCell ref="L139:M139"/>
    <mergeCell ref="L140:M140"/>
    <mergeCell ref="L141:M141"/>
    <mergeCell ref="L142:M142"/>
    <mergeCell ref="L143:M143"/>
    <mergeCell ref="L144:M144"/>
    <mergeCell ref="L145:M145"/>
    <mergeCell ref="L146:M146"/>
    <mergeCell ref="N159:Q159"/>
    <mergeCell ref="N157:Q157"/>
    <mergeCell ref="N158:Q158"/>
    <mergeCell ref="N156:Q156"/>
    <mergeCell ref="F147:I147"/>
    <mergeCell ref="F148:I148"/>
    <mergeCell ref="F150:I150"/>
    <mergeCell ref="F151:I151"/>
    <mergeCell ref="F152:I152"/>
    <mergeCell ref="F153:I153"/>
    <mergeCell ref="F155:I155"/>
    <mergeCell ref="F157:I157"/>
    <mergeCell ref="F158:I158"/>
    <mergeCell ref="F159:I159"/>
    <mergeCell ref="N152:Q152"/>
    <mergeCell ref="N153:Q153"/>
    <mergeCell ref="N155:Q155"/>
    <mergeCell ref="N154:Q154"/>
    <mergeCell ref="F160:I160"/>
    <mergeCell ref="F161:I161"/>
    <mergeCell ref="F162:I162"/>
    <mergeCell ref="F163:I163"/>
    <mergeCell ref="F164:I164"/>
    <mergeCell ref="L147:M147"/>
    <mergeCell ref="L148:M148"/>
    <mergeCell ref="L150:M150"/>
    <mergeCell ref="L151:M151"/>
    <mergeCell ref="L152:M152"/>
    <mergeCell ref="L153:M153"/>
    <mergeCell ref="L155:M155"/>
    <mergeCell ref="L157:M157"/>
    <mergeCell ref="L158:M158"/>
    <mergeCell ref="L159:M159"/>
    <mergeCell ref="L160:M160"/>
    <mergeCell ref="L161:M161"/>
    <mergeCell ref="L162:M162"/>
    <mergeCell ref="L163:M163"/>
    <mergeCell ref="L164:M164"/>
    <mergeCell ref="N160:Q160"/>
    <mergeCell ref="N161:Q161"/>
    <mergeCell ref="N162:Q162"/>
    <mergeCell ref="N163:Q163"/>
    <mergeCell ref="N164:Q164"/>
    <mergeCell ref="N165:Q165"/>
    <mergeCell ref="N166:Q166"/>
    <mergeCell ref="N167:Q167"/>
    <mergeCell ref="N168:Q168"/>
    <mergeCell ref="N169:Q169"/>
    <mergeCell ref="N170:Q170"/>
    <mergeCell ref="N171:Q171"/>
    <mergeCell ref="N172:Q172"/>
    <mergeCell ref="N173:Q173"/>
    <mergeCell ref="N174:Q17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N184:Q184"/>
    <mergeCell ref="N185:Q185"/>
    <mergeCell ref="N186:Q186"/>
    <mergeCell ref="N187:Q187"/>
    <mergeCell ref="N188:Q188"/>
    <mergeCell ref="N189:Q189"/>
    <mergeCell ref="N190:Q190"/>
    <mergeCell ref="N183:Q183"/>
    <mergeCell ref="F180:I180"/>
    <mergeCell ref="F181:I181"/>
    <mergeCell ref="F182:I182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L180:M180"/>
    <mergeCell ref="L181:M181"/>
    <mergeCell ref="L182:M182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L194:M194"/>
    <mergeCell ref="L195:M195"/>
    <mergeCell ref="N142:Q142"/>
    <mergeCell ref="N145:Q145"/>
    <mergeCell ref="N143:Q143"/>
    <mergeCell ref="N144:Q144"/>
    <mergeCell ref="N146:Q146"/>
    <mergeCell ref="N147:Q147"/>
    <mergeCell ref="N148:Q148"/>
    <mergeCell ref="N150:Q150"/>
    <mergeCell ref="N151:Q151"/>
    <mergeCell ref="N149:Q149"/>
    <mergeCell ref="N191:Q191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N200:Q200"/>
    <mergeCell ref="N201:Q201"/>
    <mergeCell ref="N202:Q202"/>
    <mergeCell ref="N204:Q204"/>
    <mergeCell ref="N205:Q205"/>
    <mergeCell ref="N206:Q206"/>
    <mergeCell ref="N203:Q203"/>
    <mergeCell ref="F196:I196"/>
    <mergeCell ref="F197:I197"/>
    <mergeCell ref="F198:I198"/>
    <mergeCell ref="F199:I199"/>
    <mergeCell ref="F200:I200"/>
    <mergeCell ref="F201:I201"/>
    <mergeCell ref="F202:I202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L196:M196"/>
    <mergeCell ref="L197:M197"/>
    <mergeCell ref="L198:M198"/>
    <mergeCell ref="L199:M199"/>
    <mergeCell ref="L200:M200"/>
    <mergeCell ref="L201:M201"/>
    <mergeCell ref="L202:M202"/>
    <mergeCell ref="L204:M204"/>
    <mergeCell ref="L205:M205"/>
    <mergeCell ref="L206:M206"/>
    <mergeCell ref="L207:M207"/>
    <mergeCell ref="L208:M208"/>
    <mergeCell ref="L209:M209"/>
    <mergeCell ref="L210:M210"/>
    <mergeCell ref="L211:M211"/>
    <mergeCell ref="N207:Q207"/>
    <mergeCell ref="N208:Q208"/>
    <mergeCell ref="N209:Q209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N219:Q219"/>
    <mergeCell ref="N220:Q220"/>
    <mergeCell ref="N221:Q22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6:I226"/>
    <mergeCell ref="F227:I227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26:M226"/>
    <mergeCell ref="L227:M227"/>
    <mergeCell ref="N222:Q222"/>
    <mergeCell ref="N223:Q223"/>
    <mergeCell ref="N224:Q224"/>
    <mergeCell ref="N226:Q226"/>
    <mergeCell ref="N227:Q227"/>
    <mergeCell ref="N228:Q228"/>
    <mergeCell ref="N229:Q229"/>
    <mergeCell ref="N230:Q230"/>
    <mergeCell ref="N231:Q231"/>
    <mergeCell ref="N232:Q232"/>
    <mergeCell ref="N233:Q233"/>
    <mergeCell ref="N234:Q234"/>
    <mergeCell ref="N235:Q235"/>
    <mergeCell ref="N236:Q236"/>
    <mergeCell ref="N237:Q237"/>
    <mergeCell ref="N225:Q225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L228:M228"/>
    <mergeCell ref="L229:M229"/>
    <mergeCell ref="L230:M230"/>
    <mergeCell ref="L231:M231"/>
    <mergeCell ref="L232:M232"/>
    <mergeCell ref="L233:M233"/>
    <mergeCell ref="L234:M234"/>
    <mergeCell ref="L235:M235"/>
    <mergeCell ref="L236:M236"/>
    <mergeCell ref="L237:M237"/>
    <mergeCell ref="L238:M238"/>
    <mergeCell ref="L239:M239"/>
    <mergeCell ref="L240:M240"/>
    <mergeCell ref="L241:M241"/>
    <mergeCell ref="L242:M242"/>
    <mergeCell ref="N238:Q238"/>
    <mergeCell ref="N239:Q239"/>
    <mergeCell ref="N240:Q240"/>
    <mergeCell ref="N241:Q241"/>
    <mergeCell ref="N242:Q242"/>
    <mergeCell ref="N243:Q243"/>
    <mergeCell ref="N244:Q244"/>
    <mergeCell ref="N245:Q245"/>
    <mergeCell ref="N246:Q246"/>
    <mergeCell ref="N247:Q247"/>
    <mergeCell ref="N248:Q248"/>
    <mergeCell ref="N249:Q249"/>
    <mergeCell ref="N250:Q250"/>
    <mergeCell ref="N251:Q251"/>
    <mergeCell ref="N252:Q25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L243:M243"/>
    <mergeCell ref="L244:M244"/>
    <mergeCell ref="L245:M245"/>
    <mergeCell ref="L246:M246"/>
    <mergeCell ref="L247:M247"/>
    <mergeCell ref="L248:M248"/>
    <mergeCell ref="L249:M249"/>
    <mergeCell ref="L250:M250"/>
    <mergeCell ref="L251:M251"/>
    <mergeCell ref="L252:M252"/>
    <mergeCell ref="L253:M253"/>
    <mergeCell ref="L254:M254"/>
    <mergeCell ref="L255:M255"/>
    <mergeCell ref="L256:M256"/>
    <mergeCell ref="L257:M257"/>
  </mergeCells>
  <hyperlinks>
    <hyperlink ref="F1:G1" location="C2" display="1) Krycí list rozpočtu"/>
    <hyperlink ref="H1:K1" location="C87" display="2) Rekapitulace rozpočtu"/>
    <hyperlink ref="L1" location="C12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2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114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284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s="1" customFormat="1" ht="32.85" customHeight="1">
      <c r="B8" s="35"/>
      <c r="C8" s="36"/>
      <c r="D8" s="29" t="s">
        <v>183</v>
      </c>
      <c r="E8" s="36"/>
      <c r="F8" s="221" t="s">
        <v>2174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79" t="str">
        <f>'Rekapitulace stavby'!AN8</f>
        <v>5. 3. 2018</v>
      </c>
      <c r="P10" s="266"/>
      <c r="Q10" s="36"/>
      <c r="R10" s="37"/>
    </row>
    <row r="11" spans="1:66" s="1" customFormat="1" ht="10.7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220" t="s">
        <v>30</v>
      </c>
      <c r="P12" s="220"/>
      <c r="Q12" s="36"/>
      <c r="R12" s="37"/>
    </row>
    <row r="13" spans="1:66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220" t="s">
        <v>22</v>
      </c>
      <c r="P13" s="220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33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80" t="str">
        <f>IF('Rekapitulace stavby'!AN13="","",'Rekapitulace stavby'!AN13)</f>
        <v>Vyplň údaj</v>
      </c>
      <c r="P15" s="220"/>
      <c r="Q15" s="36"/>
      <c r="R15" s="37"/>
    </row>
    <row r="16" spans="1:66" s="1" customFormat="1" ht="18" customHeight="1">
      <c r="B16" s="35"/>
      <c r="C16" s="36"/>
      <c r="D16" s="36"/>
      <c r="E16" s="280" t="str">
        <f>IF('Rekapitulace stavby'!E14="","",'Rekapitulace stavby'!E14)</f>
        <v>Vyplň údaj</v>
      </c>
      <c r="F16" s="281"/>
      <c r="G16" s="281"/>
      <c r="H16" s="281"/>
      <c r="I16" s="281"/>
      <c r="J16" s="281"/>
      <c r="K16" s="281"/>
      <c r="L16" s="281"/>
      <c r="M16" s="30" t="s">
        <v>32</v>
      </c>
      <c r="N16" s="36"/>
      <c r="O16" s="280" t="str">
        <f>IF('Rekapitulace stavby'!AN14="","",'Rekapitulace stavby'!AN14)</f>
        <v>Vyplň údaj</v>
      </c>
      <c r="P16" s="220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35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220" t="s">
        <v>36</v>
      </c>
      <c r="P18" s="220"/>
      <c r="Q18" s="36"/>
      <c r="R18" s="37"/>
    </row>
    <row r="19" spans="2:18" s="1" customFormat="1" ht="18" customHeight="1">
      <c r="B19" s="35"/>
      <c r="C19" s="36"/>
      <c r="D19" s="36"/>
      <c r="E19" s="28" t="s">
        <v>37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220" t="s">
        <v>38</v>
      </c>
      <c r="P19" s="220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41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220" t="s">
        <v>36</v>
      </c>
      <c r="P21" s="220"/>
      <c r="Q21" s="36"/>
      <c r="R21" s="37"/>
    </row>
    <row r="22" spans="2:18" s="1" customFormat="1" ht="18" customHeight="1">
      <c r="B22" s="35"/>
      <c r="C22" s="36"/>
      <c r="D22" s="36"/>
      <c r="E22" s="28" t="s">
        <v>37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220" t="s">
        <v>38</v>
      </c>
      <c r="P22" s="220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85.5" customHeight="1">
      <c r="B25" s="35"/>
      <c r="C25" s="36"/>
      <c r="D25" s="36"/>
      <c r="E25" s="215" t="s">
        <v>44</v>
      </c>
      <c r="F25" s="215"/>
      <c r="G25" s="215"/>
      <c r="H25" s="215"/>
      <c r="I25" s="215"/>
      <c r="J25" s="215"/>
      <c r="K25" s="215"/>
      <c r="L25" s="215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6" t="s">
        <v>184</v>
      </c>
      <c r="E28" s="36"/>
      <c r="F28" s="36"/>
      <c r="G28" s="36"/>
      <c r="H28" s="36"/>
      <c r="I28" s="36"/>
      <c r="J28" s="36"/>
      <c r="K28" s="36"/>
      <c r="L28" s="36"/>
      <c r="M28" s="216">
        <f>N89</f>
        <v>0</v>
      </c>
      <c r="N28" s="216"/>
      <c r="O28" s="216"/>
      <c r="P28" s="216"/>
      <c r="Q28" s="36"/>
      <c r="R28" s="37"/>
    </row>
    <row r="29" spans="2:18" s="1" customFormat="1" ht="14.45" customHeight="1">
      <c r="B29" s="35"/>
      <c r="C29" s="36"/>
      <c r="D29" s="34" t="s">
        <v>169</v>
      </c>
      <c r="E29" s="36"/>
      <c r="F29" s="36"/>
      <c r="G29" s="36"/>
      <c r="H29" s="36"/>
      <c r="I29" s="36"/>
      <c r="J29" s="36"/>
      <c r="K29" s="36"/>
      <c r="L29" s="36"/>
      <c r="M29" s="216">
        <f>N99</f>
        <v>0</v>
      </c>
      <c r="N29" s="216"/>
      <c r="O29" s="216"/>
      <c r="P29" s="216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7" t="s">
        <v>47</v>
      </c>
      <c r="E31" s="36"/>
      <c r="F31" s="36"/>
      <c r="G31" s="36"/>
      <c r="H31" s="36"/>
      <c r="I31" s="36"/>
      <c r="J31" s="36"/>
      <c r="K31" s="36"/>
      <c r="L31" s="36"/>
      <c r="M31" s="278">
        <f>ROUND(M28+M29,0)</f>
        <v>0</v>
      </c>
      <c r="N31" s="263"/>
      <c r="O31" s="263"/>
      <c r="P31" s="263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48</v>
      </c>
      <c r="E33" s="42" t="s">
        <v>49</v>
      </c>
      <c r="F33" s="43">
        <v>0.21</v>
      </c>
      <c r="G33" s="128" t="s">
        <v>50</v>
      </c>
      <c r="H33" s="274">
        <f>(SUM(BE99:BE106)+SUM(BE125:BE180))</f>
        <v>0</v>
      </c>
      <c r="I33" s="263"/>
      <c r="J33" s="263"/>
      <c r="K33" s="36"/>
      <c r="L33" s="36"/>
      <c r="M33" s="274">
        <f>ROUND((SUM(BE99:BE106)+SUM(BE125:BE180)), 0)*F33</f>
        <v>0</v>
      </c>
      <c r="N33" s="263"/>
      <c r="O33" s="263"/>
      <c r="P33" s="263"/>
      <c r="Q33" s="36"/>
      <c r="R33" s="37"/>
    </row>
    <row r="34" spans="2:18" s="1" customFormat="1" ht="14.45" customHeight="1">
      <c r="B34" s="35"/>
      <c r="C34" s="36"/>
      <c r="D34" s="36"/>
      <c r="E34" s="42" t="s">
        <v>51</v>
      </c>
      <c r="F34" s="43">
        <v>0.15</v>
      </c>
      <c r="G34" s="128" t="s">
        <v>50</v>
      </c>
      <c r="H34" s="274">
        <f>(SUM(BF99:BF106)+SUM(BF125:BF180))</f>
        <v>0</v>
      </c>
      <c r="I34" s="263"/>
      <c r="J34" s="263"/>
      <c r="K34" s="36"/>
      <c r="L34" s="36"/>
      <c r="M34" s="274">
        <f>ROUND((SUM(BF99:BF106)+SUM(BF125:BF180)), 0)*F34</f>
        <v>0</v>
      </c>
      <c r="N34" s="263"/>
      <c r="O34" s="263"/>
      <c r="P34" s="26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52</v>
      </c>
      <c r="F35" s="43">
        <v>0.21</v>
      </c>
      <c r="G35" s="128" t="s">
        <v>50</v>
      </c>
      <c r="H35" s="274">
        <f>(SUM(BG99:BG106)+SUM(BG125:BG180))</f>
        <v>0</v>
      </c>
      <c r="I35" s="263"/>
      <c r="J35" s="263"/>
      <c r="K35" s="36"/>
      <c r="L35" s="36"/>
      <c r="M35" s="274"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53</v>
      </c>
      <c r="F36" s="43">
        <v>0.15</v>
      </c>
      <c r="G36" s="128" t="s">
        <v>50</v>
      </c>
      <c r="H36" s="274">
        <f>(SUM(BH99:BH106)+SUM(BH125:BH180))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54</v>
      </c>
      <c r="F37" s="43">
        <v>0</v>
      </c>
      <c r="G37" s="128" t="s">
        <v>50</v>
      </c>
      <c r="H37" s="274">
        <f>(SUM(BI99:BI106)+SUM(BI125:BI180))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4"/>
      <c r="D39" s="129" t="s">
        <v>55</v>
      </c>
      <c r="E39" s="79"/>
      <c r="F39" s="79"/>
      <c r="G39" s="130" t="s">
        <v>56</v>
      </c>
      <c r="H39" s="131" t="s">
        <v>57</v>
      </c>
      <c r="I39" s="79"/>
      <c r="J39" s="79"/>
      <c r="K39" s="79"/>
      <c r="L39" s="275">
        <f>SUM(M31:M37)</f>
        <v>0</v>
      </c>
      <c r="M39" s="275"/>
      <c r="N39" s="275"/>
      <c r="O39" s="275"/>
      <c r="P39" s="276"/>
      <c r="Q39" s="124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284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s="1" customFormat="1" ht="36.950000000000003" customHeight="1">
      <c r="B80" s="35"/>
      <c r="C80" s="69" t="s">
        <v>183</v>
      </c>
      <c r="D80" s="36"/>
      <c r="E80" s="36"/>
      <c r="F80" s="236" t="str">
        <f>F8</f>
        <v>004 - Areálový plynovod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36"/>
      <c r="R80" s="37"/>
      <c r="T80" s="135"/>
      <c r="U80" s="135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5"/>
      <c r="U81" s="135"/>
    </row>
    <row r="82" spans="2:47" s="1" customFormat="1" ht="18" customHeight="1">
      <c r="B82" s="35"/>
      <c r="C82" s="30" t="s">
        <v>24</v>
      </c>
      <c r="D82" s="36"/>
      <c r="E82" s="36"/>
      <c r="F82" s="28" t="str">
        <f>F10</f>
        <v>Dobruška</v>
      </c>
      <c r="G82" s="36"/>
      <c r="H82" s="36"/>
      <c r="I82" s="36"/>
      <c r="J82" s="36"/>
      <c r="K82" s="30" t="s">
        <v>26</v>
      </c>
      <c r="L82" s="36"/>
      <c r="M82" s="266" t="str">
        <f>IF(O10="","",O10)</f>
        <v>5. 3. 2018</v>
      </c>
      <c r="N82" s="266"/>
      <c r="O82" s="266"/>
      <c r="P82" s="266"/>
      <c r="Q82" s="36"/>
      <c r="R82" s="37"/>
      <c r="T82" s="135"/>
      <c r="U82" s="135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5"/>
      <c r="U83" s="135"/>
    </row>
    <row r="84" spans="2:47" s="1" customFormat="1" ht="15">
      <c r="B84" s="35"/>
      <c r="C84" s="30" t="s">
        <v>28</v>
      </c>
      <c r="D84" s="36"/>
      <c r="E84" s="36"/>
      <c r="F84" s="28" t="str">
        <f>E13</f>
        <v>SŠ - Podorlické vzdělávací centrum Dobruška</v>
      </c>
      <c r="G84" s="36"/>
      <c r="H84" s="36"/>
      <c r="I84" s="36"/>
      <c r="J84" s="36"/>
      <c r="K84" s="30" t="s">
        <v>35</v>
      </c>
      <c r="L84" s="36"/>
      <c r="M84" s="220" t="str">
        <f>E19</f>
        <v>ApA Architektonicko-projekt.ateliér Vamberk s.r.o.</v>
      </c>
      <c r="N84" s="220"/>
      <c r="O84" s="220"/>
      <c r="P84" s="220"/>
      <c r="Q84" s="220"/>
      <c r="R84" s="37"/>
      <c r="T84" s="135"/>
      <c r="U84" s="135"/>
    </row>
    <row r="85" spans="2:47" s="1" customFormat="1" ht="14.45" customHeight="1">
      <c r="B85" s="35"/>
      <c r="C85" s="30" t="s">
        <v>33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41</v>
      </c>
      <c r="L85" s="36"/>
      <c r="M85" s="220" t="str">
        <f>E22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5"/>
      <c r="U86" s="135"/>
    </row>
    <row r="87" spans="2:47" s="1" customFormat="1" ht="29.25" customHeight="1">
      <c r="B87" s="35"/>
      <c r="C87" s="271" t="s">
        <v>186</v>
      </c>
      <c r="D87" s="272"/>
      <c r="E87" s="272"/>
      <c r="F87" s="272"/>
      <c r="G87" s="272"/>
      <c r="H87" s="124"/>
      <c r="I87" s="124"/>
      <c r="J87" s="124"/>
      <c r="K87" s="124"/>
      <c r="L87" s="124"/>
      <c r="M87" s="124"/>
      <c r="N87" s="271" t="s">
        <v>187</v>
      </c>
      <c r="O87" s="272"/>
      <c r="P87" s="272"/>
      <c r="Q87" s="272"/>
      <c r="R87" s="37"/>
      <c r="T87" s="135"/>
      <c r="U87" s="135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5"/>
      <c r="U88" s="135"/>
    </row>
    <row r="89" spans="2:47" s="1" customFormat="1" ht="29.25" customHeight="1">
      <c r="B89" s="35"/>
      <c r="C89" s="137" t="s">
        <v>188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9">
        <f>N125</f>
        <v>0</v>
      </c>
      <c r="O89" s="269"/>
      <c r="P89" s="269"/>
      <c r="Q89" s="269"/>
      <c r="R89" s="37"/>
      <c r="T89" s="135"/>
      <c r="U89" s="135"/>
      <c r="AU89" s="19" t="s">
        <v>189</v>
      </c>
    </row>
    <row r="90" spans="2:47" s="7" customFormat="1" ht="24.95" customHeight="1">
      <c r="B90" s="138"/>
      <c r="C90" s="139"/>
      <c r="D90" s="140" t="s">
        <v>190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60">
        <f>N126</f>
        <v>0</v>
      </c>
      <c r="O90" s="273"/>
      <c r="P90" s="273"/>
      <c r="Q90" s="273"/>
      <c r="R90" s="141"/>
      <c r="T90" s="142"/>
      <c r="U90" s="142"/>
    </row>
    <row r="91" spans="2:47" s="8" customFormat="1" ht="19.899999999999999" customHeight="1">
      <c r="B91" s="143"/>
      <c r="C91" s="103"/>
      <c r="D91" s="114" t="s">
        <v>191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6">
        <f>N127</f>
        <v>0</v>
      </c>
      <c r="O91" s="227"/>
      <c r="P91" s="227"/>
      <c r="Q91" s="227"/>
      <c r="R91" s="144"/>
      <c r="T91" s="145"/>
      <c r="U91" s="145"/>
    </row>
    <row r="92" spans="2:47" s="8" customFormat="1" ht="19.899999999999999" customHeight="1">
      <c r="B92" s="143"/>
      <c r="C92" s="103"/>
      <c r="D92" s="114" t="s">
        <v>2175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N134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192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N137</f>
        <v>0</v>
      </c>
      <c r="O93" s="227"/>
      <c r="P93" s="227"/>
      <c r="Q93" s="227"/>
      <c r="R93" s="144"/>
      <c r="T93" s="145"/>
      <c r="U93" s="145"/>
    </row>
    <row r="94" spans="2:47" s="7" customFormat="1" ht="24.95" customHeight="1">
      <c r="B94" s="138"/>
      <c r="C94" s="139"/>
      <c r="D94" s="140" t="s">
        <v>1702</v>
      </c>
      <c r="E94" s="139"/>
      <c r="F94" s="139"/>
      <c r="G94" s="139"/>
      <c r="H94" s="139"/>
      <c r="I94" s="139"/>
      <c r="J94" s="139"/>
      <c r="K94" s="139"/>
      <c r="L94" s="139"/>
      <c r="M94" s="139"/>
      <c r="N94" s="260">
        <f>N140</f>
        <v>0</v>
      </c>
      <c r="O94" s="273"/>
      <c r="P94" s="273"/>
      <c r="Q94" s="273"/>
      <c r="R94" s="141"/>
      <c r="T94" s="142"/>
      <c r="U94" s="142"/>
    </row>
    <row r="95" spans="2:47" s="8" customFormat="1" ht="19.899999999999999" customHeight="1">
      <c r="B95" s="143"/>
      <c r="C95" s="103"/>
      <c r="D95" s="114" t="s">
        <v>2176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6">
        <f>N141</f>
        <v>0</v>
      </c>
      <c r="O95" s="227"/>
      <c r="P95" s="227"/>
      <c r="Q95" s="227"/>
      <c r="R95" s="144"/>
      <c r="T95" s="145"/>
      <c r="U95" s="145"/>
    </row>
    <row r="96" spans="2:47" s="8" customFormat="1" ht="19.899999999999999" customHeight="1">
      <c r="B96" s="143"/>
      <c r="C96" s="103"/>
      <c r="D96" s="114" t="s">
        <v>301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6">
        <f>N175</f>
        <v>0</v>
      </c>
      <c r="O96" s="227"/>
      <c r="P96" s="227"/>
      <c r="Q96" s="227"/>
      <c r="R96" s="144"/>
      <c r="T96" s="145"/>
      <c r="U96" s="145"/>
    </row>
    <row r="97" spans="2:65" s="7" customFormat="1" ht="24.95" customHeight="1">
      <c r="B97" s="138"/>
      <c r="C97" s="139"/>
      <c r="D97" s="140" t="s">
        <v>1710</v>
      </c>
      <c r="E97" s="139"/>
      <c r="F97" s="139"/>
      <c r="G97" s="139"/>
      <c r="H97" s="139"/>
      <c r="I97" s="139"/>
      <c r="J97" s="139"/>
      <c r="K97" s="139"/>
      <c r="L97" s="139"/>
      <c r="M97" s="139"/>
      <c r="N97" s="260">
        <f>N178</f>
        <v>0</v>
      </c>
      <c r="O97" s="273"/>
      <c r="P97" s="273"/>
      <c r="Q97" s="273"/>
      <c r="R97" s="141"/>
      <c r="T97" s="142"/>
      <c r="U97" s="142"/>
    </row>
    <row r="98" spans="2:65" s="1" customFormat="1" ht="21.75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  <c r="T98" s="135"/>
      <c r="U98" s="135"/>
    </row>
    <row r="99" spans="2:65" s="1" customFormat="1" ht="29.25" customHeight="1">
      <c r="B99" s="35"/>
      <c r="C99" s="137" t="s">
        <v>197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269">
        <f>ROUND(N100+N101+N102+N103+N104+N105,0)</f>
        <v>0</v>
      </c>
      <c r="O99" s="270"/>
      <c r="P99" s="270"/>
      <c r="Q99" s="270"/>
      <c r="R99" s="37"/>
      <c r="T99" s="146"/>
      <c r="U99" s="147" t="s">
        <v>48</v>
      </c>
    </row>
    <row r="100" spans="2:65" s="1" customFormat="1" ht="18" customHeight="1">
      <c r="B100" s="35"/>
      <c r="C100" s="36"/>
      <c r="D100" s="247" t="s">
        <v>198</v>
      </c>
      <c r="E100" s="248"/>
      <c r="F100" s="248"/>
      <c r="G100" s="248"/>
      <c r="H100" s="248"/>
      <c r="I100" s="36"/>
      <c r="J100" s="36"/>
      <c r="K100" s="36"/>
      <c r="L100" s="36"/>
      <c r="M100" s="36"/>
      <c r="N100" s="246">
        <f>ROUND(N89*T100,0)</f>
        <v>0</v>
      </c>
      <c r="O100" s="226"/>
      <c r="P100" s="226"/>
      <c r="Q100" s="226"/>
      <c r="R100" s="37"/>
      <c r="S100" s="148"/>
      <c r="T100" s="149"/>
      <c r="U100" s="150" t="s">
        <v>49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51" t="s">
        <v>162</v>
      </c>
      <c r="AZ100" s="148"/>
      <c r="BA100" s="148"/>
      <c r="BB100" s="148"/>
      <c r="BC100" s="148"/>
      <c r="BD100" s="148"/>
      <c r="BE100" s="152">
        <f t="shared" ref="BE100:BE105" si="0">IF(U100="základní",N100,0)</f>
        <v>0</v>
      </c>
      <c r="BF100" s="152">
        <f t="shared" ref="BF100:BF105" si="1">IF(U100="snížená",N100,0)</f>
        <v>0</v>
      </c>
      <c r="BG100" s="152">
        <f t="shared" ref="BG100:BG105" si="2">IF(U100="zákl. přenesená",N100,0)</f>
        <v>0</v>
      </c>
      <c r="BH100" s="152">
        <f t="shared" ref="BH100:BH105" si="3">IF(U100="sníž. přenesená",N100,0)</f>
        <v>0</v>
      </c>
      <c r="BI100" s="152">
        <f t="shared" ref="BI100:BI105" si="4">IF(U100="nulová",N100,0)</f>
        <v>0</v>
      </c>
      <c r="BJ100" s="151" t="s">
        <v>40</v>
      </c>
      <c r="BK100" s="148"/>
      <c r="BL100" s="148"/>
      <c r="BM100" s="148"/>
    </row>
    <row r="101" spans="2:65" s="1" customFormat="1" ht="18" customHeight="1">
      <c r="B101" s="35"/>
      <c r="C101" s="36"/>
      <c r="D101" s="247" t="s">
        <v>199</v>
      </c>
      <c r="E101" s="248"/>
      <c r="F101" s="248"/>
      <c r="G101" s="248"/>
      <c r="H101" s="248"/>
      <c r="I101" s="36"/>
      <c r="J101" s="36"/>
      <c r="K101" s="36"/>
      <c r="L101" s="36"/>
      <c r="M101" s="36"/>
      <c r="N101" s="246">
        <f>ROUND(N89*T101,0)</f>
        <v>0</v>
      </c>
      <c r="O101" s="226"/>
      <c r="P101" s="226"/>
      <c r="Q101" s="226"/>
      <c r="R101" s="37"/>
      <c r="S101" s="148"/>
      <c r="T101" s="149"/>
      <c r="U101" s="150" t="s">
        <v>49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51" t="s">
        <v>162</v>
      </c>
      <c r="AZ101" s="148"/>
      <c r="BA101" s="148"/>
      <c r="BB101" s="148"/>
      <c r="BC101" s="148"/>
      <c r="BD101" s="148"/>
      <c r="BE101" s="152">
        <f t="shared" si="0"/>
        <v>0</v>
      </c>
      <c r="BF101" s="152">
        <f t="shared" si="1"/>
        <v>0</v>
      </c>
      <c r="BG101" s="152">
        <f t="shared" si="2"/>
        <v>0</v>
      </c>
      <c r="BH101" s="152">
        <f t="shared" si="3"/>
        <v>0</v>
      </c>
      <c r="BI101" s="152">
        <f t="shared" si="4"/>
        <v>0</v>
      </c>
      <c r="BJ101" s="151" t="s">
        <v>40</v>
      </c>
      <c r="BK101" s="148"/>
      <c r="BL101" s="148"/>
      <c r="BM101" s="148"/>
    </row>
    <row r="102" spans="2:65" s="1" customFormat="1" ht="18" customHeight="1">
      <c r="B102" s="35"/>
      <c r="C102" s="36"/>
      <c r="D102" s="247" t="s">
        <v>200</v>
      </c>
      <c r="E102" s="248"/>
      <c r="F102" s="248"/>
      <c r="G102" s="248"/>
      <c r="H102" s="248"/>
      <c r="I102" s="36"/>
      <c r="J102" s="36"/>
      <c r="K102" s="36"/>
      <c r="L102" s="36"/>
      <c r="M102" s="36"/>
      <c r="N102" s="246">
        <f>ROUND(N89*T102,0)</f>
        <v>0</v>
      </c>
      <c r="O102" s="226"/>
      <c r="P102" s="226"/>
      <c r="Q102" s="226"/>
      <c r="R102" s="37"/>
      <c r="S102" s="148"/>
      <c r="T102" s="149"/>
      <c r="U102" s="150" t="s">
        <v>49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51" t="s">
        <v>162</v>
      </c>
      <c r="AZ102" s="148"/>
      <c r="BA102" s="148"/>
      <c r="BB102" s="148"/>
      <c r="BC102" s="148"/>
      <c r="BD102" s="148"/>
      <c r="BE102" s="152">
        <f t="shared" si="0"/>
        <v>0</v>
      </c>
      <c r="BF102" s="152">
        <f t="shared" si="1"/>
        <v>0</v>
      </c>
      <c r="BG102" s="152">
        <f t="shared" si="2"/>
        <v>0</v>
      </c>
      <c r="BH102" s="152">
        <f t="shared" si="3"/>
        <v>0</v>
      </c>
      <c r="BI102" s="152">
        <f t="shared" si="4"/>
        <v>0</v>
      </c>
      <c r="BJ102" s="151" t="s">
        <v>40</v>
      </c>
      <c r="BK102" s="148"/>
      <c r="BL102" s="148"/>
      <c r="BM102" s="148"/>
    </row>
    <row r="103" spans="2:65" s="1" customFormat="1" ht="18" customHeight="1">
      <c r="B103" s="35"/>
      <c r="C103" s="36"/>
      <c r="D103" s="247" t="s">
        <v>201</v>
      </c>
      <c r="E103" s="248"/>
      <c r="F103" s="248"/>
      <c r="G103" s="248"/>
      <c r="H103" s="248"/>
      <c r="I103" s="36"/>
      <c r="J103" s="36"/>
      <c r="K103" s="36"/>
      <c r="L103" s="36"/>
      <c r="M103" s="36"/>
      <c r="N103" s="246">
        <f>ROUND(N89*T103,0)</f>
        <v>0</v>
      </c>
      <c r="O103" s="226"/>
      <c r="P103" s="226"/>
      <c r="Q103" s="226"/>
      <c r="R103" s="37"/>
      <c r="S103" s="148"/>
      <c r="T103" s="149"/>
      <c r="U103" s="150" t="s">
        <v>49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51" t="s">
        <v>162</v>
      </c>
      <c r="AZ103" s="148"/>
      <c r="BA103" s="148"/>
      <c r="BB103" s="148"/>
      <c r="BC103" s="148"/>
      <c r="BD103" s="148"/>
      <c r="BE103" s="152">
        <f t="shared" si="0"/>
        <v>0</v>
      </c>
      <c r="BF103" s="152">
        <f t="shared" si="1"/>
        <v>0</v>
      </c>
      <c r="BG103" s="152">
        <f t="shared" si="2"/>
        <v>0</v>
      </c>
      <c r="BH103" s="152">
        <f t="shared" si="3"/>
        <v>0</v>
      </c>
      <c r="BI103" s="152">
        <f t="shared" si="4"/>
        <v>0</v>
      </c>
      <c r="BJ103" s="151" t="s">
        <v>40</v>
      </c>
      <c r="BK103" s="148"/>
      <c r="BL103" s="148"/>
      <c r="BM103" s="148"/>
    </row>
    <row r="104" spans="2:65" s="1" customFormat="1" ht="18" customHeight="1">
      <c r="B104" s="35"/>
      <c r="C104" s="36"/>
      <c r="D104" s="247" t="s">
        <v>202</v>
      </c>
      <c r="E104" s="248"/>
      <c r="F104" s="248"/>
      <c r="G104" s="248"/>
      <c r="H104" s="248"/>
      <c r="I104" s="36"/>
      <c r="J104" s="36"/>
      <c r="K104" s="36"/>
      <c r="L104" s="36"/>
      <c r="M104" s="36"/>
      <c r="N104" s="246">
        <f>ROUND(N89*T104,0)</f>
        <v>0</v>
      </c>
      <c r="O104" s="226"/>
      <c r="P104" s="226"/>
      <c r="Q104" s="226"/>
      <c r="R104" s="37"/>
      <c r="S104" s="148"/>
      <c r="T104" s="149"/>
      <c r="U104" s="150" t="s">
        <v>49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51" t="s">
        <v>162</v>
      </c>
      <c r="AZ104" s="148"/>
      <c r="BA104" s="148"/>
      <c r="BB104" s="148"/>
      <c r="BC104" s="148"/>
      <c r="BD104" s="148"/>
      <c r="BE104" s="152">
        <f t="shared" si="0"/>
        <v>0</v>
      </c>
      <c r="BF104" s="152">
        <f t="shared" si="1"/>
        <v>0</v>
      </c>
      <c r="BG104" s="152">
        <f t="shared" si="2"/>
        <v>0</v>
      </c>
      <c r="BH104" s="152">
        <f t="shared" si="3"/>
        <v>0</v>
      </c>
      <c r="BI104" s="152">
        <f t="shared" si="4"/>
        <v>0</v>
      </c>
      <c r="BJ104" s="151" t="s">
        <v>40</v>
      </c>
      <c r="BK104" s="148"/>
      <c r="BL104" s="148"/>
      <c r="BM104" s="148"/>
    </row>
    <row r="105" spans="2:65" s="1" customFormat="1" ht="18" customHeight="1">
      <c r="B105" s="35"/>
      <c r="C105" s="36"/>
      <c r="D105" s="114" t="s">
        <v>203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246">
        <f>ROUND(N89*T105,0)</f>
        <v>0</v>
      </c>
      <c r="O105" s="226"/>
      <c r="P105" s="226"/>
      <c r="Q105" s="226"/>
      <c r="R105" s="37"/>
      <c r="S105" s="148"/>
      <c r="T105" s="153"/>
      <c r="U105" s="154" t="s">
        <v>49</v>
      </c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51" t="s">
        <v>204</v>
      </c>
      <c r="AZ105" s="148"/>
      <c r="BA105" s="148"/>
      <c r="BB105" s="148"/>
      <c r="BC105" s="148"/>
      <c r="BD105" s="148"/>
      <c r="BE105" s="152">
        <f t="shared" si="0"/>
        <v>0</v>
      </c>
      <c r="BF105" s="152">
        <f t="shared" si="1"/>
        <v>0</v>
      </c>
      <c r="BG105" s="152">
        <f t="shared" si="2"/>
        <v>0</v>
      </c>
      <c r="BH105" s="152">
        <f t="shared" si="3"/>
        <v>0</v>
      </c>
      <c r="BI105" s="152">
        <f t="shared" si="4"/>
        <v>0</v>
      </c>
      <c r="BJ105" s="151" t="s">
        <v>40</v>
      </c>
      <c r="BK105" s="148"/>
      <c r="BL105" s="148"/>
      <c r="BM105" s="148"/>
    </row>
    <row r="106" spans="2:65" s="1" customForma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  <c r="T106" s="135"/>
      <c r="U106" s="135"/>
    </row>
    <row r="107" spans="2:65" s="1" customFormat="1" ht="29.25" customHeight="1">
      <c r="B107" s="35"/>
      <c r="C107" s="123" t="s">
        <v>174</v>
      </c>
      <c r="D107" s="124"/>
      <c r="E107" s="124"/>
      <c r="F107" s="124"/>
      <c r="G107" s="124"/>
      <c r="H107" s="124"/>
      <c r="I107" s="124"/>
      <c r="J107" s="124"/>
      <c r="K107" s="124"/>
      <c r="L107" s="233">
        <f>ROUND(SUM(N89+N99),0)</f>
        <v>0</v>
      </c>
      <c r="M107" s="233"/>
      <c r="N107" s="233"/>
      <c r="O107" s="233"/>
      <c r="P107" s="233"/>
      <c r="Q107" s="233"/>
      <c r="R107" s="37"/>
      <c r="T107" s="135"/>
      <c r="U107" s="135"/>
    </row>
    <row r="108" spans="2:65" s="1" customFormat="1" ht="6.95" customHeight="1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  <c r="T108" s="135"/>
      <c r="U108" s="135"/>
    </row>
    <row r="112" spans="2:65" s="1" customFormat="1" ht="6.95" customHeight="1"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</row>
    <row r="113" spans="2:65" s="1" customFormat="1" ht="36.950000000000003" customHeight="1">
      <c r="B113" s="35"/>
      <c r="C113" s="207" t="s">
        <v>205</v>
      </c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30" customHeight="1">
      <c r="B115" s="35"/>
      <c r="C115" s="30" t="s">
        <v>19</v>
      </c>
      <c r="D115" s="36"/>
      <c r="E115" s="36"/>
      <c r="F115" s="264" t="str">
        <f>F6</f>
        <v>Dobruška - objekt výuky</v>
      </c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36"/>
      <c r="R115" s="37"/>
    </row>
    <row r="116" spans="2:65" ht="30" customHeight="1">
      <c r="B116" s="23"/>
      <c r="C116" s="30" t="s">
        <v>181</v>
      </c>
      <c r="D116" s="26"/>
      <c r="E116" s="26"/>
      <c r="F116" s="264" t="s">
        <v>284</v>
      </c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6"/>
      <c r="R116" s="24"/>
    </row>
    <row r="117" spans="2:65" s="1" customFormat="1" ht="36.950000000000003" customHeight="1">
      <c r="B117" s="35"/>
      <c r="C117" s="69" t="s">
        <v>183</v>
      </c>
      <c r="D117" s="36"/>
      <c r="E117" s="36"/>
      <c r="F117" s="236" t="str">
        <f>F8</f>
        <v>004 - Areálový plynovod</v>
      </c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36"/>
      <c r="R117" s="37"/>
    </row>
    <row r="118" spans="2:65" s="1" customFormat="1" ht="6.9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1" customFormat="1" ht="18" customHeight="1">
      <c r="B119" s="35"/>
      <c r="C119" s="30" t="s">
        <v>24</v>
      </c>
      <c r="D119" s="36"/>
      <c r="E119" s="36"/>
      <c r="F119" s="28" t="str">
        <f>F10</f>
        <v>Dobruška</v>
      </c>
      <c r="G119" s="36"/>
      <c r="H119" s="36"/>
      <c r="I119" s="36"/>
      <c r="J119" s="36"/>
      <c r="K119" s="30" t="s">
        <v>26</v>
      </c>
      <c r="L119" s="36"/>
      <c r="M119" s="266" t="str">
        <f>IF(O10="","",O10)</f>
        <v>5. 3. 2018</v>
      </c>
      <c r="N119" s="266"/>
      <c r="O119" s="266"/>
      <c r="P119" s="266"/>
      <c r="Q119" s="36"/>
      <c r="R119" s="37"/>
    </row>
    <row r="120" spans="2:65" s="1" customFormat="1" ht="6.95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65" s="1" customFormat="1" ht="15">
      <c r="B121" s="35"/>
      <c r="C121" s="30" t="s">
        <v>28</v>
      </c>
      <c r="D121" s="36"/>
      <c r="E121" s="36"/>
      <c r="F121" s="28" t="str">
        <f>E13</f>
        <v>SŠ - Podorlické vzdělávací centrum Dobruška</v>
      </c>
      <c r="G121" s="36"/>
      <c r="H121" s="36"/>
      <c r="I121" s="36"/>
      <c r="J121" s="36"/>
      <c r="K121" s="30" t="s">
        <v>35</v>
      </c>
      <c r="L121" s="36"/>
      <c r="M121" s="220" t="str">
        <f>E19</f>
        <v>ApA Architektonicko-projekt.ateliér Vamberk s.r.o.</v>
      </c>
      <c r="N121" s="220"/>
      <c r="O121" s="220"/>
      <c r="P121" s="220"/>
      <c r="Q121" s="220"/>
      <c r="R121" s="37"/>
    </row>
    <row r="122" spans="2:65" s="1" customFormat="1" ht="14.45" customHeight="1">
      <c r="B122" s="35"/>
      <c r="C122" s="30" t="s">
        <v>33</v>
      </c>
      <c r="D122" s="36"/>
      <c r="E122" s="36"/>
      <c r="F122" s="28" t="str">
        <f>IF(E16="","",E16)</f>
        <v>Vyplň údaj</v>
      </c>
      <c r="G122" s="36"/>
      <c r="H122" s="36"/>
      <c r="I122" s="36"/>
      <c r="J122" s="36"/>
      <c r="K122" s="30" t="s">
        <v>41</v>
      </c>
      <c r="L122" s="36"/>
      <c r="M122" s="220" t="str">
        <f>E22</f>
        <v>ApA Architektonicko-projekt.ateliér Vamberk s.r.o.</v>
      </c>
      <c r="N122" s="220"/>
      <c r="O122" s="220"/>
      <c r="P122" s="220"/>
      <c r="Q122" s="220"/>
      <c r="R122" s="37"/>
    </row>
    <row r="123" spans="2:65" s="1" customFormat="1" ht="10.35" customHeight="1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</row>
    <row r="124" spans="2:65" s="9" customFormat="1" ht="29.25" customHeight="1">
      <c r="B124" s="155"/>
      <c r="C124" s="156" t="s">
        <v>206</v>
      </c>
      <c r="D124" s="157" t="s">
        <v>207</v>
      </c>
      <c r="E124" s="157" t="s">
        <v>66</v>
      </c>
      <c r="F124" s="267" t="s">
        <v>208</v>
      </c>
      <c r="G124" s="267"/>
      <c r="H124" s="267"/>
      <c r="I124" s="267"/>
      <c r="J124" s="157" t="s">
        <v>209</v>
      </c>
      <c r="K124" s="157" t="s">
        <v>210</v>
      </c>
      <c r="L124" s="267" t="s">
        <v>211</v>
      </c>
      <c r="M124" s="267"/>
      <c r="N124" s="267" t="s">
        <v>187</v>
      </c>
      <c r="O124" s="267"/>
      <c r="P124" s="267"/>
      <c r="Q124" s="268"/>
      <c r="R124" s="158"/>
      <c r="T124" s="80" t="s">
        <v>212</v>
      </c>
      <c r="U124" s="81" t="s">
        <v>48</v>
      </c>
      <c r="V124" s="81" t="s">
        <v>213</v>
      </c>
      <c r="W124" s="81" t="s">
        <v>214</v>
      </c>
      <c r="X124" s="81" t="s">
        <v>215</v>
      </c>
      <c r="Y124" s="81" t="s">
        <v>216</v>
      </c>
      <c r="Z124" s="81" t="s">
        <v>217</v>
      </c>
      <c r="AA124" s="82" t="s">
        <v>218</v>
      </c>
    </row>
    <row r="125" spans="2:65" s="1" customFormat="1" ht="29.25" customHeight="1">
      <c r="B125" s="35"/>
      <c r="C125" s="84" t="s">
        <v>184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257">
        <f>BK125</f>
        <v>0</v>
      </c>
      <c r="O125" s="258"/>
      <c r="P125" s="258"/>
      <c r="Q125" s="258"/>
      <c r="R125" s="37"/>
      <c r="T125" s="83"/>
      <c r="U125" s="51"/>
      <c r="V125" s="51"/>
      <c r="W125" s="159">
        <f>W126+W140+W178+W181</f>
        <v>0</v>
      </c>
      <c r="X125" s="51"/>
      <c r="Y125" s="159">
        <f>Y126+Y140+Y178+Y181</f>
        <v>0</v>
      </c>
      <c r="Z125" s="51"/>
      <c r="AA125" s="160">
        <f>AA126+AA140+AA178+AA181</f>
        <v>0</v>
      </c>
      <c r="AT125" s="19" t="s">
        <v>83</v>
      </c>
      <c r="AU125" s="19" t="s">
        <v>189</v>
      </c>
      <c r="BK125" s="161">
        <f>BK126+BK140+BK178+BK181</f>
        <v>0</v>
      </c>
    </row>
    <row r="126" spans="2:65" s="10" customFormat="1" ht="37.35" customHeight="1">
      <c r="B126" s="162"/>
      <c r="C126" s="163"/>
      <c r="D126" s="164" t="s">
        <v>190</v>
      </c>
      <c r="E126" s="164"/>
      <c r="F126" s="164"/>
      <c r="G126" s="164"/>
      <c r="H126" s="164"/>
      <c r="I126" s="164"/>
      <c r="J126" s="164"/>
      <c r="K126" s="164"/>
      <c r="L126" s="164"/>
      <c r="M126" s="164"/>
      <c r="N126" s="259">
        <f>BK126</f>
        <v>0</v>
      </c>
      <c r="O126" s="260"/>
      <c r="P126" s="260"/>
      <c r="Q126" s="260"/>
      <c r="R126" s="165"/>
      <c r="T126" s="166"/>
      <c r="U126" s="163"/>
      <c r="V126" s="163"/>
      <c r="W126" s="167">
        <f>W127+W134+W137</f>
        <v>0</v>
      </c>
      <c r="X126" s="163"/>
      <c r="Y126" s="167">
        <f>Y127+Y134+Y137</f>
        <v>0</v>
      </c>
      <c r="Z126" s="163"/>
      <c r="AA126" s="168">
        <f>AA127+AA134+AA137</f>
        <v>0</v>
      </c>
      <c r="AR126" s="169" t="s">
        <v>40</v>
      </c>
      <c r="AT126" s="170" t="s">
        <v>83</v>
      </c>
      <c r="AU126" s="170" t="s">
        <v>84</v>
      </c>
      <c r="AY126" s="169" t="s">
        <v>219</v>
      </c>
      <c r="BK126" s="171">
        <f>BK127+BK134+BK137</f>
        <v>0</v>
      </c>
    </row>
    <row r="127" spans="2:65" s="10" customFormat="1" ht="19.899999999999999" customHeight="1">
      <c r="B127" s="162"/>
      <c r="C127" s="163"/>
      <c r="D127" s="172" t="s">
        <v>191</v>
      </c>
      <c r="E127" s="172"/>
      <c r="F127" s="172"/>
      <c r="G127" s="172"/>
      <c r="H127" s="172"/>
      <c r="I127" s="172"/>
      <c r="J127" s="172"/>
      <c r="K127" s="172"/>
      <c r="L127" s="172"/>
      <c r="M127" s="172"/>
      <c r="N127" s="261">
        <f>BK127</f>
        <v>0</v>
      </c>
      <c r="O127" s="262"/>
      <c r="P127" s="262"/>
      <c r="Q127" s="262"/>
      <c r="R127" s="165"/>
      <c r="T127" s="166"/>
      <c r="U127" s="163"/>
      <c r="V127" s="163"/>
      <c r="W127" s="167">
        <f>SUM(W128:W133)</f>
        <v>0</v>
      </c>
      <c r="X127" s="163"/>
      <c r="Y127" s="167">
        <f>SUM(Y128:Y133)</f>
        <v>0</v>
      </c>
      <c r="Z127" s="163"/>
      <c r="AA127" s="168">
        <f>SUM(AA128:AA133)</f>
        <v>0</v>
      </c>
      <c r="AR127" s="169" t="s">
        <v>40</v>
      </c>
      <c r="AT127" s="170" t="s">
        <v>83</v>
      </c>
      <c r="AU127" s="170" t="s">
        <v>40</v>
      </c>
      <c r="AY127" s="169" t="s">
        <v>219</v>
      </c>
      <c r="BK127" s="171">
        <f>SUM(BK128:BK133)</f>
        <v>0</v>
      </c>
    </row>
    <row r="128" spans="2:65" s="1" customFormat="1" ht="25.5" customHeight="1">
      <c r="B128" s="35"/>
      <c r="C128" s="173" t="s">
        <v>40</v>
      </c>
      <c r="D128" s="173" t="s">
        <v>220</v>
      </c>
      <c r="E128" s="174" t="s">
        <v>306</v>
      </c>
      <c r="F128" s="251" t="s">
        <v>307</v>
      </c>
      <c r="G128" s="251"/>
      <c r="H128" s="251"/>
      <c r="I128" s="251"/>
      <c r="J128" s="175" t="s">
        <v>231</v>
      </c>
      <c r="K128" s="176">
        <v>10</v>
      </c>
      <c r="L128" s="252">
        <v>0</v>
      </c>
      <c r="M128" s="253"/>
      <c r="N128" s="254">
        <f t="shared" ref="N128:N133" si="5">ROUND(L128*K128,2)</f>
        <v>0</v>
      </c>
      <c r="O128" s="254"/>
      <c r="P128" s="254"/>
      <c r="Q128" s="254"/>
      <c r="R128" s="37"/>
      <c r="T128" s="177" t="s">
        <v>22</v>
      </c>
      <c r="U128" s="44" t="s">
        <v>49</v>
      </c>
      <c r="V128" s="36"/>
      <c r="W128" s="178">
        <f t="shared" ref="W128:W133" si="6">V128*K128</f>
        <v>0</v>
      </c>
      <c r="X128" s="178">
        <v>0</v>
      </c>
      <c r="Y128" s="178">
        <f t="shared" ref="Y128:Y133" si="7">X128*K128</f>
        <v>0</v>
      </c>
      <c r="Z128" s="178">
        <v>0</v>
      </c>
      <c r="AA128" s="179">
        <f t="shared" ref="AA128:AA133" si="8">Z128*K128</f>
        <v>0</v>
      </c>
      <c r="AR128" s="19" t="s">
        <v>224</v>
      </c>
      <c r="AT128" s="19" t="s">
        <v>220</v>
      </c>
      <c r="AU128" s="19" t="s">
        <v>93</v>
      </c>
      <c r="AY128" s="19" t="s">
        <v>219</v>
      </c>
      <c r="BE128" s="118">
        <f t="shared" ref="BE128:BE133" si="9">IF(U128="základní",N128,0)</f>
        <v>0</v>
      </c>
      <c r="BF128" s="118">
        <f t="shared" ref="BF128:BF133" si="10">IF(U128="snížená",N128,0)</f>
        <v>0</v>
      </c>
      <c r="BG128" s="118">
        <f t="shared" ref="BG128:BG133" si="11">IF(U128="zákl. přenesená",N128,0)</f>
        <v>0</v>
      </c>
      <c r="BH128" s="118">
        <f t="shared" ref="BH128:BH133" si="12">IF(U128="sníž. přenesená",N128,0)</f>
        <v>0</v>
      </c>
      <c r="BI128" s="118">
        <f t="shared" ref="BI128:BI133" si="13">IF(U128="nulová",N128,0)</f>
        <v>0</v>
      </c>
      <c r="BJ128" s="19" t="s">
        <v>40</v>
      </c>
      <c r="BK128" s="118">
        <f t="shared" ref="BK128:BK133" si="14">ROUND(L128*K128,2)</f>
        <v>0</v>
      </c>
      <c r="BL128" s="19" t="s">
        <v>224</v>
      </c>
      <c r="BM128" s="19" t="s">
        <v>2177</v>
      </c>
    </row>
    <row r="129" spans="2:65" s="1" customFormat="1" ht="25.5" customHeight="1">
      <c r="B129" s="35"/>
      <c r="C129" s="173" t="s">
        <v>93</v>
      </c>
      <c r="D129" s="173" t="s">
        <v>220</v>
      </c>
      <c r="E129" s="174" t="s">
        <v>2178</v>
      </c>
      <c r="F129" s="251" t="s">
        <v>2179</v>
      </c>
      <c r="G129" s="251"/>
      <c r="H129" s="251"/>
      <c r="I129" s="251"/>
      <c r="J129" s="175" t="s">
        <v>231</v>
      </c>
      <c r="K129" s="176">
        <v>120</v>
      </c>
      <c r="L129" s="252">
        <v>0</v>
      </c>
      <c r="M129" s="253"/>
      <c r="N129" s="254">
        <f t="shared" si="5"/>
        <v>0</v>
      </c>
      <c r="O129" s="254"/>
      <c r="P129" s="254"/>
      <c r="Q129" s="254"/>
      <c r="R129" s="37"/>
      <c r="T129" s="177" t="s">
        <v>22</v>
      </c>
      <c r="U129" s="44" t="s">
        <v>49</v>
      </c>
      <c r="V129" s="36"/>
      <c r="W129" s="178">
        <f t="shared" si="6"/>
        <v>0</v>
      </c>
      <c r="X129" s="178">
        <v>0</v>
      </c>
      <c r="Y129" s="178">
        <f t="shared" si="7"/>
        <v>0</v>
      </c>
      <c r="Z129" s="178">
        <v>0</v>
      </c>
      <c r="AA129" s="179">
        <f t="shared" si="8"/>
        <v>0</v>
      </c>
      <c r="AR129" s="19" t="s">
        <v>224</v>
      </c>
      <c r="AT129" s="19" t="s">
        <v>220</v>
      </c>
      <c r="AU129" s="19" t="s">
        <v>93</v>
      </c>
      <c r="AY129" s="19" t="s">
        <v>219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40</v>
      </c>
      <c r="BK129" s="118">
        <f t="shared" si="14"/>
        <v>0</v>
      </c>
      <c r="BL129" s="19" t="s">
        <v>224</v>
      </c>
      <c r="BM129" s="19" t="s">
        <v>2180</v>
      </c>
    </row>
    <row r="130" spans="2:65" s="1" customFormat="1" ht="25.5" customHeight="1">
      <c r="B130" s="35"/>
      <c r="C130" s="173" t="s">
        <v>101</v>
      </c>
      <c r="D130" s="173" t="s">
        <v>220</v>
      </c>
      <c r="E130" s="174" t="s">
        <v>2181</v>
      </c>
      <c r="F130" s="251" t="s">
        <v>2182</v>
      </c>
      <c r="G130" s="251"/>
      <c r="H130" s="251"/>
      <c r="I130" s="251"/>
      <c r="J130" s="175" t="s">
        <v>231</v>
      </c>
      <c r="K130" s="176">
        <v>60</v>
      </c>
      <c r="L130" s="252">
        <v>0</v>
      </c>
      <c r="M130" s="253"/>
      <c r="N130" s="254">
        <f t="shared" si="5"/>
        <v>0</v>
      </c>
      <c r="O130" s="254"/>
      <c r="P130" s="254"/>
      <c r="Q130" s="254"/>
      <c r="R130" s="37"/>
      <c r="T130" s="177" t="s">
        <v>22</v>
      </c>
      <c r="U130" s="44" t="s">
        <v>49</v>
      </c>
      <c r="V130" s="36"/>
      <c r="W130" s="178">
        <f t="shared" si="6"/>
        <v>0</v>
      </c>
      <c r="X130" s="178">
        <v>0</v>
      </c>
      <c r="Y130" s="178">
        <f t="shared" si="7"/>
        <v>0</v>
      </c>
      <c r="Z130" s="178">
        <v>0</v>
      </c>
      <c r="AA130" s="179">
        <f t="shared" si="8"/>
        <v>0</v>
      </c>
      <c r="AR130" s="19" t="s">
        <v>224</v>
      </c>
      <c r="AT130" s="19" t="s">
        <v>220</v>
      </c>
      <c r="AU130" s="19" t="s">
        <v>93</v>
      </c>
      <c r="AY130" s="19" t="s">
        <v>219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40</v>
      </c>
      <c r="BK130" s="118">
        <f t="shared" si="14"/>
        <v>0</v>
      </c>
      <c r="BL130" s="19" t="s">
        <v>224</v>
      </c>
      <c r="BM130" s="19" t="s">
        <v>2183</v>
      </c>
    </row>
    <row r="131" spans="2:65" s="1" customFormat="1" ht="25.5" customHeight="1">
      <c r="B131" s="35"/>
      <c r="C131" s="173" t="s">
        <v>224</v>
      </c>
      <c r="D131" s="173" t="s">
        <v>220</v>
      </c>
      <c r="E131" s="174" t="s">
        <v>2184</v>
      </c>
      <c r="F131" s="251" t="s">
        <v>2185</v>
      </c>
      <c r="G131" s="251"/>
      <c r="H131" s="251"/>
      <c r="I131" s="251"/>
      <c r="J131" s="175" t="s">
        <v>231</v>
      </c>
      <c r="K131" s="176">
        <v>60</v>
      </c>
      <c r="L131" s="252">
        <v>0</v>
      </c>
      <c r="M131" s="253"/>
      <c r="N131" s="254">
        <f t="shared" si="5"/>
        <v>0</v>
      </c>
      <c r="O131" s="254"/>
      <c r="P131" s="254"/>
      <c r="Q131" s="254"/>
      <c r="R131" s="37"/>
      <c r="T131" s="177" t="s">
        <v>22</v>
      </c>
      <c r="U131" s="44" t="s">
        <v>49</v>
      </c>
      <c r="V131" s="36"/>
      <c r="W131" s="178">
        <f t="shared" si="6"/>
        <v>0</v>
      </c>
      <c r="X131" s="178">
        <v>0</v>
      </c>
      <c r="Y131" s="178">
        <f t="shared" si="7"/>
        <v>0</v>
      </c>
      <c r="Z131" s="178">
        <v>0</v>
      </c>
      <c r="AA131" s="179">
        <f t="shared" si="8"/>
        <v>0</v>
      </c>
      <c r="AR131" s="19" t="s">
        <v>224</v>
      </c>
      <c r="AT131" s="19" t="s">
        <v>220</v>
      </c>
      <c r="AU131" s="19" t="s">
        <v>93</v>
      </c>
      <c r="AY131" s="19" t="s">
        <v>219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40</v>
      </c>
      <c r="BK131" s="118">
        <f t="shared" si="14"/>
        <v>0</v>
      </c>
      <c r="BL131" s="19" t="s">
        <v>224</v>
      </c>
      <c r="BM131" s="19" t="s">
        <v>2186</v>
      </c>
    </row>
    <row r="132" spans="2:65" s="1" customFormat="1" ht="25.5" customHeight="1">
      <c r="B132" s="35"/>
      <c r="C132" s="173" t="s">
        <v>236</v>
      </c>
      <c r="D132" s="173" t="s">
        <v>220</v>
      </c>
      <c r="E132" s="174" t="s">
        <v>330</v>
      </c>
      <c r="F132" s="251" t="s">
        <v>331</v>
      </c>
      <c r="G132" s="251"/>
      <c r="H132" s="251"/>
      <c r="I132" s="251"/>
      <c r="J132" s="175" t="s">
        <v>231</v>
      </c>
      <c r="K132" s="176">
        <v>90</v>
      </c>
      <c r="L132" s="252">
        <v>0</v>
      </c>
      <c r="M132" s="253"/>
      <c r="N132" s="254">
        <f t="shared" si="5"/>
        <v>0</v>
      </c>
      <c r="O132" s="254"/>
      <c r="P132" s="254"/>
      <c r="Q132" s="254"/>
      <c r="R132" s="37"/>
      <c r="T132" s="177" t="s">
        <v>22</v>
      </c>
      <c r="U132" s="44" t="s">
        <v>49</v>
      </c>
      <c r="V132" s="36"/>
      <c r="W132" s="178">
        <f t="shared" si="6"/>
        <v>0</v>
      </c>
      <c r="X132" s="178">
        <v>0</v>
      </c>
      <c r="Y132" s="178">
        <f t="shared" si="7"/>
        <v>0</v>
      </c>
      <c r="Z132" s="178">
        <v>0</v>
      </c>
      <c r="AA132" s="179">
        <f t="shared" si="8"/>
        <v>0</v>
      </c>
      <c r="AR132" s="19" t="s">
        <v>224</v>
      </c>
      <c r="AT132" s="19" t="s">
        <v>220</v>
      </c>
      <c r="AU132" s="19" t="s">
        <v>93</v>
      </c>
      <c r="AY132" s="19" t="s">
        <v>219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40</v>
      </c>
      <c r="BK132" s="118">
        <f t="shared" si="14"/>
        <v>0</v>
      </c>
      <c r="BL132" s="19" t="s">
        <v>224</v>
      </c>
      <c r="BM132" s="19" t="s">
        <v>2187</v>
      </c>
    </row>
    <row r="133" spans="2:65" s="1" customFormat="1" ht="38.25" customHeight="1">
      <c r="B133" s="35"/>
      <c r="C133" s="173" t="s">
        <v>241</v>
      </c>
      <c r="D133" s="173" t="s">
        <v>220</v>
      </c>
      <c r="E133" s="174" t="s">
        <v>2188</v>
      </c>
      <c r="F133" s="251" t="s">
        <v>2189</v>
      </c>
      <c r="G133" s="251"/>
      <c r="H133" s="251"/>
      <c r="I133" s="251"/>
      <c r="J133" s="175" t="s">
        <v>223</v>
      </c>
      <c r="K133" s="176">
        <v>10</v>
      </c>
      <c r="L133" s="252">
        <v>0</v>
      </c>
      <c r="M133" s="253"/>
      <c r="N133" s="254">
        <f t="shared" si="5"/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 t="shared" si="6"/>
        <v>0</v>
      </c>
      <c r="X133" s="178">
        <v>0</v>
      </c>
      <c r="Y133" s="178">
        <f t="shared" si="7"/>
        <v>0</v>
      </c>
      <c r="Z133" s="178">
        <v>0</v>
      </c>
      <c r="AA133" s="179">
        <f t="shared" si="8"/>
        <v>0</v>
      </c>
      <c r="AR133" s="19" t="s">
        <v>224</v>
      </c>
      <c r="AT133" s="19" t="s">
        <v>220</v>
      </c>
      <c r="AU133" s="19" t="s">
        <v>93</v>
      </c>
      <c r="AY133" s="19" t="s">
        <v>219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40</v>
      </c>
      <c r="BK133" s="118">
        <f t="shared" si="14"/>
        <v>0</v>
      </c>
      <c r="BL133" s="19" t="s">
        <v>224</v>
      </c>
      <c r="BM133" s="19" t="s">
        <v>2190</v>
      </c>
    </row>
    <row r="134" spans="2:65" s="10" customFormat="1" ht="29.85" customHeight="1">
      <c r="B134" s="162"/>
      <c r="C134" s="163"/>
      <c r="D134" s="172" t="s">
        <v>2175</v>
      </c>
      <c r="E134" s="172"/>
      <c r="F134" s="172"/>
      <c r="G134" s="172"/>
      <c r="H134" s="172"/>
      <c r="I134" s="172"/>
      <c r="J134" s="172"/>
      <c r="K134" s="172"/>
      <c r="L134" s="172"/>
      <c r="M134" s="172"/>
      <c r="N134" s="255">
        <f>BK134</f>
        <v>0</v>
      </c>
      <c r="O134" s="256"/>
      <c r="P134" s="256"/>
      <c r="Q134" s="256"/>
      <c r="R134" s="165"/>
      <c r="T134" s="166"/>
      <c r="U134" s="163"/>
      <c r="V134" s="163"/>
      <c r="W134" s="167">
        <f>SUM(W135:W136)</f>
        <v>0</v>
      </c>
      <c r="X134" s="163"/>
      <c r="Y134" s="167">
        <f>SUM(Y135:Y136)</f>
        <v>0</v>
      </c>
      <c r="Z134" s="163"/>
      <c r="AA134" s="168">
        <f>SUM(AA135:AA136)</f>
        <v>0</v>
      </c>
      <c r="AR134" s="169" t="s">
        <v>40</v>
      </c>
      <c r="AT134" s="170" t="s">
        <v>83</v>
      </c>
      <c r="AU134" s="170" t="s">
        <v>40</v>
      </c>
      <c r="AY134" s="169" t="s">
        <v>219</v>
      </c>
      <c r="BK134" s="171">
        <f>SUM(BK135:BK136)</f>
        <v>0</v>
      </c>
    </row>
    <row r="135" spans="2:65" s="1" customFormat="1" ht="25.5" customHeight="1">
      <c r="B135" s="35"/>
      <c r="C135" s="173" t="s">
        <v>245</v>
      </c>
      <c r="D135" s="173" t="s">
        <v>220</v>
      </c>
      <c r="E135" s="174" t="s">
        <v>2191</v>
      </c>
      <c r="F135" s="251" t="s">
        <v>2192</v>
      </c>
      <c r="G135" s="251"/>
      <c r="H135" s="251"/>
      <c r="I135" s="251"/>
      <c r="J135" s="175" t="s">
        <v>429</v>
      </c>
      <c r="K135" s="176">
        <v>110</v>
      </c>
      <c r="L135" s="252">
        <v>0</v>
      </c>
      <c r="M135" s="253"/>
      <c r="N135" s="254">
        <f>ROUND(L135*K135,2)</f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>V135*K135</f>
        <v>0</v>
      </c>
      <c r="X135" s="178">
        <v>0</v>
      </c>
      <c r="Y135" s="178">
        <f>X135*K135</f>
        <v>0</v>
      </c>
      <c r="Z135" s="178">
        <v>0</v>
      </c>
      <c r="AA135" s="179">
        <f>Z135*K135</f>
        <v>0</v>
      </c>
      <c r="AR135" s="19" t="s">
        <v>224</v>
      </c>
      <c r="AT135" s="19" t="s">
        <v>220</v>
      </c>
      <c r="AU135" s="19" t="s">
        <v>93</v>
      </c>
      <c r="AY135" s="19" t="s">
        <v>219</v>
      </c>
      <c r="BE135" s="118">
        <f>IF(U135="základní",N135,0)</f>
        <v>0</v>
      </c>
      <c r="BF135" s="118">
        <f>IF(U135="snížená",N135,0)</f>
        <v>0</v>
      </c>
      <c r="BG135" s="118">
        <f>IF(U135="zákl. přenesená",N135,0)</f>
        <v>0</v>
      </c>
      <c r="BH135" s="118">
        <f>IF(U135="sníž. přenesená",N135,0)</f>
        <v>0</v>
      </c>
      <c r="BI135" s="118">
        <f>IF(U135="nulová",N135,0)</f>
        <v>0</v>
      </c>
      <c r="BJ135" s="19" t="s">
        <v>40</v>
      </c>
      <c r="BK135" s="118">
        <f>ROUND(L135*K135,2)</f>
        <v>0</v>
      </c>
      <c r="BL135" s="19" t="s">
        <v>224</v>
      </c>
      <c r="BM135" s="19" t="s">
        <v>2193</v>
      </c>
    </row>
    <row r="136" spans="2:65" s="1" customFormat="1" ht="25.5" customHeight="1">
      <c r="B136" s="35"/>
      <c r="C136" s="173" t="s">
        <v>249</v>
      </c>
      <c r="D136" s="173" t="s">
        <v>220</v>
      </c>
      <c r="E136" s="174" t="s">
        <v>2194</v>
      </c>
      <c r="F136" s="251" t="s">
        <v>2195</v>
      </c>
      <c r="G136" s="251"/>
      <c r="H136" s="251"/>
      <c r="I136" s="251"/>
      <c r="J136" s="175" t="s">
        <v>429</v>
      </c>
      <c r="K136" s="176">
        <v>110</v>
      </c>
      <c r="L136" s="252">
        <v>0</v>
      </c>
      <c r="M136" s="253"/>
      <c r="N136" s="254">
        <f>ROUND(L136*K136,2)</f>
        <v>0</v>
      </c>
      <c r="O136" s="254"/>
      <c r="P136" s="254"/>
      <c r="Q136" s="254"/>
      <c r="R136" s="37"/>
      <c r="T136" s="177" t="s">
        <v>22</v>
      </c>
      <c r="U136" s="44" t="s">
        <v>49</v>
      </c>
      <c r="V136" s="36"/>
      <c r="W136" s="178">
        <f>V136*K136</f>
        <v>0</v>
      </c>
      <c r="X136" s="178">
        <v>0</v>
      </c>
      <c r="Y136" s="178">
        <f>X136*K136</f>
        <v>0</v>
      </c>
      <c r="Z136" s="178">
        <v>0</v>
      </c>
      <c r="AA136" s="179">
        <f>Z136*K136</f>
        <v>0</v>
      </c>
      <c r="AR136" s="19" t="s">
        <v>224</v>
      </c>
      <c r="AT136" s="19" t="s">
        <v>220</v>
      </c>
      <c r="AU136" s="19" t="s">
        <v>93</v>
      </c>
      <c r="AY136" s="19" t="s">
        <v>219</v>
      </c>
      <c r="BE136" s="118">
        <f>IF(U136="základní",N136,0)</f>
        <v>0</v>
      </c>
      <c r="BF136" s="118">
        <f>IF(U136="snížená",N136,0)</f>
        <v>0</v>
      </c>
      <c r="BG136" s="118">
        <f>IF(U136="zákl. přenesená",N136,0)</f>
        <v>0</v>
      </c>
      <c r="BH136" s="118">
        <f>IF(U136="sníž. přenesená",N136,0)</f>
        <v>0</v>
      </c>
      <c r="BI136" s="118">
        <f>IF(U136="nulová",N136,0)</f>
        <v>0</v>
      </c>
      <c r="BJ136" s="19" t="s">
        <v>40</v>
      </c>
      <c r="BK136" s="118">
        <f>ROUND(L136*K136,2)</f>
        <v>0</v>
      </c>
      <c r="BL136" s="19" t="s">
        <v>224</v>
      </c>
      <c r="BM136" s="19" t="s">
        <v>2196</v>
      </c>
    </row>
    <row r="137" spans="2:65" s="10" customFormat="1" ht="29.85" customHeight="1">
      <c r="B137" s="162"/>
      <c r="C137" s="163"/>
      <c r="D137" s="172" t="s">
        <v>192</v>
      </c>
      <c r="E137" s="172"/>
      <c r="F137" s="172"/>
      <c r="G137" s="172"/>
      <c r="H137" s="172"/>
      <c r="I137" s="172"/>
      <c r="J137" s="172"/>
      <c r="K137" s="172"/>
      <c r="L137" s="172"/>
      <c r="M137" s="172"/>
      <c r="N137" s="255">
        <f>BK137</f>
        <v>0</v>
      </c>
      <c r="O137" s="256"/>
      <c r="P137" s="256"/>
      <c r="Q137" s="256"/>
      <c r="R137" s="165"/>
      <c r="T137" s="166"/>
      <c r="U137" s="163"/>
      <c r="V137" s="163"/>
      <c r="W137" s="167">
        <f>SUM(W138:W139)</f>
        <v>0</v>
      </c>
      <c r="X137" s="163"/>
      <c r="Y137" s="167">
        <f>SUM(Y138:Y139)</f>
        <v>0</v>
      </c>
      <c r="Z137" s="163"/>
      <c r="AA137" s="168">
        <f>SUM(AA138:AA139)</f>
        <v>0</v>
      </c>
      <c r="AR137" s="169" t="s">
        <v>40</v>
      </c>
      <c r="AT137" s="170" t="s">
        <v>83</v>
      </c>
      <c r="AU137" s="170" t="s">
        <v>40</v>
      </c>
      <c r="AY137" s="169" t="s">
        <v>219</v>
      </c>
      <c r="BK137" s="171">
        <f>SUM(BK138:BK139)</f>
        <v>0</v>
      </c>
    </row>
    <row r="138" spans="2:65" s="1" customFormat="1" ht="25.5" customHeight="1">
      <c r="B138" s="35"/>
      <c r="C138" s="173" t="s">
        <v>253</v>
      </c>
      <c r="D138" s="173" t="s">
        <v>220</v>
      </c>
      <c r="E138" s="174" t="s">
        <v>2197</v>
      </c>
      <c r="F138" s="251" t="s">
        <v>2198</v>
      </c>
      <c r="G138" s="251"/>
      <c r="H138" s="251"/>
      <c r="I138" s="251"/>
      <c r="J138" s="175" t="s">
        <v>231</v>
      </c>
      <c r="K138" s="176">
        <v>30</v>
      </c>
      <c r="L138" s="252">
        <v>0</v>
      </c>
      <c r="M138" s="253"/>
      <c r="N138" s="254">
        <f>ROUND(L138*K138,2)</f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>V138*K138</f>
        <v>0</v>
      </c>
      <c r="X138" s="178">
        <v>0</v>
      </c>
      <c r="Y138" s="178">
        <f>X138*K138</f>
        <v>0</v>
      </c>
      <c r="Z138" s="178">
        <v>0</v>
      </c>
      <c r="AA138" s="179">
        <f>Z138*K138</f>
        <v>0</v>
      </c>
      <c r="AR138" s="19" t="s">
        <v>224</v>
      </c>
      <c r="AT138" s="19" t="s">
        <v>220</v>
      </c>
      <c r="AU138" s="19" t="s">
        <v>93</v>
      </c>
      <c r="AY138" s="19" t="s">
        <v>219</v>
      </c>
      <c r="BE138" s="118">
        <f>IF(U138="základní",N138,0)</f>
        <v>0</v>
      </c>
      <c r="BF138" s="118">
        <f>IF(U138="snížená",N138,0)</f>
        <v>0</v>
      </c>
      <c r="BG138" s="118">
        <f>IF(U138="zákl. přenesená",N138,0)</f>
        <v>0</v>
      </c>
      <c r="BH138" s="118">
        <f>IF(U138="sníž. přenesená",N138,0)</f>
        <v>0</v>
      </c>
      <c r="BI138" s="118">
        <f>IF(U138="nulová",N138,0)</f>
        <v>0</v>
      </c>
      <c r="BJ138" s="19" t="s">
        <v>40</v>
      </c>
      <c r="BK138" s="118">
        <f>ROUND(L138*K138,2)</f>
        <v>0</v>
      </c>
      <c r="BL138" s="19" t="s">
        <v>224</v>
      </c>
      <c r="BM138" s="19" t="s">
        <v>2199</v>
      </c>
    </row>
    <row r="139" spans="2:65" s="1" customFormat="1" ht="25.5" customHeight="1">
      <c r="B139" s="35"/>
      <c r="C139" s="181" t="s">
        <v>257</v>
      </c>
      <c r="D139" s="181" t="s">
        <v>536</v>
      </c>
      <c r="E139" s="182" t="s">
        <v>2200</v>
      </c>
      <c r="F139" s="285" t="s">
        <v>2201</v>
      </c>
      <c r="G139" s="285"/>
      <c r="H139" s="285"/>
      <c r="I139" s="285"/>
      <c r="J139" s="183" t="s">
        <v>239</v>
      </c>
      <c r="K139" s="184">
        <v>60</v>
      </c>
      <c r="L139" s="282">
        <v>0</v>
      </c>
      <c r="M139" s="283"/>
      <c r="N139" s="284">
        <f>ROUND(L139*K139,2)</f>
        <v>0</v>
      </c>
      <c r="O139" s="254"/>
      <c r="P139" s="254"/>
      <c r="Q139" s="254"/>
      <c r="R139" s="37"/>
      <c r="T139" s="177" t="s">
        <v>22</v>
      </c>
      <c r="U139" s="44" t="s">
        <v>49</v>
      </c>
      <c r="V139" s="36"/>
      <c r="W139" s="178">
        <f>V139*K139</f>
        <v>0</v>
      </c>
      <c r="X139" s="178">
        <v>0</v>
      </c>
      <c r="Y139" s="178">
        <f>X139*K139</f>
        <v>0</v>
      </c>
      <c r="Z139" s="178">
        <v>0</v>
      </c>
      <c r="AA139" s="179">
        <f>Z139*K139</f>
        <v>0</v>
      </c>
      <c r="AR139" s="19" t="s">
        <v>249</v>
      </c>
      <c r="AT139" s="19" t="s">
        <v>536</v>
      </c>
      <c r="AU139" s="19" t="s">
        <v>93</v>
      </c>
      <c r="AY139" s="19" t="s">
        <v>219</v>
      </c>
      <c r="BE139" s="118">
        <f>IF(U139="základní",N139,0)</f>
        <v>0</v>
      </c>
      <c r="BF139" s="118">
        <f>IF(U139="snížená",N139,0)</f>
        <v>0</v>
      </c>
      <c r="BG139" s="118">
        <f>IF(U139="zákl. přenesená",N139,0)</f>
        <v>0</v>
      </c>
      <c r="BH139" s="118">
        <f>IF(U139="sníž. přenesená",N139,0)</f>
        <v>0</v>
      </c>
      <c r="BI139" s="118">
        <f>IF(U139="nulová",N139,0)</f>
        <v>0</v>
      </c>
      <c r="BJ139" s="19" t="s">
        <v>40</v>
      </c>
      <c r="BK139" s="118">
        <f>ROUND(L139*K139,2)</f>
        <v>0</v>
      </c>
      <c r="BL139" s="19" t="s">
        <v>224</v>
      </c>
      <c r="BM139" s="19" t="s">
        <v>2202</v>
      </c>
    </row>
    <row r="140" spans="2:65" s="10" customFormat="1" ht="37.35" customHeight="1">
      <c r="B140" s="162"/>
      <c r="C140" s="163"/>
      <c r="D140" s="164" t="s">
        <v>1702</v>
      </c>
      <c r="E140" s="164"/>
      <c r="F140" s="164"/>
      <c r="G140" s="164"/>
      <c r="H140" s="164"/>
      <c r="I140" s="164"/>
      <c r="J140" s="164"/>
      <c r="K140" s="164"/>
      <c r="L140" s="164"/>
      <c r="M140" s="164"/>
      <c r="N140" s="249">
        <f>BK140</f>
        <v>0</v>
      </c>
      <c r="O140" s="250"/>
      <c r="P140" s="250"/>
      <c r="Q140" s="250"/>
      <c r="R140" s="165"/>
      <c r="T140" s="166"/>
      <c r="U140" s="163"/>
      <c r="V140" s="163"/>
      <c r="W140" s="167">
        <f>W141+W175</f>
        <v>0</v>
      </c>
      <c r="X140" s="163"/>
      <c r="Y140" s="167">
        <f>Y141+Y175</f>
        <v>0</v>
      </c>
      <c r="Z140" s="163"/>
      <c r="AA140" s="168">
        <f>AA141+AA175</f>
        <v>0</v>
      </c>
      <c r="AR140" s="169" t="s">
        <v>93</v>
      </c>
      <c r="AT140" s="170" t="s">
        <v>83</v>
      </c>
      <c r="AU140" s="170" t="s">
        <v>84</v>
      </c>
      <c r="AY140" s="169" t="s">
        <v>219</v>
      </c>
      <c r="BK140" s="171">
        <f>BK141+BK175</f>
        <v>0</v>
      </c>
    </row>
    <row r="141" spans="2:65" s="10" customFormat="1" ht="19.899999999999999" customHeight="1">
      <c r="B141" s="162"/>
      <c r="C141" s="163"/>
      <c r="D141" s="172" t="s">
        <v>2176</v>
      </c>
      <c r="E141" s="172"/>
      <c r="F141" s="172"/>
      <c r="G141" s="172"/>
      <c r="H141" s="172"/>
      <c r="I141" s="172"/>
      <c r="J141" s="172"/>
      <c r="K141" s="172"/>
      <c r="L141" s="172"/>
      <c r="M141" s="172"/>
      <c r="N141" s="261">
        <f>BK141</f>
        <v>0</v>
      </c>
      <c r="O141" s="262"/>
      <c r="P141" s="262"/>
      <c r="Q141" s="262"/>
      <c r="R141" s="165"/>
      <c r="T141" s="166"/>
      <c r="U141" s="163"/>
      <c r="V141" s="163"/>
      <c r="W141" s="167">
        <f>SUM(W142:W174)</f>
        <v>0</v>
      </c>
      <c r="X141" s="163"/>
      <c r="Y141" s="167">
        <f>SUM(Y142:Y174)</f>
        <v>0</v>
      </c>
      <c r="Z141" s="163"/>
      <c r="AA141" s="168">
        <f>SUM(AA142:AA174)</f>
        <v>0</v>
      </c>
      <c r="AR141" s="169" t="s">
        <v>93</v>
      </c>
      <c r="AT141" s="170" t="s">
        <v>83</v>
      </c>
      <c r="AU141" s="170" t="s">
        <v>40</v>
      </c>
      <c r="AY141" s="169" t="s">
        <v>219</v>
      </c>
      <c r="BK141" s="171">
        <f>SUM(BK142:BK174)</f>
        <v>0</v>
      </c>
    </row>
    <row r="142" spans="2:65" s="1" customFormat="1" ht="25.5" customHeight="1">
      <c r="B142" s="35"/>
      <c r="C142" s="181" t="s">
        <v>261</v>
      </c>
      <c r="D142" s="181" t="s">
        <v>536</v>
      </c>
      <c r="E142" s="182" t="s">
        <v>2203</v>
      </c>
      <c r="F142" s="285" t="s">
        <v>2204</v>
      </c>
      <c r="G142" s="285"/>
      <c r="H142" s="285"/>
      <c r="I142" s="285"/>
      <c r="J142" s="183" t="s">
        <v>372</v>
      </c>
      <c r="K142" s="184">
        <v>3</v>
      </c>
      <c r="L142" s="282">
        <v>0</v>
      </c>
      <c r="M142" s="283"/>
      <c r="N142" s="284">
        <f t="shared" ref="N142:N174" si="15">ROUND(L142*K142,2)</f>
        <v>0</v>
      </c>
      <c r="O142" s="254"/>
      <c r="P142" s="254"/>
      <c r="Q142" s="254"/>
      <c r="R142" s="37"/>
      <c r="T142" s="177" t="s">
        <v>22</v>
      </c>
      <c r="U142" s="44" t="s">
        <v>49</v>
      </c>
      <c r="V142" s="36"/>
      <c r="W142" s="178">
        <f t="shared" ref="W142:W174" si="16">V142*K142</f>
        <v>0</v>
      </c>
      <c r="X142" s="178">
        <v>0</v>
      </c>
      <c r="Y142" s="178">
        <f t="shared" ref="Y142:Y174" si="17">X142*K142</f>
        <v>0</v>
      </c>
      <c r="Z142" s="178">
        <v>0</v>
      </c>
      <c r="AA142" s="179">
        <f t="shared" ref="AA142:AA174" si="18">Z142*K142</f>
        <v>0</v>
      </c>
      <c r="AR142" s="19" t="s">
        <v>414</v>
      </c>
      <c r="AT142" s="19" t="s">
        <v>536</v>
      </c>
      <c r="AU142" s="19" t="s">
        <v>93</v>
      </c>
      <c r="AY142" s="19" t="s">
        <v>219</v>
      </c>
      <c r="BE142" s="118">
        <f t="shared" ref="BE142:BE174" si="19">IF(U142="základní",N142,0)</f>
        <v>0</v>
      </c>
      <c r="BF142" s="118">
        <f t="shared" ref="BF142:BF174" si="20">IF(U142="snížená",N142,0)</f>
        <v>0</v>
      </c>
      <c r="BG142" s="118">
        <f t="shared" ref="BG142:BG174" si="21">IF(U142="zákl. přenesená",N142,0)</f>
        <v>0</v>
      </c>
      <c r="BH142" s="118">
        <f t="shared" ref="BH142:BH174" si="22">IF(U142="sníž. přenesená",N142,0)</f>
        <v>0</v>
      </c>
      <c r="BI142" s="118">
        <f t="shared" ref="BI142:BI174" si="23">IF(U142="nulová",N142,0)</f>
        <v>0</v>
      </c>
      <c r="BJ142" s="19" t="s">
        <v>40</v>
      </c>
      <c r="BK142" s="118">
        <f t="shared" ref="BK142:BK174" si="24">ROUND(L142*K142,2)</f>
        <v>0</v>
      </c>
      <c r="BL142" s="19" t="s">
        <v>268</v>
      </c>
      <c r="BM142" s="19" t="s">
        <v>2205</v>
      </c>
    </row>
    <row r="143" spans="2:65" s="1" customFormat="1" ht="16.5" customHeight="1">
      <c r="B143" s="35"/>
      <c r="C143" s="181" t="s">
        <v>265</v>
      </c>
      <c r="D143" s="181" t="s">
        <v>536</v>
      </c>
      <c r="E143" s="182" t="s">
        <v>2206</v>
      </c>
      <c r="F143" s="285" t="s">
        <v>2207</v>
      </c>
      <c r="G143" s="285"/>
      <c r="H143" s="285"/>
      <c r="I143" s="285"/>
      <c r="J143" s="183" t="s">
        <v>372</v>
      </c>
      <c r="K143" s="184">
        <v>3</v>
      </c>
      <c r="L143" s="282">
        <v>0</v>
      </c>
      <c r="M143" s="283"/>
      <c r="N143" s="284">
        <f t="shared" si="15"/>
        <v>0</v>
      </c>
      <c r="O143" s="254"/>
      <c r="P143" s="254"/>
      <c r="Q143" s="254"/>
      <c r="R143" s="37"/>
      <c r="T143" s="177" t="s">
        <v>22</v>
      </c>
      <c r="U143" s="44" t="s">
        <v>49</v>
      </c>
      <c r="V143" s="36"/>
      <c r="W143" s="178">
        <f t="shared" si="16"/>
        <v>0</v>
      </c>
      <c r="X143" s="178">
        <v>0</v>
      </c>
      <c r="Y143" s="178">
        <f t="shared" si="17"/>
        <v>0</v>
      </c>
      <c r="Z143" s="178">
        <v>0</v>
      </c>
      <c r="AA143" s="179">
        <f t="shared" si="18"/>
        <v>0</v>
      </c>
      <c r="AR143" s="19" t="s">
        <v>414</v>
      </c>
      <c r="AT143" s="19" t="s">
        <v>536</v>
      </c>
      <c r="AU143" s="19" t="s">
        <v>93</v>
      </c>
      <c r="AY143" s="19" t="s">
        <v>219</v>
      </c>
      <c r="BE143" s="118">
        <f t="shared" si="19"/>
        <v>0</v>
      </c>
      <c r="BF143" s="118">
        <f t="shared" si="20"/>
        <v>0</v>
      </c>
      <c r="BG143" s="118">
        <f t="shared" si="21"/>
        <v>0</v>
      </c>
      <c r="BH143" s="118">
        <f t="shared" si="22"/>
        <v>0</v>
      </c>
      <c r="BI143" s="118">
        <f t="shared" si="23"/>
        <v>0</v>
      </c>
      <c r="BJ143" s="19" t="s">
        <v>40</v>
      </c>
      <c r="BK143" s="118">
        <f t="shared" si="24"/>
        <v>0</v>
      </c>
      <c r="BL143" s="19" t="s">
        <v>268</v>
      </c>
      <c r="BM143" s="19" t="s">
        <v>2208</v>
      </c>
    </row>
    <row r="144" spans="2:65" s="1" customFormat="1" ht="16.5" customHeight="1">
      <c r="B144" s="35"/>
      <c r="C144" s="173" t="s">
        <v>270</v>
      </c>
      <c r="D144" s="173" t="s">
        <v>220</v>
      </c>
      <c r="E144" s="174" t="s">
        <v>2209</v>
      </c>
      <c r="F144" s="251" t="s">
        <v>2210</v>
      </c>
      <c r="G144" s="251"/>
      <c r="H144" s="251"/>
      <c r="I144" s="251"/>
      <c r="J144" s="175" t="s">
        <v>372</v>
      </c>
      <c r="K144" s="176">
        <v>1</v>
      </c>
      <c r="L144" s="252">
        <v>0</v>
      </c>
      <c r="M144" s="253"/>
      <c r="N144" s="254">
        <f t="shared" si="15"/>
        <v>0</v>
      </c>
      <c r="O144" s="254"/>
      <c r="P144" s="254"/>
      <c r="Q144" s="254"/>
      <c r="R144" s="37"/>
      <c r="T144" s="177" t="s">
        <v>22</v>
      </c>
      <c r="U144" s="44" t="s">
        <v>49</v>
      </c>
      <c r="V144" s="36"/>
      <c r="W144" s="178">
        <f t="shared" si="16"/>
        <v>0</v>
      </c>
      <c r="X144" s="178">
        <v>0</v>
      </c>
      <c r="Y144" s="178">
        <f t="shared" si="17"/>
        <v>0</v>
      </c>
      <c r="Z144" s="178">
        <v>0</v>
      </c>
      <c r="AA144" s="179">
        <f t="shared" si="18"/>
        <v>0</v>
      </c>
      <c r="AR144" s="19" t="s">
        <v>268</v>
      </c>
      <c r="AT144" s="19" t="s">
        <v>220</v>
      </c>
      <c r="AU144" s="19" t="s">
        <v>93</v>
      </c>
      <c r="AY144" s="19" t="s">
        <v>219</v>
      </c>
      <c r="BE144" s="118">
        <f t="shared" si="19"/>
        <v>0</v>
      </c>
      <c r="BF144" s="118">
        <f t="shared" si="20"/>
        <v>0</v>
      </c>
      <c r="BG144" s="118">
        <f t="shared" si="21"/>
        <v>0</v>
      </c>
      <c r="BH144" s="118">
        <f t="shared" si="22"/>
        <v>0</v>
      </c>
      <c r="BI144" s="118">
        <f t="shared" si="23"/>
        <v>0</v>
      </c>
      <c r="BJ144" s="19" t="s">
        <v>40</v>
      </c>
      <c r="BK144" s="118">
        <f t="shared" si="24"/>
        <v>0</v>
      </c>
      <c r="BL144" s="19" t="s">
        <v>268</v>
      </c>
      <c r="BM144" s="19" t="s">
        <v>2211</v>
      </c>
    </row>
    <row r="145" spans="2:65" s="1" customFormat="1" ht="25.5" customHeight="1">
      <c r="B145" s="35"/>
      <c r="C145" s="173" t="s">
        <v>275</v>
      </c>
      <c r="D145" s="173" t="s">
        <v>220</v>
      </c>
      <c r="E145" s="174" t="s">
        <v>2212</v>
      </c>
      <c r="F145" s="251" t="s">
        <v>2213</v>
      </c>
      <c r="G145" s="251"/>
      <c r="H145" s="251"/>
      <c r="I145" s="251"/>
      <c r="J145" s="175" t="s">
        <v>429</v>
      </c>
      <c r="K145" s="176">
        <v>25</v>
      </c>
      <c r="L145" s="252">
        <v>0</v>
      </c>
      <c r="M145" s="253"/>
      <c r="N145" s="254">
        <f t="shared" si="15"/>
        <v>0</v>
      </c>
      <c r="O145" s="254"/>
      <c r="P145" s="254"/>
      <c r="Q145" s="254"/>
      <c r="R145" s="37"/>
      <c r="T145" s="177" t="s">
        <v>22</v>
      </c>
      <c r="U145" s="44" t="s">
        <v>49</v>
      </c>
      <c r="V145" s="36"/>
      <c r="W145" s="178">
        <f t="shared" si="16"/>
        <v>0</v>
      </c>
      <c r="X145" s="178">
        <v>0</v>
      </c>
      <c r="Y145" s="178">
        <f t="shared" si="17"/>
        <v>0</v>
      </c>
      <c r="Z145" s="178">
        <v>0</v>
      </c>
      <c r="AA145" s="179">
        <f t="shared" si="18"/>
        <v>0</v>
      </c>
      <c r="AR145" s="19" t="s">
        <v>268</v>
      </c>
      <c r="AT145" s="19" t="s">
        <v>220</v>
      </c>
      <c r="AU145" s="19" t="s">
        <v>93</v>
      </c>
      <c r="AY145" s="19" t="s">
        <v>219</v>
      </c>
      <c r="BE145" s="118">
        <f t="shared" si="19"/>
        <v>0</v>
      </c>
      <c r="BF145" s="118">
        <f t="shared" si="20"/>
        <v>0</v>
      </c>
      <c r="BG145" s="118">
        <f t="shared" si="21"/>
        <v>0</v>
      </c>
      <c r="BH145" s="118">
        <f t="shared" si="22"/>
        <v>0</v>
      </c>
      <c r="BI145" s="118">
        <f t="shared" si="23"/>
        <v>0</v>
      </c>
      <c r="BJ145" s="19" t="s">
        <v>40</v>
      </c>
      <c r="BK145" s="118">
        <f t="shared" si="24"/>
        <v>0</v>
      </c>
      <c r="BL145" s="19" t="s">
        <v>268</v>
      </c>
      <c r="BM145" s="19" t="s">
        <v>2214</v>
      </c>
    </row>
    <row r="146" spans="2:65" s="1" customFormat="1" ht="25.5" customHeight="1">
      <c r="B146" s="35"/>
      <c r="C146" s="173" t="s">
        <v>11</v>
      </c>
      <c r="D146" s="173" t="s">
        <v>220</v>
      </c>
      <c r="E146" s="174" t="s">
        <v>2215</v>
      </c>
      <c r="F146" s="251" t="s">
        <v>2216</v>
      </c>
      <c r="G146" s="251"/>
      <c r="H146" s="251"/>
      <c r="I146" s="251"/>
      <c r="J146" s="175" t="s">
        <v>429</v>
      </c>
      <c r="K146" s="176">
        <v>8</v>
      </c>
      <c r="L146" s="252">
        <v>0</v>
      </c>
      <c r="M146" s="253"/>
      <c r="N146" s="254">
        <f t="shared" si="15"/>
        <v>0</v>
      </c>
      <c r="O146" s="254"/>
      <c r="P146" s="254"/>
      <c r="Q146" s="254"/>
      <c r="R146" s="37"/>
      <c r="T146" s="177" t="s">
        <v>22</v>
      </c>
      <c r="U146" s="44" t="s">
        <v>49</v>
      </c>
      <c r="V146" s="36"/>
      <c r="W146" s="178">
        <f t="shared" si="16"/>
        <v>0</v>
      </c>
      <c r="X146" s="178">
        <v>0</v>
      </c>
      <c r="Y146" s="178">
        <f t="shared" si="17"/>
        <v>0</v>
      </c>
      <c r="Z146" s="178">
        <v>0</v>
      </c>
      <c r="AA146" s="179">
        <f t="shared" si="18"/>
        <v>0</v>
      </c>
      <c r="AR146" s="19" t="s">
        <v>268</v>
      </c>
      <c r="AT146" s="19" t="s">
        <v>220</v>
      </c>
      <c r="AU146" s="19" t="s">
        <v>93</v>
      </c>
      <c r="AY146" s="19" t="s">
        <v>219</v>
      </c>
      <c r="BE146" s="118">
        <f t="shared" si="19"/>
        <v>0</v>
      </c>
      <c r="BF146" s="118">
        <f t="shared" si="20"/>
        <v>0</v>
      </c>
      <c r="BG146" s="118">
        <f t="shared" si="21"/>
        <v>0</v>
      </c>
      <c r="BH146" s="118">
        <f t="shared" si="22"/>
        <v>0</v>
      </c>
      <c r="BI146" s="118">
        <f t="shared" si="23"/>
        <v>0</v>
      </c>
      <c r="BJ146" s="19" t="s">
        <v>40</v>
      </c>
      <c r="BK146" s="118">
        <f t="shared" si="24"/>
        <v>0</v>
      </c>
      <c r="BL146" s="19" t="s">
        <v>268</v>
      </c>
      <c r="BM146" s="19" t="s">
        <v>2217</v>
      </c>
    </row>
    <row r="147" spans="2:65" s="1" customFormat="1" ht="25.5" customHeight="1">
      <c r="B147" s="35"/>
      <c r="C147" s="173" t="s">
        <v>268</v>
      </c>
      <c r="D147" s="173" t="s">
        <v>220</v>
      </c>
      <c r="E147" s="174" t="s">
        <v>2218</v>
      </c>
      <c r="F147" s="251" t="s">
        <v>2219</v>
      </c>
      <c r="G147" s="251"/>
      <c r="H147" s="251"/>
      <c r="I147" s="251"/>
      <c r="J147" s="175" t="s">
        <v>429</v>
      </c>
      <c r="K147" s="176">
        <v>6</v>
      </c>
      <c r="L147" s="252">
        <v>0</v>
      </c>
      <c r="M147" s="253"/>
      <c r="N147" s="254">
        <f t="shared" si="15"/>
        <v>0</v>
      </c>
      <c r="O147" s="254"/>
      <c r="P147" s="254"/>
      <c r="Q147" s="254"/>
      <c r="R147" s="37"/>
      <c r="T147" s="177" t="s">
        <v>22</v>
      </c>
      <c r="U147" s="44" t="s">
        <v>49</v>
      </c>
      <c r="V147" s="36"/>
      <c r="W147" s="178">
        <f t="shared" si="16"/>
        <v>0</v>
      </c>
      <c r="X147" s="178">
        <v>0</v>
      </c>
      <c r="Y147" s="178">
        <f t="shared" si="17"/>
        <v>0</v>
      </c>
      <c r="Z147" s="178">
        <v>0</v>
      </c>
      <c r="AA147" s="179">
        <f t="shared" si="18"/>
        <v>0</v>
      </c>
      <c r="AR147" s="19" t="s">
        <v>268</v>
      </c>
      <c r="AT147" s="19" t="s">
        <v>220</v>
      </c>
      <c r="AU147" s="19" t="s">
        <v>93</v>
      </c>
      <c r="AY147" s="19" t="s">
        <v>219</v>
      </c>
      <c r="BE147" s="118">
        <f t="shared" si="19"/>
        <v>0</v>
      </c>
      <c r="BF147" s="118">
        <f t="shared" si="20"/>
        <v>0</v>
      </c>
      <c r="BG147" s="118">
        <f t="shared" si="21"/>
        <v>0</v>
      </c>
      <c r="BH147" s="118">
        <f t="shared" si="22"/>
        <v>0</v>
      </c>
      <c r="BI147" s="118">
        <f t="shared" si="23"/>
        <v>0</v>
      </c>
      <c r="BJ147" s="19" t="s">
        <v>40</v>
      </c>
      <c r="BK147" s="118">
        <f t="shared" si="24"/>
        <v>0</v>
      </c>
      <c r="BL147" s="19" t="s">
        <v>268</v>
      </c>
      <c r="BM147" s="19" t="s">
        <v>2220</v>
      </c>
    </row>
    <row r="148" spans="2:65" s="1" customFormat="1" ht="38.25" customHeight="1">
      <c r="B148" s="35"/>
      <c r="C148" s="173" t="s">
        <v>354</v>
      </c>
      <c r="D148" s="173" t="s">
        <v>220</v>
      </c>
      <c r="E148" s="174" t="s">
        <v>2221</v>
      </c>
      <c r="F148" s="251" t="s">
        <v>2222</v>
      </c>
      <c r="G148" s="251"/>
      <c r="H148" s="251"/>
      <c r="I148" s="251"/>
      <c r="J148" s="175" t="s">
        <v>429</v>
      </c>
      <c r="K148" s="176">
        <v>15</v>
      </c>
      <c r="L148" s="252">
        <v>0</v>
      </c>
      <c r="M148" s="253"/>
      <c r="N148" s="254">
        <f t="shared" si="15"/>
        <v>0</v>
      </c>
      <c r="O148" s="254"/>
      <c r="P148" s="254"/>
      <c r="Q148" s="254"/>
      <c r="R148" s="37"/>
      <c r="T148" s="177" t="s">
        <v>22</v>
      </c>
      <c r="U148" s="44" t="s">
        <v>49</v>
      </c>
      <c r="V148" s="36"/>
      <c r="W148" s="178">
        <f t="shared" si="16"/>
        <v>0</v>
      </c>
      <c r="X148" s="178">
        <v>0</v>
      </c>
      <c r="Y148" s="178">
        <f t="shared" si="17"/>
        <v>0</v>
      </c>
      <c r="Z148" s="178">
        <v>0</v>
      </c>
      <c r="AA148" s="179">
        <f t="shared" si="18"/>
        <v>0</v>
      </c>
      <c r="AR148" s="19" t="s">
        <v>268</v>
      </c>
      <c r="AT148" s="19" t="s">
        <v>220</v>
      </c>
      <c r="AU148" s="19" t="s">
        <v>93</v>
      </c>
      <c r="AY148" s="19" t="s">
        <v>219</v>
      </c>
      <c r="BE148" s="118">
        <f t="shared" si="19"/>
        <v>0</v>
      </c>
      <c r="BF148" s="118">
        <f t="shared" si="20"/>
        <v>0</v>
      </c>
      <c r="BG148" s="118">
        <f t="shared" si="21"/>
        <v>0</v>
      </c>
      <c r="BH148" s="118">
        <f t="shared" si="22"/>
        <v>0</v>
      </c>
      <c r="BI148" s="118">
        <f t="shared" si="23"/>
        <v>0</v>
      </c>
      <c r="BJ148" s="19" t="s">
        <v>40</v>
      </c>
      <c r="BK148" s="118">
        <f t="shared" si="24"/>
        <v>0</v>
      </c>
      <c r="BL148" s="19" t="s">
        <v>268</v>
      </c>
      <c r="BM148" s="19" t="s">
        <v>2223</v>
      </c>
    </row>
    <row r="149" spans="2:65" s="1" customFormat="1" ht="38.25" customHeight="1">
      <c r="B149" s="35"/>
      <c r="C149" s="173" t="s">
        <v>358</v>
      </c>
      <c r="D149" s="173" t="s">
        <v>220</v>
      </c>
      <c r="E149" s="174" t="s">
        <v>2224</v>
      </c>
      <c r="F149" s="251" t="s">
        <v>2225</v>
      </c>
      <c r="G149" s="251"/>
      <c r="H149" s="251"/>
      <c r="I149" s="251"/>
      <c r="J149" s="175" t="s">
        <v>429</v>
      </c>
      <c r="K149" s="176">
        <v>5</v>
      </c>
      <c r="L149" s="252">
        <v>0</v>
      </c>
      <c r="M149" s="253"/>
      <c r="N149" s="254">
        <f t="shared" si="15"/>
        <v>0</v>
      </c>
      <c r="O149" s="254"/>
      <c r="P149" s="254"/>
      <c r="Q149" s="254"/>
      <c r="R149" s="37"/>
      <c r="T149" s="177" t="s">
        <v>22</v>
      </c>
      <c r="U149" s="44" t="s">
        <v>49</v>
      </c>
      <c r="V149" s="36"/>
      <c r="W149" s="178">
        <f t="shared" si="16"/>
        <v>0</v>
      </c>
      <c r="X149" s="178">
        <v>0</v>
      </c>
      <c r="Y149" s="178">
        <f t="shared" si="17"/>
        <v>0</v>
      </c>
      <c r="Z149" s="178">
        <v>0</v>
      </c>
      <c r="AA149" s="179">
        <f t="shared" si="18"/>
        <v>0</v>
      </c>
      <c r="AR149" s="19" t="s">
        <v>268</v>
      </c>
      <c r="AT149" s="19" t="s">
        <v>220</v>
      </c>
      <c r="AU149" s="19" t="s">
        <v>93</v>
      </c>
      <c r="AY149" s="19" t="s">
        <v>219</v>
      </c>
      <c r="BE149" s="118">
        <f t="shared" si="19"/>
        <v>0</v>
      </c>
      <c r="BF149" s="118">
        <f t="shared" si="20"/>
        <v>0</v>
      </c>
      <c r="BG149" s="118">
        <f t="shared" si="21"/>
        <v>0</v>
      </c>
      <c r="BH149" s="118">
        <f t="shared" si="22"/>
        <v>0</v>
      </c>
      <c r="BI149" s="118">
        <f t="shared" si="23"/>
        <v>0</v>
      </c>
      <c r="BJ149" s="19" t="s">
        <v>40</v>
      </c>
      <c r="BK149" s="118">
        <f t="shared" si="24"/>
        <v>0</v>
      </c>
      <c r="BL149" s="19" t="s">
        <v>268</v>
      </c>
      <c r="BM149" s="19" t="s">
        <v>2226</v>
      </c>
    </row>
    <row r="150" spans="2:65" s="1" customFormat="1" ht="16.5" customHeight="1">
      <c r="B150" s="35"/>
      <c r="C150" s="173" t="s">
        <v>362</v>
      </c>
      <c r="D150" s="173" t="s">
        <v>220</v>
      </c>
      <c r="E150" s="174" t="s">
        <v>2227</v>
      </c>
      <c r="F150" s="251" t="s">
        <v>2228</v>
      </c>
      <c r="G150" s="251"/>
      <c r="H150" s="251"/>
      <c r="I150" s="251"/>
      <c r="J150" s="175" t="s">
        <v>429</v>
      </c>
      <c r="K150" s="176">
        <v>3</v>
      </c>
      <c r="L150" s="252">
        <v>0</v>
      </c>
      <c r="M150" s="253"/>
      <c r="N150" s="254">
        <f t="shared" si="15"/>
        <v>0</v>
      </c>
      <c r="O150" s="254"/>
      <c r="P150" s="254"/>
      <c r="Q150" s="254"/>
      <c r="R150" s="37"/>
      <c r="T150" s="177" t="s">
        <v>22</v>
      </c>
      <c r="U150" s="44" t="s">
        <v>49</v>
      </c>
      <c r="V150" s="36"/>
      <c r="W150" s="178">
        <f t="shared" si="16"/>
        <v>0</v>
      </c>
      <c r="X150" s="178">
        <v>0</v>
      </c>
      <c r="Y150" s="178">
        <f t="shared" si="17"/>
        <v>0</v>
      </c>
      <c r="Z150" s="178">
        <v>0</v>
      </c>
      <c r="AA150" s="179">
        <f t="shared" si="18"/>
        <v>0</v>
      </c>
      <c r="AR150" s="19" t="s">
        <v>268</v>
      </c>
      <c r="AT150" s="19" t="s">
        <v>220</v>
      </c>
      <c r="AU150" s="19" t="s">
        <v>93</v>
      </c>
      <c r="AY150" s="19" t="s">
        <v>219</v>
      </c>
      <c r="BE150" s="118">
        <f t="shared" si="19"/>
        <v>0</v>
      </c>
      <c r="BF150" s="118">
        <f t="shared" si="20"/>
        <v>0</v>
      </c>
      <c r="BG150" s="118">
        <f t="shared" si="21"/>
        <v>0</v>
      </c>
      <c r="BH150" s="118">
        <f t="shared" si="22"/>
        <v>0</v>
      </c>
      <c r="BI150" s="118">
        <f t="shared" si="23"/>
        <v>0</v>
      </c>
      <c r="BJ150" s="19" t="s">
        <v>40</v>
      </c>
      <c r="BK150" s="118">
        <f t="shared" si="24"/>
        <v>0</v>
      </c>
      <c r="BL150" s="19" t="s">
        <v>268</v>
      </c>
      <c r="BM150" s="19" t="s">
        <v>2229</v>
      </c>
    </row>
    <row r="151" spans="2:65" s="1" customFormat="1" ht="16.5" customHeight="1">
      <c r="B151" s="35"/>
      <c r="C151" s="173" t="s">
        <v>366</v>
      </c>
      <c r="D151" s="173" t="s">
        <v>220</v>
      </c>
      <c r="E151" s="174" t="s">
        <v>2230</v>
      </c>
      <c r="F151" s="251" t="s">
        <v>2231</v>
      </c>
      <c r="G151" s="251"/>
      <c r="H151" s="251"/>
      <c r="I151" s="251"/>
      <c r="J151" s="175" t="s">
        <v>429</v>
      </c>
      <c r="K151" s="176">
        <v>1</v>
      </c>
      <c r="L151" s="252">
        <v>0</v>
      </c>
      <c r="M151" s="253"/>
      <c r="N151" s="254">
        <f t="shared" si="15"/>
        <v>0</v>
      </c>
      <c r="O151" s="254"/>
      <c r="P151" s="254"/>
      <c r="Q151" s="254"/>
      <c r="R151" s="37"/>
      <c r="T151" s="177" t="s">
        <v>22</v>
      </c>
      <c r="U151" s="44" t="s">
        <v>49</v>
      </c>
      <c r="V151" s="36"/>
      <c r="W151" s="178">
        <f t="shared" si="16"/>
        <v>0</v>
      </c>
      <c r="X151" s="178">
        <v>0</v>
      </c>
      <c r="Y151" s="178">
        <f t="shared" si="17"/>
        <v>0</v>
      </c>
      <c r="Z151" s="178">
        <v>0</v>
      </c>
      <c r="AA151" s="179">
        <f t="shared" si="18"/>
        <v>0</v>
      </c>
      <c r="AR151" s="19" t="s">
        <v>268</v>
      </c>
      <c r="AT151" s="19" t="s">
        <v>220</v>
      </c>
      <c r="AU151" s="19" t="s">
        <v>93</v>
      </c>
      <c r="AY151" s="19" t="s">
        <v>219</v>
      </c>
      <c r="BE151" s="118">
        <f t="shared" si="19"/>
        <v>0</v>
      </c>
      <c r="BF151" s="118">
        <f t="shared" si="20"/>
        <v>0</v>
      </c>
      <c r="BG151" s="118">
        <f t="shared" si="21"/>
        <v>0</v>
      </c>
      <c r="BH151" s="118">
        <f t="shared" si="22"/>
        <v>0</v>
      </c>
      <c r="BI151" s="118">
        <f t="shared" si="23"/>
        <v>0</v>
      </c>
      <c r="BJ151" s="19" t="s">
        <v>40</v>
      </c>
      <c r="BK151" s="118">
        <f t="shared" si="24"/>
        <v>0</v>
      </c>
      <c r="BL151" s="19" t="s">
        <v>268</v>
      </c>
      <c r="BM151" s="19" t="s">
        <v>2232</v>
      </c>
    </row>
    <row r="152" spans="2:65" s="1" customFormat="1" ht="25.5" customHeight="1">
      <c r="B152" s="35"/>
      <c r="C152" s="173" t="s">
        <v>10</v>
      </c>
      <c r="D152" s="173" t="s">
        <v>220</v>
      </c>
      <c r="E152" s="174" t="s">
        <v>2233</v>
      </c>
      <c r="F152" s="251" t="s">
        <v>2234</v>
      </c>
      <c r="G152" s="251"/>
      <c r="H152" s="251"/>
      <c r="I152" s="251"/>
      <c r="J152" s="175" t="s">
        <v>372</v>
      </c>
      <c r="K152" s="176">
        <v>1</v>
      </c>
      <c r="L152" s="252">
        <v>0</v>
      </c>
      <c r="M152" s="253"/>
      <c r="N152" s="254">
        <f t="shared" si="15"/>
        <v>0</v>
      </c>
      <c r="O152" s="254"/>
      <c r="P152" s="254"/>
      <c r="Q152" s="254"/>
      <c r="R152" s="37"/>
      <c r="T152" s="177" t="s">
        <v>22</v>
      </c>
      <c r="U152" s="44" t="s">
        <v>49</v>
      </c>
      <c r="V152" s="36"/>
      <c r="W152" s="178">
        <f t="shared" si="16"/>
        <v>0</v>
      </c>
      <c r="X152" s="178">
        <v>0</v>
      </c>
      <c r="Y152" s="178">
        <f t="shared" si="17"/>
        <v>0</v>
      </c>
      <c r="Z152" s="178">
        <v>0</v>
      </c>
      <c r="AA152" s="179">
        <f t="shared" si="18"/>
        <v>0</v>
      </c>
      <c r="AR152" s="19" t="s">
        <v>268</v>
      </c>
      <c r="AT152" s="19" t="s">
        <v>220</v>
      </c>
      <c r="AU152" s="19" t="s">
        <v>93</v>
      </c>
      <c r="AY152" s="19" t="s">
        <v>219</v>
      </c>
      <c r="BE152" s="118">
        <f t="shared" si="19"/>
        <v>0</v>
      </c>
      <c r="BF152" s="118">
        <f t="shared" si="20"/>
        <v>0</v>
      </c>
      <c r="BG152" s="118">
        <f t="shared" si="21"/>
        <v>0</v>
      </c>
      <c r="BH152" s="118">
        <f t="shared" si="22"/>
        <v>0</v>
      </c>
      <c r="BI152" s="118">
        <f t="shared" si="23"/>
        <v>0</v>
      </c>
      <c r="BJ152" s="19" t="s">
        <v>40</v>
      </c>
      <c r="BK152" s="118">
        <f t="shared" si="24"/>
        <v>0</v>
      </c>
      <c r="BL152" s="19" t="s">
        <v>268</v>
      </c>
      <c r="BM152" s="19" t="s">
        <v>2235</v>
      </c>
    </row>
    <row r="153" spans="2:65" s="1" customFormat="1" ht="16.5" customHeight="1">
      <c r="B153" s="35"/>
      <c r="C153" s="173" t="s">
        <v>374</v>
      </c>
      <c r="D153" s="173" t="s">
        <v>220</v>
      </c>
      <c r="E153" s="174" t="s">
        <v>2236</v>
      </c>
      <c r="F153" s="251" t="s">
        <v>2237</v>
      </c>
      <c r="G153" s="251"/>
      <c r="H153" s="251"/>
      <c r="I153" s="251"/>
      <c r="J153" s="175" t="s">
        <v>372</v>
      </c>
      <c r="K153" s="176">
        <v>1</v>
      </c>
      <c r="L153" s="252">
        <v>0</v>
      </c>
      <c r="M153" s="253"/>
      <c r="N153" s="254">
        <f t="shared" si="15"/>
        <v>0</v>
      </c>
      <c r="O153" s="254"/>
      <c r="P153" s="254"/>
      <c r="Q153" s="254"/>
      <c r="R153" s="37"/>
      <c r="T153" s="177" t="s">
        <v>22</v>
      </c>
      <c r="U153" s="44" t="s">
        <v>49</v>
      </c>
      <c r="V153" s="36"/>
      <c r="W153" s="178">
        <f t="shared" si="16"/>
        <v>0</v>
      </c>
      <c r="X153" s="178">
        <v>0</v>
      </c>
      <c r="Y153" s="178">
        <f t="shared" si="17"/>
        <v>0</v>
      </c>
      <c r="Z153" s="178">
        <v>0</v>
      </c>
      <c r="AA153" s="179">
        <f t="shared" si="18"/>
        <v>0</v>
      </c>
      <c r="AR153" s="19" t="s">
        <v>268</v>
      </c>
      <c r="AT153" s="19" t="s">
        <v>220</v>
      </c>
      <c r="AU153" s="19" t="s">
        <v>93</v>
      </c>
      <c r="AY153" s="19" t="s">
        <v>219</v>
      </c>
      <c r="BE153" s="118">
        <f t="shared" si="19"/>
        <v>0</v>
      </c>
      <c r="BF153" s="118">
        <f t="shared" si="20"/>
        <v>0</v>
      </c>
      <c r="BG153" s="118">
        <f t="shared" si="21"/>
        <v>0</v>
      </c>
      <c r="BH153" s="118">
        <f t="shared" si="22"/>
        <v>0</v>
      </c>
      <c r="BI153" s="118">
        <f t="shared" si="23"/>
        <v>0</v>
      </c>
      <c r="BJ153" s="19" t="s">
        <v>40</v>
      </c>
      <c r="BK153" s="118">
        <f t="shared" si="24"/>
        <v>0</v>
      </c>
      <c r="BL153" s="19" t="s">
        <v>268</v>
      </c>
      <c r="BM153" s="19" t="s">
        <v>2238</v>
      </c>
    </row>
    <row r="154" spans="2:65" s="1" customFormat="1" ht="38.25" customHeight="1">
      <c r="B154" s="35"/>
      <c r="C154" s="173" t="s">
        <v>378</v>
      </c>
      <c r="D154" s="173" t="s">
        <v>220</v>
      </c>
      <c r="E154" s="174" t="s">
        <v>2239</v>
      </c>
      <c r="F154" s="251" t="s">
        <v>2240</v>
      </c>
      <c r="G154" s="251"/>
      <c r="H154" s="251"/>
      <c r="I154" s="251"/>
      <c r="J154" s="175" t="s">
        <v>429</v>
      </c>
      <c r="K154" s="176">
        <v>10</v>
      </c>
      <c r="L154" s="252">
        <v>0</v>
      </c>
      <c r="M154" s="253"/>
      <c r="N154" s="254">
        <f t="shared" si="15"/>
        <v>0</v>
      </c>
      <c r="O154" s="254"/>
      <c r="P154" s="254"/>
      <c r="Q154" s="254"/>
      <c r="R154" s="37"/>
      <c r="T154" s="177" t="s">
        <v>22</v>
      </c>
      <c r="U154" s="44" t="s">
        <v>49</v>
      </c>
      <c r="V154" s="36"/>
      <c r="W154" s="178">
        <f t="shared" si="16"/>
        <v>0</v>
      </c>
      <c r="X154" s="178">
        <v>0</v>
      </c>
      <c r="Y154" s="178">
        <f t="shared" si="17"/>
        <v>0</v>
      </c>
      <c r="Z154" s="178">
        <v>0</v>
      </c>
      <c r="AA154" s="179">
        <f t="shared" si="18"/>
        <v>0</v>
      </c>
      <c r="AR154" s="19" t="s">
        <v>268</v>
      </c>
      <c r="AT154" s="19" t="s">
        <v>220</v>
      </c>
      <c r="AU154" s="19" t="s">
        <v>93</v>
      </c>
      <c r="AY154" s="19" t="s">
        <v>219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19" t="s">
        <v>40</v>
      </c>
      <c r="BK154" s="118">
        <f t="shared" si="24"/>
        <v>0</v>
      </c>
      <c r="BL154" s="19" t="s">
        <v>268</v>
      </c>
      <c r="BM154" s="19" t="s">
        <v>2241</v>
      </c>
    </row>
    <row r="155" spans="2:65" s="1" customFormat="1" ht="38.25" customHeight="1">
      <c r="B155" s="35"/>
      <c r="C155" s="173" t="s">
        <v>382</v>
      </c>
      <c r="D155" s="173" t="s">
        <v>220</v>
      </c>
      <c r="E155" s="174" t="s">
        <v>2242</v>
      </c>
      <c r="F155" s="251" t="s">
        <v>2243</v>
      </c>
      <c r="G155" s="251"/>
      <c r="H155" s="251"/>
      <c r="I155" s="251"/>
      <c r="J155" s="175" t="s">
        <v>429</v>
      </c>
      <c r="K155" s="176">
        <v>120</v>
      </c>
      <c r="L155" s="252">
        <v>0</v>
      </c>
      <c r="M155" s="253"/>
      <c r="N155" s="254">
        <f t="shared" si="15"/>
        <v>0</v>
      </c>
      <c r="O155" s="254"/>
      <c r="P155" s="254"/>
      <c r="Q155" s="254"/>
      <c r="R155" s="37"/>
      <c r="T155" s="177" t="s">
        <v>22</v>
      </c>
      <c r="U155" s="44" t="s">
        <v>49</v>
      </c>
      <c r="V155" s="36"/>
      <c r="W155" s="178">
        <f t="shared" si="16"/>
        <v>0</v>
      </c>
      <c r="X155" s="178">
        <v>0</v>
      </c>
      <c r="Y155" s="178">
        <f t="shared" si="17"/>
        <v>0</v>
      </c>
      <c r="Z155" s="178">
        <v>0</v>
      </c>
      <c r="AA155" s="179">
        <f t="shared" si="18"/>
        <v>0</v>
      </c>
      <c r="AR155" s="19" t="s">
        <v>268</v>
      </c>
      <c r="AT155" s="19" t="s">
        <v>220</v>
      </c>
      <c r="AU155" s="19" t="s">
        <v>93</v>
      </c>
      <c r="AY155" s="19" t="s">
        <v>219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19" t="s">
        <v>40</v>
      </c>
      <c r="BK155" s="118">
        <f t="shared" si="24"/>
        <v>0</v>
      </c>
      <c r="BL155" s="19" t="s">
        <v>268</v>
      </c>
      <c r="BM155" s="19" t="s">
        <v>2244</v>
      </c>
    </row>
    <row r="156" spans="2:65" s="1" customFormat="1" ht="25.5" customHeight="1">
      <c r="B156" s="35"/>
      <c r="C156" s="173" t="s">
        <v>386</v>
      </c>
      <c r="D156" s="173" t="s">
        <v>220</v>
      </c>
      <c r="E156" s="174" t="s">
        <v>2245</v>
      </c>
      <c r="F156" s="251" t="s">
        <v>2246</v>
      </c>
      <c r="G156" s="251"/>
      <c r="H156" s="251"/>
      <c r="I156" s="251"/>
      <c r="J156" s="175" t="s">
        <v>429</v>
      </c>
      <c r="K156" s="176">
        <v>10</v>
      </c>
      <c r="L156" s="252">
        <v>0</v>
      </c>
      <c r="M156" s="253"/>
      <c r="N156" s="254">
        <f t="shared" si="15"/>
        <v>0</v>
      </c>
      <c r="O156" s="254"/>
      <c r="P156" s="254"/>
      <c r="Q156" s="254"/>
      <c r="R156" s="37"/>
      <c r="T156" s="177" t="s">
        <v>22</v>
      </c>
      <c r="U156" s="44" t="s">
        <v>49</v>
      </c>
      <c r="V156" s="36"/>
      <c r="W156" s="178">
        <f t="shared" si="16"/>
        <v>0</v>
      </c>
      <c r="X156" s="178">
        <v>0</v>
      </c>
      <c r="Y156" s="178">
        <f t="shared" si="17"/>
        <v>0</v>
      </c>
      <c r="Z156" s="178">
        <v>0</v>
      </c>
      <c r="AA156" s="179">
        <f t="shared" si="18"/>
        <v>0</v>
      </c>
      <c r="AR156" s="19" t="s">
        <v>268</v>
      </c>
      <c r="AT156" s="19" t="s">
        <v>220</v>
      </c>
      <c r="AU156" s="19" t="s">
        <v>93</v>
      </c>
      <c r="AY156" s="19" t="s">
        <v>219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40</v>
      </c>
      <c r="BK156" s="118">
        <f t="shared" si="24"/>
        <v>0</v>
      </c>
      <c r="BL156" s="19" t="s">
        <v>268</v>
      </c>
      <c r="BM156" s="19" t="s">
        <v>2247</v>
      </c>
    </row>
    <row r="157" spans="2:65" s="1" customFormat="1" ht="25.5" customHeight="1">
      <c r="B157" s="35"/>
      <c r="C157" s="173" t="s">
        <v>390</v>
      </c>
      <c r="D157" s="173" t="s">
        <v>220</v>
      </c>
      <c r="E157" s="174" t="s">
        <v>2248</v>
      </c>
      <c r="F157" s="251" t="s">
        <v>2249</v>
      </c>
      <c r="G157" s="251"/>
      <c r="H157" s="251"/>
      <c r="I157" s="251"/>
      <c r="J157" s="175" t="s">
        <v>372</v>
      </c>
      <c r="K157" s="176">
        <v>2</v>
      </c>
      <c r="L157" s="252">
        <v>0</v>
      </c>
      <c r="M157" s="253"/>
      <c r="N157" s="254">
        <f t="shared" si="15"/>
        <v>0</v>
      </c>
      <c r="O157" s="254"/>
      <c r="P157" s="254"/>
      <c r="Q157" s="254"/>
      <c r="R157" s="37"/>
      <c r="T157" s="177" t="s">
        <v>22</v>
      </c>
      <c r="U157" s="44" t="s">
        <v>49</v>
      </c>
      <c r="V157" s="36"/>
      <c r="W157" s="178">
        <f t="shared" si="16"/>
        <v>0</v>
      </c>
      <c r="X157" s="178">
        <v>0</v>
      </c>
      <c r="Y157" s="178">
        <f t="shared" si="17"/>
        <v>0</v>
      </c>
      <c r="Z157" s="178">
        <v>0</v>
      </c>
      <c r="AA157" s="179">
        <f t="shared" si="18"/>
        <v>0</v>
      </c>
      <c r="AR157" s="19" t="s">
        <v>268</v>
      </c>
      <c r="AT157" s="19" t="s">
        <v>220</v>
      </c>
      <c r="AU157" s="19" t="s">
        <v>93</v>
      </c>
      <c r="AY157" s="19" t="s">
        <v>219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40</v>
      </c>
      <c r="BK157" s="118">
        <f t="shared" si="24"/>
        <v>0</v>
      </c>
      <c r="BL157" s="19" t="s">
        <v>268</v>
      </c>
      <c r="BM157" s="19" t="s">
        <v>2250</v>
      </c>
    </row>
    <row r="158" spans="2:65" s="1" customFormat="1" ht="25.5" customHeight="1">
      <c r="B158" s="35"/>
      <c r="C158" s="173" t="s">
        <v>394</v>
      </c>
      <c r="D158" s="173" t="s">
        <v>220</v>
      </c>
      <c r="E158" s="174" t="s">
        <v>2251</v>
      </c>
      <c r="F158" s="251" t="s">
        <v>2252</v>
      </c>
      <c r="G158" s="251"/>
      <c r="H158" s="251"/>
      <c r="I158" s="251"/>
      <c r="J158" s="175" t="s">
        <v>372</v>
      </c>
      <c r="K158" s="176">
        <v>2</v>
      </c>
      <c r="L158" s="252">
        <v>0</v>
      </c>
      <c r="M158" s="253"/>
      <c r="N158" s="254">
        <f t="shared" si="15"/>
        <v>0</v>
      </c>
      <c r="O158" s="254"/>
      <c r="P158" s="254"/>
      <c r="Q158" s="254"/>
      <c r="R158" s="37"/>
      <c r="T158" s="177" t="s">
        <v>22</v>
      </c>
      <c r="U158" s="44" t="s">
        <v>49</v>
      </c>
      <c r="V158" s="36"/>
      <c r="W158" s="178">
        <f t="shared" si="16"/>
        <v>0</v>
      </c>
      <c r="X158" s="178">
        <v>0</v>
      </c>
      <c r="Y158" s="178">
        <f t="shared" si="17"/>
        <v>0</v>
      </c>
      <c r="Z158" s="178">
        <v>0</v>
      </c>
      <c r="AA158" s="179">
        <f t="shared" si="18"/>
        <v>0</v>
      </c>
      <c r="AR158" s="19" t="s">
        <v>268</v>
      </c>
      <c r="AT158" s="19" t="s">
        <v>220</v>
      </c>
      <c r="AU158" s="19" t="s">
        <v>93</v>
      </c>
      <c r="AY158" s="19" t="s">
        <v>219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40</v>
      </c>
      <c r="BK158" s="118">
        <f t="shared" si="24"/>
        <v>0</v>
      </c>
      <c r="BL158" s="19" t="s">
        <v>268</v>
      </c>
      <c r="BM158" s="19" t="s">
        <v>2253</v>
      </c>
    </row>
    <row r="159" spans="2:65" s="1" customFormat="1" ht="25.5" customHeight="1">
      <c r="B159" s="35"/>
      <c r="C159" s="173" t="s">
        <v>398</v>
      </c>
      <c r="D159" s="173" t="s">
        <v>220</v>
      </c>
      <c r="E159" s="174" t="s">
        <v>2254</v>
      </c>
      <c r="F159" s="251" t="s">
        <v>2255</v>
      </c>
      <c r="G159" s="251"/>
      <c r="H159" s="251"/>
      <c r="I159" s="251"/>
      <c r="J159" s="175" t="s">
        <v>429</v>
      </c>
      <c r="K159" s="176">
        <v>150</v>
      </c>
      <c r="L159" s="252">
        <v>0</v>
      </c>
      <c r="M159" s="253"/>
      <c r="N159" s="254">
        <f t="shared" si="15"/>
        <v>0</v>
      </c>
      <c r="O159" s="254"/>
      <c r="P159" s="254"/>
      <c r="Q159" s="254"/>
      <c r="R159" s="37"/>
      <c r="T159" s="177" t="s">
        <v>22</v>
      </c>
      <c r="U159" s="44" t="s">
        <v>49</v>
      </c>
      <c r="V159" s="36"/>
      <c r="W159" s="178">
        <f t="shared" si="16"/>
        <v>0</v>
      </c>
      <c r="X159" s="178">
        <v>0</v>
      </c>
      <c r="Y159" s="178">
        <f t="shared" si="17"/>
        <v>0</v>
      </c>
      <c r="Z159" s="178">
        <v>0</v>
      </c>
      <c r="AA159" s="179">
        <f t="shared" si="18"/>
        <v>0</v>
      </c>
      <c r="AR159" s="19" t="s">
        <v>268</v>
      </c>
      <c r="AT159" s="19" t="s">
        <v>220</v>
      </c>
      <c r="AU159" s="19" t="s">
        <v>93</v>
      </c>
      <c r="AY159" s="19" t="s">
        <v>219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40</v>
      </c>
      <c r="BK159" s="118">
        <f t="shared" si="24"/>
        <v>0</v>
      </c>
      <c r="BL159" s="19" t="s">
        <v>268</v>
      </c>
      <c r="BM159" s="19" t="s">
        <v>2256</v>
      </c>
    </row>
    <row r="160" spans="2:65" s="1" customFormat="1" ht="16.5" customHeight="1">
      <c r="B160" s="35"/>
      <c r="C160" s="173" t="s">
        <v>402</v>
      </c>
      <c r="D160" s="173" t="s">
        <v>220</v>
      </c>
      <c r="E160" s="174" t="s">
        <v>2257</v>
      </c>
      <c r="F160" s="251" t="s">
        <v>2258</v>
      </c>
      <c r="G160" s="251"/>
      <c r="H160" s="251"/>
      <c r="I160" s="251"/>
      <c r="J160" s="175" t="s">
        <v>372</v>
      </c>
      <c r="K160" s="176">
        <v>2</v>
      </c>
      <c r="L160" s="252">
        <v>0</v>
      </c>
      <c r="M160" s="253"/>
      <c r="N160" s="254">
        <f t="shared" si="15"/>
        <v>0</v>
      </c>
      <c r="O160" s="254"/>
      <c r="P160" s="254"/>
      <c r="Q160" s="254"/>
      <c r="R160" s="37"/>
      <c r="T160" s="177" t="s">
        <v>22</v>
      </c>
      <c r="U160" s="44" t="s">
        <v>49</v>
      </c>
      <c r="V160" s="36"/>
      <c r="W160" s="178">
        <f t="shared" si="16"/>
        <v>0</v>
      </c>
      <c r="X160" s="178">
        <v>0</v>
      </c>
      <c r="Y160" s="178">
        <f t="shared" si="17"/>
        <v>0</v>
      </c>
      <c r="Z160" s="178">
        <v>0</v>
      </c>
      <c r="AA160" s="179">
        <f t="shared" si="18"/>
        <v>0</v>
      </c>
      <c r="AR160" s="19" t="s">
        <v>268</v>
      </c>
      <c r="AT160" s="19" t="s">
        <v>220</v>
      </c>
      <c r="AU160" s="19" t="s">
        <v>93</v>
      </c>
      <c r="AY160" s="19" t="s">
        <v>219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40</v>
      </c>
      <c r="BK160" s="118">
        <f t="shared" si="24"/>
        <v>0</v>
      </c>
      <c r="BL160" s="19" t="s">
        <v>268</v>
      </c>
      <c r="BM160" s="19" t="s">
        <v>2259</v>
      </c>
    </row>
    <row r="161" spans="2:65" s="1" customFormat="1" ht="25.5" customHeight="1">
      <c r="B161" s="35"/>
      <c r="C161" s="173" t="s">
        <v>406</v>
      </c>
      <c r="D161" s="173" t="s">
        <v>220</v>
      </c>
      <c r="E161" s="174" t="s">
        <v>2260</v>
      </c>
      <c r="F161" s="251" t="s">
        <v>2261</v>
      </c>
      <c r="G161" s="251"/>
      <c r="H161" s="251"/>
      <c r="I161" s="251"/>
      <c r="J161" s="175" t="s">
        <v>372</v>
      </c>
      <c r="K161" s="176">
        <v>1</v>
      </c>
      <c r="L161" s="252">
        <v>0</v>
      </c>
      <c r="M161" s="253"/>
      <c r="N161" s="254">
        <f t="shared" si="15"/>
        <v>0</v>
      </c>
      <c r="O161" s="254"/>
      <c r="P161" s="254"/>
      <c r="Q161" s="254"/>
      <c r="R161" s="37"/>
      <c r="T161" s="177" t="s">
        <v>22</v>
      </c>
      <c r="U161" s="44" t="s">
        <v>49</v>
      </c>
      <c r="V161" s="36"/>
      <c r="W161" s="178">
        <f t="shared" si="16"/>
        <v>0</v>
      </c>
      <c r="X161" s="178">
        <v>0</v>
      </c>
      <c r="Y161" s="178">
        <f t="shared" si="17"/>
        <v>0</v>
      </c>
      <c r="Z161" s="178">
        <v>0</v>
      </c>
      <c r="AA161" s="179">
        <f t="shared" si="18"/>
        <v>0</v>
      </c>
      <c r="AR161" s="19" t="s">
        <v>268</v>
      </c>
      <c r="AT161" s="19" t="s">
        <v>220</v>
      </c>
      <c r="AU161" s="19" t="s">
        <v>93</v>
      </c>
      <c r="AY161" s="19" t="s">
        <v>219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40</v>
      </c>
      <c r="BK161" s="118">
        <f t="shared" si="24"/>
        <v>0</v>
      </c>
      <c r="BL161" s="19" t="s">
        <v>268</v>
      </c>
      <c r="BM161" s="19" t="s">
        <v>2262</v>
      </c>
    </row>
    <row r="162" spans="2:65" s="1" customFormat="1" ht="25.5" customHeight="1">
      <c r="B162" s="35"/>
      <c r="C162" s="173" t="s">
        <v>410</v>
      </c>
      <c r="D162" s="173" t="s">
        <v>220</v>
      </c>
      <c r="E162" s="174" t="s">
        <v>2263</v>
      </c>
      <c r="F162" s="251" t="s">
        <v>2264</v>
      </c>
      <c r="G162" s="251"/>
      <c r="H162" s="251"/>
      <c r="I162" s="251"/>
      <c r="J162" s="175" t="s">
        <v>372</v>
      </c>
      <c r="K162" s="176">
        <v>1</v>
      </c>
      <c r="L162" s="252">
        <v>0</v>
      </c>
      <c r="M162" s="253"/>
      <c r="N162" s="254">
        <f t="shared" si="15"/>
        <v>0</v>
      </c>
      <c r="O162" s="254"/>
      <c r="P162" s="254"/>
      <c r="Q162" s="254"/>
      <c r="R162" s="37"/>
      <c r="T162" s="177" t="s">
        <v>22</v>
      </c>
      <c r="U162" s="44" t="s">
        <v>49</v>
      </c>
      <c r="V162" s="36"/>
      <c r="W162" s="178">
        <f t="shared" si="16"/>
        <v>0</v>
      </c>
      <c r="X162" s="178">
        <v>0</v>
      </c>
      <c r="Y162" s="178">
        <f t="shared" si="17"/>
        <v>0</v>
      </c>
      <c r="Z162" s="178">
        <v>0</v>
      </c>
      <c r="AA162" s="179">
        <f t="shared" si="18"/>
        <v>0</v>
      </c>
      <c r="AR162" s="19" t="s">
        <v>268</v>
      </c>
      <c r="AT162" s="19" t="s">
        <v>220</v>
      </c>
      <c r="AU162" s="19" t="s">
        <v>93</v>
      </c>
      <c r="AY162" s="19" t="s">
        <v>219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40</v>
      </c>
      <c r="BK162" s="118">
        <f t="shared" si="24"/>
        <v>0</v>
      </c>
      <c r="BL162" s="19" t="s">
        <v>268</v>
      </c>
      <c r="BM162" s="19" t="s">
        <v>2265</v>
      </c>
    </row>
    <row r="163" spans="2:65" s="1" customFormat="1" ht="38.25" customHeight="1">
      <c r="B163" s="35"/>
      <c r="C163" s="173" t="s">
        <v>414</v>
      </c>
      <c r="D163" s="173" t="s">
        <v>220</v>
      </c>
      <c r="E163" s="174" t="s">
        <v>2266</v>
      </c>
      <c r="F163" s="251" t="s">
        <v>2267</v>
      </c>
      <c r="G163" s="251"/>
      <c r="H163" s="251"/>
      <c r="I163" s="251"/>
      <c r="J163" s="175" t="s">
        <v>372</v>
      </c>
      <c r="K163" s="176">
        <v>2</v>
      </c>
      <c r="L163" s="252">
        <v>0</v>
      </c>
      <c r="M163" s="253"/>
      <c r="N163" s="254">
        <f t="shared" si="15"/>
        <v>0</v>
      </c>
      <c r="O163" s="254"/>
      <c r="P163" s="254"/>
      <c r="Q163" s="254"/>
      <c r="R163" s="37"/>
      <c r="T163" s="177" t="s">
        <v>22</v>
      </c>
      <c r="U163" s="44" t="s">
        <v>49</v>
      </c>
      <c r="V163" s="36"/>
      <c r="W163" s="178">
        <f t="shared" si="16"/>
        <v>0</v>
      </c>
      <c r="X163" s="178">
        <v>0</v>
      </c>
      <c r="Y163" s="178">
        <f t="shared" si="17"/>
        <v>0</v>
      </c>
      <c r="Z163" s="178">
        <v>0</v>
      </c>
      <c r="AA163" s="179">
        <f t="shared" si="18"/>
        <v>0</v>
      </c>
      <c r="AR163" s="19" t="s">
        <v>268</v>
      </c>
      <c r="AT163" s="19" t="s">
        <v>220</v>
      </c>
      <c r="AU163" s="19" t="s">
        <v>93</v>
      </c>
      <c r="AY163" s="19" t="s">
        <v>219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19" t="s">
        <v>40</v>
      </c>
      <c r="BK163" s="118">
        <f t="shared" si="24"/>
        <v>0</v>
      </c>
      <c r="BL163" s="19" t="s">
        <v>268</v>
      </c>
      <c r="BM163" s="19" t="s">
        <v>2268</v>
      </c>
    </row>
    <row r="164" spans="2:65" s="1" customFormat="1" ht="38.25" customHeight="1">
      <c r="B164" s="35"/>
      <c r="C164" s="173" t="s">
        <v>418</v>
      </c>
      <c r="D164" s="173" t="s">
        <v>220</v>
      </c>
      <c r="E164" s="174" t="s">
        <v>2269</v>
      </c>
      <c r="F164" s="251" t="s">
        <v>2270</v>
      </c>
      <c r="G164" s="251"/>
      <c r="H164" s="251"/>
      <c r="I164" s="251"/>
      <c r="J164" s="175" t="s">
        <v>372</v>
      </c>
      <c r="K164" s="176">
        <v>2</v>
      </c>
      <c r="L164" s="252">
        <v>0</v>
      </c>
      <c r="M164" s="253"/>
      <c r="N164" s="254">
        <f t="shared" si="15"/>
        <v>0</v>
      </c>
      <c r="O164" s="254"/>
      <c r="P164" s="254"/>
      <c r="Q164" s="254"/>
      <c r="R164" s="37"/>
      <c r="T164" s="177" t="s">
        <v>22</v>
      </c>
      <c r="U164" s="44" t="s">
        <v>49</v>
      </c>
      <c r="V164" s="36"/>
      <c r="W164" s="178">
        <f t="shared" si="16"/>
        <v>0</v>
      </c>
      <c r="X164" s="178">
        <v>0</v>
      </c>
      <c r="Y164" s="178">
        <f t="shared" si="17"/>
        <v>0</v>
      </c>
      <c r="Z164" s="178">
        <v>0</v>
      </c>
      <c r="AA164" s="179">
        <f t="shared" si="18"/>
        <v>0</v>
      </c>
      <c r="AR164" s="19" t="s">
        <v>268</v>
      </c>
      <c r="AT164" s="19" t="s">
        <v>220</v>
      </c>
      <c r="AU164" s="19" t="s">
        <v>93</v>
      </c>
      <c r="AY164" s="19" t="s">
        <v>219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19" t="s">
        <v>40</v>
      </c>
      <c r="BK164" s="118">
        <f t="shared" si="24"/>
        <v>0</v>
      </c>
      <c r="BL164" s="19" t="s">
        <v>268</v>
      </c>
      <c r="BM164" s="19" t="s">
        <v>2271</v>
      </c>
    </row>
    <row r="165" spans="2:65" s="1" customFormat="1" ht="38.25" customHeight="1">
      <c r="B165" s="35"/>
      <c r="C165" s="173" t="s">
        <v>422</v>
      </c>
      <c r="D165" s="173" t="s">
        <v>220</v>
      </c>
      <c r="E165" s="174" t="s">
        <v>2272</v>
      </c>
      <c r="F165" s="251" t="s">
        <v>2273</v>
      </c>
      <c r="G165" s="251"/>
      <c r="H165" s="251"/>
      <c r="I165" s="251"/>
      <c r="J165" s="175" t="s">
        <v>372</v>
      </c>
      <c r="K165" s="176">
        <v>1</v>
      </c>
      <c r="L165" s="252">
        <v>0</v>
      </c>
      <c r="M165" s="253"/>
      <c r="N165" s="254">
        <f t="shared" si="15"/>
        <v>0</v>
      </c>
      <c r="O165" s="254"/>
      <c r="P165" s="254"/>
      <c r="Q165" s="254"/>
      <c r="R165" s="37"/>
      <c r="T165" s="177" t="s">
        <v>22</v>
      </c>
      <c r="U165" s="44" t="s">
        <v>49</v>
      </c>
      <c r="V165" s="36"/>
      <c r="W165" s="178">
        <f t="shared" si="16"/>
        <v>0</v>
      </c>
      <c r="X165" s="178">
        <v>0</v>
      </c>
      <c r="Y165" s="178">
        <f t="shared" si="17"/>
        <v>0</v>
      </c>
      <c r="Z165" s="178">
        <v>0</v>
      </c>
      <c r="AA165" s="179">
        <f t="shared" si="18"/>
        <v>0</v>
      </c>
      <c r="AR165" s="19" t="s">
        <v>268</v>
      </c>
      <c r="AT165" s="19" t="s">
        <v>220</v>
      </c>
      <c r="AU165" s="19" t="s">
        <v>93</v>
      </c>
      <c r="AY165" s="19" t="s">
        <v>219</v>
      </c>
      <c r="BE165" s="118">
        <f t="shared" si="19"/>
        <v>0</v>
      </c>
      <c r="BF165" s="118">
        <f t="shared" si="20"/>
        <v>0</v>
      </c>
      <c r="BG165" s="118">
        <f t="shared" si="21"/>
        <v>0</v>
      </c>
      <c r="BH165" s="118">
        <f t="shared" si="22"/>
        <v>0</v>
      </c>
      <c r="BI165" s="118">
        <f t="shared" si="23"/>
        <v>0</v>
      </c>
      <c r="BJ165" s="19" t="s">
        <v>40</v>
      </c>
      <c r="BK165" s="118">
        <f t="shared" si="24"/>
        <v>0</v>
      </c>
      <c r="BL165" s="19" t="s">
        <v>268</v>
      </c>
      <c r="BM165" s="19" t="s">
        <v>2274</v>
      </c>
    </row>
    <row r="166" spans="2:65" s="1" customFormat="1" ht="38.25" customHeight="1">
      <c r="B166" s="35"/>
      <c r="C166" s="173" t="s">
        <v>426</v>
      </c>
      <c r="D166" s="173" t="s">
        <v>220</v>
      </c>
      <c r="E166" s="174" t="s">
        <v>2275</v>
      </c>
      <c r="F166" s="251" t="s">
        <v>2276</v>
      </c>
      <c r="G166" s="251"/>
      <c r="H166" s="251"/>
      <c r="I166" s="251"/>
      <c r="J166" s="175" t="s">
        <v>372</v>
      </c>
      <c r="K166" s="176">
        <v>3</v>
      </c>
      <c r="L166" s="252">
        <v>0</v>
      </c>
      <c r="M166" s="253"/>
      <c r="N166" s="254">
        <f t="shared" si="15"/>
        <v>0</v>
      </c>
      <c r="O166" s="254"/>
      <c r="P166" s="254"/>
      <c r="Q166" s="254"/>
      <c r="R166" s="37"/>
      <c r="T166" s="177" t="s">
        <v>22</v>
      </c>
      <c r="U166" s="44" t="s">
        <v>49</v>
      </c>
      <c r="V166" s="36"/>
      <c r="W166" s="178">
        <f t="shared" si="16"/>
        <v>0</v>
      </c>
      <c r="X166" s="178">
        <v>0</v>
      </c>
      <c r="Y166" s="178">
        <f t="shared" si="17"/>
        <v>0</v>
      </c>
      <c r="Z166" s="178">
        <v>0</v>
      </c>
      <c r="AA166" s="179">
        <f t="shared" si="18"/>
        <v>0</v>
      </c>
      <c r="AR166" s="19" t="s">
        <v>268</v>
      </c>
      <c r="AT166" s="19" t="s">
        <v>220</v>
      </c>
      <c r="AU166" s="19" t="s">
        <v>93</v>
      </c>
      <c r="AY166" s="19" t="s">
        <v>219</v>
      </c>
      <c r="BE166" s="118">
        <f t="shared" si="19"/>
        <v>0</v>
      </c>
      <c r="BF166" s="118">
        <f t="shared" si="20"/>
        <v>0</v>
      </c>
      <c r="BG166" s="118">
        <f t="shared" si="21"/>
        <v>0</v>
      </c>
      <c r="BH166" s="118">
        <f t="shared" si="22"/>
        <v>0</v>
      </c>
      <c r="BI166" s="118">
        <f t="shared" si="23"/>
        <v>0</v>
      </c>
      <c r="BJ166" s="19" t="s">
        <v>40</v>
      </c>
      <c r="BK166" s="118">
        <f t="shared" si="24"/>
        <v>0</v>
      </c>
      <c r="BL166" s="19" t="s">
        <v>268</v>
      </c>
      <c r="BM166" s="19" t="s">
        <v>2277</v>
      </c>
    </row>
    <row r="167" spans="2:65" s="1" customFormat="1" ht="25.5" customHeight="1">
      <c r="B167" s="35"/>
      <c r="C167" s="173" t="s">
        <v>431</v>
      </c>
      <c r="D167" s="173" t="s">
        <v>220</v>
      </c>
      <c r="E167" s="174" t="s">
        <v>2278</v>
      </c>
      <c r="F167" s="251" t="s">
        <v>2279</v>
      </c>
      <c r="G167" s="251"/>
      <c r="H167" s="251"/>
      <c r="I167" s="251"/>
      <c r="J167" s="175" t="s">
        <v>372</v>
      </c>
      <c r="K167" s="176">
        <v>1</v>
      </c>
      <c r="L167" s="252">
        <v>0</v>
      </c>
      <c r="M167" s="253"/>
      <c r="N167" s="254">
        <f t="shared" si="15"/>
        <v>0</v>
      </c>
      <c r="O167" s="254"/>
      <c r="P167" s="254"/>
      <c r="Q167" s="254"/>
      <c r="R167" s="37"/>
      <c r="T167" s="177" t="s">
        <v>22</v>
      </c>
      <c r="U167" s="44" t="s">
        <v>49</v>
      </c>
      <c r="V167" s="36"/>
      <c r="W167" s="178">
        <f t="shared" si="16"/>
        <v>0</v>
      </c>
      <c r="X167" s="178">
        <v>0</v>
      </c>
      <c r="Y167" s="178">
        <f t="shared" si="17"/>
        <v>0</v>
      </c>
      <c r="Z167" s="178">
        <v>0</v>
      </c>
      <c r="AA167" s="179">
        <f t="shared" si="18"/>
        <v>0</v>
      </c>
      <c r="AR167" s="19" t="s">
        <v>268</v>
      </c>
      <c r="AT167" s="19" t="s">
        <v>220</v>
      </c>
      <c r="AU167" s="19" t="s">
        <v>93</v>
      </c>
      <c r="AY167" s="19" t="s">
        <v>219</v>
      </c>
      <c r="BE167" s="118">
        <f t="shared" si="19"/>
        <v>0</v>
      </c>
      <c r="BF167" s="118">
        <f t="shared" si="20"/>
        <v>0</v>
      </c>
      <c r="BG167" s="118">
        <f t="shared" si="21"/>
        <v>0</v>
      </c>
      <c r="BH167" s="118">
        <f t="shared" si="22"/>
        <v>0</v>
      </c>
      <c r="BI167" s="118">
        <f t="shared" si="23"/>
        <v>0</v>
      </c>
      <c r="BJ167" s="19" t="s">
        <v>40</v>
      </c>
      <c r="BK167" s="118">
        <f t="shared" si="24"/>
        <v>0</v>
      </c>
      <c r="BL167" s="19" t="s">
        <v>268</v>
      </c>
      <c r="BM167" s="19" t="s">
        <v>2280</v>
      </c>
    </row>
    <row r="168" spans="2:65" s="1" customFormat="1" ht="38.25" customHeight="1">
      <c r="B168" s="35"/>
      <c r="C168" s="173" t="s">
        <v>435</v>
      </c>
      <c r="D168" s="173" t="s">
        <v>220</v>
      </c>
      <c r="E168" s="174" t="s">
        <v>2281</v>
      </c>
      <c r="F168" s="251" t="s">
        <v>2282</v>
      </c>
      <c r="G168" s="251"/>
      <c r="H168" s="251"/>
      <c r="I168" s="251"/>
      <c r="J168" s="175" t="s">
        <v>372</v>
      </c>
      <c r="K168" s="176">
        <v>1</v>
      </c>
      <c r="L168" s="252">
        <v>0</v>
      </c>
      <c r="M168" s="253"/>
      <c r="N168" s="254">
        <f t="shared" si="15"/>
        <v>0</v>
      </c>
      <c r="O168" s="254"/>
      <c r="P168" s="254"/>
      <c r="Q168" s="254"/>
      <c r="R168" s="37"/>
      <c r="T168" s="177" t="s">
        <v>22</v>
      </c>
      <c r="U168" s="44" t="s">
        <v>49</v>
      </c>
      <c r="V168" s="36"/>
      <c r="W168" s="178">
        <f t="shared" si="16"/>
        <v>0</v>
      </c>
      <c r="X168" s="178">
        <v>0</v>
      </c>
      <c r="Y168" s="178">
        <f t="shared" si="17"/>
        <v>0</v>
      </c>
      <c r="Z168" s="178">
        <v>0</v>
      </c>
      <c r="AA168" s="179">
        <f t="shared" si="18"/>
        <v>0</v>
      </c>
      <c r="AR168" s="19" t="s">
        <v>268</v>
      </c>
      <c r="AT168" s="19" t="s">
        <v>220</v>
      </c>
      <c r="AU168" s="19" t="s">
        <v>93</v>
      </c>
      <c r="AY168" s="19" t="s">
        <v>219</v>
      </c>
      <c r="BE168" s="118">
        <f t="shared" si="19"/>
        <v>0</v>
      </c>
      <c r="BF168" s="118">
        <f t="shared" si="20"/>
        <v>0</v>
      </c>
      <c r="BG168" s="118">
        <f t="shared" si="21"/>
        <v>0</v>
      </c>
      <c r="BH168" s="118">
        <f t="shared" si="22"/>
        <v>0</v>
      </c>
      <c r="BI168" s="118">
        <f t="shared" si="23"/>
        <v>0</v>
      </c>
      <c r="BJ168" s="19" t="s">
        <v>40</v>
      </c>
      <c r="BK168" s="118">
        <f t="shared" si="24"/>
        <v>0</v>
      </c>
      <c r="BL168" s="19" t="s">
        <v>268</v>
      </c>
      <c r="BM168" s="19" t="s">
        <v>2283</v>
      </c>
    </row>
    <row r="169" spans="2:65" s="1" customFormat="1" ht="25.5" customHeight="1">
      <c r="B169" s="35"/>
      <c r="C169" s="173" t="s">
        <v>439</v>
      </c>
      <c r="D169" s="173" t="s">
        <v>220</v>
      </c>
      <c r="E169" s="174" t="s">
        <v>2284</v>
      </c>
      <c r="F169" s="251" t="s">
        <v>2285</v>
      </c>
      <c r="G169" s="251"/>
      <c r="H169" s="251"/>
      <c r="I169" s="251"/>
      <c r="J169" s="175" t="s">
        <v>372</v>
      </c>
      <c r="K169" s="176">
        <v>2</v>
      </c>
      <c r="L169" s="252">
        <v>0</v>
      </c>
      <c r="M169" s="253"/>
      <c r="N169" s="254">
        <f t="shared" si="15"/>
        <v>0</v>
      </c>
      <c r="O169" s="254"/>
      <c r="P169" s="254"/>
      <c r="Q169" s="254"/>
      <c r="R169" s="37"/>
      <c r="T169" s="177" t="s">
        <v>22</v>
      </c>
      <c r="U169" s="44" t="s">
        <v>49</v>
      </c>
      <c r="V169" s="36"/>
      <c r="W169" s="178">
        <f t="shared" si="16"/>
        <v>0</v>
      </c>
      <c r="X169" s="178">
        <v>0</v>
      </c>
      <c r="Y169" s="178">
        <f t="shared" si="17"/>
        <v>0</v>
      </c>
      <c r="Z169" s="178">
        <v>0</v>
      </c>
      <c r="AA169" s="179">
        <f t="shared" si="18"/>
        <v>0</v>
      </c>
      <c r="AR169" s="19" t="s">
        <v>268</v>
      </c>
      <c r="AT169" s="19" t="s">
        <v>220</v>
      </c>
      <c r="AU169" s="19" t="s">
        <v>93</v>
      </c>
      <c r="AY169" s="19" t="s">
        <v>219</v>
      </c>
      <c r="BE169" s="118">
        <f t="shared" si="19"/>
        <v>0</v>
      </c>
      <c r="BF169" s="118">
        <f t="shared" si="20"/>
        <v>0</v>
      </c>
      <c r="BG169" s="118">
        <f t="shared" si="21"/>
        <v>0</v>
      </c>
      <c r="BH169" s="118">
        <f t="shared" si="22"/>
        <v>0</v>
      </c>
      <c r="BI169" s="118">
        <f t="shared" si="23"/>
        <v>0</v>
      </c>
      <c r="BJ169" s="19" t="s">
        <v>40</v>
      </c>
      <c r="BK169" s="118">
        <f t="shared" si="24"/>
        <v>0</v>
      </c>
      <c r="BL169" s="19" t="s">
        <v>268</v>
      </c>
      <c r="BM169" s="19" t="s">
        <v>2286</v>
      </c>
    </row>
    <row r="170" spans="2:65" s="1" customFormat="1" ht="25.5" customHeight="1">
      <c r="B170" s="35"/>
      <c r="C170" s="173" t="s">
        <v>443</v>
      </c>
      <c r="D170" s="173" t="s">
        <v>220</v>
      </c>
      <c r="E170" s="174" t="s">
        <v>2287</v>
      </c>
      <c r="F170" s="251" t="s">
        <v>2288</v>
      </c>
      <c r="G170" s="251"/>
      <c r="H170" s="251"/>
      <c r="I170" s="251"/>
      <c r="J170" s="175" t="s">
        <v>372</v>
      </c>
      <c r="K170" s="176">
        <v>2</v>
      </c>
      <c r="L170" s="252">
        <v>0</v>
      </c>
      <c r="M170" s="253"/>
      <c r="N170" s="254">
        <f t="shared" si="15"/>
        <v>0</v>
      </c>
      <c r="O170" s="254"/>
      <c r="P170" s="254"/>
      <c r="Q170" s="254"/>
      <c r="R170" s="37"/>
      <c r="T170" s="177" t="s">
        <v>22</v>
      </c>
      <c r="U170" s="44" t="s">
        <v>49</v>
      </c>
      <c r="V170" s="36"/>
      <c r="W170" s="178">
        <f t="shared" si="16"/>
        <v>0</v>
      </c>
      <c r="X170" s="178">
        <v>0</v>
      </c>
      <c r="Y170" s="178">
        <f t="shared" si="17"/>
        <v>0</v>
      </c>
      <c r="Z170" s="178">
        <v>0</v>
      </c>
      <c r="AA170" s="179">
        <f t="shared" si="18"/>
        <v>0</v>
      </c>
      <c r="AR170" s="19" t="s">
        <v>268</v>
      </c>
      <c r="AT170" s="19" t="s">
        <v>220</v>
      </c>
      <c r="AU170" s="19" t="s">
        <v>93</v>
      </c>
      <c r="AY170" s="19" t="s">
        <v>219</v>
      </c>
      <c r="BE170" s="118">
        <f t="shared" si="19"/>
        <v>0</v>
      </c>
      <c r="BF170" s="118">
        <f t="shared" si="20"/>
        <v>0</v>
      </c>
      <c r="BG170" s="118">
        <f t="shared" si="21"/>
        <v>0</v>
      </c>
      <c r="BH170" s="118">
        <f t="shared" si="22"/>
        <v>0</v>
      </c>
      <c r="BI170" s="118">
        <f t="shared" si="23"/>
        <v>0</v>
      </c>
      <c r="BJ170" s="19" t="s">
        <v>40</v>
      </c>
      <c r="BK170" s="118">
        <f t="shared" si="24"/>
        <v>0</v>
      </c>
      <c r="BL170" s="19" t="s">
        <v>268</v>
      </c>
      <c r="BM170" s="19" t="s">
        <v>2289</v>
      </c>
    </row>
    <row r="171" spans="2:65" s="1" customFormat="1" ht="25.5" customHeight="1">
      <c r="B171" s="35"/>
      <c r="C171" s="173" t="s">
        <v>447</v>
      </c>
      <c r="D171" s="173" t="s">
        <v>220</v>
      </c>
      <c r="E171" s="174" t="s">
        <v>2290</v>
      </c>
      <c r="F171" s="251" t="s">
        <v>2291</v>
      </c>
      <c r="G171" s="251"/>
      <c r="H171" s="251"/>
      <c r="I171" s="251"/>
      <c r="J171" s="175" t="s">
        <v>372</v>
      </c>
      <c r="K171" s="176">
        <v>1</v>
      </c>
      <c r="L171" s="252">
        <v>0</v>
      </c>
      <c r="M171" s="253"/>
      <c r="N171" s="254">
        <f t="shared" si="15"/>
        <v>0</v>
      </c>
      <c r="O171" s="254"/>
      <c r="P171" s="254"/>
      <c r="Q171" s="254"/>
      <c r="R171" s="37"/>
      <c r="T171" s="177" t="s">
        <v>22</v>
      </c>
      <c r="U171" s="44" t="s">
        <v>49</v>
      </c>
      <c r="V171" s="36"/>
      <c r="W171" s="178">
        <f t="shared" si="16"/>
        <v>0</v>
      </c>
      <c r="X171" s="178">
        <v>0</v>
      </c>
      <c r="Y171" s="178">
        <f t="shared" si="17"/>
        <v>0</v>
      </c>
      <c r="Z171" s="178">
        <v>0</v>
      </c>
      <c r="AA171" s="179">
        <f t="shared" si="18"/>
        <v>0</v>
      </c>
      <c r="AR171" s="19" t="s">
        <v>268</v>
      </c>
      <c r="AT171" s="19" t="s">
        <v>220</v>
      </c>
      <c r="AU171" s="19" t="s">
        <v>93</v>
      </c>
      <c r="AY171" s="19" t="s">
        <v>219</v>
      </c>
      <c r="BE171" s="118">
        <f t="shared" si="19"/>
        <v>0</v>
      </c>
      <c r="BF171" s="118">
        <f t="shared" si="20"/>
        <v>0</v>
      </c>
      <c r="BG171" s="118">
        <f t="shared" si="21"/>
        <v>0</v>
      </c>
      <c r="BH171" s="118">
        <f t="shared" si="22"/>
        <v>0</v>
      </c>
      <c r="BI171" s="118">
        <f t="shared" si="23"/>
        <v>0</v>
      </c>
      <c r="BJ171" s="19" t="s">
        <v>40</v>
      </c>
      <c r="BK171" s="118">
        <f t="shared" si="24"/>
        <v>0</v>
      </c>
      <c r="BL171" s="19" t="s">
        <v>268</v>
      </c>
      <c r="BM171" s="19" t="s">
        <v>2292</v>
      </c>
    </row>
    <row r="172" spans="2:65" s="1" customFormat="1" ht="25.5" customHeight="1">
      <c r="B172" s="35"/>
      <c r="C172" s="173" t="s">
        <v>451</v>
      </c>
      <c r="D172" s="173" t="s">
        <v>220</v>
      </c>
      <c r="E172" s="174" t="s">
        <v>2293</v>
      </c>
      <c r="F172" s="251" t="s">
        <v>2294</v>
      </c>
      <c r="G172" s="251"/>
      <c r="H172" s="251"/>
      <c r="I172" s="251"/>
      <c r="J172" s="175" t="s">
        <v>372</v>
      </c>
      <c r="K172" s="176">
        <v>3</v>
      </c>
      <c r="L172" s="252">
        <v>0</v>
      </c>
      <c r="M172" s="253"/>
      <c r="N172" s="254">
        <f t="shared" si="15"/>
        <v>0</v>
      </c>
      <c r="O172" s="254"/>
      <c r="P172" s="254"/>
      <c r="Q172" s="254"/>
      <c r="R172" s="37"/>
      <c r="T172" s="177" t="s">
        <v>22</v>
      </c>
      <c r="U172" s="44" t="s">
        <v>49</v>
      </c>
      <c r="V172" s="36"/>
      <c r="W172" s="178">
        <f t="shared" si="16"/>
        <v>0</v>
      </c>
      <c r="X172" s="178">
        <v>0</v>
      </c>
      <c r="Y172" s="178">
        <f t="shared" si="17"/>
        <v>0</v>
      </c>
      <c r="Z172" s="178">
        <v>0</v>
      </c>
      <c r="AA172" s="179">
        <f t="shared" si="18"/>
        <v>0</v>
      </c>
      <c r="AR172" s="19" t="s">
        <v>268</v>
      </c>
      <c r="AT172" s="19" t="s">
        <v>220</v>
      </c>
      <c r="AU172" s="19" t="s">
        <v>93</v>
      </c>
      <c r="AY172" s="19" t="s">
        <v>219</v>
      </c>
      <c r="BE172" s="118">
        <f t="shared" si="19"/>
        <v>0</v>
      </c>
      <c r="BF172" s="118">
        <f t="shared" si="20"/>
        <v>0</v>
      </c>
      <c r="BG172" s="118">
        <f t="shared" si="21"/>
        <v>0</v>
      </c>
      <c r="BH172" s="118">
        <f t="shared" si="22"/>
        <v>0</v>
      </c>
      <c r="BI172" s="118">
        <f t="shared" si="23"/>
        <v>0</v>
      </c>
      <c r="BJ172" s="19" t="s">
        <v>40</v>
      </c>
      <c r="BK172" s="118">
        <f t="shared" si="24"/>
        <v>0</v>
      </c>
      <c r="BL172" s="19" t="s">
        <v>268</v>
      </c>
      <c r="BM172" s="19" t="s">
        <v>2295</v>
      </c>
    </row>
    <row r="173" spans="2:65" s="1" customFormat="1" ht="25.5" customHeight="1">
      <c r="B173" s="35"/>
      <c r="C173" s="173" t="s">
        <v>455</v>
      </c>
      <c r="D173" s="173" t="s">
        <v>220</v>
      </c>
      <c r="E173" s="174" t="s">
        <v>2296</v>
      </c>
      <c r="F173" s="251" t="s">
        <v>2297</v>
      </c>
      <c r="G173" s="251"/>
      <c r="H173" s="251"/>
      <c r="I173" s="251"/>
      <c r="J173" s="175" t="s">
        <v>239</v>
      </c>
      <c r="K173" s="176">
        <v>0.49099999999999999</v>
      </c>
      <c r="L173" s="252">
        <v>0</v>
      </c>
      <c r="M173" s="253"/>
      <c r="N173" s="254">
        <f t="shared" si="15"/>
        <v>0</v>
      </c>
      <c r="O173" s="254"/>
      <c r="P173" s="254"/>
      <c r="Q173" s="254"/>
      <c r="R173" s="37"/>
      <c r="T173" s="177" t="s">
        <v>22</v>
      </c>
      <c r="U173" s="44" t="s">
        <v>49</v>
      </c>
      <c r="V173" s="36"/>
      <c r="W173" s="178">
        <f t="shared" si="16"/>
        <v>0</v>
      </c>
      <c r="X173" s="178">
        <v>0</v>
      </c>
      <c r="Y173" s="178">
        <f t="shared" si="17"/>
        <v>0</v>
      </c>
      <c r="Z173" s="178">
        <v>0</v>
      </c>
      <c r="AA173" s="179">
        <f t="shared" si="18"/>
        <v>0</v>
      </c>
      <c r="AR173" s="19" t="s">
        <v>268</v>
      </c>
      <c r="AT173" s="19" t="s">
        <v>220</v>
      </c>
      <c r="AU173" s="19" t="s">
        <v>93</v>
      </c>
      <c r="AY173" s="19" t="s">
        <v>219</v>
      </c>
      <c r="BE173" s="118">
        <f t="shared" si="19"/>
        <v>0</v>
      </c>
      <c r="BF173" s="118">
        <f t="shared" si="20"/>
        <v>0</v>
      </c>
      <c r="BG173" s="118">
        <f t="shared" si="21"/>
        <v>0</v>
      </c>
      <c r="BH173" s="118">
        <f t="shared" si="22"/>
        <v>0</v>
      </c>
      <c r="BI173" s="118">
        <f t="shared" si="23"/>
        <v>0</v>
      </c>
      <c r="BJ173" s="19" t="s">
        <v>40</v>
      </c>
      <c r="BK173" s="118">
        <f t="shared" si="24"/>
        <v>0</v>
      </c>
      <c r="BL173" s="19" t="s">
        <v>268</v>
      </c>
      <c r="BM173" s="19" t="s">
        <v>2298</v>
      </c>
    </row>
    <row r="174" spans="2:65" s="1" customFormat="1" ht="25.5" customHeight="1">
      <c r="B174" s="35"/>
      <c r="C174" s="173" t="s">
        <v>459</v>
      </c>
      <c r="D174" s="173" t="s">
        <v>220</v>
      </c>
      <c r="E174" s="174" t="s">
        <v>2299</v>
      </c>
      <c r="F174" s="251" t="s">
        <v>2300</v>
      </c>
      <c r="G174" s="251"/>
      <c r="H174" s="251"/>
      <c r="I174" s="251"/>
      <c r="J174" s="175" t="s">
        <v>239</v>
      </c>
      <c r="K174" s="176">
        <v>0.49099999999999999</v>
      </c>
      <c r="L174" s="252">
        <v>0</v>
      </c>
      <c r="M174" s="253"/>
      <c r="N174" s="254">
        <f t="shared" si="15"/>
        <v>0</v>
      </c>
      <c r="O174" s="254"/>
      <c r="P174" s="254"/>
      <c r="Q174" s="254"/>
      <c r="R174" s="37"/>
      <c r="T174" s="177" t="s">
        <v>22</v>
      </c>
      <c r="U174" s="44" t="s">
        <v>49</v>
      </c>
      <c r="V174" s="36"/>
      <c r="W174" s="178">
        <f t="shared" si="16"/>
        <v>0</v>
      </c>
      <c r="X174" s="178">
        <v>0</v>
      </c>
      <c r="Y174" s="178">
        <f t="shared" si="17"/>
        <v>0</v>
      </c>
      <c r="Z174" s="178">
        <v>0</v>
      </c>
      <c r="AA174" s="179">
        <f t="shared" si="18"/>
        <v>0</v>
      </c>
      <c r="AR174" s="19" t="s">
        <v>268</v>
      </c>
      <c r="AT174" s="19" t="s">
        <v>220</v>
      </c>
      <c r="AU174" s="19" t="s">
        <v>93</v>
      </c>
      <c r="AY174" s="19" t="s">
        <v>219</v>
      </c>
      <c r="BE174" s="118">
        <f t="shared" si="19"/>
        <v>0</v>
      </c>
      <c r="BF174" s="118">
        <f t="shared" si="20"/>
        <v>0</v>
      </c>
      <c r="BG174" s="118">
        <f t="shared" si="21"/>
        <v>0</v>
      </c>
      <c r="BH174" s="118">
        <f t="shared" si="22"/>
        <v>0</v>
      </c>
      <c r="BI174" s="118">
        <f t="shared" si="23"/>
        <v>0</v>
      </c>
      <c r="BJ174" s="19" t="s">
        <v>40</v>
      </c>
      <c r="BK174" s="118">
        <f t="shared" si="24"/>
        <v>0</v>
      </c>
      <c r="BL174" s="19" t="s">
        <v>268</v>
      </c>
      <c r="BM174" s="19" t="s">
        <v>2301</v>
      </c>
    </row>
    <row r="175" spans="2:65" s="10" customFormat="1" ht="29.85" customHeight="1">
      <c r="B175" s="162"/>
      <c r="C175" s="163"/>
      <c r="D175" s="172" t="s">
        <v>301</v>
      </c>
      <c r="E175" s="172"/>
      <c r="F175" s="172"/>
      <c r="G175" s="172"/>
      <c r="H175" s="172"/>
      <c r="I175" s="172"/>
      <c r="J175" s="172"/>
      <c r="K175" s="172"/>
      <c r="L175" s="172"/>
      <c r="M175" s="172"/>
      <c r="N175" s="255">
        <f>BK175</f>
        <v>0</v>
      </c>
      <c r="O175" s="256"/>
      <c r="P175" s="256"/>
      <c r="Q175" s="256"/>
      <c r="R175" s="165"/>
      <c r="T175" s="166"/>
      <c r="U175" s="163"/>
      <c r="V175" s="163"/>
      <c r="W175" s="167">
        <f>SUM(W176:W177)</f>
        <v>0</v>
      </c>
      <c r="X175" s="163"/>
      <c r="Y175" s="167">
        <f>SUM(Y176:Y177)</f>
        <v>0</v>
      </c>
      <c r="Z175" s="163"/>
      <c r="AA175" s="168">
        <f>SUM(AA176:AA177)</f>
        <v>0</v>
      </c>
      <c r="AR175" s="169" t="s">
        <v>93</v>
      </c>
      <c r="AT175" s="170" t="s">
        <v>83</v>
      </c>
      <c r="AU175" s="170" t="s">
        <v>40</v>
      </c>
      <c r="AY175" s="169" t="s">
        <v>219</v>
      </c>
      <c r="BK175" s="171">
        <f>SUM(BK176:BK177)</f>
        <v>0</v>
      </c>
    </row>
    <row r="176" spans="2:65" s="1" customFormat="1" ht="38.25" customHeight="1">
      <c r="B176" s="35"/>
      <c r="C176" s="173" t="s">
        <v>463</v>
      </c>
      <c r="D176" s="173" t="s">
        <v>220</v>
      </c>
      <c r="E176" s="174" t="s">
        <v>2151</v>
      </c>
      <c r="F176" s="251" t="s">
        <v>2302</v>
      </c>
      <c r="G176" s="251"/>
      <c r="H176" s="251"/>
      <c r="I176" s="251"/>
      <c r="J176" s="175" t="s">
        <v>223</v>
      </c>
      <c r="K176" s="176">
        <v>1</v>
      </c>
      <c r="L176" s="252">
        <v>0</v>
      </c>
      <c r="M176" s="253"/>
      <c r="N176" s="254">
        <f>ROUND(L176*K176,2)</f>
        <v>0</v>
      </c>
      <c r="O176" s="254"/>
      <c r="P176" s="254"/>
      <c r="Q176" s="254"/>
      <c r="R176" s="37"/>
      <c r="T176" s="177" t="s">
        <v>22</v>
      </c>
      <c r="U176" s="44" t="s">
        <v>49</v>
      </c>
      <c r="V176" s="36"/>
      <c r="W176" s="178">
        <f>V176*K176</f>
        <v>0</v>
      </c>
      <c r="X176" s="178">
        <v>0</v>
      </c>
      <c r="Y176" s="178">
        <f>X176*K176</f>
        <v>0</v>
      </c>
      <c r="Z176" s="178">
        <v>0</v>
      </c>
      <c r="AA176" s="179">
        <f>Z176*K176</f>
        <v>0</v>
      </c>
      <c r="AR176" s="19" t="s">
        <v>268</v>
      </c>
      <c r="AT176" s="19" t="s">
        <v>220</v>
      </c>
      <c r="AU176" s="19" t="s">
        <v>93</v>
      </c>
      <c r="AY176" s="19" t="s">
        <v>219</v>
      </c>
      <c r="BE176" s="118">
        <f>IF(U176="základní",N176,0)</f>
        <v>0</v>
      </c>
      <c r="BF176" s="118">
        <f>IF(U176="snížená",N176,0)</f>
        <v>0</v>
      </c>
      <c r="BG176" s="118">
        <f>IF(U176="zákl. přenesená",N176,0)</f>
        <v>0</v>
      </c>
      <c r="BH176" s="118">
        <f>IF(U176="sníž. přenesená",N176,0)</f>
        <v>0</v>
      </c>
      <c r="BI176" s="118">
        <f>IF(U176="nulová",N176,0)</f>
        <v>0</v>
      </c>
      <c r="BJ176" s="19" t="s">
        <v>40</v>
      </c>
      <c r="BK176" s="118">
        <f>ROUND(L176*K176,2)</f>
        <v>0</v>
      </c>
      <c r="BL176" s="19" t="s">
        <v>268</v>
      </c>
      <c r="BM176" s="19" t="s">
        <v>2303</v>
      </c>
    </row>
    <row r="177" spans="2:65" s="1" customFormat="1" ht="38.25" customHeight="1">
      <c r="B177" s="35"/>
      <c r="C177" s="173" t="s">
        <v>467</v>
      </c>
      <c r="D177" s="173" t="s">
        <v>220</v>
      </c>
      <c r="E177" s="174" t="s">
        <v>2154</v>
      </c>
      <c r="F177" s="251" t="s">
        <v>2155</v>
      </c>
      <c r="G177" s="251"/>
      <c r="H177" s="251"/>
      <c r="I177" s="251"/>
      <c r="J177" s="175" t="s">
        <v>429</v>
      </c>
      <c r="K177" s="176">
        <v>54</v>
      </c>
      <c r="L177" s="252">
        <v>0</v>
      </c>
      <c r="M177" s="253"/>
      <c r="N177" s="254">
        <f>ROUND(L177*K177,2)</f>
        <v>0</v>
      </c>
      <c r="O177" s="254"/>
      <c r="P177" s="254"/>
      <c r="Q177" s="254"/>
      <c r="R177" s="37"/>
      <c r="T177" s="177" t="s">
        <v>22</v>
      </c>
      <c r="U177" s="44" t="s">
        <v>49</v>
      </c>
      <c r="V177" s="36"/>
      <c r="W177" s="178">
        <f>V177*K177</f>
        <v>0</v>
      </c>
      <c r="X177" s="178">
        <v>0</v>
      </c>
      <c r="Y177" s="178">
        <f>X177*K177</f>
        <v>0</v>
      </c>
      <c r="Z177" s="178">
        <v>0</v>
      </c>
      <c r="AA177" s="179">
        <f>Z177*K177</f>
        <v>0</v>
      </c>
      <c r="AR177" s="19" t="s">
        <v>268</v>
      </c>
      <c r="AT177" s="19" t="s">
        <v>220</v>
      </c>
      <c r="AU177" s="19" t="s">
        <v>93</v>
      </c>
      <c r="AY177" s="19" t="s">
        <v>219</v>
      </c>
      <c r="BE177" s="118">
        <f>IF(U177="základní",N177,0)</f>
        <v>0</v>
      </c>
      <c r="BF177" s="118">
        <f>IF(U177="snížená",N177,0)</f>
        <v>0</v>
      </c>
      <c r="BG177" s="118">
        <f>IF(U177="zákl. přenesená",N177,0)</f>
        <v>0</v>
      </c>
      <c r="BH177" s="118">
        <f>IF(U177="sníž. přenesená",N177,0)</f>
        <v>0</v>
      </c>
      <c r="BI177" s="118">
        <f>IF(U177="nulová",N177,0)</f>
        <v>0</v>
      </c>
      <c r="BJ177" s="19" t="s">
        <v>40</v>
      </c>
      <c r="BK177" s="118">
        <f>ROUND(L177*K177,2)</f>
        <v>0</v>
      </c>
      <c r="BL177" s="19" t="s">
        <v>268</v>
      </c>
      <c r="BM177" s="19" t="s">
        <v>2304</v>
      </c>
    </row>
    <row r="178" spans="2:65" s="10" customFormat="1" ht="37.35" customHeight="1">
      <c r="B178" s="162"/>
      <c r="C178" s="163"/>
      <c r="D178" s="164" t="s">
        <v>1710</v>
      </c>
      <c r="E178" s="164"/>
      <c r="F178" s="164"/>
      <c r="G178" s="164"/>
      <c r="H178" s="164"/>
      <c r="I178" s="164"/>
      <c r="J178" s="164"/>
      <c r="K178" s="164"/>
      <c r="L178" s="164"/>
      <c r="M178" s="164"/>
      <c r="N178" s="286">
        <f>BK178</f>
        <v>0</v>
      </c>
      <c r="O178" s="287"/>
      <c r="P178" s="287"/>
      <c r="Q178" s="287"/>
      <c r="R178" s="165"/>
      <c r="T178" s="166"/>
      <c r="U178" s="163"/>
      <c r="V178" s="163"/>
      <c r="W178" s="167">
        <f>SUM(W179:W180)</f>
        <v>0</v>
      </c>
      <c r="X178" s="163"/>
      <c r="Y178" s="167">
        <f>SUM(Y179:Y180)</f>
        <v>0</v>
      </c>
      <c r="Z178" s="163"/>
      <c r="AA178" s="168">
        <f>SUM(AA179:AA180)</f>
        <v>0</v>
      </c>
      <c r="AR178" s="169" t="s">
        <v>224</v>
      </c>
      <c r="AT178" s="170" t="s">
        <v>83</v>
      </c>
      <c r="AU178" s="170" t="s">
        <v>84</v>
      </c>
      <c r="AY178" s="169" t="s">
        <v>219</v>
      </c>
      <c r="BK178" s="171">
        <f>SUM(BK179:BK180)</f>
        <v>0</v>
      </c>
    </row>
    <row r="179" spans="2:65" s="1" customFormat="1" ht="25.5" customHeight="1">
      <c r="B179" s="35"/>
      <c r="C179" s="173" t="s">
        <v>471</v>
      </c>
      <c r="D179" s="173" t="s">
        <v>220</v>
      </c>
      <c r="E179" s="174" t="s">
        <v>2171</v>
      </c>
      <c r="F179" s="251" t="s">
        <v>2172</v>
      </c>
      <c r="G179" s="251"/>
      <c r="H179" s="251"/>
      <c r="I179" s="251"/>
      <c r="J179" s="175" t="s">
        <v>2162</v>
      </c>
      <c r="K179" s="176">
        <v>20</v>
      </c>
      <c r="L179" s="252">
        <v>0</v>
      </c>
      <c r="M179" s="253"/>
      <c r="N179" s="254">
        <f>ROUND(L179*K179,2)</f>
        <v>0</v>
      </c>
      <c r="O179" s="254"/>
      <c r="P179" s="254"/>
      <c r="Q179" s="254"/>
      <c r="R179" s="37"/>
      <c r="T179" s="177" t="s">
        <v>22</v>
      </c>
      <c r="U179" s="44" t="s">
        <v>49</v>
      </c>
      <c r="V179" s="36"/>
      <c r="W179" s="178">
        <f>V179*K179</f>
        <v>0</v>
      </c>
      <c r="X179" s="178">
        <v>0</v>
      </c>
      <c r="Y179" s="178">
        <f>X179*K179</f>
        <v>0</v>
      </c>
      <c r="Z179" s="178">
        <v>0</v>
      </c>
      <c r="AA179" s="179">
        <f>Z179*K179</f>
        <v>0</v>
      </c>
      <c r="AR179" s="19" t="s">
        <v>2163</v>
      </c>
      <c r="AT179" s="19" t="s">
        <v>220</v>
      </c>
      <c r="AU179" s="19" t="s">
        <v>40</v>
      </c>
      <c r="AY179" s="19" t="s">
        <v>219</v>
      </c>
      <c r="BE179" s="118">
        <f>IF(U179="základní",N179,0)</f>
        <v>0</v>
      </c>
      <c r="BF179" s="118">
        <f>IF(U179="snížená",N179,0)</f>
        <v>0</v>
      </c>
      <c r="BG179" s="118">
        <f>IF(U179="zákl. přenesená",N179,0)</f>
        <v>0</v>
      </c>
      <c r="BH179" s="118">
        <f>IF(U179="sníž. přenesená",N179,0)</f>
        <v>0</v>
      </c>
      <c r="BI179" s="118">
        <f>IF(U179="nulová",N179,0)</f>
        <v>0</v>
      </c>
      <c r="BJ179" s="19" t="s">
        <v>40</v>
      </c>
      <c r="BK179" s="118">
        <f>ROUND(L179*K179,2)</f>
        <v>0</v>
      </c>
      <c r="BL179" s="19" t="s">
        <v>2163</v>
      </c>
      <c r="BM179" s="19" t="s">
        <v>2305</v>
      </c>
    </row>
    <row r="180" spans="2:65" s="1" customFormat="1" ht="16.5" customHeight="1">
      <c r="B180" s="35"/>
      <c r="C180" s="173" t="s">
        <v>475</v>
      </c>
      <c r="D180" s="173" t="s">
        <v>220</v>
      </c>
      <c r="E180" s="174" t="s">
        <v>2306</v>
      </c>
      <c r="F180" s="251" t="s">
        <v>2307</v>
      </c>
      <c r="G180" s="251"/>
      <c r="H180" s="251"/>
      <c r="I180" s="251"/>
      <c r="J180" s="175" t="s">
        <v>2162</v>
      </c>
      <c r="K180" s="176">
        <v>20</v>
      </c>
      <c r="L180" s="252">
        <v>0</v>
      </c>
      <c r="M180" s="253"/>
      <c r="N180" s="254">
        <f>ROUND(L180*K180,2)</f>
        <v>0</v>
      </c>
      <c r="O180" s="254"/>
      <c r="P180" s="254"/>
      <c r="Q180" s="254"/>
      <c r="R180" s="37"/>
      <c r="T180" s="177" t="s">
        <v>22</v>
      </c>
      <c r="U180" s="44" t="s">
        <v>49</v>
      </c>
      <c r="V180" s="36"/>
      <c r="W180" s="178">
        <f>V180*K180</f>
        <v>0</v>
      </c>
      <c r="X180" s="178">
        <v>0</v>
      </c>
      <c r="Y180" s="178">
        <f>X180*K180</f>
        <v>0</v>
      </c>
      <c r="Z180" s="178">
        <v>0</v>
      </c>
      <c r="AA180" s="179">
        <f>Z180*K180</f>
        <v>0</v>
      </c>
      <c r="AR180" s="19" t="s">
        <v>2163</v>
      </c>
      <c r="AT180" s="19" t="s">
        <v>220</v>
      </c>
      <c r="AU180" s="19" t="s">
        <v>40</v>
      </c>
      <c r="AY180" s="19" t="s">
        <v>219</v>
      </c>
      <c r="BE180" s="118">
        <f>IF(U180="základní",N180,0)</f>
        <v>0</v>
      </c>
      <c r="BF180" s="118">
        <f>IF(U180="snížená",N180,0)</f>
        <v>0</v>
      </c>
      <c r="BG180" s="118">
        <f>IF(U180="zákl. přenesená",N180,0)</f>
        <v>0</v>
      </c>
      <c r="BH180" s="118">
        <f>IF(U180="sníž. přenesená",N180,0)</f>
        <v>0</v>
      </c>
      <c r="BI180" s="118">
        <f>IF(U180="nulová",N180,0)</f>
        <v>0</v>
      </c>
      <c r="BJ180" s="19" t="s">
        <v>40</v>
      </c>
      <c r="BK180" s="118">
        <f>ROUND(L180*K180,2)</f>
        <v>0</v>
      </c>
      <c r="BL180" s="19" t="s">
        <v>2163</v>
      </c>
      <c r="BM180" s="19" t="s">
        <v>2308</v>
      </c>
    </row>
    <row r="181" spans="2:65" s="1" customFormat="1" ht="49.9" customHeight="1">
      <c r="B181" s="35"/>
      <c r="C181" s="36"/>
      <c r="D181" s="164" t="s">
        <v>282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249">
        <f>BK181</f>
        <v>0</v>
      </c>
      <c r="O181" s="250"/>
      <c r="P181" s="250"/>
      <c r="Q181" s="250"/>
      <c r="R181" s="37"/>
      <c r="T181" s="153"/>
      <c r="U181" s="56"/>
      <c r="V181" s="56"/>
      <c r="W181" s="56"/>
      <c r="X181" s="56"/>
      <c r="Y181" s="56"/>
      <c r="Z181" s="56"/>
      <c r="AA181" s="58"/>
      <c r="AT181" s="19" t="s">
        <v>83</v>
      </c>
      <c r="AU181" s="19" t="s">
        <v>84</v>
      </c>
      <c r="AY181" s="19" t="s">
        <v>283</v>
      </c>
      <c r="BK181" s="118">
        <v>0</v>
      </c>
    </row>
    <row r="182" spans="2:65" s="1" customFormat="1" ht="6.95" customHeight="1">
      <c r="B182" s="59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1"/>
    </row>
  </sheetData>
  <sheetProtection algorithmName="SHA-512" hashValue="52l6QKFbWR3DF2dWN1DI6jOoVW4Yv7ZTVynSbynGZHxlxx/OJ0QZ1ElPOnBCD8NwnrlNGQZTOI9BP+du6rhedQ==" saltValue="Bs7P1NBc2y7wXwvi8+9Zsg+q+PMi9C6K5aam+eEmG1QpbLPoerxTm/IBUxRRSXd/5RgfeeKdhBqIvSnxNhWr1w==" spinCount="10" sheet="1" objects="1" scenarios="1" formatColumns="0" formatRows="0"/>
  <mergeCells count="224">
    <mergeCell ref="F174:I174"/>
    <mergeCell ref="F173:I173"/>
    <mergeCell ref="F176:I176"/>
    <mergeCell ref="F177:I177"/>
    <mergeCell ref="F179:I179"/>
    <mergeCell ref="F180:I180"/>
    <mergeCell ref="D103:H103"/>
    <mergeCell ref="D100:H100"/>
    <mergeCell ref="D101:H101"/>
    <mergeCell ref="D102:H102"/>
    <mergeCell ref="D104:H104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L174:M174"/>
    <mergeCell ref="L173:M173"/>
    <mergeCell ref="L176:M176"/>
    <mergeCell ref="L177:M177"/>
    <mergeCell ref="L179:M179"/>
    <mergeCell ref="L180:M180"/>
    <mergeCell ref="N169:Q169"/>
    <mergeCell ref="N168:Q168"/>
    <mergeCell ref="N170:Q170"/>
    <mergeCell ref="N171:Q171"/>
    <mergeCell ref="N172:Q172"/>
    <mergeCell ref="N173:Q173"/>
    <mergeCell ref="N174:Q174"/>
    <mergeCell ref="N176:Q176"/>
    <mergeCell ref="N177:Q177"/>
    <mergeCell ref="N179:Q179"/>
    <mergeCell ref="N180:Q180"/>
    <mergeCell ref="N175:Q175"/>
    <mergeCell ref="N178:Q178"/>
    <mergeCell ref="N181:Q181"/>
    <mergeCell ref="F142:I142"/>
    <mergeCell ref="L142:M142"/>
    <mergeCell ref="N142:Q142"/>
    <mergeCell ref="N143:Q143"/>
    <mergeCell ref="N144:Q144"/>
    <mergeCell ref="N145:Q145"/>
    <mergeCell ref="N146:Q146"/>
    <mergeCell ref="N147:Q147"/>
    <mergeCell ref="N148:Q148"/>
    <mergeCell ref="N149:Q149"/>
    <mergeCell ref="N150:Q150"/>
    <mergeCell ref="N151:Q151"/>
    <mergeCell ref="N152:Q152"/>
    <mergeCell ref="F143:I143"/>
    <mergeCell ref="F147:I147"/>
    <mergeCell ref="F145:I145"/>
    <mergeCell ref="F144:I144"/>
    <mergeCell ref="F146:I146"/>
    <mergeCell ref="F148:I148"/>
    <mergeCell ref="F149:I149"/>
    <mergeCell ref="F150:I150"/>
    <mergeCell ref="F151:I151"/>
    <mergeCell ref="F152:I152"/>
    <mergeCell ref="L143:M143"/>
    <mergeCell ref="L149:M149"/>
    <mergeCell ref="L144:M144"/>
    <mergeCell ref="L145:M145"/>
    <mergeCell ref="L146:M146"/>
    <mergeCell ref="L147:M147"/>
    <mergeCell ref="L148:M148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N167:Q167"/>
    <mergeCell ref="N153:Q153"/>
    <mergeCell ref="N156:Q156"/>
    <mergeCell ref="N154:Q154"/>
    <mergeCell ref="N155:Q155"/>
    <mergeCell ref="N157:Q157"/>
    <mergeCell ref="N158:Q158"/>
    <mergeCell ref="N159:Q159"/>
    <mergeCell ref="N160:Q160"/>
    <mergeCell ref="N161:Q161"/>
    <mergeCell ref="N162:Q162"/>
    <mergeCell ref="N163:Q163"/>
    <mergeCell ref="N164:Q164"/>
    <mergeCell ref="N165:Q165"/>
    <mergeCell ref="N166:Q166"/>
    <mergeCell ref="F166:I166"/>
    <mergeCell ref="F167:I167"/>
    <mergeCell ref="F168:I168"/>
    <mergeCell ref="F169:I169"/>
    <mergeCell ref="F170:I170"/>
    <mergeCell ref="F171:I171"/>
    <mergeCell ref="F172:I172"/>
    <mergeCell ref="L158:M158"/>
    <mergeCell ref="L159:M159"/>
    <mergeCell ref="L160:M160"/>
    <mergeCell ref="L161:M161"/>
    <mergeCell ref="L162:M162"/>
    <mergeCell ref="L163:M163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N125:Q125"/>
    <mergeCell ref="N126:Q126"/>
    <mergeCell ref="N127:Q127"/>
    <mergeCell ref="N134:Q134"/>
    <mergeCell ref="N137:Q137"/>
    <mergeCell ref="N140:Q140"/>
    <mergeCell ref="N141:Q141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9:Q99"/>
    <mergeCell ref="N100:Q100"/>
    <mergeCell ref="N101:Q101"/>
    <mergeCell ref="N102:Q102"/>
    <mergeCell ref="N103:Q103"/>
    <mergeCell ref="N104:Q104"/>
    <mergeCell ref="N105:Q105"/>
    <mergeCell ref="L107:Q107"/>
    <mergeCell ref="C113:Q113"/>
    <mergeCell ref="F115:P115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F129:I129"/>
    <mergeCell ref="L128:M128"/>
    <mergeCell ref="N128:Q128"/>
    <mergeCell ref="L129:M129"/>
    <mergeCell ref="N129:Q129"/>
    <mergeCell ref="L130:M130"/>
    <mergeCell ref="N130:Q130"/>
    <mergeCell ref="L131:M131"/>
    <mergeCell ref="N131:Q131"/>
    <mergeCell ref="L132:M132"/>
    <mergeCell ref="N132:Q132"/>
    <mergeCell ref="L133:M133"/>
    <mergeCell ref="N133:Q133"/>
    <mergeCell ref="F130:I130"/>
    <mergeCell ref="F133:I133"/>
    <mergeCell ref="F132:I132"/>
    <mergeCell ref="F131:I131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</mergeCells>
  <hyperlinks>
    <hyperlink ref="F1:G1" location="C2" display="1) Krycí list rozpočtu"/>
    <hyperlink ref="H1:K1" location="C87" display="2) Rekapitulace rozpočtu"/>
    <hyperlink ref="L1" location="C124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5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2"/>
      <c r="C1" s="12"/>
      <c r="D1" s="13" t="s">
        <v>1</v>
      </c>
      <c r="E1" s="12"/>
      <c r="F1" s="14" t="s">
        <v>175</v>
      </c>
      <c r="G1" s="14"/>
      <c r="H1" s="277" t="s">
        <v>176</v>
      </c>
      <c r="I1" s="277"/>
      <c r="J1" s="277"/>
      <c r="K1" s="277"/>
      <c r="L1" s="14" t="s">
        <v>177</v>
      </c>
      <c r="M1" s="12"/>
      <c r="N1" s="12"/>
      <c r="O1" s="13" t="s">
        <v>178</v>
      </c>
      <c r="P1" s="12"/>
      <c r="Q1" s="12"/>
      <c r="R1" s="12"/>
      <c r="S1" s="14" t="s">
        <v>179</v>
      </c>
      <c r="T1" s="14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19" t="s">
        <v>117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93</v>
      </c>
    </row>
    <row r="4" spans="1:66" ht="36.950000000000003" customHeight="1">
      <c r="B4" s="23"/>
      <c r="C4" s="207" t="s">
        <v>180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64" t="str">
        <f>'Rekapitulace stavby'!K6</f>
        <v>Dobruška - objekt výuky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"/>
      <c r="R6" s="24"/>
    </row>
    <row r="7" spans="1:66" ht="25.35" customHeight="1">
      <c r="B7" s="23"/>
      <c r="C7" s="26"/>
      <c r="D7" s="30" t="s">
        <v>181</v>
      </c>
      <c r="E7" s="26"/>
      <c r="F7" s="264" t="s">
        <v>284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4"/>
    </row>
    <row r="8" spans="1:66" s="1" customFormat="1" ht="32.85" customHeight="1">
      <c r="B8" s="35"/>
      <c r="C8" s="36"/>
      <c r="D8" s="29" t="s">
        <v>183</v>
      </c>
      <c r="E8" s="36"/>
      <c r="F8" s="221" t="s">
        <v>2309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79" t="str">
        <f>'Rekapitulace stavby'!AN8</f>
        <v>5. 3. 2018</v>
      </c>
      <c r="P10" s="266"/>
      <c r="Q10" s="36"/>
      <c r="R10" s="37"/>
    </row>
    <row r="11" spans="1:66" s="1" customFormat="1" ht="10.7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220" t="s">
        <v>30</v>
      </c>
      <c r="P12" s="220"/>
      <c r="Q12" s="36"/>
      <c r="R12" s="37"/>
    </row>
    <row r="13" spans="1:66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220" t="s">
        <v>22</v>
      </c>
      <c r="P13" s="220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33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80" t="str">
        <f>IF('Rekapitulace stavby'!AN13="","",'Rekapitulace stavby'!AN13)</f>
        <v>Vyplň údaj</v>
      </c>
      <c r="P15" s="220"/>
      <c r="Q15" s="36"/>
      <c r="R15" s="37"/>
    </row>
    <row r="16" spans="1:66" s="1" customFormat="1" ht="18" customHeight="1">
      <c r="B16" s="35"/>
      <c r="C16" s="36"/>
      <c r="D16" s="36"/>
      <c r="E16" s="280" t="str">
        <f>IF('Rekapitulace stavby'!E14="","",'Rekapitulace stavby'!E14)</f>
        <v>Vyplň údaj</v>
      </c>
      <c r="F16" s="281"/>
      <c r="G16" s="281"/>
      <c r="H16" s="281"/>
      <c r="I16" s="281"/>
      <c r="J16" s="281"/>
      <c r="K16" s="281"/>
      <c r="L16" s="281"/>
      <c r="M16" s="30" t="s">
        <v>32</v>
      </c>
      <c r="N16" s="36"/>
      <c r="O16" s="280" t="str">
        <f>IF('Rekapitulace stavby'!AN14="","",'Rekapitulace stavby'!AN14)</f>
        <v>Vyplň údaj</v>
      </c>
      <c r="P16" s="220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35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220" t="s">
        <v>36</v>
      </c>
      <c r="P18" s="220"/>
      <c r="Q18" s="36"/>
      <c r="R18" s="37"/>
    </row>
    <row r="19" spans="2:18" s="1" customFormat="1" ht="18" customHeight="1">
      <c r="B19" s="35"/>
      <c r="C19" s="36"/>
      <c r="D19" s="36"/>
      <c r="E19" s="28" t="s">
        <v>37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220" t="s">
        <v>38</v>
      </c>
      <c r="P19" s="220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41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220" t="s">
        <v>36</v>
      </c>
      <c r="P21" s="220"/>
      <c r="Q21" s="36"/>
      <c r="R21" s="37"/>
    </row>
    <row r="22" spans="2:18" s="1" customFormat="1" ht="18" customHeight="1">
      <c r="B22" s="35"/>
      <c r="C22" s="36"/>
      <c r="D22" s="36"/>
      <c r="E22" s="28" t="s">
        <v>37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220" t="s">
        <v>38</v>
      </c>
      <c r="P22" s="220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85.5" customHeight="1">
      <c r="B25" s="35"/>
      <c r="C25" s="36"/>
      <c r="D25" s="36"/>
      <c r="E25" s="215" t="s">
        <v>44</v>
      </c>
      <c r="F25" s="215"/>
      <c r="G25" s="215"/>
      <c r="H25" s="215"/>
      <c r="I25" s="215"/>
      <c r="J25" s="215"/>
      <c r="K25" s="215"/>
      <c r="L25" s="215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6" t="s">
        <v>184</v>
      </c>
      <c r="E28" s="36"/>
      <c r="F28" s="36"/>
      <c r="G28" s="36"/>
      <c r="H28" s="36"/>
      <c r="I28" s="36"/>
      <c r="J28" s="36"/>
      <c r="K28" s="36"/>
      <c r="L28" s="36"/>
      <c r="M28" s="216">
        <f>N89</f>
        <v>0</v>
      </c>
      <c r="N28" s="216"/>
      <c r="O28" s="216"/>
      <c r="P28" s="216"/>
      <c r="Q28" s="36"/>
      <c r="R28" s="37"/>
    </row>
    <row r="29" spans="2:18" s="1" customFormat="1" ht="14.45" customHeight="1">
      <c r="B29" s="35"/>
      <c r="C29" s="36"/>
      <c r="D29" s="34" t="s">
        <v>169</v>
      </c>
      <c r="E29" s="36"/>
      <c r="F29" s="36"/>
      <c r="G29" s="36"/>
      <c r="H29" s="36"/>
      <c r="I29" s="36"/>
      <c r="J29" s="36"/>
      <c r="K29" s="36"/>
      <c r="L29" s="36"/>
      <c r="M29" s="216">
        <f>N98</f>
        <v>0</v>
      </c>
      <c r="N29" s="216"/>
      <c r="O29" s="216"/>
      <c r="P29" s="216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7" t="s">
        <v>47</v>
      </c>
      <c r="E31" s="36"/>
      <c r="F31" s="36"/>
      <c r="G31" s="36"/>
      <c r="H31" s="36"/>
      <c r="I31" s="36"/>
      <c r="J31" s="36"/>
      <c r="K31" s="36"/>
      <c r="L31" s="36"/>
      <c r="M31" s="278">
        <f>ROUND(M28+M29,0)</f>
        <v>0</v>
      </c>
      <c r="N31" s="263"/>
      <c r="O31" s="263"/>
      <c r="P31" s="263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48</v>
      </c>
      <c r="E33" s="42" t="s">
        <v>49</v>
      </c>
      <c r="F33" s="43">
        <v>0.21</v>
      </c>
      <c r="G33" s="128" t="s">
        <v>50</v>
      </c>
      <c r="H33" s="274">
        <f>(SUM(BE98:BE105)+SUM(BE124:BE163))</f>
        <v>0</v>
      </c>
      <c r="I33" s="263"/>
      <c r="J33" s="263"/>
      <c r="K33" s="36"/>
      <c r="L33" s="36"/>
      <c r="M33" s="274">
        <f>ROUND((SUM(BE98:BE105)+SUM(BE124:BE163)), 0)*F33</f>
        <v>0</v>
      </c>
      <c r="N33" s="263"/>
      <c r="O33" s="263"/>
      <c r="P33" s="263"/>
      <c r="Q33" s="36"/>
      <c r="R33" s="37"/>
    </row>
    <row r="34" spans="2:18" s="1" customFormat="1" ht="14.45" customHeight="1">
      <c r="B34" s="35"/>
      <c r="C34" s="36"/>
      <c r="D34" s="36"/>
      <c r="E34" s="42" t="s">
        <v>51</v>
      </c>
      <c r="F34" s="43">
        <v>0.15</v>
      </c>
      <c r="G34" s="128" t="s">
        <v>50</v>
      </c>
      <c r="H34" s="274">
        <f>(SUM(BF98:BF105)+SUM(BF124:BF163))</f>
        <v>0</v>
      </c>
      <c r="I34" s="263"/>
      <c r="J34" s="263"/>
      <c r="K34" s="36"/>
      <c r="L34" s="36"/>
      <c r="M34" s="274">
        <f>ROUND((SUM(BF98:BF105)+SUM(BF124:BF163)), 0)*F34</f>
        <v>0</v>
      </c>
      <c r="N34" s="263"/>
      <c r="O34" s="263"/>
      <c r="P34" s="263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52</v>
      </c>
      <c r="F35" s="43">
        <v>0.21</v>
      </c>
      <c r="G35" s="128" t="s">
        <v>50</v>
      </c>
      <c r="H35" s="274">
        <f>(SUM(BG98:BG105)+SUM(BG124:BG163))</f>
        <v>0</v>
      </c>
      <c r="I35" s="263"/>
      <c r="J35" s="263"/>
      <c r="K35" s="36"/>
      <c r="L35" s="36"/>
      <c r="M35" s="274">
        <v>0</v>
      </c>
      <c r="N35" s="263"/>
      <c r="O35" s="263"/>
      <c r="P35" s="26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53</v>
      </c>
      <c r="F36" s="43">
        <v>0.15</v>
      </c>
      <c r="G36" s="128" t="s">
        <v>50</v>
      </c>
      <c r="H36" s="274">
        <f>(SUM(BH98:BH105)+SUM(BH124:BH163))</f>
        <v>0</v>
      </c>
      <c r="I36" s="263"/>
      <c r="J36" s="263"/>
      <c r="K36" s="36"/>
      <c r="L36" s="36"/>
      <c r="M36" s="274">
        <v>0</v>
      </c>
      <c r="N36" s="263"/>
      <c r="O36" s="263"/>
      <c r="P36" s="26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54</v>
      </c>
      <c r="F37" s="43">
        <v>0</v>
      </c>
      <c r="G37" s="128" t="s">
        <v>50</v>
      </c>
      <c r="H37" s="274">
        <f>(SUM(BI98:BI105)+SUM(BI124:BI163))</f>
        <v>0</v>
      </c>
      <c r="I37" s="263"/>
      <c r="J37" s="263"/>
      <c r="K37" s="36"/>
      <c r="L37" s="36"/>
      <c r="M37" s="274">
        <v>0</v>
      </c>
      <c r="N37" s="263"/>
      <c r="O37" s="263"/>
      <c r="P37" s="263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4"/>
      <c r="D39" s="129" t="s">
        <v>55</v>
      </c>
      <c r="E39" s="79"/>
      <c r="F39" s="79"/>
      <c r="G39" s="130" t="s">
        <v>56</v>
      </c>
      <c r="H39" s="131" t="s">
        <v>57</v>
      </c>
      <c r="I39" s="79"/>
      <c r="J39" s="79"/>
      <c r="K39" s="79"/>
      <c r="L39" s="275">
        <f>SUM(M31:M37)</f>
        <v>0</v>
      </c>
      <c r="M39" s="275"/>
      <c r="N39" s="275"/>
      <c r="O39" s="275"/>
      <c r="P39" s="276"/>
      <c r="Q39" s="124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5"/>
      <c r="C50" s="36"/>
      <c r="D50" s="50" t="s">
        <v>58</v>
      </c>
      <c r="E50" s="51"/>
      <c r="F50" s="51"/>
      <c r="G50" s="51"/>
      <c r="H50" s="52"/>
      <c r="I50" s="36"/>
      <c r="J50" s="50" t="s">
        <v>59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5">
      <c r="B59" s="35"/>
      <c r="C59" s="36"/>
      <c r="D59" s="55" t="s">
        <v>60</v>
      </c>
      <c r="E59" s="56"/>
      <c r="F59" s="56"/>
      <c r="G59" s="57" t="s">
        <v>61</v>
      </c>
      <c r="H59" s="58"/>
      <c r="I59" s="36"/>
      <c r="J59" s="55" t="s">
        <v>60</v>
      </c>
      <c r="K59" s="56"/>
      <c r="L59" s="56"/>
      <c r="M59" s="56"/>
      <c r="N59" s="57" t="s">
        <v>61</v>
      </c>
      <c r="O59" s="56"/>
      <c r="P59" s="58"/>
      <c r="Q59" s="36"/>
      <c r="R59" s="37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5"/>
      <c r="C61" s="36"/>
      <c r="D61" s="50" t="s">
        <v>62</v>
      </c>
      <c r="E61" s="51"/>
      <c r="F61" s="51"/>
      <c r="G61" s="51"/>
      <c r="H61" s="52"/>
      <c r="I61" s="36"/>
      <c r="J61" s="50" t="s">
        <v>63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 ht="15">
      <c r="B70" s="35"/>
      <c r="C70" s="36"/>
      <c r="D70" s="55" t="s">
        <v>60</v>
      </c>
      <c r="E70" s="56"/>
      <c r="F70" s="56"/>
      <c r="G70" s="57" t="s">
        <v>61</v>
      </c>
      <c r="H70" s="58"/>
      <c r="I70" s="36"/>
      <c r="J70" s="55" t="s">
        <v>60</v>
      </c>
      <c r="K70" s="56"/>
      <c r="L70" s="56"/>
      <c r="M70" s="56"/>
      <c r="N70" s="57" t="s">
        <v>61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21" s="1" customFormat="1" ht="36.950000000000003" customHeight="1">
      <c r="B76" s="35"/>
      <c r="C76" s="207" t="s">
        <v>185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  <c r="T76" s="135"/>
      <c r="U76" s="135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5"/>
      <c r="U77" s="135"/>
    </row>
    <row r="78" spans="2:21" s="1" customFormat="1" ht="30" customHeight="1">
      <c r="B78" s="35"/>
      <c r="C78" s="30" t="s">
        <v>19</v>
      </c>
      <c r="D78" s="36"/>
      <c r="E78" s="36"/>
      <c r="F78" s="264" t="str">
        <f>F6</f>
        <v>Dobruška - objekt výuky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6"/>
      <c r="R78" s="37"/>
      <c r="T78" s="135"/>
      <c r="U78" s="135"/>
    </row>
    <row r="79" spans="2:21" ht="30" customHeight="1">
      <c r="B79" s="23"/>
      <c r="C79" s="30" t="s">
        <v>181</v>
      </c>
      <c r="D79" s="26"/>
      <c r="E79" s="26"/>
      <c r="F79" s="264" t="s">
        <v>284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4"/>
      <c r="T79" s="136"/>
      <c r="U79" s="136"/>
    </row>
    <row r="80" spans="2:21" s="1" customFormat="1" ht="36.950000000000003" customHeight="1">
      <c r="B80" s="35"/>
      <c r="C80" s="69" t="s">
        <v>183</v>
      </c>
      <c r="D80" s="36"/>
      <c r="E80" s="36"/>
      <c r="F80" s="236" t="str">
        <f>F8</f>
        <v>005 - Kabelová přípojka NN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36"/>
      <c r="R80" s="37"/>
      <c r="T80" s="135"/>
      <c r="U80" s="135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5"/>
      <c r="U81" s="135"/>
    </row>
    <row r="82" spans="2:47" s="1" customFormat="1" ht="18" customHeight="1">
      <c r="B82" s="35"/>
      <c r="C82" s="30" t="s">
        <v>24</v>
      </c>
      <c r="D82" s="36"/>
      <c r="E82" s="36"/>
      <c r="F82" s="28" t="str">
        <f>F10</f>
        <v>Dobruška</v>
      </c>
      <c r="G82" s="36"/>
      <c r="H82" s="36"/>
      <c r="I82" s="36"/>
      <c r="J82" s="36"/>
      <c r="K82" s="30" t="s">
        <v>26</v>
      </c>
      <c r="L82" s="36"/>
      <c r="M82" s="266" t="str">
        <f>IF(O10="","",O10)</f>
        <v>5. 3. 2018</v>
      </c>
      <c r="N82" s="266"/>
      <c r="O82" s="266"/>
      <c r="P82" s="266"/>
      <c r="Q82" s="36"/>
      <c r="R82" s="37"/>
      <c r="T82" s="135"/>
      <c r="U82" s="135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5"/>
      <c r="U83" s="135"/>
    </row>
    <row r="84" spans="2:47" s="1" customFormat="1" ht="15">
      <c r="B84" s="35"/>
      <c r="C84" s="30" t="s">
        <v>28</v>
      </c>
      <c r="D84" s="36"/>
      <c r="E84" s="36"/>
      <c r="F84" s="28" t="str">
        <f>E13</f>
        <v>SŠ - Podorlické vzdělávací centrum Dobruška</v>
      </c>
      <c r="G84" s="36"/>
      <c r="H84" s="36"/>
      <c r="I84" s="36"/>
      <c r="J84" s="36"/>
      <c r="K84" s="30" t="s">
        <v>35</v>
      </c>
      <c r="L84" s="36"/>
      <c r="M84" s="220" t="str">
        <f>E19</f>
        <v>ApA Architektonicko-projekt.ateliér Vamberk s.r.o.</v>
      </c>
      <c r="N84" s="220"/>
      <c r="O84" s="220"/>
      <c r="P84" s="220"/>
      <c r="Q84" s="220"/>
      <c r="R84" s="37"/>
      <c r="T84" s="135"/>
      <c r="U84" s="135"/>
    </row>
    <row r="85" spans="2:47" s="1" customFormat="1" ht="14.45" customHeight="1">
      <c r="B85" s="35"/>
      <c r="C85" s="30" t="s">
        <v>33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41</v>
      </c>
      <c r="L85" s="36"/>
      <c r="M85" s="220" t="str">
        <f>E22</f>
        <v>ApA Architektonicko-projekt.ateliér Vamberk s.r.o.</v>
      </c>
      <c r="N85" s="220"/>
      <c r="O85" s="220"/>
      <c r="P85" s="220"/>
      <c r="Q85" s="220"/>
      <c r="R85" s="37"/>
      <c r="T85" s="135"/>
      <c r="U85" s="135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5"/>
      <c r="U86" s="135"/>
    </row>
    <row r="87" spans="2:47" s="1" customFormat="1" ht="29.25" customHeight="1">
      <c r="B87" s="35"/>
      <c r="C87" s="271" t="s">
        <v>186</v>
      </c>
      <c r="D87" s="272"/>
      <c r="E87" s="272"/>
      <c r="F87" s="272"/>
      <c r="G87" s="272"/>
      <c r="H87" s="124"/>
      <c r="I87" s="124"/>
      <c r="J87" s="124"/>
      <c r="K87" s="124"/>
      <c r="L87" s="124"/>
      <c r="M87" s="124"/>
      <c r="N87" s="271" t="s">
        <v>187</v>
      </c>
      <c r="O87" s="272"/>
      <c r="P87" s="272"/>
      <c r="Q87" s="272"/>
      <c r="R87" s="37"/>
      <c r="T87" s="135"/>
      <c r="U87" s="135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5"/>
      <c r="U88" s="135"/>
    </row>
    <row r="89" spans="2:47" s="1" customFormat="1" ht="29.25" customHeight="1">
      <c r="B89" s="35"/>
      <c r="C89" s="137" t="s">
        <v>188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9">
        <f>N124</f>
        <v>0</v>
      </c>
      <c r="O89" s="269"/>
      <c r="P89" s="269"/>
      <c r="Q89" s="269"/>
      <c r="R89" s="37"/>
      <c r="T89" s="135"/>
      <c r="U89" s="135"/>
      <c r="AU89" s="19" t="s">
        <v>189</v>
      </c>
    </row>
    <row r="90" spans="2:47" s="7" customFormat="1" ht="24.95" customHeight="1">
      <c r="B90" s="138"/>
      <c r="C90" s="139"/>
      <c r="D90" s="140" t="s">
        <v>194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60">
        <f>N125</f>
        <v>0</v>
      </c>
      <c r="O90" s="273"/>
      <c r="P90" s="273"/>
      <c r="Q90" s="273"/>
      <c r="R90" s="141"/>
      <c r="T90" s="142"/>
      <c r="U90" s="142"/>
    </row>
    <row r="91" spans="2:47" s="8" customFormat="1" ht="19.899999999999999" customHeight="1">
      <c r="B91" s="143"/>
      <c r="C91" s="103"/>
      <c r="D91" s="114" t="s">
        <v>2310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6">
        <f>N126</f>
        <v>0</v>
      </c>
      <c r="O91" s="227"/>
      <c r="P91" s="227"/>
      <c r="Q91" s="227"/>
      <c r="R91" s="144"/>
      <c r="T91" s="145"/>
      <c r="U91" s="145"/>
    </row>
    <row r="92" spans="2:47" s="8" customFormat="1" ht="19.899999999999999" customHeight="1">
      <c r="B92" s="143"/>
      <c r="C92" s="103"/>
      <c r="D92" s="114" t="s">
        <v>2311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6">
        <f>N136</f>
        <v>0</v>
      </c>
      <c r="O92" s="227"/>
      <c r="P92" s="227"/>
      <c r="Q92" s="227"/>
      <c r="R92" s="144"/>
      <c r="T92" s="145"/>
      <c r="U92" s="145"/>
    </row>
    <row r="93" spans="2:47" s="8" customFormat="1" ht="19.899999999999999" customHeight="1">
      <c r="B93" s="143"/>
      <c r="C93" s="103"/>
      <c r="D93" s="114" t="s">
        <v>2312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6">
        <f>N143</f>
        <v>0</v>
      </c>
      <c r="O93" s="227"/>
      <c r="P93" s="227"/>
      <c r="Q93" s="227"/>
      <c r="R93" s="144"/>
      <c r="T93" s="145"/>
      <c r="U93" s="145"/>
    </row>
    <row r="94" spans="2:47" s="7" customFormat="1" ht="24.95" customHeight="1">
      <c r="B94" s="138"/>
      <c r="C94" s="139"/>
      <c r="D94" s="140" t="s">
        <v>2313</v>
      </c>
      <c r="E94" s="139"/>
      <c r="F94" s="139"/>
      <c r="G94" s="139"/>
      <c r="H94" s="139"/>
      <c r="I94" s="139"/>
      <c r="J94" s="139"/>
      <c r="K94" s="139"/>
      <c r="L94" s="139"/>
      <c r="M94" s="139"/>
      <c r="N94" s="260">
        <f>N148</f>
        <v>0</v>
      </c>
      <c r="O94" s="273"/>
      <c r="P94" s="273"/>
      <c r="Q94" s="273"/>
      <c r="R94" s="141"/>
      <c r="T94" s="142"/>
      <c r="U94" s="142"/>
    </row>
    <row r="95" spans="2:47" s="8" customFormat="1" ht="19.899999999999999" customHeight="1">
      <c r="B95" s="143"/>
      <c r="C95" s="103"/>
      <c r="D95" s="114" t="s">
        <v>2314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6">
        <f>N149</f>
        <v>0</v>
      </c>
      <c r="O95" s="227"/>
      <c r="P95" s="227"/>
      <c r="Q95" s="227"/>
      <c r="R95" s="144"/>
      <c r="T95" s="145"/>
      <c r="U95" s="145"/>
    </row>
    <row r="96" spans="2:47" s="7" customFormat="1" ht="24.95" customHeight="1">
      <c r="B96" s="138"/>
      <c r="C96" s="139"/>
      <c r="D96" s="140" t="s">
        <v>2315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60">
        <f>N159</f>
        <v>0</v>
      </c>
      <c r="O96" s="273"/>
      <c r="P96" s="273"/>
      <c r="Q96" s="273"/>
      <c r="R96" s="141"/>
      <c r="T96" s="142"/>
      <c r="U96" s="142"/>
    </row>
    <row r="97" spans="2:65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  <c r="T97" s="135"/>
      <c r="U97" s="135"/>
    </row>
    <row r="98" spans="2:65" s="1" customFormat="1" ht="29.25" customHeight="1">
      <c r="B98" s="35"/>
      <c r="C98" s="137" t="s">
        <v>197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69">
        <f>ROUND(N99+N100+N101+N102+N103+N104,0)</f>
        <v>0</v>
      </c>
      <c r="O98" s="270"/>
      <c r="P98" s="270"/>
      <c r="Q98" s="270"/>
      <c r="R98" s="37"/>
      <c r="T98" s="146"/>
      <c r="U98" s="147" t="s">
        <v>48</v>
      </c>
    </row>
    <row r="99" spans="2:65" s="1" customFormat="1" ht="18" customHeight="1">
      <c r="B99" s="35"/>
      <c r="C99" s="36"/>
      <c r="D99" s="247" t="s">
        <v>198</v>
      </c>
      <c r="E99" s="248"/>
      <c r="F99" s="248"/>
      <c r="G99" s="248"/>
      <c r="H99" s="248"/>
      <c r="I99" s="36"/>
      <c r="J99" s="36"/>
      <c r="K99" s="36"/>
      <c r="L99" s="36"/>
      <c r="M99" s="36"/>
      <c r="N99" s="246">
        <f>ROUND(N89*T99,0)</f>
        <v>0</v>
      </c>
      <c r="O99" s="226"/>
      <c r="P99" s="226"/>
      <c r="Q99" s="226"/>
      <c r="R99" s="37"/>
      <c r="S99" s="148"/>
      <c r="T99" s="149"/>
      <c r="U99" s="150" t="s">
        <v>49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51" t="s">
        <v>162</v>
      </c>
      <c r="AZ99" s="148"/>
      <c r="BA99" s="148"/>
      <c r="BB99" s="148"/>
      <c r="BC99" s="148"/>
      <c r="BD99" s="148"/>
      <c r="BE99" s="152">
        <f t="shared" ref="BE99:BE104" si="0">IF(U99="základní",N99,0)</f>
        <v>0</v>
      </c>
      <c r="BF99" s="152">
        <f t="shared" ref="BF99:BF104" si="1">IF(U99="snížená",N99,0)</f>
        <v>0</v>
      </c>
      <c r="BG99" s="152">
        <f t="shared" ref="BG99:BG104" si="2">IF(U99="zákl. přenesená",N99,0)</f>
        <v>0</v>
      </c>
      <c r="BH99" s="152">
        <f t="shared" ref="BH99:BH104" si="3">IF(U99="sníž. přenesená",N99,0)</f>
        <v>0</v>
      </c>
      <c r="BI99" s="152">
        <f t="shared" ref="BI99:BI104" si="4">IF(U99="nulová",N99,0)</f>
        <v>0</v>
      </c>
      <c r="BJ99" s="151" t="s">
        <v>40</v>
      </c>
      <c r="BK99" s="148"/>
      <c r="BL99" s="148"/>
      <c r="BM99" s="148"/>
    </row>
    <row r="100" spans="2:65" s="1" customFormat="1" ht="18" customHeight="1">
      <c r="B100" s="35"/>
      <c r="C100" s="36"/>
      <c r="D100" s="247" t="s">
        <v>199</v>
      </c>
      <c r="E100" s="248"/>
      <c r="F100" s="248"/>
      <c r="G100" s="248"/>
      <c r="H100" s="248"/>
      <c r="I100" s="36"/>
      <c r="J100" s="36"/>
      <c r="K100" s="36"/>
      <c r="L100" s="36"/>
      <c r="M100" s="36"/>
      <c r="N100" s="246">
        <f>ROUND(N89*T100,0)</f>
        <v>0</v>
      </c>
      <c r="O100" s="226"/>
      <c r="P100" s="226"/>
      <c r="Q100" s="226"/>
      <c r="R100" s="37"/>
      <c r="S100" s="148"/>
      <c r="T100" s="149"/>
      <c r="U100" s="150" t="s">
        <v>49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51" t="s">
        <v>162</v>
      </c>
      <c r="AZ100" s="148"/>
      <c r="BA100" s="148"/>
      <c r="BB100" s="148"/>
      <c r="BC100" s="148"/>
      <c r="BD100" s="148"/>
      <c r="BE100" s="152">
        <f t="shared" si="0"/>
        <v>0</v>
      </c>
      <c r="BF100" s="152">
        <f t="shared" si="1"/>
        <v>0</v>
      </c>
      <c r="BG100" s="152">
        <f t="shared" si="2"/>
        <v>0</v>
      </c>
      <c r="BH100" s="152">
        <f t="shared" si="3"/>
        <v>0</v>
      </c>
      <c r="BI100" s="152">
        <f t="shared" si="4"/>
        <v>0</v>
      </c>
      <c r="BJ100" s="151" t="s">
        <v>40</v>
      </c>
      <c r="BK100" s="148"/>
      <c r="BL100" s="148"/>
      <c r="BM100" s="148"/>
    </row>
    <row r="101" spans="2:65" s="1" customFormat="1" ht="18" customHeight="1">
      <c r="B101" s="35"/>
      <c r="C101" s="36"/>
      <c r="D101" s="247" t="s">
        <v>200</v>
      </c>
      <c r="E101" s="248"/>
      <c r="F101" s="248"/>
      <c r="G101" s="248"/>
      <c r="H101" s="248"/>
      <c r="I101" s="36"/>
      <c r="J101" s="36"/>
      <c r="K101" s="36"/>
      <c r="L101" s="36"/>
      <c r="M101" s="36"/>
      <c r="N101" s="246">
        <f>ROUND(N89*T101,0)</f>
        <v>0</v>
      </c>
      <c r="O101" s="226"/>
      <c r="P101" s="226"/>
      <c r="Q101" s="226"/>
      <c r="R101" s="37"/>
      <c r="S101" s="148"/>
      <c r="T101" s="149"/>
      <c r="U101" s="150" t="s">
        <v>49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51" t="s">
        <v>162</v>
      </c>
      <c r="AZ101" s="148"/>
      <c r="BA101" s="148"/>
      <c r="BB101" s="148"/>
      <c r="BC101" s="148"/>
      <c r="BD101" s="148"/>
      <c r="BE101" s="152">
        <f t="shared" si="0"/>
        <v>0</v>
      </c>
      <c r="BF101" s="152">
        <f t="shared" si="1"/>
        <v>0</v>
      </c>
      <c r="BG101" s="152">
        <f t="shared" si="2"/>
        <v>0</v>
      </c>
      <c r="BH101" s="152">
        <f t="shared" si="3"/>
        <v>0</v>
      </c>
      <c r="BI101" s="152">
        <f t="shared" si="4"/>
        <v>0</v>
      </c>
      <c r="BJ101" s="151" t="s">
        <v>40</v>
      </c>
      <c r="BK101" s="148"/>
      <c r="BL101" s="148"/>
      <c r="BM101" s="148"/>
    </row>
    <row r="102" spans="2:65" s="1" customFormat="1" ht="18" customHeight="1">
      <c r="B102" s="35"/>
      <c r="C102" s="36"/>
      <c r="D102" s="247" t="s">
        <v>201</v>
      </c>
      <c r="E102" s="248"/>
      <c r="F102" s="248"/>
      <c r="G102" s="248"/>
      <c r="H102" s="248"/>
      <c r="I102" s="36"/>
      <c r="J102" s="36"/>
      <c r="K102" s="36"/>
      <c r="L102" s="36"/>
      <c r="M102" s="36"/>
      <c r="N102" s="246">
        <f>ROUND(N89*T102,0)</f>
        <v>0</v>
      </c>
      <c r="O102" s="226"/>
      <c r="P102" s="226"/>
      <c r="Q102" s="226"/>
      <c r="R102" s="37"/>
      <c r="S102" s="148"/>
      <c r="T102" s="149"/>
      <c r="U102" s="150" t="s">
        <v>49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51" t="s">
        <v>162</v>
      </c>
      <c r="AZ102" s="148"/>
      <c r="BA102" s="148"/>
      <c r="BB102" s="148"/>
      <c r="BC102" s="148"/>
      <c r="BD102" s="148"/>
      <c r="BE102" s="152">
        <f t="shared" si="0"/>
        <v>0</v>
      </c>
      <c r="BF102" s="152">
        <f t="shared" si="1"/>
        <v>0</v>
      </c>
      <c r="BG102" s="152">
        <f t="shared" si="2"/>
        <v>0</v>
      </c>
      <c r="BH102" s="152">
        <f t="shared" si="3"/>
        <v>0</v>
      </c>
      <c r="BI102" s="152">
        <f t="shared" si="4"/>
        <v>0</v>
      </c>
      <c r="BJ102" s="151" t="s">
        <v>40</v>
      </c>
      <c r="BK102" s="148"/>
      <c r="BL102" s="148"/>
      <c r="BM102" s="148"/>
    </row>
    <row r="103" spans="2:65" s="1" customFormat="1" ht="18" customHeight="1">
      <c r="B103" s="35"/>
      <c r="C103" s="36"/>
      <c r="D103" s="247" t="s">
        <v>202</v>
      </c>
      <c r="E103" s="248"/>
      <c r="F103" s="248"/>
      <c r="G103" s="248"/>
      <c r="H103" s="248"/>
      <c r="I103" s="36"/>
      <c r="J103" s="36"/>
      <c r="K103" s="36"/>
      <c r="L103" s="36"/>
      <c r="M103" s="36"/>
      <c r="N103" s="246">
        <f>ROUND(N89*T103,0)</f>
        <v>0</v>
      </c>
      <c r="O103" s="226"/>
      <c r="P103" s="226"/>
      <c r="Q103" s="226"/>
      <c r="R103" s="37"/>
      <c r="S103" s="148"/>
      <c r="T103" s="149"/>
      <c r="U103" s="150" t="s">
        <v>49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51" t="s">
        <v>162</v>
      </c>
      <c r="AZ103" s="148"/>
      <c r="BA103" s="148"/>
      <c r="BB103" s="148"/>
      <c r="BC103" s="148"/>
      <c r="BD103" s="148"/>
      <c r="BE103" s="152">
        <f t="shared" si="0"/>
        <v>0</v>
      </c>
      <c r="BF103" s="152">
        <f t="shared" si="1"/>
        <v>0</v>
      </c>
      <c r="BG103" s="152">
        <f t="shared" si="2"/>
        <v>0</v>
      </c>
      <c r="BH103" s="152">
        <f t="shared" si="3"/>
        <v>0</v>
      </c>
      <c r="BI103" s="152">
        <f t="shared" si="4"/>
        <v>0</v>
      </c>
      <c r="BJ103" s="151" t="s">
        <v>40</v>
      </c>
      <c r="BK103" s="148"/>
      <c r="BL103" s="148"/>
      <c r="BM103" s="148"/>
    </row>
    <row r="104" spans="2:65" s="1" customFormat="1" ht="18" customHeight="1">
      <c r="B104" s="35"/>
      <c r="C104" s="36"/>
      <c r="D104" s="114" t="s">
        <v>203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246">
        <f>ROUND(N89*T104,0)</f>
        <v>0</v>
      </c>
      <c r="O104" s="226"/>
      <c r="P104" s="226"/>
      <c r="Q104" s="226"/>
      <c r="R104" s="37"/>
      <c r="S104" s="148"/>
      <c r="T104" s="153"/>
      <c r="U104" s="154" t="s">
        <v>49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51" t="s">
        <v>204</v>
      </c>
      <c r="AZ104" s="148"/>
      <c r="BA104" s="148"/>
      <c r="BB104" s="148"/>
      <c r="BC104" s="148"/>
      <c r="BD104" s="148"/>
      <c r="BE104" s="152">
        <f t="shared" si="0"/>
        <v>0</v>
      </c>
      <c r="BF104" s="152">
        <f t="shared" si="1"/>
        <v>0</v>
      </c>
      <c r="BG104" s="152">
        <f t="shared" si="2"/>
        <v>0</v>
      </c>
      <c r="BH104" s="152">
        <f t="shared" si="3"/>
        <v>0</v>
      </c>
      <c r="BI104" s="152">
        <f t="shared" si="4"/>
        <v>0</v>
      </c>
      <c r="BJ104" s="151" t="s">
        <v>40</v>
      </c>
      <c r="BK104" s="148"/>
      <c r="BL104" s="148"/>
      <c r="BM104" s="148"/>
    </row>
    <row r="105" spans="2:65" s="1" customForma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  <c r="T105" s="135"/>
      <c r="U105" s="135"/>
    </row>
    <row r="106" spans="2:65" s="1" customFormat="1" ht="29.25" customHeight="1">
      <c r="B106" s="35"/>
      <c r="C106" s="123" t="s">
        <v>174</v>
      </c>
      <c r="D106" s="124"/>
      <c r="E106" s="124"/>
      <c r="F106" s="124"/>
      <c r="G106" s="124"/>
      <c r="H106" s="124"/>
      <c r="I106" s="124"/>
      <c r="J106" s="124"/>
      <c r="K106" s="124"/>
      <c r="L106" s="233">
        <f>ROUND(SUM(N89+N98),0)</f>
        <v>0</v>
      </c>
      <c r="M106" s="233"/>
      <c r="N106" s="233"/>
      <c r="O106" s="233"/>
      <c r="P106" s="233"/>
      <c r="Q106" s="233"/>
      <c r="R106" s="37"/>
      <c r="T106" s="135"/>
      <c r="U106" s="135"/>
    </row>
    <row r="107" spans="2:65" s="1" customFormat="1" ht="6.95" customHeight="1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  <c r="T107" s="135"/>
      <c r="U107" s="135"/>
    </row>
    <row r="111" spans="2:65" s="1" customFormat="1" ht="6.95" customHeight="1"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</row>
    <row r="112" spans="2:65" s="1" customFormat="1" ht="36.950000000000003" customHeight="1">
      <c r="B112" s="35"/>
      <c r="C112" s="207" t="s">
        <v>205</v>
      </c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30" customHeight="1">
      <c r="B114" s="35"/>
      <c r="C114" s="30" t="s">
        <v>19</v>
      </c>
      <c r="D114" s="36"/>
      <c r="E114" s="36"/>
      <c r="F114" s="264" t="str">
        <f>F6</f>
        <v>Dobruška - objekt výuky</v>
      </c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36"/>
      <c r="R114" s="37"/>
    </row>
    <row r="115" spans="2:65" ht="30" customHeight="1">
      <c r="B115" s="23"/>
      <c r="C115" s="30" t="s">
        <v>181</v>
      </c>
      <c r="D115" s="26"/>
      <c r="E115" s="26"/>
      <c r="F115" s="264" t="s">
        <v>284</v>
      </c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6"/>
      <c r="R115" s="24"/>
    </row>
    <row r="116" spans="2:65" s="1" customFormat="1" ht="36.950000000000003" customHeight="1">
      <c r="B116" s="35"/>
      <c r="C116" s="69" t="s">
        <v>183</v>
      </c>
      <c r="D116" s="36"/>
      <c r="E116" s="36"/>
      <c r="F116" s="236" t="str">
        <f>F8</f>
        <v>005 - Kabelová přípojka NN</v>
      </c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36"/>
      <c r="R116" s="37"/>
    </row>
    <row r="117" spans="2:65" s="1" customFormat="1" ht="6.9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1" customFormat="1" ht="18" customHeight="1">
      <c r="B118" s="35"/>
      <c r="C118" s="30" t="s">
        <v>24</v>
      </c>
      <c r="D118" s="36"/>
      <c r="E118" s="36"/>
      <c r="F118" s="28" t="str">
        <f>F10</f>
        <v>Dobruška</v>
      </c>
      <c r="G118" s="36"/>
      <c r="H118" s="36"/>
      <c r="I118" s="36"/>
      <c r="J118" s="36"/>
      <c r="K118" s="30" t="s">
        <v>26</v>
      </c>
      <c r="L118" s="36"/>
      <c r="M118" s="266" t="str">
        <f>IF(O10="","",O10)</f>
        <v>5. 3. 2018</v>
      </c>
      <c r="N118" s="266"/>
      <c r="O118" s="266"/>
      <c r="P118" s="266"/>
      <c r="Q118" s="36"/>
      <c r="R118" s="37"/>
    </row>
    <row r="119" spans="2:65" s="1" customFormat="1" ht="6.9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1" customFormat="1" ht="15">
      <c r="B120" s="35"/>
      <c r="C120" s="30" t="s">
        <v>28</v>
      </c>
      <c r="D120" s="36"/>
      <c r="E120" s="36"/>
      <c r="F120" s="28" t="str">
        <f>E13</f>
        <v>SŠ - Podorlické vzdělávací centrum Dobruška</v>
      </c>
      <c r="G120" s="36"/>
      <c r="H120" s="36"/>
      <c r="I120" s="36"/>
      <c r="J120" s="36"/>
      <c r="K120" s="30" t="s">
        <v>35</v>
      </c>
      <c r="L120" s="36"/>
      <c r="M120" s="220" t="str">
        <f>E19</f>
        <v>ApA Architektonicko-projekt.ateliér Vamberk s.r.o.</v>
      </c>
      <c r="N120" s="220"/>
      <c r="O120" s="220"/>
      <c r="P120" s="220"/>
      <c r="Q120" s="220"/>
      <c r="R120" s="37"/>
    </row>
    <row r="121" spans="2:65" s="1" customFormat="1" ht="14.45" customHeight="1">
      <c r="B121" s="35"/>
      <c r="C121" s="30" t="s">
        <v>33</v>
      </c>
      <c r="D121" s="36"/>
      <c r="E121" s="36"/>
      <c r="F121" s="28" t="str">
        <f>IF(E16="","",E16)</f>
        <v>Vyplň údaj</v>
      </c>
      <c r="G121" s="36"/>
      <c r="H121" s="36"/>
      <c r="I121" s="36"/>
      <c r="J121" s="36"/>
      <c r="K121" s="30" t="s">
        <v>41</v>
      </c>
      <c r="L121" s="36"/>
      <c r="M121" s="220" t="str">
        <f>E22</f>
        <v>ApA Architektonicko-projekt.ateliér Vamberk s.r.o.</v>
      </c>
      <c r="N121" s="220"/>
      <c r="O121" s="220"/>
      <c r="P121" s="220"/>
      <c r="Q121" s="220"/>
      <c r="R121" s="37"/>
    </row>
    <row r="122" spans="2:65" s="1" customFormat="1" ht="10.35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65" s="9" customFormat="1" ht="29.25" customHeight="1">
      <c r="B123" s="155"/>
      <c r="C123" s="156" t="s">
        <v>206</v>
      </c>
      <c r="D123" s="157" t="s">
        <v>207</v>
      </c>
      <c r="E123" s="157" t="s">
        <v>66</v>
      </c>
      <c r="F123" s="267" t="s">
        <v>208</v>
      </c>
      <c r="G123" s="267"/>
      <c r="H123" s="267"/>
      <c r="I123" s="267"/>
      <c r="J123" s="157" t="s">
        <v>209</v>
      </c>
      <c r="K123" s="157" t="s">
        <v>210</v>
      </c>
      <c r="L123" s="267" t="s">
        <v>211</v>
      </c>
      <c r="M123" s="267"/>
      <c r="N123" s="267" t="s">
        <v>187</v>
      </c>
      <c r="O123" s="267"/>
      <c r="P123" s="267"/>
      <c r="Q123" s="268"/>
      <c r="R123" s="158"/>
      <c r="T123" s="80" t="s">
        <v>212</v>
      </c>
      <c r="U123" s="81" t="s">
        <v>48</v>
      </c>
      <c r="V123" s="81" t="s">
        <v>213</v>
      </c>
      <c r="W123" s="81" t="s">
        <v>214</v>
      </c>
      <c r="X123" s="81" t="s">
        <v>215</v>
      </c>
      <c r="Y123" s="81" t="s">
        <v>216</v>
      </c>
      <c r="Z123" s="81" t="s">
        <v>217</v>
      </c>
      <c r="AA123" s="82" t="s">
        <v>218</v>
      </c>
    </row>
    <row r="124" spans="2:65" s="1" customFormat="1" ht="29.25" customHeight="1">
      <c r="B124" s="35"/>
      <c r="C124" s="84" t="s">
        <v>184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57">
        <f>BK124</f>
        <v>0</v>
      </c>
      <c r="O124" s="258"/>
      <c r="P124" s="258"/>
      <c r="Q124" s="258"/>
      <c r="R124" s="37"/>
      <c r="T124" s="83"/>
      <c r="U124" s="51"/>
      <c r="V124" s="51"/>
      <c r="W124" s="159">
        <f>W125+W148+W159+W164</f>
        <v>0</v>
      </c>
      <c r="X124" s="51"/>
      <c r="Y124" s="159">
        <f>Y125+Y148+Y159+Y164</f>
        <v>0</v>
      </c>
      <c r="Z124" s="51"/>
      <c r="AA124" s="160">
        <f>AA125+AA148+AA159+AA164</f>
        <v>0</v>
      </c>
      <c r="AT124" s="19" t="s">
        <v>83</v>
      </c>
      <c r="AU124" s="19" t="s">
        <v>189</v>
      </c>
      <c r="BK124" s="161">
        <f>BK125+BK148+BK159+BK164</f>
        <v>0</v>
      </c>
    </row>
    <row r="125" spans="2:65" s="10" customFormat="1" ht="37.35" customHeight="1">
      <c r="B125" s="162"/>
      <c r="C125" s="163"/>
      <c r="D125" s="164" t="s">
        <v>194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259">
        <f>BK125</f>
        <v>0</v>
      </c>
      <c r="O125" s="260"/>
      <c r="P125" s="260"/>
      <c r="Q125" s="260"/>
      <c r="R125" s="165"/>
      <c r="T125" s="166"/>
      <c r="U125" s="163"/>
      <c r="V125" s="163"/>
      <c r="W125" s="167">
        <f>W126+W136+W143</f>
        <v>0</v>
      </c>
      <c r="X125" s="163"/>
      <c r="Y125" s="167">
        <f>Y126+Y136+Y143</f>
        <v>0</v>
      </c>
      <c r="Z125" s="163"/>
      <c r="AA125" s="168">
        <f>AA126+AA136+AA143</f>
        <v>0</v>
      </c>
      <c r="AR125" s="169" t="s">
        <v>93</v>
      </c>
      <c r="AT125" s="170" t="s">
        <v>83</v>
      </c>
      <c r="AU125" s="170" t="s">
        <v>84</v>
      </c>
      <c r="AY125" s="169" t="s">
        <v>219</v>
      </c>
      <c r="BK125" s="171">
        <f>BK126+BK136+BK143</f>
        <v>0</v>
      </c>
    </row>
    <row r="126" spans="2:65" s="10" customFormat="1" ht="19.899999999999999" customHeight="1">
      <c r="B126" s="162"/>
      <c r="C126" s="163"/>
      <c r="D126" s="172" t="s">
        <v>2310</v>
      </c>
      <c r="E126" s="172"/>
      <c r="F126" s="172"/>
      <c r="G126" s="172"/>
      <c r="H126" s="172"/>
      <c r="I126" s="172"/>
      <c r="J126" s="172"/>
      <c r="K126" s="172"/>
      <c r="L126" s="172"/>
      <c r="M126" s="172"/>
      <c r="N126" s="261">
        <f>BK126</f>
        <v>0</v>
      </c>
      <c r="O126" s="262"/>
      <c r="P126" s="262"/>
      <c r="Q126" s="262"/>
      <c r="R126" s="165"/>
      <c r="T126" s="166"/>
      <c r="U126" s="163"/>
      <c r="V126" s="163"/>
      <c r="W126" s="167">
        <f>SUM(W127:W135)</f>
        <v>0</v>
      </c>
      <c r="X126" s="163"/>
      <c r="Y126" s="167">
        <f>SUM(Y127:Y135)</f>
        <v>0</v>
      </c>
      <c r="Z126" s="163"/>
      <c r="AA126" s="168">
        <f>SUM(AA127:AA135)</f>
        <v>0</v>
      </c>
      <c r="AR126" s="169" t="s">
        <v>93</v>
      </c>
      <c r="AT126" s="170" t="s">
        <v>83</v>
      </c>
      <c r="AU126" s="170" t="s">
        <v>40</v>
      </c>
      <c r="AY126" s="169" t="s">
        <v>219</v>
      </c>
      <c r="BK126" s="171">
        <f>SUM(BK127:BK135)</f>
        <v>0</v>
      </c>
    </row>
    <row r="127" spans="2:65" s="1" customFormat="1" ht="16.5" customHeight="1">
      <c r="B127" s="35"/>
      <c r="C127" s="173" t="s">
        <v>40</v>
      </c>
      <c r="D127" s="173" t="s">
        <v>220</v>
      </c>
      <c r="E127" s="174" t="s">
        <v>2316</v>
      </c>
      <c r="F127" s="251" t="s">
        <v>2317</v>
      </c>
      <c r="G127" s="251"/>
      <c r="H127" s="251"/>
      <c r="I127" s="251"/>
      <c r="J127" s="175" t="s">
        <v>372</v>
      </c>
      <c r="K127" s="176">
        <v>6</v>
      </c>
      <c r="L127" s="252">
        <v>0</v>
      </c>
      <c r="M127" s="253"/>
      <c r="N127" s="254">
        <f t="shared" ref="N127:N135" si="5">ROUND(L127*K127,2)</f>
        <v>0</v>
      </c>
      <c r="O127" s="254"/>
      <c r="P127" s="254"/>
      <c r="Q127" s="254"/>
      <c r="R127" s="37"/>
      <c r="T127" s="177" t="s">
        <v>22</v>
      </c>
      <c r="U127" s="44" t="s">
        <v>49</v>
      </c>
      <c r="V127" s="36"/>
      <c r="W127" s="178">
        <f t="shared" ref="W127:W135" si="6">V127*K127</f>
        <v>0</v>
      </c>
      <c r="X127" s="178">
        <v>0</v>
      </c>
      <c r="Y127" s="178">
        <f t="shared" ref="Y127:Y135" si="7">X127*K127</f>
        <v>0</v>
      </c>
      <c r="Z127" s="178">
        <v>0</v>
      </c>
      <c r="AA127" s="179">
        <f t="shared" ref="AA127:AA135" si="8">Z127*K127</f>
        <v>0</v>
      </c>
      <c r="AR127" s="19" t="s">
        <v>544</v>
      </c>
      <c r="AT127" s="19" t="s">
        <v>220</v>
      </c>
      <c r="AU127" s="19" t="s">
        <v>93</v>
      </c>
      <c r="AY127" s="19" t="s">
        <v>219</v>
      </c>
      <c r="BE127" s="118">
        <f t="shared" ref="BE127:BE135" si="9">IF(U127="základní",N127,0)</f>
        <v>0</v>
      </c>
      <c r="BF127" s="118">
        <f t="shared" ref="BF127:BF135" si="10">IF(U127="snížená",N127,0)</f>
        <v>0</v>
      </c>
      <c r="BG127" s="118">
        <f t="shared" ref="BG127:BG135" si="11">IF(U127="zákl. přenesená",N127,0)</f>
        <v>0</v>
      </c>
      <c r="BH127" s="118">
        <f t="shared" ref="BH127:BH135" si="12">IF(U127="sníž. přenesená",N127,0)</f>
        <v>0</v>
      </c>
      <c r="BI127" s="118">
        <f t="shared" ref="BI127:BI135" si="13">IF(U127="nulová",N127,0)</f>
        <v>0</v>
      </c>
      <c r="BJ127" s="19" t="s">
        <v>40</v>
      </c>
      <c r="BK127" s="118">
        <f t="shared" ref="BK127:BK135" si="14">ROUND(L127*K127,2)</f>
        <v>0</v>
      </c>
      <c r="BL127" s="19" t="s">
        <v>544</v>
      </c>
      <c r="BM127" s="19" t="s">
        <v>2318</v>
      </c>
    </row>
    <row r="128" spans="2:65" s="1" customFormat="1" ht="25.5" customHeight="1">
      <c r="B128" s="35"/>
      <c r="C128" s="181" t="s">
        <v>93</v>
      </c>
      <c r="D128" s="181" t="s">
        <v>536</v>
      </c>
      <c r="E128" s="182" t="s">
        <v>2319</v>
      </c>
      <c r="F128" s="285" t="s">
        <v>2320</v>
      </c>
      <c r="G128" s="285"/>
      <c r="H128" s="285"/>
      <c r="I128" s="285"/>
      <c r="J128" s="183" t="s">
        <v>372</v>
      </c>
      <c r="K128" s="184">
        <v>6</v>
      </c>
      <c r="L128" s="282">
        <v>0</v>
      </c>
      <c r="M128" s="283"/>
      <c r="N128" s="284">
        <f t="shared" si="5"/>
        <v>0</v>
      </c>
      <c r="O128" s="254"/>
      <c r="P128" s="254"/>
      <c r="Q128" s="254"/>
      <c r="R128" s="37"/>
      <c r="T128" s="177" t="s">
        <v>22</v>
      </c>
      <c r="U128" s="44" t="s">
        <v>49</v>
      </c>
      <c r="V128" s="36"/>
      <c r="W128" s="178">
        <f t="shared" si="6"/>
        <v>0</v>
      </c>
      <c r="X128" s="178">
        <v>0</v>
      </c>
      <c r="Y128" s="178">
        <f t="shared" si="7"/>
        <v>0</v>
      </c>
      <c r="Z128" s="178">
        <v>0</v>
      </c>
      <c r="AA128" s="179">
        <f t="shared" si="8"/>
        <v>0</v>
      </c>
      <c r="AR128" s="19" t="s">
        <v>2321</v>
      </c>
      <c r="AT128" s="19" t="s">
        <v>536</v>
      </c>
      <c r="AU128" s="19" t="s">
        <v>93</v>
      </c>
      <c r="AY128" s="19" t="s">
        <v>219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40</v>
      </c>
      <c r="BK128" s="118">
        <f t="shared" si="14"/>
        <v>0</v>
      </c>
      <c r="BL128" s="19" t="s">
        <v>544</v>
      </c>
      <c r="BM128" s="19" t="s">
        <v>2322</v>
      </c>
    </row>
    <row r="129" spans="2:65" s="1" customFormat="1" ht="38.25" customHeight="1">
      <c r="B129" s="35"/>
      <c r="C129" s="173" t="s">
        <v>101</v>
      </c>
      <c r="D129" s="173" t="s">
        <v>220</v>
      </c>
      <c r="E129" s="174" t="s">
        <v>2323</v>
      </c>
      <c r="F129" s="251" t="s">
        <v>2324</v>
      </c>
      <c r="G129" s="251"/>
      <c r="H129" s="251"/>
      <c r="I129" s="251"/>
      <c r="J129" s="175" t="s">
        <v>372</v>
      </c>
      <c r="K129" s="176">
        <v>1</v>
      </c>
      <c r="L129" s="252">
        <v>0</v>
      </c>
      <c r="M129" s="253"/>
      <c r="N129" s="254">
        <f t="shared" si="5"/>
        <v>0</v>
      </c>
      <c r="O129" s="254"/>
      <c r="P129" s="254"/>
      <c r="Q129" s="254"/>
      <c r="R129" s="37"/>
      <c r="T129" s="177" t="s">
        <v>22</v>
      </c>
      <c r="U129" s="44" t="s">
        <v>49</v>
      </c>
      <c r="V129" s="36"/>
      <c r="W129" s="178">
        <f t="shared" si="6"/>
        <v>0</v>
      </c>
      <c r="X129" s="178">
        <v>0</v>
      </c>
      <c r="Y129" s="178">
        <f t="shared" si="7"/>
        <v>0</v>
      </c>
      <c r="Z129" s="178">
        <v>0</v>
      </c>
      <c r="AA129" s="179">
        <f t="shared" si="8"/>
        <v>0</v>
      </c>
      <c r="AR129" s="19" t="s">
        <v>544</v>
      </c>
      <c r="AT129" s="19" t="s">
        <v>220</v>
      </c>
      <c r="AU129" s="19" t="s">
        <v>93</v>
      </c>
      <c r="AY129" s="19" t="s">
        <v>219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40</v>
      </c>
      <c r="BK129" s="118">
        <f t="shared" si="14"/>
        <v>0</v>
      </c>
      <c r="BL129" s="19" t="s">
        <v>544</v>
      </c>
      <c r="BM129" s="19" t="s">
        <v>2325</v>
      </c>
    </row>
    <row r="130" spans="2:65" s="1" customFormat="1" ht="16.5" customHeight="1">
      <c r="B130" s="35"/>
      <c r="C130" s="181" t="s">
        <v>224</v>
      </c>
      <c r="D130" s="181" t="s">
        <v>536</v>
      </c>
      <c r="E130" s="182" t="s">
        <v>2326</v>
      </c>
      <c r="F130" s="285" t="s">
        <v>2327</v>
      </c>
      <c r="G130" s="285"/>
      <c r="H130" s="285"/>
      <c r="I130" s="285"/>
      <c r="J130" s="183" t="s">
        <v>1358</v>
      </c>
      <c r="K130" s="184">
        <v>1</v>
      </c>
      <c r="L130" s="282">
        <v>0</v>
      </c>
      <c r="M130" s="283"/>
      <c r="N130" s="284">
        <f t="shared" si="5"/>
        <v>0</v>
      </c>
      <c r="O130" s="254"/>
      <c r="P130" s="254"/>
      <c r="Q130" s="254"/>
      <c r="R130" s="37"/>
      <c r="T130" s="177" t="s">
        <v>22</v>
      </c>
      <c r="U130" s="44" t="s">
        <v>49</v>
      </c>
      <c r="V130" s="36"/>
      <c r="W130" s="178">
        <f t="shared" si="6"/>
        <v>0</v>
      </c>
      <c r="X130" s="178">
        <v>0</v>
      </c>
      <c r="Y130" s="178">
        <f t="shared" si="7"/>
        <v>0</v>
      </c>
      <c r="Z130" s="178">
        <v>0</v>
      </c>
      <c r="AA130" s="179">
        <f t="shared" si="8"/>
        <v>0</v>
      </c>
      <c r="AR130" s="19" t="s">
        <v>2321</v>
      </c>
      <c r="AT130" s="19" t="s">
        <v>536</v>
      </c>
      <c r="AU130" s="19" t="s">
        <v>93</v>
      </c>
      <c r="AY130" s="19" t="s">
        <v>219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40</v>
      </c>
      <c r="BK130" s="118">
        <f t="shared" si="14"/>
        <v>0</v>
      </c>
      <c r="BL130" s="19" t="s">
        <v>544</v>
      </c>
      <c r="BM130" s="19" t="s">
        <v>2328</v>
      </c>
    </row>
    <row r="131" spans="2:65" s="1" customFormat="1" ht="38.25" customHeight="1">
      <c r="B131" s="35"/>
      <c r="C131" s="173" t="s">
        <v>236</v>
      </c>
      <c r="D131" s="173" t="s">
        <v>220</v>
      </c>
      <c r="E131" s="174" t="s">
        <v>2329</v>
      </c>
      <c r="F131" s="251" t="s">
        <v>2330</v>
      </c>
      <c r="G131" s="251"/>
      <c r="H131" s="251"/>
      <c r="I131" s="251"/>
      <c r="J131" s="175" t="s">
        <v>429</v>
      </c>
      <c r="K131" s="176">
        <v>170</v>
      </c>
      <c r="L131" s="252">
        <v>0</v>
      </c>
      <c r="M131" s="253"/>
      <c r="N131" s="254">
        <f t="shared" si="5"/>
        <v>0</v>
      </c>
      <c r="O131" s="254"/>
      <c r="P131" s="254"/>
      <c r="Q131" s="254"/>
      <c r="R131" s="37"/>
      <c r="T131" s="177" t="s">
        <v>22</v>
      </c>
      <c r="U131" s="44" t="s">
        <v>49</v>
      </c>
      <c r="V131" s="36"/>
      <c r="W131" s="178">
        <f t="shared" si="6"/>
        <v>0</v>
      </c>
      <c r="X131" s="178">
        <v>0</v>
      </c>
      <c r="Y131" s="178">
        <f t="shared" si="7"/>
        <v>0</v>
      </c>
      <c r="Z131" s="178">
        <v>0</v>
      </c>
      <c r="AA131" s="179">
        <f t="shared" si="8"/>
        <v>0</v>
      </c>
      <c r="AR131" s="19" t="s">
        <v>268</v>
      </c>
      <c r="AT131" s="19" t="s">
        <v>220</v>
      </c>
      <c r="AU131" s="19" t="s">
        <v>93</v>
      </c>
      <c r="AY131" s="19" t="s">
        <v>219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40</v>
      </c>
      <c r="BK131" s="118">
        <f t="shared" si="14"/>
        <v>0</v>
      </c>
      <c r="BL131" s="19" t="s">
        <v>268</v>
      </c>
      <c r="BM131" s="19" t="s">
        <v>2331</v>
      </c>
    </row>
    <row r="132" spans="2:65" s="1" customFormat="1" ht="25.5" customHeight="1">
      <c r="B132" s="35"/>
      <c r="C132" s="181" t="s">
        <v>241</v>
      </c>
      <c r="D132" s="181" t="s">
        <v>536</v>
      </c>
      <c r="E132" s="182" t="s">
        <v>2332</v>
      </c>
      <c r="F132" s="285" t="s">
        <v>2333</v>
      </c>
      <c r="G132" s="285"/>
      <c r="H132" s="285"/>
      <c r="I132" s="285"/>
      <c r="J132" s="183" t="s">
        <v>429</v>
      </c>
      <c r="K132" s="184">
        <v>170</v>
      </c>
      <c r="L132" s="282">
        <v>0</v>
      </c>
      <c r="M132" s="283"/>
      <c r="N132" s="284">
        <f t="shared" si="5"/>
        <v>0</v>
      </c>
      <c r="O132" s="254"/>
      <c r="P132" s="254"/>
      <c r="Q132" s="254"/>
      <c r="R132" s="37"/>
      <c r="T132" s="177" t="s">
        <v>22</v>
      </c>
      <c r="U132" s="44" t="s">
        <v>49</v>
      </c>
      <c r="V132" s="36"/>
      <c r="W132" s="178">
        <f t="shared" si="6"/>
        <v>0</v>
      </c>
      <c r="X132" s="178">
        <v>0</v>
      </c>
      <c r="Y132" s="178">
        <f t="shared" si="7"/>
        <v>0</v>
      </c>
      <c r="Z132" s="178">
        <v>0</v>
      </c>
      <c r="AA132" s="179">
        <f t="shared" si="8"/>
        <v>0</v>
      </c>
      <c r="AR132" s="19" t="s">
        <v>414</v>
      </c>
      <c r="AT132" s="19" t="s">
        <v>536</v>
      </c>
      <c r="AU132" s="19" t="s">
        <v>93</v>
      </c>
      <c r="AY132" s="19" t="s">
        <v>219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40</v>
      </c>
      <c r="BK132" s="118">
        <f t="shared" si="14"/>
        <v>0</v>
      </c>
      <c r="BL132" s="19" t="s">
        <v>268</v>
      </c>
      <c r="BM132" s="19" t="s">
        <v>2334</v>
      </c>
    </row>
    <row r="133" spans="2:65" s="1" customFormat="1" ht="25.5" customHeight="1">
      <c r="B133" s="35"/>
      <c r="C133" s="173" t="s">
        <v>245</v>
      </c>
      <c r="D133" s="173" t="s">
        <v>220</v>
      </c>
      <c r="E133" s="174" t="s">
        <v>2335</v>
      </c>
      <c r="F133" s="251" t="s">
        <v>2336</v>
      </c>
      <c r="G133" s="251"/>
      <c r="H133" s="251"/>
      <c r="I133" s="251"/>
      <c r="J133" s="175" t="s">
        <v>372</v>
      </c>
      <c r="K133" s="176">
        <v>1</v>
      </c>
      <c r="L133" s="252">
        <v>0</v>
      </c>
      <c r="M133" s="253"/>
      <c r="N133" s="254">
        <f t="shared" si="5"/>
        <v>0</v>
      </c>
      <c r="O133" s="254"/>
      <c r="P133" s="254"/>
      <c r="Q133" s="254"/>
      <c r="R133" s="37"/>
      <c r="T133" s="177" t="s">
        <v>22</v>
      </c>
      <c r="U133" s="44" t="s">
        <v>49</v>
      </c>
      <c r="V133" s="36"/>
      <c r="W133" s="178">
        <f t="shared" si="6"/>
        <v>0</v>
      </c>
      <c r="X133" s="178">
        <v>0</v>
      </c>
      <c r="Y133" s="178">
        <f t="shared" si="7"/>
        <v>0</v>
      </c>
      <c r="Z133" s="178">
        <v>0</v>
      </c>
      <c r="AA133" s="179">
        <f t="shared" si="8"/>
        <v>0</v>
      </c>
      <c r="AR133" s="19" t="s">
        <v>268</v>
      </c>
      <c r="AT133" s="19" t="s">
        <v>220</v>
      </c>
      <c r="AU133" s="19" t="s">
        <v>93</v>
      </c>
      <c r="AY133" s="19" t="s">
        <v>219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40</v>
      </c>
      <c r="BK133" s="118">
        <f t="shared" si="14"/>
        <v>0</v>
      </c>
      <c r="BL133" s="19" t="s">
        <v>268</v>
      </c>
      <c r="BM133" s="19" t="s">
        <v>2337</v>
      </c>
    </row>
    <row r="134" spans="2:65" s="1" customFormat="1" ht="25.5" customHeight="1">
      <c r="B134" s="35"/>
      <c r="C134" s="181" t="s">
        <v>249</v>
      </c>
      <c r="D134" s="181" t="s">
        <v>536</v>
      </c>
      <c r="E134" s="182" t="s">
        <v>2338</v>
      </c>
      <c r="F134" s="285" t="s">
        <v>2339</v>
      </c>
      <c r="G134" s="285"/>
      <c r="H134" s="285"/>
      <c r="I134" s="285"/>
      <c r="J134" s="183" t="s">
        <v>372</v>
      </c>
      <c r="K134" s="184">
        <v>4</v>
      </c>
      <c r="L134" s="282">
        <v>0</v>
      </c>
      <c r="M134" s="283"/>
      <c r="N134" s="284">
        <f t="shared" si="5"/>
        <v>0</v>
      </c>
      <c r="O134" s="254"/>
      <c r="P134" s="254"/>
      <c r="Q134" s="254"/>
      <c r="R134" s="37"/>
      <c r="T134" s="177" t="s">
        <v>22</v>
      </c>
      <c r="U134" s="44" t="s">
        <v>49</v>
      </c>
      <c r="V134" s="36"/>
      <c r="W134" s="178">
        <f t="shared" si="6"/>
        <v>0</v>
      </c>
      <c r="X134" s="178">
        <v>0</v>
      </c>
      <c r="Y134" s="178">
        <f t="shared" si="7"/>
        <v>0</v>
      </c>
      <c r="Z134" s="178">
        <v>0</v>
      </c>
      <c r="AA134" s="179">
        <f t="shared" si="8"/>
        <v>0</v>
      </c>
      <c r="AR134" s="19" t="s">
        <v>414</v>
      </c>
      <c r="AT134" s="19" t="s">
        <v>536</v>
      </c>
      <c r="AU134" s="19" t="s">
        <v>93</v>
      </c>
      <c r="AY134" s="19" t="s">
        <v>219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40</v>
      </c>
      <c r="BK134" s="118">
        <f t="shared" si="14"/>
        <v>0</v>
      </c>
      <c r="BL134" s="19" t="s">
        <v>268</v>
      </c>
      <c r="BM134" s="19" t="s">
        <v>2340</v>
      </c>
    </row>
    <row r="135" spans="2:65" s="1" customFormat="1" ht="25.5" customHeight="1">
      <c r="B135" s="35"/>
      <c r="C135" s="181" t="s">
        <v>253</v>
      </c>
      <c r="D135" s="181" t="s">
        <v>536</v>
      </c>
      <c r="E135" s="182" t="s">
        <v>2341</v>
      </c>
      <c r="F135" s="285" t="s">
        <v>2342</v>
      </c>
      <c r="G135" s="285"/>
      <c r="H135" s="285"/>
      <c r="I135" s="285"/>
      <c r="J135" s="183" t="s">
        <v>372</v>
      </c>
      <c r="K135" s="184">
        <v>12</v>
      </c>
      <c r="L135" s="282">
        <v>0</v>
      </c>
      <c r="M135" s="283"/>
      <c r="N135" s="284">
        <f t="shared" si="5"/>
        <v>0</v>
      </c>
      <c r="O135" s="254"/>
      <c r="P135" s="254"/>
      <c r="Q135" s="254"/>
      <c r="R135" s="37"/>
      <c r="T135" s="177" t="s">
        <v>22</v>
      </c>
      <c r="U135" s="44" t="s">
        <v>49</v>
      </c>
      <c r="V135" s="36"/>
      <c r="W135" s="178">
        <f t="shared" si="6"/>
        <v>0</v>
      </c>
      <c r="X135" s="178">
        <v>0</v>
      </c>
      <c r="Y135" s="178">
        <f t="shared" si="7"/>
        <v>0</v>
      </c>
      <c r="Z135" s="178">
        <v>0</v>
      </c>
      <c r="AA135" s="179">
        <f t="shared" si="8"/>
        <v>0</v>
      </c>
      <c r="AR135" s="19" t="s">
        <v>414</v>
      </c>
      <c r="AT135" s="19" t="s">
        <v>536</v>
      </c>
      <c r="AU135" s="19" t="s">
        <v>93</v>
      </c>
      <c r="AY135" s="19" t="s">
        <v>219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40</v>
      </c>
      <c r="BK135" s="118">
        <f t="shared" si="14"/>
        <v>0</v>
      </c>
      <c r="BL135" s="19" t="s">
        <v>268</v>
      </c>
      <c r="BM135" s="19" t="s">
        <v>2343</v>
      </c>
    </row>
    <row r="136" spans="2:65" s="10" customFormat="1" ht="29.85" customHeight="1">
      <c r="B136" s="162"/>
      <c r="C136" s="163"/>
      <c r="D136" s="172" t="s">
        <v>2311</v>
      </c>
      <c r="E136" s="172"/>
      <c r="F136" s="172"/>
      <c r="G136" s="172"/>
      <c r="H136" s="172"/>
      <c r="I136" s="172"/>
      <c r="J136" s="172"/>
      <c r="K136" s="172"/>
      <c r="L136" s="172"/>
      <c r="M136" s="172"/>
      <c r="N136" s="255">
        <f>BK136</f>
        <v>0</v>
      </c>
      <c r="O136" s="256"/>
      <c r="P136" s="256"/>
      <c r="Q136" s="256"/>
      <c r="R136" s="165"/>
      <c r="T136" s="166"/>
      <c r="U136" s="163"/>
      <c r="V136" s="163"/>
      <c r="W136" s="167">
        <f>SUM(W137:W142)</f>
        <v>0</v>
      </c>
      <c r="X136" s="163"/>
      <c r="Y136" s="167">
        <f>SUM(Y137:Y142)</f>
        <v>0</v>
      </c>
      <c r="Z136" s="163"/>
      <c r="AA136" s="168">
        <f>SUM(AA137:AA142)</f>
        <v>0</v>
      </c>
      <c r="AR136" s="169" t="s">
        <v>93</v>
      </c>
      <c r="AT136" s="170" t="s">
        <v>83</v>
      </c>
      <c r="AU136" s="170" t="s">
        <v>40</v>
      </c>
      <c r="AY136" s="169" t="s">
        <v>219</v>
      </c>
      <c r="BK136" s="171">
        <f>SUM(BK137:BK142)</f>
        <v>0</v>
      </c>
    </row>
    <row r="137" spans="2:65" s="1" customFormat="1" ht="38.25" customHeight="1">
      <c r="B137" s="35"/>
      <c r="C137" s="173" t="s">
        <v>257</v>
      </c>
      <c r="D137" s="173" t="s">
        <v>220</v>
      </c>
      <c r="E137" s="174" t="s">
        <v>2344</v>
      </c>
      <c r="F137" s="251" t="s">
        <v>2345</v>
      </c>
      <c r="G137" s="251"/>
      <c r="H137" s="251"/>
      <c r="I137" s="251"/>
      <c r="J137" s="175" t="s">
        <v>429</v>
      </c>
      <c r="K137" s="176">
        <v>170</v>
      </c>
      <c r="L137" s="252">
        <v>0</v>
      </c>
      <c r="M137" s="253"/>
      <c r="N137" s="254">
        <f t="shared" ref="N137:N142" si="15">ROUND(L137*K137,2)</f>
        <v>0</v>
      </c>
      <c r="O137" s="254"/>
      <c r="P137" s="254"/>
      <c r="Q137" s="254"/>
      <c r="R137" s="37"/>
      <c r="T137" s="177" t="s">
        <v>22</v>
      </c>
      <c r="U137" s="44" t="s">
        <v>49</v>
      </c>
      <c r="V137" s="36"/>
      <c r="W137" s="178">
        <f t="shared" ref="W137:W142" si="16">V137*K137</f>
        <v>0</v>
      </c>
      <c r="X137" s="178">
        <v>0</v>
      </c>
      <c r="Y137" s="178">
        <f t="shared" ref="Y137:Y142" si="17">X137*K137</f>
        <v>0</v>
      </c>
      <c r="Z137" s="178">
        <v>0</v>
      </c>
      <c r="AA137" s="179">
        <f t="shared" ref="AA137:AA142" si="18">Z137*K137</f>
        <v>0</v>
      </c>
      <c r="AR137" s="19" t="s">
        <v>268</v>
      </c>
      <c r="AT137" s="19" t="s">
        <v>220</v>
      </c>
      <c r="AU137" s="19" t="s">
        <v>93</v>
      </c>
      <c r="AY137" s="19" t="s">
        <v>219</v>
      </c>
      <c r="BE137" s="118">
        <f t="shared" ref="BE137:BE142" si="19">IF(U137="základní",N137,0)</f>
        <v>0</v>
      </c>
      <c r="BF137" s="118">
        <f t="shared" ref="BF137:BF142" si="20">IF(U137="snížená",N137,0)</f>
        <v>0</v>
      </c>
      <c r="BG137" s="118">
        <f t="shared" ref="BG137:BG142" si="21">IF(U137="zákl. přenesená",N137,0)</f>
        <v>0</v>
      </c>
      <c r="BH137" s="118">
        <f t="shared" ref="BH137:BH142" si="22">IF(U137="sníž. přenesená",N137,0)</f>
        <v>0</v>
      </c>
      <c r="BI137" s="118">
        <f t="shared" ref="BI137:BI142" si="23">IF(U137="nulová",N137,0)</f>
        <v>0</v>
      </c>
      <c r="BJ137" s="19" t="s">
        <v>40</v>
      </c>
      <c r="BK137" s="118">
        <f t="shared" ref="BK137:BK142" si="24">ROUND(L137*K137,2)</f>
        <v>0</v>
      </c>
      <c r="BL137" s="19" t="s">
        <v>268</v>
      </c>
      <c r="BM137" s="19" t="s">
        <v>2346</v>
      </c>
    </row>
    <row r="138" spans="2:65" s="1" customFormat="1" ht="25.5" customHeight="1">
      <c r="B138" s="35"/>
      <c r="C138" s="181" t="s">
        <v>261</v>
      </c>
      <c r="D138" s="181" t="s">
        <v>536</v>
      </c>
      <c r="E138" s="182" t="s">
        <v>2347</v>
      </c>
      <c r="F138" s="285" t="s">
        <v>2348</v>
      </c>
      <c r="G138" s="285"/>
      <c r="H138" s="285"/>
      <c r="I138" s="285"/>
      <c r="J138" s="183" t="s">
        <v>429</v>
      </c>
      <c r="K138" s="184">
        <v>170</v>
      </c>
      <c r="L138" s="282">
        <v>0</v>
      </c>
      <c r="M138" s="283"/>
      <c r="N138" s="284">
        <f t="shared" si="15"/>
        <v>0</v>
      </c>
      <c r="O138" s="254"/>
      <c r="P138" s="254"/>
      <c r="Q138" s="254"/>
      <c r="R138" s="37"/>
      <c r="T138" s="177" t="s">
        <v>22</v>
      </c>
      <c r="U138" s="44" t="s">
        <v>49</v>
      </c>
      <c r="V138" s="36"/>
      <c r="W138" s="178">
        <f t="shared" si="16"/>
        <v>0</v>
      </c>
      <c r="X138" s="178">
        <v>0</v>
      </c>
      <c r="Y138" s="178">
        <f t="shared" si="17"/>
        <v>0</v>
      </c>
      <c r="Z138" s="178">
        <v>0</v>
      </c>
      <c r="AA138" s="179">
        <f t="shared" si="18"/>
        <v>0</v>
      </c>
      <c r="AR138" s="19" t="s">
        <v>414</v>
      </c>
      <c r="AT138" s="19" t="s">
        <v>536</v>
      </c>
      <c r="AU138" s="19" t="s">
        <v>93</v>
      </c>
      <c r="AY138" s="19" t="s">
        <v>219</v>
      </c>
      <c r="BE138" s="118">
        <f t="shared" si="19"/>
        <v>0</v>
      </c>
      <c r="BF138" s="118">
        <f t="shared" si="20"/>
        <v>0</v>
      </c>
      <c r="BG138" s="118">
        <f t="shared" si="21"/>
        <v>0</v>
      </c>
      <c r="BH138" s="118">
        <f t="shared" si="22"/>
        <v>0</v>
      </c>
      <c r="BI138" s="118">
        <f t="shared" si="23"/>
        <v>0</v>
      </c>
      <c r="BJ138" s="19" t="s">
        <v>40</v>
      </c>
      <c r="BK138" s="118">
        <f t="shared" si="24"/>
        <v>0</v>
      </c>
      <c r="BL138" s="19" t="s">
        <v>268</v>
      </c>
      <c r="BM138" s="19" t="s">
        <v>2349</v>
      </c>
    </row>
    <row r="139" spans="2:65" s="1" customFormat="1" ht="25.5" customHeight="1">
      <c r="B139" s="35"/>
      <c r="C139" s="173" t="s">
        <v>265</v>
      </c>
      <c r="D139" s="173" t="s">
        <v>220</v>
      </c>
      <c r="E139" s="174" t="s">
        <v>2350</v>
      </c>
      <c r="F139" s="251" t="s">
        <v>2351</v>
      </c>
      <c r="G139" s="251"/>
      <c r="H139" s="251"/>
      <c r="I139" s="251"/>
      <c r="J139" s="175" t="s">
        <v>429</v>
      </c>
      <c r="K139" s="176">
        <v>85</v>
      </c>
      <c r="L139" s="252">
        <v>0</v>
      </c>
      <c r="M139" s="253"/>
      <c r="N139" s="254">
        <f t="shared" si="15"/>
        <v>0</v>
      </c>
      <c r="O139" s="254"/>
      <c r="P139" s="254"/>
      <c r="Q139" s="254"/>
      <c r="R139" s="37"/>
      <c r="T139" s="177" t="s">
        <v>22</v>
      </c>
      <c r="U139" s="44" t="s">
        <v>49</v>
      </c>
      <c r="V139" s="36"/>
      <c r="W139" s="178">
        <f t="shared" si="16"/>
        <v>0</v>
      </c>
      <c r="X139" s="178">
        <v>0</v>
      </c>
      <c r="Y139" s="178">
        <f t="shared" si="17"/>
        <v>0</v>
      </c>
      <c r="Z139" s="178">
        <v>0</v>
      </c>
      <c r="AA139" s="179">
        <f t="shared" si="18"/>
        <v>0</v>
      </c>
      <c r="AR139" s="19" t="s">
        <v>268</v>
      </c>
      <c r="AT139" s="19" t="s">
        <v>220</v>
      </c>
      <c r="AU139" s="19" t="s">
        <v>93</v>
      </c>
      <c r="AY139" s="19" t="s">
        <v>219</v>
      </c>
      <c r="BE139" s="118">
        <f t="shared" si="19"/>
        <v>0</v>
      </c>
      <c r="BF139" s="118">
        <f t="shared" si="20"/>
        <v>0</v>
      </c>
      <c r="BG139" s="118">
        <f t="shared" si="21"/>
        <v>0</v>
      </c>
      <c r="BH139" s="118">
        <f t="shared" si="22"/>
        <v>0</v>
      </c>
      <c r="BI139" s="118">
        <f t="shared" si="23"/>
        <v>0</v>
      </c>
      <c r="BJ139" s="19" t="s">
        <v>40</v>
      </c>
      <c r="BK139" s="118">
        <f t="shared" si="24"/>
        <v>0</v>
      </c>
      <c r="BL139" s="19" t="s">
        <v>268</v>
      </c>
      <c r="BM139" s="19" t="s">
        <v>2352</v>
      </c>
    </row>
    <row r="140" spans="2:65" s="1" customFormat="1" ht="25.5" customHeight="1">
      <c r="B140" s="35"/>
      <c r="C140" s="181" t="s">
        <v>270</v>
      </c>
      <c r="D140" s="181" t="s">
        <v>536</v>
      </c>
      <c r="E140" s="182" t="s">
        <v>2353</v>
      </c>
      <c r="F140" s="285" t="s">
        <v>2354</v>
      </c>
      <c r="G140" s="285"/>
      <c r="H140" s="285"/>
      <c r="I140" s="285"/>
      <c r="J140" s="183" t="s">
        <v>429</v>
      </c>
      <c r="K140" s="184">
        <v>85</v>
      </c>
      <c r="L140" s="282">
        <v>0</v>
      </c>
      <c r="M140" s="283"/>
      <c r="N140" s="284">
        <f t="shared" si="15"/>
        <v>0</v>
      </c>
      <c r="O140" s="254"/>
      <c r="P140" s="254"/>
      <c r="Q140" s="254"/>
      <c r="R140" s="37"/>
      <c r="T140" s="177" t="s">
        <v>22</v>
      </c>
      <c r="U140" s="44" t="s">
        <v>49</v>
      </c>
      <c r="V140" s="36"/>
      <c r="W140" s="178">
        <f t="shared" si="16"/>
        <v>0</v>
      </c>
      <c r="X140" s="178">
        <v>0</v>
      </c>
      <c r="Y140" s="178">
        <f t="shared" si="17"/>
        <v>0</v>
      </c>
      <c r="Z140" s="178">
        <v>0</v>
      </c>
      <c r="AA140" s="179">
        <f t="shared" si="18"/>
        <v>0</v>
      </c>
      <c r="AR140" s="19" t="s">
        <v>414</v>
      </c>
      <c r="AT140" s="19" t="s">
        <v>536</v>
      </c>
      <c r="AU140" s="19" t="s">
        <v>93</v>
      </c>
      <c r="AY140" s="19" t="s">
        <v>219</v>
      </c>
      <c r="BE140" s="118">
        <f t="shared" si="19"/>
        <v>0</v>
      </c>
      <c r="BF140" s="118">
        <f t="shared" si="20"/>
        <v>0</v>
      </c>
      <c r="BG140" s="118">
        <f t="shared" si="21"/>
        <v>0</v>
      </c>
      <c r="BH140" s="118">
        <f t="shared" si="22"/>
        <v>0</v>
      </c>
      <c r="BI140" s="118">
        <f t="shared" si="23"/>
        <v>0</v>
      </c>
      <c r="BJ140" s="19" t="s">
        <v>40</v>
      </c>
      <c r="BK140" s="118">
        <f t="shared" si="24"/>
        <v>0</v>
      </c>
      <c r="BL140" s="19" t="s">
        <v>268</v>
      </c>
      <c r="BM140" s="19" t="s">
        <v>2355</v>
      </c>
    </row>
    <row r="141" spans="2:65" s="1" customFormat="1" ht="25.5" customHeight="1">
      <c r="B141" s="35"/>
      <c r="C141" s="173" t="s">
        <v>275</v>
      </c>
      <c r="D141" s="173" t="s">
        <v>220</v>
      </c>
      <c r="E141" s="174" t="s">
        <v>2356</v>
      </c>
      <c r="F141" s="251" t="s">
        <v>2357</v>
      </c>
      <c r="G141" s="251"/>
      <c r="H141" s="251"/>
      <c r="I141" s="251"/>
      <c r="J141" s="175" t="s">
        <v>372</v>
      </c>
      <c r="K141" s="176">
        <v>4</v>
      </c>
      <c r="L141" s="252">
        <v>0</v>
      </c>
      <c r="M141" s="253"/>
      <c r="N141" s="254">
        <f t="shared" si="15"/>
        <v>0</v>
      </c>
      <c r="O141" s="254"/>
      <c r="P141" s="254"/>
      <c r="Q141" s="254"/>
      <c r="R141" s="37"/>
      <c r="T141" s="177" t="s">
        <v>22</v>
      </c>
      <c r="U141" s="44" t="s">
        <v>49</v>
      </c>
      <c r="V141" s="36"/>
      <c r="W141" s="178">
        <f t="shared" si="16"/>
        <v>0</v>
      </c>
      <c r="X141" s="178">
        <v>0</v>
      </c>
      <c r="Y141" s="178">
        <f t="shared" si="17"/>
        <v>0</v>
      </c>
      <c r="Z141" s="178">
        <v>0</v>
      </c>
      <c r="AA141" s="179">
        <f t="shared" si="18"/>
        <v>0</v>
      </c>
      <c r="AR141" s="19" t="s">
        <v>268</v>
      </c>
      <c r="AT141" s="19" t="s">
        <v>220</v>
      </c>
      <c r="AU141" s="19" t="s">
        <v>93</v>
      </c>
      <c r="AY141" s="19" t="s">
        <v>219</v>
      </c>
      <c r="BE141" s="118">
        <f t="shared" si="19"/>
        <v>0</v>
      </c>
      <c r="BF141" s="118">
        <f t="shared" si="20"/>
        <v>0</v>
      </c>
      <c r="BG141" s="118">
        <f t="shared" si="21"/>
        <v>0</v>
      </c>
      <c r="BH141" s="118">
        <f t="shared" si="22"/>
        <v>0</v>
      </c>
      <c r="BI141" s="118">
        <f t="shared" si="23"/>
        <v>0</v>
      </c>
      <c r="BJ141" s="19" t="s">
        <v>40</v>
      </c>
      <c r="BK141" s="118">
        <f t="shared" si="24"/>
        <v>0</v>
      </c>
      <c r="BL141" s="19" t="s">
        <v>268</v>
      </c>
      <c r="BM141" s="19" t="s">
        <v>2358</v>
      </c>
    </row>
    <row r="142" spans="2:65" s="1" customFormat="1" ht="38.25" customHeight="1">
      <c r="B142" s="35"/>
      <c r="C142" s="173" t="s">
        <v>11</v>
      </c>
      <c r="D142" s="173" t="s">
        <v>220</v>
      </c>
      <c r="E142" s="174" t="s">
        <v>2359</v>
      </c>
      <c r="F142" s="251" t="s">
        <v>2360</v>
      </c>
      <c r="G142" s="251"/>
      <c r="H142" s="251"/>
      <c r="I142" s="251"/>
      <c r="J142" s="175" t="s">
        <v>372</v>
      </c>
      <c r="K142" s="176">
        <v>2</v>
      </c>
      <c r="L142" s="252">
        <v>0</v>
      </c>
      <c r="M142" s="253"/>
      <c r="N142" s="254">
        <f t="shared" si="15"/>
        <v>0</v>
      </c>
      <c r="O142" s="254"/>
      <c r="P142" s="254"/>
      <c r="Q142" s="254"/>
      <c r="R142" s="37"/>
      <c r="T142" s="177" t="s">
        <v>22</v>
      </c>
      <c r="U142" s="44" t="s">
        <v>49</v>
      </c>
      <c r="V142" s="36"/>
      <c r="W142" s="178">
        <f t="shared" si="16"/>
        <v>0</v>
      </c>
      <c r="X142" s="178">
        <v>0</v>
      </c>
      <c r="Y142" s="178">
        <f t="shared" si="17"/>
        <v>0</v>
      </c>
      <c r="Z142" s="178">
        <v>0</v>
      </c>
      <c r="AA142" s="179">
        <f t="shared" si="18"/>
        <v>0</v>
      </c>
      <c r="AR142" s="19" t="s">
        <v>268</v>
      </c>
      <c r="AT142" s="19" t="s">
        <v>220</v>
      </c>
      <c r="AU142" s="19" t="s">
        <v>93</v>
      </c>
      <c r="AY142" s="19" t="s">
        <v>219</v>
      </c>
      <c r="BE142" s="118">
        <f t="shared" si="19"/>
        <v>0</v>
      </c>
      <c r="BF142" s="118">
        <f t="shared" si="20"/>
        <v>0</v>
      </c>
      <c r="BG142" s="118">
        <f t="shared" si="21"/>
        <v>0</v>
      </c>
      <c r="BH142" s="118">
        <f t="shared" si="22"/>
        <v>0</v>
      </c>
      <c r="BI142" s="118">
        <f t="shared" si="23"/>
        <v>0</v>
      </c>
      <c r="BJ142" s="19" t="s">
        <v>40</v>
      </c>
      <c r="BK142" s="118">
        <f t="shared" si="24"/>
        <v>0</v>
      </c>
      <c r="BL142" s="19" t="s">
        <v>268</v>
      </c>
      <c r="BM142" s="19" t="s">
        <v>2361</v>
      </c>
    </row>
    <row r="143" spans="2:65" s="10" customFormat="1" ht="29.85" customHeight="1">
      <c r="B143" s="162"/>
      <c r="C143" s="163"/>
      <c r="D143" s="172" t="s">
        <v>2312</v>
      </c>
      <c r="E143" s="172"/>
      <c r="F143" s="172"/>
      <c r="G143" s="172"/>
      <c r="H143" s="172"/>
      <c r="I143" s="172"/>
      <c r="J143" s="172"/>
      <c r="K143" s="172"/>
      <c r="L143" s="172"/>
      <c r="M143" s="172"/>
      <c r="N143" s="255">
        <f>BK143</f>
        <v>0</v>
      </c>
      <c r="O143" s="256"/>
      <c r="P143" s="256"/>
      <c r="Q143" s="256"/>
      <c r="R143" s="165"/>
      <c r="T143" s="166"/>
      <c r="U143" s="163"/>
      <c r="V143" s="163"/>
      <c r="W143" s="167">
        <f>SUM(W144:W147)</f>
        <v>0</v>
      </c>
      <c r="X143" s="163"/>
      <c r="Y143" s="167">
        <f>SUM(Y144:Y147)</f>
        <v>0</v>
      </c>
      <c r="Z143" s="163"/>
      <c r="AA143" s="168">
        <f>SUM(AA144:AA147)</f>
        <v>0</v>
      </c>
      <c r="AR143" s="169" t="s">
        <v>93</v>
      </c>
      <c r="AT143" s="170" t="s">
        <v>83</v>
      </c>
      <c r="AU143" s="170" t="s">
        <v>40</v>
      </c>
      <c r="AY143" s="169" t="s">
        <v>219</v>
      </c>
      <c r="BK143" s="171">
        <f>SUM(BK144:BK147)</f>
        <v>0</v>
      </c>
    </row>
    <row r="144" spans="2:65" s="1" customFormat="1" ht="25.5" customHeight="1">
      <c r="B144" s="35"/>
      <c r="C144" s="173" t="s">
        <v>268</v>
      </c>
      <c r="D144" s="173" t="s">
        <v>220</v>
      </c>
      <c r="E144" s="174" t="s">
        <v>2362</v>
      </c>
      <c r="F144" s="251" t="s">
        <v>2363</v>
      </c>
      <c r="G144" s="251"/>
      <c r="H144" s="251"/>
      <c r="I144" s="251"/>
      <c r="J144" s="175" t="s">
        <v>429</v>
      </c>
      <c r="K144" s="176">
        <v>85</v>
      </c>
      <c r="L144" s="252">
        <v>0</v>
      </c>
      <c r="M144" s="253"/>
      <c r="N144" s="254">
        <f>ROUND(L144*K144,2)</f>
        <v>0</v>
      </c>
      <c r="O144" s="254"/>
      <c r="P144" s="254"/>
      <c r="Q144" s="254"/>
      <c r="R144" s="37"/>
      <c r="T144" s="177" t="s">
        <v>22</v>
      </c>
      <c r="U144" s="44" t="s">
        <v>49</v>
      </c>
      <c r="V144" s="36"/>
      <c r="W144" s="178">
        <f>V144*K144</f>
        <v>0</v>
      </c>
      <c r="X144" s="178">
        <v>0</v>
      </c>
      <c r="Y144" s="178">
        <f>X144*K144</f>
        <v>0</v>
      </c>
      <c r="Z144" s="178">
        <v>0</v>
      </c>
      <c r="AA144" s="179">
        <f>Z144*K144</f>
        <v>0</v>
      </c>
      <c r="AR144" s="19" t="s">
        <v>268</v>
      </c>
      <c r="AT144" s="19" t="s">
        <v>220</v>
      </c>
      <c r="AU144" s="19" t="s">
        <v>93</v>
      </c>
      <c r="AY144" s="19" t="s">
        <v>219</v>
      </c>
      <c r="BE144" s="118">
        <f>IF(U144="základní",N144,0)</f>
        <v>0</v>
      </c>
      <c r="BF144" s="118">
        <f>IF(U144="snížená",N144,0)</f>
        <v>0</v>
      </c>
      <c r="BG144" s="118">
        <f>IF(U144="zákl. přenesená",N144,0)</f>
        <v>0</v>
      </c>
      <c r="BH144" s="118">
        <f>IF(U144="sníž. přenesená",N144,0)</f>
        <v>0</v>
      </c>
      <c r="BI144" s="118">
        <f>IF(U144="nulová",N144,0)</f>
        <v>0</v>
      </c>
      <c r="BJ144" s="19" t="s">
        <v>40</v>
      </c>
      <c r="BK144" s="118">
        <f>ROUND(L144*K144,2)</f>
        <v>0</v>
      </c>
      <c r="BL144" s="19" t="s">
        <v>268</v>
      </c>
      <c r="BM144" s="19" t="s">
        <v>2364</v>
      </c>
    </row>
    <row r="145" spans="2:65" s="1" customFormat="1" ht="16.5" customHeight="1">
      <c r="B145" s="35"/>
      <c r="C145" s="181" t="s">
        <v>354</v>
      </c>
      <c r="D145" s="181" t="s">
        <v>536</v>
      </c>
      <c r="E145" s="182" t="s">
        <v>2365</v>
      </c>
      <c r="F145" s="285" t="s">
        <v>2366</v>
      </c>
      <c r="G145" s="285"/>
      <c r="H145" s="285"/>
      <c r="I145" s="285"/>
      <c r="J145" s="183" t="s">
        <v>1079</v>
      </c>
      <c r="K145" s="184">
        <v>85</v>
      </c>
      <c r="L145" s="282">
        <v>0</v>
      </c>
      <c r="M145" s="283"/>
      <c r="N145" s="284">
        <f>ROUND(L145*K145,2)</f>
        <v>0</v>
      </c>
      <c r="O145" s="254"/>
      <c r="P145" s="254"/>
      <c r="Q145" s="254"/>
      <c r="R145" s="37"/>
      <c r="T145" s="177" t="s">
        <v>22</v>
      </c>
      <c r="U145" s="44" t="s">
        <v>49</v>
      </c>
      <c r="V145" s="36"/>
      <c r="W145" s="178">
        <f>V145*K145</f>
        <v>0</v>
      </c>
      <c r="X145" s="178">
        <v>0</v>
      </c>
      <c r="Y145" s="178">
        <f>X145*K145</f>
        <v>0</v>
      </c>
      <c r="Z145" s="178">
        <v>0</v>
      </c>
      <c r="AA145" s="179">
        <f>Z145*K145</f>
        <v>0</v>
      </c>
      <c r="AR145" s="19" t="s">
        <v>414</v>
      </c>
      <c r="AT145" s="19" t="s">
        <v>536</v>
      </c>
      <c r="AU145" s="19" t="s">
        <v>93</v>
      </c>
      <c r="AY145" s="19" t="s">
        <v>219</v>
      </c>
      <c r="BE145" s="118">
        <f>IF(U145="základní",N145,0)</f>
        <v>0</v>
      </c>
      <c r="BF145" s="118">
        <f>IF(U145="snížená",N145,0)</f>
        <v>0</v>
      </c>
      <c r="BG145" s="118">
        <f>IF(U145="zákl. přenesená",N145,0)</f>
        <v>0</v>
      </c>
      <c r="BH145" s="118">
        <f>IF(U145="sníž. přenesená",N145,0)</f>
        <v>0</v>
      </c>
      <c r="BI145" s="118">
        <f>IF(U145="nulová",N145,0)</f>
        <v>0</v>
      </c>
      <c r="BJ145" s="19" t="s">
        <v>40</v>
      </c>
      <c r="BK145" s="118">
        <f>ROUND(L145*K145,2)</f>
        <v>0</v>
      </c>
      <c r="BL145" s="19" t="s">
        <v>268</v>
      </c>
      <c r="BM145" s="19" t="s">
        <v>2367</v>
      </c>
    </row>
    <row r="146" spans="2:65" s="1" customFormat="1" ht="16.5" customHeight="1">
      <c r="B146" s="35"/>
      <c r="C146" s="173" t="s">
        <v>358</v>
      </c>
      <c r="D146" s="173" t="s">
        <v>220</v>
      </c>
      <c r="E146" s="174" t="s">
        <v>2368</v>
      </c>
      <c r="F146" s="251" t="s">
        <v>2369</v>
      </c>
      <c r="G146" s="251"/>
      <c r="H146" s="251"/>
      <c r="I146" s="251"/>
      <c r="J146" s="175" t="s">
        <v>372</v>
      </c>
      <c r="K146" s="176">
        <v>8</v>
      </c>
      <c r="L146" s="252">
        <v>0</v>
      </c>
      <c r="M146" s="253"/>
      <c r="N146" s="254">
        <f>ROUND(L146*K146,2)</f>
        <v>0</v>
      </c>
      <c r="O146" s="254"/>
      <c r="P146" s="254"/>
      <c r="Q146" s="254"/>
      <c r="R146" s="37"/>
      <c r="T146" s="177" t="s">
        <v>22</v>
      </c>
      <c r="U146" s="44" t="s">
        <v>49</v>
      </c>
      <c r="V146" s="36"/>
      <c r="W146" s="178">
        <f>V146*K146</f>
        <v>0</v>
      </c>
      <c r="X146" s="178">
        <v>0</v>
      </c>
      <c r="Y146" s="178">
        <f>X146*K146</f>
        <v>0</v>
      </c>
      <c r="Z146" s="178">
        <v>0</v>
      </c>
      <c r="AA146" s="179">
        <f>Z146*K146</f>
        <v>0</v>
      </c>
      <c r="AR146" s="19" t="s">
        <v>268</v>
      </c>
      <c r="AT146" s="19" t="s">
        <v>220</v>
      </c>
      <c r="AU146" s="19" t="s">
        <v>93</v>
      </c>
      <c r="AY146" s="19" t="s">
        <v>219</v>
      </c>
      <c r="BE146" s="118">
        <f>IF(U146="základní",N146,0)</f>
        <v>0</v>
      </c>
      <c r="BF146" s="118">
        <f>IF(U146="snížená",N146,0)</f>
        <v>0</v>
      </c>
      <c r="BG146" s="118">
        <f>IF(U146="zákl. přenesená",N146,0)</f>
        <v>0</v>
      </c>
      <c r="BH146" s="118">
        <f>IF(U146="sníž. přenesená",N146,0)</f>
        <v>0</v>
      </c>
      <c r="BI146" s="118">
        <f>IF(U146="nulová",N146,0)</f>
        <v>0</v>
      </c>
      <c r="BJ146" s="19" t="s">
        <v>40</v>
      </c>
      <c r="BK146" s="118">
        <f>ROUND(L146*K146,2)</f>
        <v>0</v>
      </c>
      <c r="BL146" s="19" t="s">
        <v>268</v>
      </c>
      <c r="BM146" s="19" t="s">
        <v>2370</v>
      </c>
    </row>
    <row r="147" spans="2:65" s="1" customFormat="1" ht="38.25" customHeight="1">
      <c r="B147" s="35"/>
      <c r="C147" s="181" t="s">
        <v>362</v>
      </c>
      <c r="D147" s="181" t="s">
        <v>536</v>
      </c>
      <c r="E147" s="182" t="s">
        <v>2371</v>
      </c>
      <c r="F147" s="285" t="s">
        <v>2372</v>
      </c>
      <c r="G147" s="285"/>
      <c r="H147" s="285"/>
      <c r="I147" s="285"/>
      <c r="J147" s="183" t="s">
        <v>372</v>
      </c>
      <c r="K147" s="184">
        <v>8</v>
      </c>
      <c r="L147" s="282">
        <v>0</v>
      </c>
      <c r="M147" s="283"/>
      <c r="N147" s="284">
        <f>ROUND(L147*K147,2)</f>
        <v>0</v>
      </c>
      <c r="O147" s="254"/>
      <c r="P147" s="254"/>
      <c r="Q147" s="254"/>
      <c r="R147" s="37"/>
      <c r="T147" s="177" t="s">
        <v>22</v>
      </c>
      <c r="U147" s="44" t="s">
        <v>49</v>
      </c>
      <c r="V147" s="36"/>
      <c r="W147" s="178">
        <f>V147*K147</f>
        <v>0</v>
      </c>
      <c r="X147" s="178">
        <v>0</v>
      </c>
      <c r="Y147" s="178">
        <f>X147*K147</f>
        <v>0</v>
      </c>
      <c r="Z147" s="178">
        <v>0</v>
      </c>
      <c r="AA147" s="179">
        <f>Z147*K147</f>
        <v>0</v>
      </c>
      <c r="AR147" s="19" t="s">
        <v>414</v>
      </c>
      <c r="AT147" s="19" t="s">
        <v>536</v>
      </c>
      <c r="AU147" s="19" t="s">
        <v>93</v>
      </c>
      <c r="AY147" s="19" t="s">
        <v>219</v>
      </c>
      <c r="BE147" s="118">
        <f>IF(U147="základní",N147,0)</f>
        <v>0</v>
      </c>
      <c r="BF147" s="118">
        <f>IF(U147="snížená",N147,0)</f>
        <v>0</v>
      </c>
      <c r="BG147" s="118">
        <f>IF(U147="zákl. přenesená",N147,0)</f>
        <v>0</v>
      </c>
      <c r="BH147" s="118">
        <f>IF(U147="sníž. přenesená",N147,0)</f>
        <v>0</v>
      </c>
      <c r="BI147" s="118">
        <f>IF(U147="nulová",N147,0)</f>
        <v>0</v>
      </c>
      <c r="BJ147" s="19" t="s">
        <v>40</v>
      </c>
      <c r="BK147" s="118">
        <f>ROUND(L147*K147,2)</f>
        <v>0</v>
      </c>
      <c r="BL147" s="19" t="s">
        <v>268</v>
      </c>
      <c r="BM147" s="19" t="s">
        <v>2373</v>
      </c>
    </row>
    <row r="148" spans="2:65" s="10" customFormat="1" ht="37.35" customHeight="1">
      <c r="B148" s="162"/>
      <c r="C148" s="163"/>
      <c r="D148" s="164" t="s">
        <v>2313</v>
      </c>
      <c r="E148" s="164"/>
      <c r="F148" s="164"/>
      <c r="G148" s="164"/>
      <c r="H148" s="164"/>
      <c r="I148" s="164"/>
      <c r="J148" s="164"/>
      <c r="K148" s="164"/>
      <c r="L148" s="164"/>
      <c r="M148" s="164"/>
      <c r="N148" s="249">
        <f>BK148</f>
        <v>0</v>
      </c>
      <c r="O148" s="250"/>
      <c r="P148" s="250"/>
      <c r="Q148" s="250"/>
      <c r="R148" s="165"/>
      <c r="T148" s="166"/>
      <c r="U148" s="163"/>
      <c r="V148" s="163"/>
      <c r="W148" s="167">
        <f>W149</f>
        <v>0</v>
      </c>
      <c r="X148" s="163"/>
      <c r="Y148" s="167">
        <f>Y149</f>
        <v>0</v>
      </c>
      <c r="Z148" s="163"/>
      <c r="AA148" s="168">
        <f>AA149</f>
        <v>0</v>
      </c>
      <c r="AR148" s="169" t="s">
        <v>101</v>
      </c>
      <c r="AT148" s="170" t="s">
        <v>83</v>
      </c>
      <c r="AU148" s="170" t="s">
        <v>84</v>
      </c>
      <c r="AY148" s="169" t="s">
        <v>219</v>
      </c>
      <c r="BK148" s="171">
        <f>BK149</f>
        <v>0</v>
      </c>
    </row>
    <row r="149" spans="2:65" s="10" customFormat="1" ht="19.899999999999999" customHeight="1">
      <c r="B149" s="162"/>
      <c r="C149" s="163"/>
      <c r="D149" s="172" t="s">
        <v>2314</v>
      </c>
      <c r="E149" s="172"/>
      <c r="F149" s="172"/>
      <c r="G149" s="172"/>
      <c r="H149" s="172"/>
      <c r="I149" s="172"/>
      <c r="J149" s="172"/>
      <c r="K149" s="172"/>
      <c r="L149" s="172"/>
      <c r="M149" s="172"/>
      <c r="N149" s="261">
        <f>BK149</f>
        <v>0</v>
      </c>
      <c r="O149" s="262"/>
      <c r="P149" s="262"/>
      <c r="Q149" s="262"/>
      <c r="R149" s="165"/>
      <c r="T149" s="166"/>
      <c r="U149" s="163"/>
      <c r="V149" s="163"/>
      <c r="W149" s="167">
        <f>SUM(W150:W158)</f>
        <v>0</v>
      </c>
      <c r="X149" s="163"/>
      <c r="Y149" s="167">
        <f>SUM(Y150:Y158)</f>
        <v>0</v>
      </c>
      <c r="Z149" s="163"/>
      <c r="AA149" s="168">
        <f>SUM(AA150:AA158)</f>
        <v>0</v>
      </c>
      <c r="AR149" s="169" t="s">
        <v>101</v>
      </c>
      <c r="AT149" s="170" t="s">
        <v>83</v>
      </c>
      <c r="AU149" s="170" t="s">
        <v>40</v>
      </c>
      <c r="AY149" s="169" t="s">
        <v>219</v>
      </c>
      <c r="BK149" s="171">
        <f>SUM(BK150:BK158)</f>
        <v>0</v>
      </c>
    </row>
    <row r="150" spans="2:65" s="1" customFormat="1" ht="25.5" customHeight="1">
      <c r="B150" s="35"/>
      <c r="C150" s="173" t="s">
        <v>366</v>
      </c>
      <c r="D150" s="173" t="s">
        <v>220</v>
      </c>
      <c r="E150" s="174" t="s">
        <v>2374</v>
      </c>
      <c r="F150" s="251" t="s">
        <v>2375</v>
      </c>
      <c r="G150" s="251"/>
      <c r="H150" s="251"/>
      <c r="I150" s="251"/>
      <c r="J150" s="175" t="s">
        <v>2376</v>
      </c>
      <c r="K150" s="176">
        <v>7.1999999999999995E-2</v>
      </c>
      <c r="L150" s="252">
        <v>0</v>
      </c>
      <c r="M150" s="253"/>
      <c r="N150" s="254">
        <f t="shared" ref="N150:N158" si="25">ROUND(L150*K150,2)</f>
        <v>0</v>
      </c>
      <c r="O150" s="254"/>
      <c r="P150" s="254"/>
      <c r="Q150" s="254"/>
      <c r="R150" s="37"/>
      <c r="T150" s="177" t="s">
        <v>22</v>
      </c>
      <c r="U150" s="44" t="s">
        <v>49</v>
      </c>
      <c r="V150" s="36"/>
      <c r="W150" s="178">
        <f t="shared" ref="W150:W158" si="26">V150*K150</f>
        <v>0</v>
      </c>
      <c r="X150" s="178">
        <v>0</v>
      </c>
      <c r="Y150" s="178">
        <f t="shared" ref="Y150:Y158" si="27">X150*K150</f>
        <v>0</v>
      </c>
      <c r="Z150" s="178">
        <v>0</v>
      </c>
      <c r="AA150" s="179">
        <f t="shared" ref="AA150:AA158" si="28">Z150*K150</f>
        <v>0</v>
      </c>
      <c r="AR150" s="19" t="s">
        <v>544</v>
      </c>
      <c r="AT150" s="19" t="s">
        <v>220</v>
      </c>
      <c r="AU150" s="19" t="s">
        <v>93</v>
      </c>
      <c r="AY150" s="19" t="s">
        <v>219</v>
      </c>
      <c r="BE150" s="118">
        <f t="shared" ref="BE150:BE158" si="29">IF(U150="základní",N150,0)</f>
        <v>0</v>
      </c>
      <c r="BF150" s="118">
        <f t="shared" ref="BF150:BF158" si="30">IF(U150="snížená",N150,0)</f>
        <v>0</v>
      </c>
      <c r="BG150" s="118">
        <f t="shared" ref="BG150:BG158" si="31">IF(U150="zákl. přenesená",N150,0)</f>
        <v>0</v>
      </c>
      <c r="BH150" s="118">
        <f t="shared" ref="BH150:BH158" si="32">IF(U150="sníž. přenesená",N150,0)</f>
        <v>0</v>
      </c>
      <c r="BI150" s="118">
        <f t="shared" ref="BI150:BI158" si="33">IF(U150="nulová",N150,0)</f>
        <v>0</v>
      </c>
      <c r="BJ150" s="19" t="s">
        <v>40</v>
      </c>
      <c r="BK150" s="118">
        <f t="shared" ref="BK150:BK158" si="34">ROUND(L150*K150,2)</f>
        <v>0</v>
      </c>
      <c r="BL150" s="19" t="s">
        <v>544</v>
      </c>
      <c r="BM150" s="19" t="s">
        <v>2377</v>
      </c>
    </row>
    <row r="151" spans="2:65" s="1" customFormat="1" ht="38.25" customHeight="1">
      <c r="B151" s="35"/>
      <c r="C151" s="173" t="s">
        <v>10</v>
      </c>
      <c r="D151" s="173" t="s">
        <v>220</v>
      </c>
      <c r="E151" s="174" t="s">
        <v>2378</v>
      </c>
      <c r="F151" s="251" t="s">
        <v>2379</v>
      </c>
      <c r="G151" s="251"/>
      <c r="H151" s="251"/>
      <c r="I151" s="251"/>
      <c r="J151" s="175" t="s">
        <v>429</v>
      </c>
      <c r="K151" s="176">
        <v>36</v>
      </c>
      <c r="L151" s="252">
        <v>0</v>
      </c>
      <c r="M151" s="253"/>
      <c r="N151" s="254">
        <f t="shared" si="25"/>
        <v>0</v>
      </c>
      <c r="O151" s="254"/>
      <c r="P151" s="254"/>
      <c r="Q151" s="254"/>
      <c r="R151" s="37"/>
      <c r="T151" s="177" t="s">
        <v>22</v>
      </c>
      <c r="U151" s="44" t="s">
        <v>49</v>
      </c>
      <c r="V151" s="36"/>
      <c r="W151" s="178">
        <f t="shared" si="26"/>
        <v>0</v>
      </c>
      <c r="X151" s="178">
        <v>0</v>
      </c>
      <c r="Y151" s="178">
        <f t="shared" si="27"/>
        <v>0</v>
      </c>
      <c r="Z151" s="178">
        <v>0</v>
      </c>
      <c r="AA151" s="179">
        <f t="shared" si="28"/>
        <v>0</v>
      </c>
      <c r="AR151" s="19" t="s">
        <v>544</v>
      </c>
      <c r="AT151" s="19" t="s">
        <v>220</v>
      </c>
      <c r="AU151" s="19" t="s">
        <v>93</v>
      </c>
      <c r="AY151" s="19" t="s">
        <v>219</v>
      </c>
      <c r="BE151" s="118">
        <f t="shared" si="29"/>
        <v>0</v>
      </c>
      <c r="BF151" s="118">
        <f t="shared" si="30"/>
        <v>0</v>
      </c>
      <c r="BG151" s="118">
        <f t="shared" si="31"/>
        <v>0</v>
      </c>
      <c r="BH151" s="118">
        <f t="shared" si="32"/>
        <v>0</v>
      </c>
      <c r="BI151" s="118">
        <f t="shared" si="33"/>
        <v>0</v>
      </c>
      <c r="BJ151" s="19" t="s">
        <v>40</v>
      </c>
      <c r="BK151" s="118">
        <f t="shared" si="34"/>
        <v>0</v>
      </c>
      <c r="BL151" s="19" t="s">
        <v>544</v>
      </c>
      <c r="BM151" s="19" t="s">
        <v>2380</v>
      </c>
    </row>
    <row r="152" spans="2:65" s="1" customFormat="1" ht="38.25" customHeight="1">
      <c r="B152" s="35"/>
      <c r="C152" s="173" t="s">
        <v>374</v>
      </c>
      <c r="D152" s="173" t="s">
        <v>220</v>
      </c>
      <c r="E152" s="174" t="s">
        <v>2381</v>
      </c>
      <c r="F152" s="251" t="s">
        <v>2382</v>
      </c>
      <c r="G152" s="251"/>
      <c r="H152" s="251"/>
      <c r="I152" s="251"/>
      <c r="J152" s="175" t="s">
        <v>429</v>
      </c>
      <c r="K152" s="176">
        <v>36</v>
      </c>
      <c r="L152" s="252">
        <v>0</v>
      </c>
      <c r="M152" s="253"/>
      <c r="N152" s="254">
        <f t="shared" si="25"/>
        <v>0</v>
      </c>
      <c r="O152" s="254"/>
      <c r="P152" s="254"/>
      <c r="Q152" s="254"/>
      <c r="R152" s="37"/>
      <c r="T152" s="177" t="s">
        <v>22</v>
      </c>
      <c r="U152" s="44" t="s">
        <v>49</v>
      </c>
      <c r="V152" s="36"/>
      <c r="W152" s="178">
        <f t="shared" si="26"/>
        <v>0</v>
      </c>
      <c r="X152" s="178">
        <v>0</v>
      </c>
      <c r="Y152" s="178">
        <f t="shared" si="27"/>
        <v>0</v>
      </c>
      <c r="Z152" s="178">
        <v>0</v>
      </c>
      <c r="AA152" s="179">
        <f t="shared" si="28"/>
        <v>0</v>
      </c>
      <c r="AR152" s="19" t="s">
        <v>544</v>
      </c>
      <c r="AT152" s="19" t="s">
        <v>220</v>
      </c>
      <c r="AU152" s="19" t="s">
        <v>93</v>
      </c>
      <c r="AY152" s="19" t="s">
        <v>219</v>
      </c>
      <c r="BE152" s="118">
        <f t="shared" si="29"/>
        <v>0</v>
      </c>
      <c r="BF152" s="118">
        <f t="shared" si="30"/>
        <v>0</v>
      </c>
      <c r="BG152" s="118">
        <f t="shared" si="31"/>
        <v>0</v>
      </c>
      <c r="BH152" s="118">
        <f t="shared" si="32"/>
        <v>0</v>
      </c>
      <c r="BI152" s="118">
        <f t="shared" si="33"/>
        <v>0</v>
      </c>
      <c r="BJ152" s="19" t="s">
        <v>40</v>
      </c>
      <c r="BK152" s="118">
        <f t="shared" si="34"/>
        <v>0</v>
      </c>
      <c r="BL152" s="19" t="s">
        <v>544</v>
      </c>
      <c r="BM152" s="19" t="s">
        <v>2383</v>
      </c>
    </row>
    <row r="153" spans="2:65" s="1" customFormat="1" ht="38.25" customHeight="1">
      <c r="B153" s="35"/>
      <c r="C153" s="173" t="s">
        <v>378</v>
      </c>
      <c r="D153" s="173" t="s">
        <v>220</v>
      </c>
      <c r="E153" s="174" t="s">
        <v>2384</v>
      </c>
      <c r="F153" s="251" t="s">
        <v>2385</v>
      </c>
      <c r="G153" s="251"/>
      <c r="H153" s="251"/>
      <c r="I153" s="251"/>
      <c r="J153" s="175" t="s">
        <v>372</v>
      </c>
      <c r="K153" s="176">
        <v>1</v>
      </c>
      <c r="L153" s="252">
        <v>0</v>
      </c>
      <c r="M153" s="253"/>
      <c r="N153" s="254">
        <f t="shared" si="25"/>
        <v>0</v>
      </c>
      <c r="O153" s="254"/>
      <c r="P153" s="254"/>
      <c r="Q153" s="254"/>
      <c r="R153" s="37"/>
      <c r="T153" s="177" t="s">
        <v>22</v>
      </c>
      <c r="U153" s="44" t="s">
        <v>49</v>
      </c>
      <c r="V153" s="36"/>
      <c r="W153" s="178">
        <f t="shared" si="26"/>
        <v>0</v>
      </c>
      <c r="X153" s="178">
        <v>0</v>
      </c>
      <c r="Y153" s="178">
        <f t="shared" si="27"/>
        <v>0</v>
      </c>
      <c r="Z153" s="178">
        <v>0</v>
      </c>
      <c r="AA153" s="179">
        <f t="shared" si="28"/>
        <v>0</v>
      </c>
      <c r="AR153" s="19" t="s">
        <v>544</v>
      </c>
      <c r="AT153" s="19" t="s">
        <v>220</v>
      </c>
      <c r="AU153" s="19" t="s">
        <v>93</v>
      </c>
      <c r="AY153" s="19" t="s">
        <v>219</v>
      </c>
      <c r="BE153" s="118">
        <f t="shared" si="29"/>
        <v>0</v>
      </c>
      <c r="BF153" s="118">
        <f t="shared" si="30"/>
        <v>0</v>
      </c>
      <c r="BG153" s="118">
        <f t="shared" si="31"/>
        <v>0</v>
      </c>
      <c r="BH153" s="118">
        <f t="shared" si="32"/>
        <v>0</v>
      </c>
      <c r="BI153" s="118">
        <f t="shared" si="33"/>
        <v>0</v>
      </c>
      <c r="BJ153" s="19" t="s">
        <v>40</v>
      </c>
      <c r="BK153" s="118">
        <f t="shared" si="34"/>
        <v>0</v>
      </c>
      <c r="BL153" s="19" t="s">
        <v>544</v>
      </c>
      <c r="BM153" s="19" t="s">
        <v>2386</v>
      </c>
    </row>
    <row r="154" spans="2:65" s="1" customFormat="1" ht="38.25" customHeight="1">
      <c r="B154" s="35"/>
      <c r="C154" s="173" t="s">
        <v>382</v>
      </c>
      <c r="D154" s="173" t="s">
        <v>220</v>
      </c>
      <c r="E154" s="174" t="s">
        <v>2387</v>
      </c>
      <c r="F154" s="251" t="s">
        <v>2388</v>
      </c>
      <c r="G154" s="251"/>
      <c r="H154" s="251"/>
      <c r="I154" s="251"/>
      <c r="J154" s="175" t="s">
        <v>429</v>
      </c>
      <c r="K154" s="176">
        <v>72</v>
      </c>
      <c r="L154" s="252">
        <v>0</v>
      </c>
      <c r="M154" s="253"/>
      <c r="N154" s="254">
        <f t="shared" si="25"/>
        <v>0</v>
      </c>
      <c r="O154" s="254"/>
      <c r="P154" s="254"/>
      <c r="Q154" s="254"/>
      <c r="R154" s="37"/>
      <c r="T154" s="177" t="s">
        <v>22</v>
      </c>
      <c r="U154" s="44" t="s">
        <v>49</v>
      </c>
      <c r="V154" s="36"/>
      <c r="W154" s="178">
        <f t="shared" si="26"/>
        <v>0</v>
      </c>
      <c r="X154" s="178">
        <v>0</v>
      </c>
      <c r="Y154" s="178">
        <f t="shared" si="27"/>
        <v>0</v>
      </c>
      <c r="Z154" s="178">
        <v>0</v>
      </c>
      <c r="AA154" s="179">
        <f t="shared" si="28"/>
        <v>0</v>
      </c>
      <c r="AR154" s="19" t="s">
        <v>544</v>
      </c>
      <c r="AT154" s="19" t="s">
        <v>220</v>
      </c>
      <c r="AU154" s="19" t="s">
        <v>93</v>
      </c>
      <c r="AY154" s="19" t="s">
        <v>219</v>
      </c>
      <c r="BE154" s="118">
        <f t="shared" si="29"/>
        <v>0</v>
      </c>
      <c r="BF154" s="118">
        <f t="shared" si="30"/>
        <v>0</v>
      </c>
      <c r="BG154" s="118">
        <f t="shared" si="31"/>
        <v>0</v>
      </c>
      <c r="BH154" s="118">
        <f t="shared" si="32"/>
        <v>0</v>
      </c>
      <c r="BI154" s="118">
        <f t="shared" si="33"/>
        <v>0</v>
      </c>
      <c r="BJ154" s="19" t="s">
        <v>40</v>
      </c>
      <c r="BK154" s="118">
        <f t="shared" si="34"/>
        <v>0</v>
      </c>
      <c r="BL154" s="19" t="s">
        <v>544</v>
      </c>
      <c r="BM154" s="19" t="s">
        <v>2389</v>
      </c>
    </row>
    <row r="155" spans="2:65" s="1" customFormat="1" ht="16.5" customHeight="1">
      <c r="B155" s="35"/>
      <c r="C155" s="173" t="s">
        <v>386</v>
      </c>
      <c r="D155" s="173" t="s">
        <v>220</v>
      </c>
      <c r="E155" s="174" t="s">
        <v>2390</v>
      </c>
      <c r="F155" s="251" t="s">
        <v>2391</v>
      </c>
      <c r="G155" s="251"/>
      <c r="H155" s="251"/>
      <c r="I155" s="251"/>
      <c r="J155" s="175" t="s">
        <v>429</v>
      </c>
      <c r="K155" s="176">
        <v>72</v>
      </c>
      <c r="L155" s="252">
        <v>0</v>
      </c>
      <c r="M155" s="253"/>
      <c r="N155" s="254">
        <f t="shared" si="25"/>
        <v>0</v>
      </c>
      <c r="O155" s="254"/>
      <c r="P155" s="254"/>
      <c r="Q155" s="254"/>
      <c r="R155" s="37"/>
      <c r="T155" s="177" t="s">
        <v>22</v>
      </c>
      <c r="U155" s="44" t="s">
        <v>49</v>
      </c>
      <c r="V155" s="36"/>
      <c r="W155" s="178">
        <f t="shared" si="26"/>
        <v>0</v>
      </c>
      <c r="X155" s="178">
        <v>0</v>
      </c>
      <c r="Y155" s="178">
        <f t="shared" si="27"/>
        <v>0</v>
      </c>
      <c r="Z155" s="178">
        <v>0</v>
      </c>
      <c r="AA155" s="179">
        <f t="shared" si="28"/>
        <v>0</v>
      </c>
      <c r="AR155" s="19" t="s">
        <v>544</v>
      </c>
      <c r="AT155" s="19" t="s">
        <v>220</v>
      </c>
      <c r="AU155" s="19" t="s">
        <v>93</v>
      </c>
      <c r="AY155" s="19" t="s">
        <v>219</v>
      </c>
      <c r="BE155" s="118">
        <f t="shared" si="29"/>
        <v>0</v>
      </c>
      <c r="BF155" s="118">
        <f t="shared" si="30"/>
        <v>0</v>
      </c>
      <c r="BG155" s="118">
        <f t="shared" si="31"/>
        <v>0</v>
      </c>
      <c r="BH155" s="118">
        <f t="shared" si="32"/>
        <v>0</v>
      </c>
      <c r="BI155" s="118">
        <f t="shared" si="33"/>
        <v>0</v>
      </c>
      <c r="BJ155" s="19" t="s">
        <v>40</v>
      </c>
      <c r="BK155" s="118">
        <f t="shared" si="34"/>
        <v>0</v>
      </c>
      <c r="BL155" s="19" t="s">
        <v>544</v>
      </c>
      <c r="BM155" s="19" t="s">
        <v>2392</v>
      </c>
    </row>
    <row r="156" spans="2:65" s="1" customFormat="1" ht="25.5" customHeight="1">
      <c r="B156" s="35"/>
      <c r="C156" s="173" t="s">
        <v>390</v>
      </c>
      <c r="D156" s="173" t="s">
        <v>220</v>
      </c>
      <c r="E156" s="174" t="s">
        <v>2393</v>
      </c>
      <c r="F156" s="251" t="s">
        <v>2394</v>
      </c>
      <c r="G156" s="251"/>
      <c r="H156" s="251"/>
      <c r="I156" s="251"/>
      <c r="J156" s="175" t="s">
        <v>231</v>
      </c>
      <c r="K156" s="176">
        <v>32.4</v>
      </c>
      <c r="L156" s="252">
        <v>0</v>
      </c>
      <c r="M156" s="253"/>
      <c r="N156" s="254">
        <f t="shared" si="25"/>
        <v>0</v>
      </c>
      <c r="O156" s="254"/>
      <c r="P156" s="254"/>
      <c r="Q156" s="254"/>
      <c r="R156" s="37"/>
      <c r="T156" s="177" t="s">
        <v>22</v>
      </c>
      <c r="U156" s="44" t="s">
        <v>49</v>
      </c>
      <c r="V156" s="36"/>
      <c r="W156" s="178">
        <f t="shared" si="26"/>
        <v>0</v>
      </c>
      <c r="X156" s="178">
        <v>0</v>
      </c>
      <c r="Y156" s="178">
        <f t="shared" si="27"/>
        <v>0</v>
      </c>
      <c r="Z156" s="178">
        <v>0</v>
      </c>
      <c r="AA156" s="179">
        <f t="shared" si="28"/>
        <v>0</v>
      </c>
      <c r="AR156" s="19" t="s">
        <v>544</v>
      </c>
      <c r="AT156" s="19" t="s">
        <v>220</v>
      </c>
      <c r="AU156" s="19" t="s">
        <v>93</v>
      </c>
      <c r="AY156" s="19" t="s">
        <v>219</v>
      </c>
      <c r="BE156" s="118">
        <f t="shared" si="29"/>
        <v>0</v>
      </c>
      <c r="BF156" s="118">
        <f t="shared" si="30"/>
        <v>0</v>
      </c>
      <c r="BG156" s="118">
        <f t="shared" si="31"/>
        <v>0</v>
      </c>
      <c r="BH156" s="118">
        <f t="shared" si="32"/>
        <v>0</v>
      </c>
      <c r="BI156" s="118">
        <f t="shared" si="33"/>
        <v>0</v>
      </c>
      <c r="BJ156" s="19" t="s">
        <v>40</v>
      </c>
      <c r="BK156" s="118">
        <f t="shared" si="34"/>
        <v>0</v>
      </c>
      <c r="BL156" s="19" t="s">
        <v>544</v>
      </c>
      <c r="BM156" s="19" t="s">
        <v>2395</v>
      </c>
    </row>
    <row r="157" spans="2:65" s="1" customFormat="1" ht="25.5" customHeight="1">
      <c r="B157" s="35"/>
      <c r="C157" s="173" t="s">
        <v>394</v>
      </c>
      <c r="D157" s="173" t="s">
        <v>220</v>
      </c>
      <c r="E157" s="174" t="s">
        <v>2396</v>
      </c>
      <c r="F157" s="251" t="s">
        <v>2397</v>
      </c>
      <c r="G157" s="251"/>
      <c r="H157" s="251"/>
      <c r="I157" s="251"/>
      <c r="J157" s="175" t="s">
        <v>223</v>
      </c>
      <c r="K157" s="176">
        <v>72</v>
      </c>
      <c r="L157" s="252">
        <v>0</v>
      </c>
      <c r="M157" s="253"/>
      <c r="N157" s="254">
        <f t="shared" si="25"/>
        <v>0</v>
      </c>
      <c r="O157" s="254"/>
      <c r="P157" s="254"/>
      <c r="Q157" s="254"/>
      <c r="R157" s="37"/>
      <c r="T157" s="177" t="s">
        <v>22</v>
      </c>
      <c r="U157" s="44" t="s">
        <v>49</v>
      </c>
      <c r="V157" s="36"/>
      <c r="W157" s="178">
        <f t="shared" si="26"/>
        <v>0</v>
      </c>
      <c r="X157" s="178">
        <v>0</v>
      </c>
      <c r="Y157" s="178">
        <f t="shared" si="27"/>
        <v>0</v>
      </c>
      <c r="Z157" s="178">
        <v>0</v>
      </c>
      <c r="AA157" s="179">
        <f t="shared" si="28"/>
        <v>0</v>
      </c>
      <c r="AR157" s="19" t="s">
        <v>544</v>
      </c>
      <c r="AT157" s="19" t="s">
        <v>220</v>
      </c>
      <c r="AU157" s="19" t="s">
        <v>93</v>
      </c>
      <c r="AY157" s="19" t="s">
        <v>219</v>
      </c>
      <c r="BE157" s="118">
        <f t="shared" si="29"/>
        <v>0</v>
      </c>
      <c r="BF157" s="118">
        <f t="shared" si="30"/>
        <v>0</v>
      </c>
      <c r="BG157" s="118">
        <f t="shared" si="31"/>
        <v>0</v>
      </c>
      <c r="BH157" s="118">
        <f t="shared" si="32"/>
        <v>0</v>
      </c>
      <c r="BI157" s="118">
        <f t="shared" si="33"/>
        <v>0</v>
      </c>
      <c r="BJ157" s="19" t="s">
        <v>40</v>
      </c>
      <c r="BK157" s="118">
        <f t="shared" si="34"/>
        <v>0</v>
      </c>
      <c r="BL157" s="19" t="s">
        <v>544</v>
      </c>
      <c r="BM157" s="19" t="s">
        <v>2398</v>
      </c>
    </row>
    <row r="158" spans="2:65" s="1" customFormat="1" ht="25.5" customHeight="1">
      <c r="B158" s="35"/>
      <c r="C158" s="173" t="s">
        <v>398</v>
      </c>
      <c r="D158" s="173" t="s">
        <v>220</v>
      </c>
      <c r="E158" s="174" t="s">
        <v>2399</v>
      </c>
      <c r="F158" s="251" t="s">
        <v>2400</v>
      </c>
      <c r="G158" s="251"/>
      <c r="H158" s="251"/>
      <c r="I158" s="251"/>
      <c r="J158" s="175" t="s">
        <v>372</v>
      </c>
      <c r="K158" s="176">
        <v>1</v>
      </c>
      <c r="L158" s="252">
        <v>0</v>
      </c>
      <c r="M158" s="253"/>
      <c r="N158" s="254">
        <f t="shared" si="25"/>
        <v>0</v>
      </c>
      <c r="O158" s="254"/>
      <c r="P158" s="254"/>
      <c r="Q158" s="254"/>
      <c r="R158" s="37"/>
      <c r="T158" s="177" t="s">
        <v>22</v>
      </c>
      <c r="U158" s="44" t="s">
        <v>49</v>
      </c>
      <c r="V158" s="36"/>
      <c r="W158" s="178">
        <f t="shared" si="26"/>
        <v>0</v>
      </c>
      <c r="X158" s="178">
        <v>0</v>
      </c>
      <c r="Y158" s="178">
        <f t="shared" si="27"/>
        <v>0</v>
      </c>
      <c r="Z158" s="178">
        <v>0</v>
      </c>
      <c r="AA158" s="179">
        <f t="shared" si="28"/>
        <v>0</v>
      </c>
      <c r="AR158" s="19" t="s">
        <v>544</v>
      </c>
      <c r="AT158" s="19" t="s">
        <v>220</v>
      </c>
      <c r="AU158" s="19" t="s">
        <v>93</v>
      </c>
      <c r="AY158" s="19" t="s">
        <v>219</v>
      </c>
      <c r="BE158" s="118">
        <f t="shared" si="29"/>
        <v>0</v>
      </c>
      <c r="BF158" s="118">
        <f t="shared" si="30"/>
        <v>0</v>
      </c>
      <c r="BG158" s="118">
        <f t="shared" si="31"/>
        <v>0</v>
      </c>
      <c r="BH158" s="118">
        <f t="shared" si="32"/>
        <v>0</v>
      </c>
      <c r="BI158" s="118">
        <f t="shared" si="33"/>
        <v>0</v>
      </c>
      <c r="BJ158" s="19" t="s">
        <v>40</v>
      </c>
      <c r="BK158" s="118">
        <f t="shared" si="34"/>
        <v>0</v>
      </c>
      <c r="BL158" s="19" t="s">
        <v>544</v>
      </c>
      <c r="BM158" s="19" t="s">
        <v>2401</v>
      </c>
    </row>
    <row r="159" spans="2:65" s="10" customFormat="1" ht="37.35" customHeight="1">
      <c r="B159" s="162"/>
      <c r="C159" s="163"/>
      <c r="D159" s="164" t="s">
        <v>2315</v>
      </c>
      <c r="E159" s="164"/>
      <c r="F159" s="164"/>
      <c r="G159" s="164"/>
      <c r="H159" s="164"/>
      <c r="I159" s="164"/>
      <c r="J159" s="164"/>
      <c r="K159" s="164"/>
      <c r="L159" s="164"/>
      <c r="M159" s="164"/>
      <c r="N159" s="286">
        <f>BK159</f>
        <v>0</v>
      </c>
      <c r="O159" s="287"/>
      <c r="P159" s="287"/>
      <c r="Q159" s="287"/>
      <c r="R159" s="165"/>
      <c r="T159" s="166"/>
      <c r="U159" s="163"/>
      <c r="V159" s="163"/>
      <c r="W159" s="167">
        <f>SUM(W160:W163)</f>
        <v>0</v>
      </c>
      <c r="X159" s="163"/>
      <c r="Y159" s="167">
        <f>SUM(Y160:Y163)</f>
        <v>0</v>
      </c>
      <c r="Z159" s="163"/>
      <c r="AA159" s="168">
        <f>SUM(AA160:AA163)</f>
        <v>0</v>
      </c>
      <c r="AR159" s="169" t="s">
        <v>224</v>
      </c>
      <c r="AT159" s="170" t="s">
        <v>83</v>
      </c>
      <c r="AU159" s="170" t="s">
        <v>84</v>
      </c>
      <c r="AY159" s="169" t="s">
        <v>219</v>
      </c>
      <c r="BK159" s="171">
        <f>SUM(BK160:BK163)</f>
        <v>0</v>
      </c>
    </row>
    <row r="160" spans="2:65" s="1" customFormat="1" ht="16.5" customHeight="1">
      <c r="B160" s="35"/>
      <c r="C160" s="181" t="s">
        <v>402</v>
      </c>
      <c r="D160" s="181" t="s">
        <v>536</v>
      </c>
      <c r="E160" s="182" t="s">
        <v>2402</v>
      </c>
      <c r="F160" s="285" t="s">
        <v>2403</v>
      </c>
      <c r="G160" s="285"/>
      <c r="H160" s="285"/>
      <c r="I160" s="285"/>
      <c r="J160" s="183" t="s">
        <v>273</v>
      </c>
      <c r="K160" s="185">
        <v>0</v>
      </c>
      <c r="L160" s="282">
        <v>0</v>
      </c>
      <c r="M160" s="283"/>
      <c r="N160" s="284">
        <f>ROUND(L160*K160,2)</f>
        <v>0</v>
      </c>
      <c r="O160" s="254"/>
      <c r="P160" s="254"/>
      <c r="Q160" s="254"/>
      <c r="R160" s="37"/>
      <c r="T160" s="177" t="s">
        <v>22</v>
      </c>
      <c r="U160" s="44" t="s">
        <v>49</v>
      </c>
      <c r="V160" s="36"/>
      <c r="W160" s="178">
        <f>V160*K160</f>
        <v>0</v>
      </c>
      <c r="X160" s="178">
        <v>0</v>
      </c>
      <c r="Y160" s="178">
        <f>X160*K160</f>
        <v>0</v>
      </c>
      <c r="Z160" s="178">
        <v>0</v>
      </c>
      <c r="AA160" s="179">
        <f>Z160*K160</f>
        <v>0</v>
      </c>
      <c r="AR160" s="19" t="s">
        <v>2404</v>
      </c>
      <c r="AT160" s="19" t="s">
        <v>536</v>
      </c>
      <c r="AU160" s="19" t="s">
        <v>40</v>
      </c>
      <c r="AY160" s="19" t="s">
        <v>219</v>
      </c>
      <c r="BE160" s="118">
        <f>IF(U160="základní",N160,0)</f>
        <v>0</v>
      </c>
      <c r="BF160" s="118">
        <f>IF(U160="snížená",N160,0)</f>
        <v>0</v>
      </c>
      <c r="BG160" s="118">
        <f>IF(U160="zákl. přenesená",N160,0)</f>
        <v>0</v>
      </c>
      <c r="BH160" s="118">
        <f>IF(U160="sníž. přenesená",N160,0)</f>
        <v>0</v>
      </c>
      <c r="BI160" s="118">
        <f>IF(U160="nulová",N160,0)</f>
        <v>0</v>
      </c>
      <c r="BJ160" s="19" t="s">
        <v>40</v>
      </c>
      <c r="BK160" s="118">
        <f>ROUND(L160*K160,2)</f>
        <v>0</v>
      </c>
      <c r="BL160" s="19" t="s">
        <v>2404</v>
      </c>
      <c r="BM160" s="19" t="s">
        <v>2405</v>
      </c>
    </row>
    <row r="161" spans="2:65" s="1" customFormat="1" ht="16.5" customHeight="1">
      <c r="B161" s="35"/>
      <c r="C161" s="181" t="s">
        <v>406</v>
      </c>
      <c r="D161" s="181" t="s">
        <v>536</v>
      </c>
      <c r="E161" s="182" t="s">
        <v>2406</v>
      </c>
      <c r="F161" s="285" t="s">
        <v>2407</v>
      </c>
      <c r="G161" s="285"/>
      <c r="H161" s="285"/>
      <c r="I161" s="285"/>
      <c r="J161" s="183" t="s">
        <v>273</v>
      </c>
      <c r="K161" s="185">
        <v>0</v>
      </c>
      <c r="L161" s="282">
        <v>0</v>
      </c>
      <c r="M161" s="283"/>
      <c r="N161" s="284">
        <f>ROUND(L161*K161,2)</f>
        <v>0</v>
      </c>
      <c r="O161" s="254"/>
      <c r="P161" s="254"/>
      <c r="Q161" s="254"/>
      <c r="R161" s="37"/>
      <c r="T161" s="177" t="s">
        <v>22</v>
      </c>
      <c r="U161" s="44" t="s">
        <v>49</v>
      </c>
      <c r="V161" s="36"/>
      <c r="W161" s="178">
        <f>V161*K161</f>
        <v>0</v>
      </c>
      <c r="X161" s="178">
        <v>0</v>
      </c>
      <c r="Y161" s="178">
        <f>X161*K161</f>
        <v>0</v>
      </c>
      <c r="Z161" s="178">
        <v>0</v>
      </c>
      <c r="AA161" s="179">
        <f>Z161*K161</f>
        <v>0</v>
      </c>
      <c r="AR161" s="19" t="s">
        <v>2404</v>
      </c>
      <c r="AT161" s="19" t="s">
        <v>536</v>
      </c>
      <c r="AU161" s="19" t="s">
        <v>40</v>
      </c>
      <c r="AY161" s="19" t="s">
        <v>219</v>
      </c>
      <c r="BE161" s="118">
        <f>IF(U161="základní",N161,0)</f>
        <v>0</v>
      </c>
      <c r="BF161" s="118">
        <f>IF(U161="snížená",N161,0)</f>
        <v>0</v>
      </c>
      <c r="BG161" s="118">
        <f>IF(U161="zákl. přenesená",N161,0)</f>
        <v>0</v>
      </c>
      <c r="BH161" s="118">
        <f>IF(U161="sníž. přenesená",N161,0)</f>
        <v>0</v>
      </c>
      <c r="BI161" s="118">
        <f>IF(U161="nulová",N161,0)</f>
        <v>0</v>
      </c>
      <c r="BJ161" s="19" t="s">
        <v>40</v>
      </c>
      <c r="BK161" s="118">
        <f>ROUND(L161*K161,2)</f>
        <v>0</v>
      </c>
      <c r="BL161" s="19" t="s">
        <v>2404</v>
      </c>
      <c r="BM161" s="19" t="s">
        <v>2408</v>
      </c>
    </row>
    <row r="162" spans="2:65" s="1" customFormat="1" ht="16.5" customHeight="1">
      <c r="B162" s="35"/>
      <c r="C162" s="181" t="s">
        <v>410</v>
      </c>
      <c r="D162" s="181" t="s">
        <v>536</v>
      </c>
      <c r="E162" s="182" t="s">
        <v>2409</v>
      </c>
      <c r="F162" s="285" t="s">
        <v>2410</v>
      </c>
      <c r="G162" s="285"/>
      <c r="H162" s="285"/>
      <c r="I162" s="285"/>
      <c r="J162" s="183" t="s">
        <v>372</v>
      </c>
      <c r="K162" s="184">
        <v>1</v>
      </c>
      <c r="L162" s="282">
        <v>0</v>
      </c>
      <c r="M162" s="283"/>
      <c r="N162" s="284">
        <f>ROUND(L162*K162,2)</f>
        <v>0</v>
      </c>
      <c r="O162" s="254"/>
      <c r="P162" s="254"/>
      <c r="Q162" s="254"/>
      <c r="R162" s="37"/>
      <c r="T162" s="177" t="s">
        <v>22</v>
      </c>
      <c r="U162" s="44" t="s">
        <v>49</v>
      </c>
      <c r="V162" s="36"/>
      <c r="W162" s="178">
        <f>V162*K162</f>
        <v>0</v>
      </c>
      <c r="X162" s="178">
        <v>0</v>
      </c>
      <c r="Y162" s="178">
        <f>X162*K162</f>
        <v>0</v>
      </c>
      <c r="Z162" s="178">
        <v>0</v>
      </c>
      <c r="AA162" s="179">
        <f>Z162*K162</f>
        <v>0</v>
      </c>
      <c r="AR162" s="19" t="s">
        <v>2404</v>
      </c>
      <c r="AT162" s="19" t="s">
        <v>536</v>
      </c>
      <c r="AU162" s="19" t="s">
        <v>40</v>
      </c>
      <c r="AY162" s="19" t="s">
        <v>219</v>
      </c>
      <c r="BE162" s="118">
        <f>IF(U162="základní",N162,0)</f>
        <v>0</v>
      </c>
      <c r="BF162" s="118">
        <f>IF(U162="snížená",N162,0)</f>
        <v>0</v>
      </c>
      <c r="BG162" s="118">
        <f>IF(U162="zákl. přenesená",N162,0)</f>
        <v>0</v>
      </c>
      <c r="BH162" s="118">
        <f>IF(U162="sníž. přenesená",N162,0)</f>
        <v>0</v>
      </c>
      <c r="BI162" s="118">
        <f>IF(U162="nulová",N162,0)</f>
        <v>0</v>
      </c>
      <c r="BJ162" s="19" t="s">
        <v>40</v>
      </c>
      <c r="BK162" s="118">
        <f>ROUND(L162*K162,2)</f>
        <v>0</v>
      </c>
      <c r="BL162" s="19" t="s">
        <v>2404</v>
      </c>
      <c r="BM162" s="19" t="s">
        <v>2411</v>
      </c>
    </row>
    <row r="163" spans="2:65" s="1" customFormat="1" ht="16.5" customHeight="1">
      <c r="B163" s="35"/>
      <c r="C163" s="173" t="s">
        <v>414</v>
      </c>
      <c r="D163" s="173" t="s">
        <v>220</v>
      </c>
      <c r="E163" s="174" t="s">
        <v>2412</v>
      </c>
      <c r="F163" s="251" t="s">
        <v>2413</v>
      </c>
      <c r="G163" s="251"/>
      <c r="H163" s="251"/>
      <c r="I163" s="251"/>
      <c r="J163" s="175" t="s">
        <v>372</v>
      </c>
      <c r="K163" s="176">
        <v>1</v>
      </c>
      <c r="L163" s="252">
        <v>0</v>
      </c>
      <c r="M163" s="253"/>
      <c r="N163" s="254">
        <f>ROUND(L163*K163,2)</f>
        <v>0</v>
      </c>
      <c r="O163" s="254"/>
      <c r="P163" s="254"/>
      <c r="Q163" s="254"/>
      <c r="R163" s="37"/>
      <c r="T163" s="177" t="s">
        <v>22</v>
      </c>
      <c r="U163" s="44" t="s">
        <v>49</v>
      </c>
      <c r="V163" s="36"/>
      <c r="W163" s="178">
        <f>V163*K163</f>
        <v>0</v>
      </c>
      <c r="X163" s="178">
        <v>0</v>
      </c>
      <c r="Y163" s="178">
        <f>X163*K163</f>
        <v>0</v>
      </c>
      <c r="Z163" s="178">
        <v>0</v>
      </c>
      <c r="AA163" s="179">
        <f>Z163*K163</f>
        <v>0</v>
      </c>
      <c r="AR163" s="19" t="s">
        <v>2404</v>
      </c>
      <c r="AT163" s="19" t="s">
        <v>220</v>
      </c>
      <c r="AU163" s="19" t="s">
        <v>40</v>
      </c>
      <c r="AY163" s="19" t="s">
        <v>219</v>
      </c>
      <c r="BE163" s="118">
        <f>IF(U163="základní",N163,0)</f>
        <v>0</v>
      </c>
      <c r="BF163" s="118">
        <f>IF(U163="snížená",N163,0)</f>
        <v>0</v>
      </c>
      <c r="BG163" s="118">
        <f>IF(U163="zákl. přenesená",N163,0)</f>
        <v>0</v>
      </c>
      <c r="BH163" s="118">
        <f>IF(U163="sníž. přenesená",N163,0)</f>
        <v>0</v>
      </c>
      <c r="BI163" s="118">
        <f>IF(U163="nulová",N163,0)</f>
        <v>0</v>
      </c>
      <c r="BJ163" s="19" t="s">
        <v>40</v>
      </c>
      <c r="BK163" s="118">
        <f>ROUND(L163*K163,2)</f>
        <v>0</v>
      </c>
      <c r="BL163" s="19" t="s">
        <v>2404</v>
      </c>
      <c r="BM163" s="19" t="s">
        <v>2414</v>
      </c>
    </row>
    <row r="164" spans="2:65" s="1" customFormat="1" ht="49.9" customHeight="1">
      <c r="B164" s="35"/>
      <c r="C164" s="36"/>
      <c r="D164" s="164" t="s">
        <v>282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249">
        <f>BK164</f>
        <v>0</v>
      </c>
      <c r="O164" s="250"/>
      <c r="P164" s="250"/>
      <c r="Q164" s="250"/>
      <c r="R164" s="37"/>
      <c r="T164" s="153"/>
      <c r="U164" s="56"/>
      <c r="V164" s="56"/>
      <c r="W164" s="56"/>
      <c r="X164" s="56"/>
      <c r="Y164" s="56"/>
      <c r="Z164" s="56"/>
      <c r="AA164" s="58"/>
      <c r="AT164" s="19" t="s">
        <v>83</v>
      </c>
      <c r="AU164" s="19" t="s">
        <v>84</v>
      </c>
      <c r="AY164" s="19" t="s">
        <v>283</v>
      </c>
      <c r="BK164" s="118">
        <v>0</v>
      </c>
    </row>
    <row r="165" spans="2:65" s="1" customFormat="1" ht="6.95" customHeight="1">
      <c r="B165" s="59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1"/>
    </row>
  </sheetData>
  <sheetProtection algorithmName="SHA-512" hashValue="AR2QTMTczdtKQP23tLmL1PARqcqX+AAaLre2syufgQbbKnQe3InjgX7uR76Axo5v9zCqyj/yWVJk6FBH/ZF9DQ==" saltValue="yRXzI0uaSAtBr8cbmo0ffpQLNvDmpn5zVURtgz/VzV5caIIaRUXqpr5poqUo5DiwW/OV1w3DgSHbEKvjzOHcPw==" spinCount="10" sheet="1" objects="1" scenarios="1" formatColumns="0" formatRows="0"/>
  <mergeCells count="177">
    <mergeCell ref="F163:I163"/>
    <mergeCell ref="F162:I162"/>
    <mergeCell ref="L163:M163"/>
    <mergeCell ref="L162:M162"/>
    <mergeCell ref="N156:Q156"/>
    <mergeCell ref="N155:Q155"/>
    <mergeCell ref="N157:Q157"/>
    <mergeCell ref="N158:Q158"/>
    <mergeCell ref="N160:Q160"/>
    <mergeCell ref="N161:Q161"/>
    <mergeCell ref="N162:Q162"/>
    <mergeCell ref="N163:Q163"/>
    <mergeCell ref="N159:Q159"/>
    <mergeCell ref="N164:Q164"/>
    <mergeCell ref="N154:Q154"/>
    <mergeCell ref="N153:Q153"/>
    <mergeCell ref="F144:I144"/>
    <mergeCell ref="F146:I146"/>
    <mergeCell ref="F145:I145"/>
    <mergeCell ref="F147:I147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60:I160"/>
    <mergeCell ref="F161:I161"/>
    <mergeCell ref="L144:M144"/>
    <mergeCell ref="L146:M146"/>
    <mergeCell ref="L145:M145"/>
    <mergeCell ref="L147:M147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60:M160"/>
    <mergeCell ref="L161:M161"/>
    <mergeCell ref="N152:Q152"/>
    <mergeCell ref="N150:Q150"/>
    <mergeCell ref="N151:Q151"/>
    <mergeCell ref="N149:Q149"/>
    <mergeCell ref="N136:Q136"/>
    <mergeCell ref="N137:Q137"/>
    <mergeCell ref="N142:Q142"/>
    <mergeCell ref="N138:Q138"/>
    <mergeCell ref="N139:Q139"/>
    <mergeCell ref="N140:Q140"/>
    <mergeCell ref="N141:Q141"/>
    <mergeCell ref="N144:Q144"/>
    <mergeCell ref="N145:Q145"/>
    <mergeCell ref="N146:Q146"/>
    <mergeCell ref="N147:Q147"/>
    <mergeCell ref="N143:Q143"/>
    <mergeCell ref="N148:Q148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8:Q98"/>
    <mergeCell ref="N99:Q99"/>
    <mergeCell ref="N100:Q100"/>
    <mergeCell ref="N101:Q101"/>
    <mergeCell ref="N102:Q102"/>
    <mergeCell ref="N103:Q103"/>
    <mergeCell ref="N104:Q104"/>
    <mergeCell ref="L106:Q106"/>
    <mergeCell ref="D99:H99"/>
    <mergeCell ref="D102:H102"/>
    <mergeCell ref="D100:H100"/>
    <mergeCell ref="D101:H101"/>
    <mergeCell ref="D103:H103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N124:Q124"/>
    <mergeCell ref="N125:Q125"/>
    <mergeCell ref="N126:Q126"/>
    <mergeCell ref="F127:I127"/>
    <mergeCell ref="L127:M127"/>
    <mergeCell ref="N127:Q127"/>
    <mergeCell ref="N128:Q128"/>
    <mergeCell ref="N129:Q129"/>
    <mergeCell ref="N130:Q130"/>
    <mergeCell ref="N131:Q131"/>
    <mergeCell ref="N132:Q132"/>
    <mergeCell ref="N133:Q133"/>
    <mergeCell ref="N134:Q134"/>
    <mergeCell ref="N135:Q135"/>
    <mergeCell ref="F128:I128"/>
    <mergeCell ref="F132:I132"/>
    <mergeCell ref="F131:I131"/>
    <mergeCell ref="F129:I129"/>
    <mergeCell ref="F130:I130"/>
    <mergeCell ref="F133:I133"/>
    <mergeCell ref="F134:I134"/>
    <mergeCell ref="F135:I135"/>
    <mergeCell ref="F137:I137"/>
    <mergeCell ref="F138:I138"/>
    <mergeCell ref="F139:I139"/>
    <mergeCell ref="F140:I140"/>
    <mergeCell ref="F141:I141"/>
    <mergeCell ref="F142:I142"/>
    <mergeCell ref="L128:M128"/>
    <mergeCell ref="L134:M134"/>
    <mergeCell ref="L129:M129"/>
    <mergeCell ref="L130:M130"/>
    <mergeCell ref="L131:M131"/>
    <mergeCell ref="L132:M132"/>
    <mergeCell ref="L133:M133"/>
    <mergeCell ref="L135:M135"/>
    <mergeCell ref="L137:M137"/>
    <mergeCell ref="L138:M138"/>
    <mergeCell ref="L139:M139"/>
    <mergeCell ref="L140:M140"/>
    <mergeCell ref="L141:M141"/>
    <mergeCell ref="L142:M142"/>
  </mergeCells>
  <hyperlinks>
    <hyperlink ref="F1:G1" location="C2" display="1) Krycí list rozpočtu"/>
    <hyperlink ref="H1:K1" location="C87" display="2) Rekapitulace rozpočtu"/>
    <hyperlink ref="L1" location="C12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25</vt:i4>
      </vt:variant>
      <vt:variant>
        <vt:lpstr>Pojmenované oblasti</vt:lpstr>
      </vt:variant>
      <vt:variant>
        <vt:i4>48</vt:i4>
      </vt:variant>
    </vt:vector>
  </HeadingPairs>
  <TitlesOfParts>
    <vt:vector size="73" baseType="lpstr">
      <vt:lpstr>Nenavázané položky</vt:lpstr>
      <vt:lpstr>Rekapitulace stavby</vt:lpstr>
      <vt:lpstr>OD - Odstranění stavby</vt:lpstr>
      <vt:lpstr>001 - Stavební část</vt:lpstr>
      <vt:lpstr>001A - Pilotové založení ...</vt:lpstr>
      <vt:lpstr>002 - Vzduchotechnika</vt:lpstr>
      <vt:lpstr>003 - Zařízení pro vytápě...</vt:lpstr>
      <vt:lpstr>004 - Areálový plynovod</vt:lpstr>
      <vt:lpstr>005 - Kabelová přípojka NN</vt:lpstr>
      <vt:lpstr>006 - Elektroinstalace - ...</vt:lpstr>
      <vt:lpstr>007 - Elektroinstalace - ...</vt:lpstr>
      <vt:lpstr>008 - Ochrana před bleskem</vt:lpstr>
      <vt:lpstr>009 - Zdravotně technické...</vt:lpstr>
      <vt:lpstr>010 - Splašková kanalizač...</vt:lpstr>
      <vt:lpstr>011 - Přípojka vody</vt:lpstr>
      <vt:lpstr>012 - Sadové úpravy, zeleň</vt:lpstr>
      <vt:lpstr>001 - Dešťová kanalizační...</vt:lpstr>
      <vt:lpstr>001 - Zpevněná plocha, ko...</vt:lpstr>
      <vt:lpstr>001 - Stavební část_01</vt:lpstr>
      <vt:lpstr>002 - Vzduchotechnika_01</vt:lpstr>
      <vt:lpstr>003 - Zařízení pro vytápě..._01</vt:lpstr>
      <vt:lpstr>004 - Elektroinstalace - ...</vt:lpstr>
      <vt:lpstr>005 - Zdravotně technické...</vt:lpstr>
      <vt:lpstr>01 - Přeložka sávající je...</vt:lpstr>
      <vt:lpstr>001 - Vedlejší rozpočtové...</vt:lpstr>
      <vt:lpstr>'001 - Dešťová kanalizační...'!Názvy_tisku</vt:lpstr>
      <vt:lpstr>'001 - Stavební část'!Názvy_tisku</vt:lpstr>
      <vt:lpstr>'001 - Stavební část_01'!Názvy_tisku</vt:lpstr>
      <vt:lpstr>'001 - Vedlejší rozpočtové...'!Názvy_tisku</vt:lpstr>
      <vt:lpstr>'001 - Zpevněná plocha, ko...'!Názvy_tisku</vt:lpstr>
      <vt:lpstr>'001A - Pilotové založení ...'!Názvy_tisku</vt:lpstr>
      <vt:lpstr>'002 - Vzduchotechnika'!Názvy_tisku</vt:lpstr>
      <vt:lpstr>'002 - Vzduchotechnika_01'!Názvy_tisku</vt:lpstr>
      <vt:lpstr>'003 - Zařízení pro vytápě...'!Názvy_tisku</vt:lpstr>
      <vt:lpstr>'003 - Zařízení pro vytápě..._01'!Názvy_tisku</vt:lpstr>
      <vt:lpstr>'004 - Areálový plynovod'!Názvy_tisku</vt:lpstr>
      <vt:lpstr>'004 - Elektroinstalace - ...'!Názvy_tisku</vt:lpstr>
      <vt:lpstr>'005 - Kabelová přípojka NN'!Názvy_tisku</vt:lpstr>
      <vt:lpstr>'005 - Zdravotně technické...'!Názvy_tisku</vt:lpstr>
      <vt:lpstr>'006 - Elektroinstalace - ...'!Názvy_tisku</vt:lpstr>
      <vt:lpstr>'007 - Elektroinstalace - ...'!Názvy_tisku</vt:lpstr>
      <vt:lpstr>'008 - Ochrana před bleskem'!Názvy_tisku</vt:lpstr>
      <vt:lpstr>'009 - Zdravotně technické...'!Názvy_tisku</vt:lpstr>
      <vt:lpstr>'01 - Přeložka sávající je...'!Názvy_tisku</vt:lpstr>
      <vt:lpstr>'010 - Splašková kanalizač...'!Názvy_tisku</vt:lpstr>
      <vt:lpstr>'011 - Přípojka vody'!Názvy_tisku</vt:lpstr>
      <vt:lpstr>'012 - Sadové úpravy, zeleň'!Názvy_tisku</vt:lpstr>
      <vt:lpstr>'OD - Odstranění stavby'!Názvy_tisku</vt:lpstr>
      <vt:lpstr>'Rekapitulace stavby'!Názvy_tisku</vt:lpstr>
      <vt:lpstr>'001 - Dešťová kanalizační...'!Oblast_tisku</vt:lpstr>
      <vt:lpstr>'001 - Stavební část'!Oblast_tisku</vt:lpstr>
      <vt:lpstr>'001 - Stavební část_01'!Oblast_tisku</vt:lpstr>
      <vt:lpstr>'001 - Vedlejší rozpočtové...'!Oblast_tisku</vt:lpstr>
      <vt:lpstr>'001 - Zpevněná plocha, ko...'!Oblast_tisku</vt:lpstr>
      <vt:lpstr>'001A - Pilotové založení ...'!Oblast_tisku</vt:lpstr>
      <vt:lpstr>'002 - Vzduchotechnika'!Oblast_tisku</vt:lpstr>
      <vt:lpstr>'002 - Vzduchotechnika_01'!Oblast_tisku</vt:lpstr>
      <vt:lpstr>'003 - Zařízení pro vytápě...'!Oblast_tisku</vt:lpstr>
      <vt:lpstr>'003 - Zařízení pro vytápě..._01'!Oblast_tisku</vt:lpstr>
      <vt:lpstr>'004 - Areálový plynovod'!Oblast_tisku</vt:lpstr>
      <vt:lpstr>'004 - Elektroinstalace - ...'!Oblast_tisku</vt:lpstr>
      <vt:lpstr>'005 - Kabelová přípojka NN'!Oblast_tisku</vt:lpstr>
      <vt:lpstr>'005 - Zdravotně technické...'!Oblast_tisku</vt:lpstr>
      <vt:lpstr>'006 - Elektroinstalace - ...'!Oblast_tisku</vt:lpstr>
      <vt:lpstr>'007 - Elektroinstalace - ...'!Oblast_tisku</vt:lpstr>
      <vt:lpstr>'008 - Ochrana před bleskem'!Oblast_tisku</vt:lpstr>
      <vt:lpstr>'009 - Zdravotně technické...'!Oblast_tisku</vt:lpstr>
      <vt:lpstr>'01 - Přeložka sávající je...'!Oblast_tisku</vt:lpstr>
      <vt:lpstr>'010 - Splašková kanalizač...'!Oblast_tisku</vt:lpstr>
      <vt:lpstr>'011 - Přípojka vody'!Oblast_tisku</vt:lpstr>
      <vt:lpstr>'012 - Sadové úpravy, zeleň'!Oblast_tisku</vt:lpstr>
      <vt:lpstr>'OD - Odstranění stavby'!Oblast_tisku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Diblik</dc:creator>
  <cp:lastModifiedBy>Michaela Radkovičová</cp:lastModifiedBy>
  <dcterms:created xsi:type="dcterms:W3CDTF">2018-07-25T06:01:03Z</dcterms:created>
  <dcterms:modified xsi:type="dcterms:W3CDTF">2018-10-11T12:05:57Z</dcterms:modified>
</cp:coreProperties>
</file>