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OD - Odstranění stavby" sheetId="2" r:id="rId2"/>
    <sheet name="001 - Stavební část" sheetId="3" r:id="rId3"/>
    <sheet name="001A - Pilotové založení ..." sheetId="4" r:id="rId4"/>
    <sheet name="002 - Vzduchotechnika" sheetId="5" r:id="rId5"/>
    <sheet name="003 - Zařízení pro vytápě..." sheetId="6" r:id="rId6"/>
    <sheet name="004 - Areálový plynovod" sheetId="7" r:id="rId7"/>
    <sheet name="005 - Kabelová přípojka NN" sheetId="8" r:id="rId8"/>
    <sheet name="006 - Elektroinstalace - ..." sheetId="9" r:id="rId9"/>
    <sheet name="007 - Elektroinstalace - ..." sheetId="10" r:id="rId10"/>
    <sheet name="008 - Ochrana před bleskem" sheetId="11" r:id="rId11"/>
    <sheet name="009 - Zdravotně technické..." sheetId="12" r:id="rId12"/>
    <sheet name="010 - Splašková kanalizač..." sheetId="13" r:id="rId13"/>
    <sheet name="011 - Přípojka vody" sheetId="14" r:id="rId14"/>
    <sheet name="012 - Sadové úpravy, zeleň" sheetId="15" r:id="rId15"/>
    <sheet name="001 - Dešťová kanalizační..." sheetId="16" r:id="rId16"/>
    <sheet name="001 - Zpevněná plocha, ko..." sheetId="17" r:id="rId17"/>
    <sheet name="001 - Stavební část_01" sheetId="18" r:id="rId18"/>
    <sheet name="002 - Vzduchotechnika_01" sheetId="19" r:id="rId19"/>
    <sheet name="003 - Zařízení pro vytápě..._01" sheetId="20" r:id="rId20"/>
    <sheet name="004 - Elektroinstalace - ..." sheetId="21" r:id="rId21"/>
    <sheet name="005 - Zdravotně technické..." sheetId="22" r:id="rId22"/>
    <sheet name="01 - Přeložka sávající je..." sheetId="23" r:id="rId23"/>
    <sheet name="001 - Vedlejší rozpočtové..." sheetId="24" r:id="rId24"/>
  </sheets>
  <definedNames>
    <definedName name="_xlnm.Print_Area" localSheetId="0">'Rekapitulace stavby'!$C$4:$AP$70,'Rekapitulace stavby'!$C$76:$AP$127</definedName>
    <definedName name="_xlnm.Print_Titles" localSheetId="0">'Rekapitulace stavby'!$85:$85</definedName>
    <definedName name="_xlnm.Print_Area" localSheetId="1">'OD - Odstranění stavby'!$C$4:$Q$70,'OD - Odstranění stavby'!$C$76:$Q$106,'OD - Odstranění stavby'!$C$112:$Q$147</definedName>
    <definedName name="_xlnm.Print_Titles" localSheetId="1">'OD - Odstranění stavby'!$123:$123</definedName>
    <definedName name="_xlnm.Print_Area" localSheetId="2">'001 - Stavební část'!$C$4:$Q$70,'001 - Stavební část'!$C$76:$Q$125,'001 - Stavební část'!$C$131:$Q$418</definedName>
    <definedName name="_xlnm.Print_Titles" localSheetId="2">'001 - Stavební část'!$142:$142</definedName>
    <definedName name="_xlnm.Print_Area" localSheetId="3">'001A - Pilotové založení ...'!$C$4:$Q$70,'001A - Pilotové založení ...'!$C$76:$Q$105,'001A - Pilotové založení ...'!$C$111:$Q$148</definedName>
    <definedName name="_xlnm.Print_Titles" localSheetId="3">'001A - Pilotové založení ...'!$123:$123</definedName>
    <definedName name="_xlnm.Print_Area" localSheetId="4">'002 - Vzduchotechnika'!$C$4:$Q$70,'002 - Vzduchotechnika'!$C$76:$Q$111,'002 - Vzduchotechnika'!$C$117:$Q$265</definedName>
    <definedName name="_xlnm.Print_Titles" localSheetId="4">'002 - Vzduchotechnika'!$128:$128</definedName>
    <definedName name="_xlnm.Print_Area" localSheetId="5">'003 - Zařízení pro vytápě...'!$C$4:$Q$70,'003 - Zařízení pro vytápě...'!$C$76:$Q$110,'003 - Zařízení pro vytápě...'!$C$116:$Q$293</definedName>
    <definedName name="_xlnm.Print_Titles" localSheetId="5">'003 - Zařízení pro vytápě...'!$127:$127</definedName>
    <definedName name="_xlnm.Print_Area" localSheetId="6">'004 - Areálový plynovod'!$C$4:$Q$70,'004 - Areálový plynovod'!$C$76:$Q$107,'004 - Areálový plynovod'!$C$113:$Q$181</definedName>
    <definedName name="_xlnm.Print_Titles" localSheetId="6">'004 - Areálový plynovod'!$124:$124</definedName>
    <definedName name="_xlnm.Print_Area" localSheetId="7">'005 - Kabelová přípojka NN'!$C$4:$Q$70,'005 - Kabelová přípojka NN'!$C$76:$Q$106,'005 - Kabelová přípojka NN'!$C$112:$Q$164</definedName>
    <definedName name="_xlnm.Print_Titles" localSheetId="7">'005 - Kabelová přípojka NN'!$123:$123</definedName>
    <definedName name="_xlnm.Print_Area" localSheetId="8">'006 - Elektroinstalace - ...'!$C$4:$Q$70,'006 - Elektroinstalace - ...'!$C$76:$Q$106,'006 - Elektroinstalace - ...'!$C$112:$Q$295</definedName>
    <definedName name="_xlnm.Print_Titles" localSheetId="8">'006 - Elektroinstalace - ...'!$123:$123</definedName>
    <definedName name="_xlnm.Print_Area" localSheetId="9">'007 - Elektroinstalace - ...'!$C$4:$Q$70,'007 - Elektroinstalace - ...'!$C$76:$Q$103,'007 - Elektroinstalace - ...'!$C$109:$Q$153</definedName>
    <definedName name="_xlnm.Print_Titles" localSheetId="9">'007 - Elektroinstalace - ...'!$120:$120</definedName>
    <definedName name="_xlnm.Print_Area" localSheetId="10">'008 - Ochrana před bleskem'!$C$4:$Q$70,'008 - Ochrana před bleskem'!$C$76:$Q$102,'008 - Ochrana před bleskem'!$C$108:$Q$153</definedName>
    <definedName name="_xlnm.Print_Titles" localSheetId="10">'008 - Ochrana před bleskem'!$119:$119</definedName>
    <definedName name="_xlnm.Print_Area" localSheetId="11">'009 - Zdravotně technické...'!$C$4:$Q$70,'009 - Zdravotně technické...'!$C$76:$Q$114,'009 - Zdravotně technické...'!$C$120:$Q$327</definedName>
    <definedName name="_xlnm.Print_Titles" localSheetId="11">'009 - Zdravotně technické...'!$131:$131</definedName>
    <definedName name="_xlnm.Print_Area" localSheetId="12">'010 - Splašková kanalizač...'!$C$4:$Q$70,'010 - Splašková kanalizač...'!$C$76:$Q$104,'010 - Splašková kanalizač...'!$C$110:$Q$169</definedName>
    <definedName name="_xlnm.Print_Titles" localSheetId="12">'010 - Splašková kanalizač...'!$121:$121</definedName>
    <definedName name="_xlnm.Print_Area" localSheetId="13">'011 - Přípojka vody'!$C$4:$Q$70,'011 - Přípojka vody'!$C$76:$Q$106,'011 - Přípojka vody'!$C$112:$Q$173</definedName>
    <definedName name="_xlnm.Print_Titles" localSheetId="13">'011 - Přípojka vody'!$123:$123</definedName>
    <definedName name="_xlnm.Print_Area" localSheetId="14">'012 - Sadové úpravy, zeleň'!$C$4:$Q$70,'012 - Sadové úpravy, zeleň'!$C$76:$Q$101,'012 - Sadové úpravy, zeleň'!$C$107:$Q$123</definedName>
    <definedName name="_xlnm.Print_Titles" localSheetId="14">'012 - Sadové úpravy, zeleň'!$118:$118</definedName>
    <definedName name="_xlnm.Print_Area" localSheetId="15">'001 - Dešťová kanalizační...'!$C$4:$Q$70,'001 - Dešťová kanalizační...'!$C$76:$Q$109,'001 - Dešťová kanalizační...'!$C$115:$Q$237</definedName>
    <definedName name="_xlnm.Print_Titles" localSheetId="15">'001 - Dešťová kanalizační...'!$126:$126</definedName>
    <definedName name="_xlnm.Print_Area" localSheetId="16">'001 - Zpevněná plocha, ko...'!$C$4:$Q$70,'001 - Zpevněná plocha, ko...'!$C$76:$Q$104,'001 - Zpevněná plocha, ko...'!$C$110:$Q$147</definedName>
    <definedName name="_xlnm.Print_Titles" localSheetId="16">'001 - Zpevněná plocha, ko...'!$121:$121</definedName>
    <definedName name="_xlnm.Print_Area" localSheetId="17">'001 - Stavební část_01'!$C$4:$Q$70,'001 - Stavební část_01'!$C$76:$Q$111,'001 - Stavební část_01'!$C$117:$Q$165</definedName>
    <definedName name="_xlnm.Print_Titles" localSheetId="17">'001 - Stavební část_01'!$129:$129</definedName>
    <definedName name="_xlnm.Print_Area" localSheetId="18">'002 - Vzduchotechnika_01'!$C$4:$Q$70,'002 - Vzduchotechnika_01'!$C$76:$Q$102,'002 - Vzduchotechnika_01'!$C$108:$Q$128</definedName>
    <definedName name="_xlnm.Print_Titles" localSheetId="18">'002 - Vzduchotechnika_01'!$120:$120</definedName>
    <definedName name="_xlnm.Print_Area" localSheetId="19">'003 - Zařízení pro vytápě..._01'!$C$4:$Q$70,'003 - Zařízení pro vytápě..._01'!$C$76:$Q$104,'003 - Zařízení pro vytápě..._01'!$C$110:$Q$144</definedName>
    <definedName name="_xlnm.Print_Titles" localSheetId="19">'003 - Zařízení pro vytápě..._01'!$122:$122</definedName>
    <definedName name="_xlnm.Print_Area" localSheetId="20">'004 - Elektroinstalace - ...'!$C$4:$Q$70,'004 - Elektroinstalace - ...'!$C$76:$Q$108,'004 - Elektroinstalace - ...'!$C$114:$Q$166</definedName>
    <definedName name="_xlnm.Print_Titles" localSheetId="20">'004 - Elektroinstalace - ...'!$126:$126</definedName>
    <definedName name="_xlnm.Print_Area" localSheetId="21">'005 - Zdravotně technické...'!$C$4:$Q$70,'005 - Zdravotně technické...'!$C$76:$Q$104,'005 - Zdravotně technické...'!$C$110:$Q$150</definedName>
    <definedName name="_xlnm.Print_Titles" localSheetId="21">'005 - Zdravotně technické...'!$122:$122</definedName>
    <definedName name="_xlnm.Print_Area" localSheetId="22">'01 - Přeložka sávající je...'!$C$4:$Q$70,'01 - Přeložka sávající je...'!$C$76:$Q$104,'01 - Přeložka sávající je...'!$C$110:$Q$164</definedName>
    <definedName name="_xlnm.Print_Titles" localSheetId="22">'01 - Přeložka sávající je...'!$121:$121</definedName>
    <definedName name="_xlnm.Print_Area" localSheetId="23">'001 - Vedlejší rozpočtové...'!$C$4:$Q$70,'001 - Vedlejší rozpočtové...'!$C$76:$Q$105,'001 - Vedlejší rozpočtové...'!$C$111:$Q$137</definedName>
    <definedName name="_xlnm.Print_Titles" localSheetId="23">'001 - Vedlejší rozpočtové...'!$122:$122</definedName>
  </definedNames>
  <calcPr/>
</workbook>
</file>

<file path=xl/calcChain.xml><?xml version="1.0" encoding="utf-8"?>
<calcChain xmlns="http://schemas.openxmlformats.org/spreadsheetml/2006/main">
  <c i="24" r="N137"/>
  <c i="1" r="AY119"/>
  <c r="AX119"/>
  <c i="24" r="BI136"/>
  <c r="BH136"/>
  <c r="BG136"/>
  <c r="BF136"/>
  <c r="AA136"/>
  <c r="AA135"/>
  <c r="Y136"/>
  <c r="Y135"/>
  <c r="W136"/>
  <c r="W135"/>
  <c r="BK136"/>
  <c r="BK135"/>
  <c r="N135"/>
  <c r="N136"/>
  <c r="BE136"/>
  <c r="N95"/>
  <c r="BI134"/>
  <c r="BH134"/>
  <c r="BG134"/>
  <c r="BF134"/>
  <c r="AA134"/>
  <c r="AA133"/>
  <c r="Y134"/>
  <c r="Y133"/>
  <c r="W134"/>
  <c r="W133"/>
  <c r="BK134"/>
  <c r="BK133"/>
  <c r="N133"/>
  <c r="N134"/>
  <c r="BE134"/>
  <c r="N94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AA129"/>
  <c r="Y130"/>
  <c r="Y129"/>
  <c r="W130"/>
  <c r="W129"/>
  <c r="BK130"/>
  <c r="BK129"/>
  <c r="N129"/>
  <c r="N130"/>
  <c r="BE130"/>
  <c r="N93"/>
  <c r="BI128"/>
  <c r="BH128"/>
  <c r="BG128"/>
  <c r="BF128"/>
  <c r="AA128"/>
  <c r="AA127"/>
  <c r="Y128"/>
  <c r="Y127"/>
  <c r="W128"/>
  <c r="W127"/>
  <c r="BK128"/>
  <c r="BK127"/>
  <c r="N127"/>
  <c r="N128"/>
  <c r="BE128"/>
  <c r="N92"/>
  <c r="BI126"/>
  <c r="BH126"/>
  <c r="BG126"/>
  <c r="BF126"/>
  <c r="AA126"/>
  <c r="AA125"/>
  <c r="AA124"/>
  <c r="AA123"/>
  <c r="Y126"/>
  <c r="Y125"/>
  <c r="Y124"/>
  <c r="Y123"/>
  <c r="W126"/>
  <c r="W125"/>
  <c r="W124"/>
  <c r="W123"/>
  <c i="1" r="AU119"/>
  <c i="24" r="BK126"/>
  <c r="BK125"/>
  <c r="N125"/>
  <c r="BK124"/>
  <c r="N124"/>
  <c r="BK123"/>
  <c r="N123"/>
  <c r="N89"/>
  <c r="N126"/>
  <c r="BE126"/>
  <c r="N91"/>
  <c r="N90"/>
  <c r="M120"/>
  <c r="M119"/>
  <c r="F119"/>
  <c r="F117"/>
  <c r="F115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H37"/>
  <c i="1" r="BD119"/>
  <c i="24" r="BH98"/>
  <c r="H36"/>
  <c i="1" r="BC119"/>
  <c i="24" r="BG98"/>
  <c r="H35"/>
  <c i="1" r="BB119"/>
  <c i="24" r="BF98"/>
  <c r="M34"/>
  <c i="1" r="AW119"/>
  <c i="24" r="H34"/>
  <c i="1" r="BA119"/>
  <c i="24" r="N98"/>
  <c r="N97"/>
  <c r="L105"/>
  <c r="BE98"/>
  <c r="M33"/>
  <c i="1" r="AV119"/>
  <c i="24" r="H33"/>
  <c i="1" r="AZ119"/>
  <c i="24" r="M29"/>
  <c i="1" r="AS119"/>
  <c i="24" r="M28"/>
  <c r="M85"/>
  <c r="M84"/>
  <c r="F84"/>
  <c r="F82"/>
  <c r="F80"/>
  <c r="M31"/>
  <c i="1" r="AG119"/>
  <c i="24" r="L39"/>
  <c r="O16"/>
  <c r="E16"/>
  <c r="F120"/>
  <c r="F85"/>
  <c r="O15"/>
  <c r="O10"/>
  <c r="M117"/>
  <c r="M82"/>
  <c r="F6"/>
  <c r="F113"/>
  <c r="F78"/>
  <c i="23" r="N164"/>
  <c i="1" r="AY117"/>
  <c r="AX117"/>
  <c i="23" r="BI163"/>
  <c r="BH163"/>
  <c r="BG163"/>
  <c r="BF163"/>
  <c r="AA163"/>
  <c r="AA162"/>
  <c r="Y163"/>
  <c r="Y162"/>
  <c r="W163"/>
  <c r="W162"/>
  <c r="BK163"/>
  <c r="BK162"/>
  <c r="N162"/>
  <c r="N163"/>
  <c r="BE163"/>
  <c r="N94"/>
  <c r="BI161"/>
  <c r="BH161"/>
  <c r="BG161"/>
  <c r="BF161"/>
  <c r="AA161"/>
  <c r="Y161"/>
  <c r="W161"/>
  <c r="BK161"/>
  <c r="N161"/>
  <c r="BE161"/>
  <c r="BI160"/>
  <c r="BH160"/>
  <c r="BG160"/>
  <c r="BF160"/>
  <c r="AA160"/>
  <c r="AA159"/>
  <c r="Y160"/>
  <c r="Y159"/>
  <c r="W160"/>
  <c r="W159"/>
  <c r="BK160"/>
  <c r="BK159"/>
  <c r="N159"/>
  <c r="N160"/>
  <c r="BE160"/>
  <c r="N93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AA140"/>
  <c r="Y141"/>
  <c r="Y140"/>
  <c r="W141"/>
  <c r="W140"/>
  <c r="BK141"/>
  <c r="BK140"/>
  <c r="N140"/>
  <c r="N141"/>
  <c r="BE141"/>
  <c r="N92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AA124"/>
  <c r="AA123"/>
  <c r="AA122"/>
  <c r="Y125"/>
  <c r="Y124"/>
  <c r="Y123"/>
  <c r="Y122"/>
  <c r="W125"/>
  <c r="W124"/>
  <c r="W123"/>
  <c r="W122"/>
  <c i="1" r="AU117"/>
  <c i="23" r="BK125"/>
  <c r="BK124"/>
  <c r="N124"/>
  <c r="BK123"/>
  <c r="N123"/>
  <c r="BK122"/>
  <c r="N122"/>
  <c r="N89"/>
  <c r="N125"/>
  <c r="BE125"/>
  <c r="N91"/>
  <c r="N90"/>
  <c r="M119"/>
  <c r="M118"/>
  <c r="F118"/>
  <c r="F116"/>
  <c r="F114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7"/>
  <c i="1" r="BD117"/>
  <c i="23" r="BH97"/>
  <c r="H36"/>
  <c i="1" r="BC117"/>
  <c i="23" r="BG97"/>
  <c r="H35"/>
  <c i="1" r="BB117"/>
  <c i="23" r="BF97"/>
  <c r="M34"/>
  <c i="1" r="AW117"/>
  <c i="23" r="H34"/>
  <c i="1" r="BA117"/>
  <c i="23" r="N97"/>
  <c r="N96"/>
  <c r="L104"/>
  <c r="BE97"/>
  <c r="M33"/>
  <c i="1" r="AV117"/>
  <c i="23" r="H33"/>
  <c i="1" r="AZ117"/>
  <c i="23" r="M29"/>
  <c i="1" r="AS117"/>
  <c i="23" r="M28"/>
  <c r="M85"/>
  <c r="M84"/>
  <c r="F84"/>
  <c r="F82"/>
  <c r="F80"/>
  <c r="M31"/>
  <c i="1" r="AG117"/>
  <c i="23" r="L39"/>
  <c r="O16"/>
  <c r="E16"/>
  <c r="F119"/>
  <c r="F85"/>
  <c r="O15"/>
  <c r="O10"/>
  <c r="M116"/>
  <c r="M82"/>
  <c r="F6"/>
  <c r="F112"/>
  <c r="F78"/>
  <c i="22" r="N150"/>
  <c i="1" r="AY115"/>
  <c r="AX115"/>
  <c i="22"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AA139"/>
  <c r="Y140"/>
  <c r="Y139"/>
  <c r="W140"/>
  <c r="W139"/>
  <c r="BK140"/>
  <c r="BK139"/>
  <c r="N139"/>
  <c r="N140"/>
  <c r="BE140"/>
  <c r="N94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AA131"/>
  <c r="Y132"/>
  <c r="Y131"/>
  <c r="W132"/>
  <c r="W131"/>
  <c r="BK132"/>
  <c r="BK131"/>
  <c r="N131"/>
  <c r="N132"/>
  <c r="BE132"/>
  <c r="N93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AA125"/>
  <c r="AA124"/>
  <c r="AA123"/>
  <c r="Y126"/>
  <c r="Y125"/>
  <c r="Y124"/>
  <c r="Y123"/>
  <c r="W126"/>
  <c r="W125"/>
  <c r="W124"/>
  <c r="W123"/>
  <c i="1" r="AU115"/>
  <c i="22" r="BK126"/>
  <c r="BK125"/>
  <c r="N125"/>
  <c r="BK124"/>
  <c r="N124"/>
  <c r="BK123"/>
  <c r="N123"/>
  <c r="N90"/>
  <c r="N126"/>
  <c r="BE126"/>
  <c r="N92"/>
  <c r="N91"/>
  <c r="M120"/>
  <c r="M119"/>
  <c r="F119"/>
  <c r="F117"/>
  <c r="F115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8"/>
  <c i="1" r="BD115"/>
  <c i="22" r="BH97"/>
  <c r="H37"/>
  <c i="1" r="BC115"/>
  <c i="22" r="BG97"/>
  <c r="H36"/>
  <c i="1" r="BB115"/>
  <c i="22" r="BF97"/>
  <c r="M35"/>
  <c i="1" r="AW115"/>
  <c i="22" r="H35"/>
  <c i="1" r="BA115"/>
  <c i="22" r="N97"/>
  <c r="N96"/>
  <c r="L104"/>
  <c r="BE97"/>
  <c r="M34"/>
  <c i="1" r="AV115"/>
  <c i="22" r="H34"/>
  <c i="1" r="AZ115"/>
  <c i="22" r="M30"/>
  <c i="1" r="AS115"/>
  <c i="22" r="M29"/>
  <c r="M86"/>
  <c r="M85"/>
  <c r="F85"/>
  <c r="F83"/>
  <c r="F81"/>
  <c r="M32"/>
  <c i="1" r="AG115"/>
  <c i="22" r="L40"/>
  <c r="O17"/>
  <c r="E17"/>
  <c r="F120"/>
  <c r="F86"/>
  <c r="O16"/>
  <c r="O11"/>
  <c r="M117"/>
  <c r="M83"/>
  <c r="F6"/>
  <c r="F112"/>
  <c r="F78"/>
  <c i="21" r="N166"/>
  <c i="1" r="AY114"/>
  <c r="AX114"/>
  <c i="21" r="BI165"/>
  <c r="BH165"/>
  <c r="BG165"/>
  <c r="BF165"/>
  <c r="AA165"/>
  <c r="Y165"/>
  <c r="W165"/>
  <c r="BK165"/>
  <c r="N165"/>
  <c r="BE165"/>
  <c r="BI164"/>
  <c r="BH164"/>
  <c r="BG164"/>
  <c r="BF164"/>
  <c r="AA164"/>
  <c r="AA163"/>
  <c r="Y164"/>
  <c r="Y163"/>
  <c r="W164"/>
  <c r="W163"/>
  <c r="BK164"/>
  <c r="BK163"/>
  <c r="N163"/>
  <c r="N164"/>
  <c r="BE164"/>
  <c r="N98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AA157"/>
  <c r="AA156"/>
  <c r="Y158"/>
  <c r="Y157"/>
  <c r="Y156"/>
  <c r="W158"/>
  <c r="W157"/>
  <c r="W156"/>
  <c r="BK158"/>
  <c r="BK157"/>
  <c r="N157"/>
  <c r="BK156"/>
  <c r="N156"/>
  <c r="N158"/>
  <c r="BE158"/>
  <c r="N97"/>
  <c r="N9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AA145"/>
  <c r="Y146"/>
  <c r="Y145"/>
  <c r="W146"/>
  <c r="W145"/>
  <c r="BK146"/>
  <c r="BK145"/>
  <c r="N145"/>
  <c r="N146"/>
  <c r="BE146"/>
  <c r="N9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AA139"/>
  <c r="Y140"/>
  <c r="Y139"/>
  <c r="W140"/>
  <c r="W139"/>
  <c r="BK140"/>
  <c r="BK139"/>
  <c r="N139"/>
  <c r="N140"/>
  <c r="BE140"/>
  <c r="N94"/>
  <c r="BI138"/>
  <c r="BH138"/>
  <c r="BG138"/>
  <c r="BF138"/>
  <c r="AA138"/>
  <c r="Y138"/>
  <c r="W138"/>
  <c r="BK138"/>
  <c r="N138"/>
  <c r="BE138"/>
  <c r="BI137"/>
  <c r="BH137"/>
  <c r="BG137"/>
  <c r="BF137"/>
  <c r="AA137"/>
  <c r="AA136"/>
  <c r="Y137"/>
  <c r="Y136"/>
  <c r="W137"/>
  <c r="W136"/>
  <c r="BK137"/>
  <c r="BK136"/>
  <c r="N136"/>
  <c r="N137"/>
  <c r="BE137"/>
  <c r="N93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AA129"/>
  <c r="AA128"/>
  <c r="AA127"/>
  <c r="Y130"/>
  <c r="Y129"/>
  <c r="Y128"/>
  <c r="Y127"/>
  <c r="W130"/>
  <c r="W129"/>
  <c r="W128"/>
  <c r="W127"/>
  <c i="1" r="AU114"/>
  <c i="21" r="BK130"/>
  <c r="BK129"/>
  <c r="N129"/>
  <c r="BK128"/>
  <c r="N128"/>
  <c r="BK127"/>
  <c r="N127"/>
  <c r="N90"/>
  <c r="N130"/>
  <c r="BE130"/>
  <c r="N92"/>
  <c r="N91"/>
  <c r="M124"/>
  <c r="M123"/>
  <c r="F123"/>
  <c r="F121"/>
  <c r="F119"/>
  <c r="BI106"/>
  <c r="BH106"/>
  <c r="BG106"/>
  <c r="BF106"/>
  <c r="N106"/>
  <c r="BE106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H38"/>
  <c i="1" r="BD114"/>
  <c i="21" r="BH101"/>
  <c r="H37"/>
  <c i="1" r="BC114"/>
  <c i="21" r="BG101"/>
  <c r="H36"/>
  <c i="1" r="BB114"/>
  <c i="21" r="BF101"/>
  <c r="M35"/>
  <c i="1" r="AW114"/>
  <c i="21" r="H35"/>
  <c i="1" r="BA114"/>
  <c i="21" r="N101"/>
  <c r="N100"/>
  <c r="L108"/>
  <c r="BE101"/>
  <c r="M34"/>
  <c i="1" r="AV114"/>
  <c i="21" r="H34"/>
  <c i="1" r="AZ114"/>
  <c i="21" r="M30"/>
  <c i="1" r="AS114"/>
  <c i="21" r="M29"/>
  <c r="M86"/>
  <c r="M85"/>
  <c r="F85"/>
  <c r="F83"/>
  <c r="F81"/>
  <c r="M32"/>
  <c i="1" r="AG114"/>
  <c i="21" r="L40"/>
  <c r="O17"/>
  <c r="E17"/>
  <c r="F124"/>
  <c r="F86"/>
  <c r="O16"/>
  <c r="O11"/>
  <c r="M121"/>
  <c r="M83"/>
  <c r="F6"/>
  <c r="F116"/>
  <c r="F78"/>
  <c i="20" r="N144"/>
  <c i="1" r="AY113"/>
  <c r="AX113"/>
  <c i="20"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AA136"/>
  <c r="Y137"/>
  <c r="Y136"/>
  <c r="W137"/>
  <c r="W136"/>
  <c r="BK137"/>
  <c r="BK136"/>
  <c r="N136"/>
  <c r="N137"/>
  <c r="BE137"/>
  <c r="N94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AA131"/>
  <c r="Y132"/>
  <c r="Y131"/>
  <c r="W132"/>
  <c r="W131"/>
  <c r="BK132"/>
  <c r="BK131"/>
  <c r="N131"/>
  <c r="N132"/>
  <c r="BE132"/>
  <c r="N93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AA125"/>
  <c r="AA124"/>
  <c r="AA123"/>
  <c r="Y126"/>
  <c r="Y125"/>
  <c r="Y124"/>
  <c r="Y123"/>
  <c r="W126"/>
  <c r="W125"/>
  <c r="W124"/>
  <c r="W123"/>
  <c i="1" r="AU113"/>
  <c i="20" r="BK126"/>
  <c r="BK125"/>
  <c r="N125"/>
  <c r="BK124"/>
  <c r="N124"/>
  <c r="BK123"/>
  <c r="N123"/>
  <c r="N90"/>
  <c r="N126"/>
  <c r="BE126"/>
  <c r="N92"/>
  <c r="N91"/>
  <c r="M120"/>
  <c r="M119"/>
  <c r="F119"/>
  <c r="F117"/>
  <c r="F115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8"/>
  <c i="1" r="BD113"/>
  <c i="20" r="BH97"/>
  <c r="H37"/>
  <c i="1" r="BC113"/>
  <c i="20" r="BG97"/>
  <c r="H36"/>
  <c i="1" r="BB113"/>
  <c i="20" r="BF97"/>
  <c r="M35"/>
  <c i="1" r="AW113"/>
  <c i="20" r="H35"/>
  <c i="1" r="BA113"/>
  <c i="20" r="N97"/>
  <c r="N96"/>
  <c r="L104"/>
  <c r="BE97"/>
  <c r="M34"/>
  <c i="1" r="AV113"/>
  <c i="20" r="H34"/>
  <c i="1" r="AZ113"/>
  <c i="20" r="M30"/>
  <c i="1" r="AS113"/>
  <c i="20" r="M29"/>
  <c r="M86"/>
  <c r="M85"/>
  <c r="F85"/>
  <c r="F83"/>
  <c r="F81"/>
  <c r="M32"/>
  <c i="1" r="AG113"/>
  <c i="20" r="L40"/>
  <c r="O17"/>
  <c r="E17"/>
  <c r="F120"/>
  <c r="F86"/>
  <c r="O16"/>
  <c r="O11"/>
  <c r="M117"/>
  <c r="M83"/>
  <c r="F6"/>
  <c r="F112"/>
  <c r="F78"/>
  <c i="19" r="N128"/>
  <c i="1" r="AY112"/>
  <c r="AX112"/>
  <c i="19"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AA123"/>
  <c r="AA122"/>
  <c r="AA121"/>
  <c r="Y124"/>
  <c r="Y123"/>
  <c r="Y122"/>
  <c r="Y121"/>
  <c r="W124"/>
  <c r="W123"/>
  <c r="W122"/>
  <c r="W121"/>
  <c i="1" r="AU112"/>
  <c i="19" r="BK124"/>
  <c r="BK123"/>
  <c r="N123"/>
  <c r="BK122"/>
  <c r="N122"/>
  <c r="BK121"/>
  <c r="N121"/>
  <c r="N90"/>
  <c r="N124"/>
  <c r="BE124"/>
  <c r="N92"/>
  <c r="N91"/>
  <c r="M118"/>
  <c r="M117"/>
  <c r="F117"/>
  <c r="F115"/>
  <c r="F113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8"/>
  <c i="1" r="BD112"/>
  <c i="19" r="BH95"/>
  <c r="H37"/>
  <c i="1" r="BC112"/>
  <c i="19" r="BG95"/>
  <c r="H36"/>
  <c i="1" r="BB112"/>
  <c i="19" r="BF95"/>
  <c r="M35"/>
  <c i="1" r="AW112"/>
  <c i="19" r="H35"/>
  <c i="1" r="BA112"/>
  <c i="19" r="N95"/>
  <c r="N94"/>
  <c r="L102"/>
  <c r="BE95"/>
  <c r="M34"/>
  <c i="1" r="AV112"/>
  <c i="19" r="H34"/>
  <c i="1" r="AZ112"/>
  <c i="19" r="M30"/>
  <c i="1" r="AS112"/>
  <c i="19" r="M29"/>
  <c r="M86"/>
  <c r="M85"/>
  <c r="F85"/>
  <c r="F83"/>
  <c r="F81"/>
  <c r="M32"/>
  <c i="1" r="AG112"/>
  <c i="19" r="L40"/>
  <c r="O17"/>
  <c r="E17"/>
  <c r="F118"/>
  <c r="F86"/>
  <c r="O16"/>
  <c r="O11"/>
  <c r="M115"/>
  <c r="M83"/>
  <c r="F6"/>
  <c r="F110"/>
  <c r="F78"/>
  <c i="18" r="N165"/>
  <c i="1" r="AY111"/>
  <c r="AX111"/>
  <c i="18" r="BI164"/>
  <c r="BH164"/>
  <c r="BG164"/>
  <c r="BF164"/>
  <c r="AA164"/>
  <c r="Y164"/>
  <c r="W164"/>
  <c r="BK164"/>
  <c r="N164"/>
  <c r="BE164"/>
  <c r="BI163"/>
  <c r="BH163"/>
  <c r="BG163"/>
  <c r="BF163"/>
  <c r="AA163"/>
  <c r="AA162"/>
  <c r="Y163"/>
  <c r="Y162"/>
  <c r="W163"/>
  <c r="W162"/>
  <c r="BK163"/>
  <c r="BK162"/>
  <c r="N162"/>
  <c r="N163"/>
  <c r="BE163"/>
  <c r="N101"/>
  <c r="BI161"/>
  <c r="BH161"/>
  <c r="BG161"/>
  <c r="BF161"/>
  <c r="AA161"/>
  <c r="AA160"/>
  <c r="Y161"/>
  <c r="Y160"/>
  <c r="W161"/>
  <c r="W160"/>
  <c r="BK161"/>
  <c r="BK160"/>
  <c r="N160"/>
  <c r="N161"/>
  <c r="BE161"/>
  <c r="N10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AA156"/>
  <c r="Y157"/>
  <c r="Y156"/>
  <c r="W157"/>
  <c r="W156"/>
  <c r="BK157"/>
  <c r="BK156"/>
  <c r="N156"/>
  <c r="N157"/>
  <c r="BE157"/>
  <c r="N99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AA148"/>
  <c r="Y149"/>
  <c r="Y148"/>
  <c r="W149"/>
  <c r="W148"/>
  <c r="BK149"/>
  <c r="BK148"/>
  <c r="N148"/>
  <c r="N149"/>
  <c r="BE149"/>
  <c r="N98"/>
  <c r="BI147"/>
  <c r="BH147"/>
  <c r="BG147"/>
  <c r="BF147"/>
  <c r="AA147"/>
  <c r="Y147"/>
  <c r="W147"/>
  <c r="BK147"/>
  <c r="N147"/>
  <c r="BE147"/>
  <c r="BI146"/>
  <c r="BH146"/>
  <c r="BG146"/>
  <c r="BF146"/>
  <c r="AA146"/>
  <c r="AA145"/>
  <c r="AA144"/>
  <c r="Y146"/>
  <c r="Y145"/>
  <c r="Y144"/>
  <c r="W146"/>
  <c r="W145"/>
  <c r="W144"/>
  <c r="BK146"/>
  <c r="BK145"/>
  <c r="N145"/>
  <c r="BK144"/>
  <c r="N144"/>
  <c r="N146"/>
  <c r="BE146"/>
  <c r="N97"/>
  <c r="N96"/>
  <c r="BI143"/>
  <c r="BH143"/>
  <c r="BG143"/>
  <c r="BF143"/>
  <c r="AA143"/>
  <c r="AA142"/>
  <c r="Y143"/>
  <c r="Y142"/>
  <c r="W143"/>
  <c r="W142"/>
  <c r="BK143"/>
  <c r="BK142"/>
  <c r="N142"/>
  <c r="N143"/>
  <c r="BE143"/>
  <c r="N95"/>
  <c r="BI141"/>
  <c r="BH141"/>
  <c r="BG141"/>
  <c r="BF141"/>
  <c r="AA141"/>
  <c r="Y141"/>
  <c r="W141"/>
  <c r="BK141"/>
  <c r="N141"/>
  <c r="BE141"/>
  <c r="BI140"/>
  <c r="BH140"/>
  <c r="BG140"/>
  <c r="BF140"/>
  <c r="AA140"/>
  <c r="AA139"/>
  <c r="Y140"/>
  <c r="Y139"/>
  <c r="W140"/>
  <c r="W139"/>
  <c r="BK140"/>
  <c r="BK139"/>
  <c r="N139"/>
  <c r="N140"/>
  <c r="BE140"/>
  <c r="N94"/>
  <c r="BI138"/>
  <c r="BH138"/>
  <c r="BG138"/>
  <c r="BF138"/>
  <c r="AA138"/>
  <c r="Y138"/>
  <c r="W138"/>
  <c r="BK138"/>
  <c r="N138"/>
  <c r="BE138"/>
  <c r="BI137"/>
  <c r="BH137"/>
  <c r="BG137"/>
  <c r="BF137"/>
  <c r="AA137"/>
  <c r="AA136"/>
  <c r="Y137"/>
  <c r="Y136"/>
  <c r="W137"/>
  <c r="W136"/>
  <c r="BK137"/>
  <c r="BK136"/>
  <c r="N136"/>
  <c r="N137"/>
  <c r="BE137"/>
  <c r="N93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AA132"/>
  <c r="AA131"/>
  <c r="AA130"/>
  <c r="Y133"/>
  <c r="Y132"/>
  <c r="Y131"/>
  <c r="Y130"/>
  <c r="W133"/>
  <c r="W132"/>
  <c r="W131"/>
  <c r="W130"/>
  <c i="1" r="AU111"/>
  <c i="18" r="BK133"/>
  <c r="BK132"/>
  <c r="N132"/>
  <c r="BK131"/>
  <c r="N131"/>
  <c r="BK130"/>
  <c r="N130"/>
  <c r="N90"/>
  <c r="N133"/>
  <c r="BE133"/>
  <c r="N92"/>
  <c r="N91"/>
  <c r="M127"/>
  <c r="M126"/>
  <c r="F126"/>
  <c r="F124"/>
  <c r="F122"/>
  <c r="BI109"/>
  <c r="BH109"/>
  <c r="BG109"/>
  <c r="BF109"/>
  <c r="N109"/>
  <c r="BE109"/>
  <c r="BI108"/>
  <c r="BH108"/>
  <c r="BG108"/>
  <c r="BF108"/>
  <c r="N108"/>
  <c r="BE108"/>
  <c r="BI107"/>
  <c r="BH107"/>
  <c r="BG107"/>
  <c r="BF107"/>
  <c r="N107"/>
  <c r="BE107"/>
  <c r="BI106"/>
  <c r="BH106"/>
  <c r="BG106"/>
  <c r="BF106"/>
  <c r="N106"/>
  <c r="BE106"/>
  <c r="BI105"/>
  <c r="BH105"/>
  <c r="BG105"/>
  <c r="BF105"/>
  <c r="N105"/>
  <c r="BE105"/>
  <c r="BI104"/>
  <c r="H38"/>
  <c i="1" r="BD111"/>
  <c i="18" r="BH104"/>
  <c r="H37"/>
  <c i="1" r="BC111"/>
  <c i="18" r="BG104"/>
  <c r="H36"/>
  <c i="1" r="BB111"/>
  <c i="18" r="BF104"/>
  <c r="M35"/>
  <c i="1" r="AW111"/>
  <c i="18" r="H35"/>
  <c i="1" r="BA111"/>
  <c i="18" r="N104"/>
  <c r="N103"/>
  <c r="L111"/>
  <c r="BE104"/>
  <c r="M34"/>
  <c i="1" r="AV111"/>
  <c i="18" r="H34"/>
  <c i="1" r="AZ111"/>
  <c i="18" r="M30"/>
  <c i="1" r="AS111"/>
  <c i="18" r="M29"/>
  <c r="M86"/>
  <c r="M85"/>
  <c r="F85"/>
  <c r="F83"/>
  <c r="F81"/>
  <c r="M32"/>
  <c i="1" r="AG111"/>
  <c i="18" r="L40"/>
  <c r="O17"/>
  <c r="E17"/>
  <c r="F127"/>
  <c r="F86"/>
  <c r="O16"/>
  <c r="O11"/>
  <c r="M124"/>
  <c r="M83"/>
  <c r="F6"/>
  <c r="F119"/>
  <c r="F78"/>
  <c i="17" r="N147"/>
  <c i="1" r="AY108"/>
  <c r="AX108"/>
  <c i="17" r="BI146"/>
  <c r="BH146"/>
  <c r="BG146"/>
  <c r="BF146"/>
  <c r="AA146"/>
  <c r="AA145"/>
  <c r="Y146"/>
  <c r="Y145"/>
  <c r="W146"/>
  <c r="W145"/>
  <c r="BK146"/>
  <c r="BK145"/>
  <c r="N145"/>
  <c r="N146"/>
  <c r="BE146"/>
  <c r="N94"/>
  <c r="BI144"/>
  <c r="BH144"/>
  <c r="BG144"/>
  <c r="BF144"/>
  <c r="AA144"/>
  <c r="Y144"/>
  <c r="W144"/>
  <c r="BK144"/>
  <c r="N144"/>
  <c r="BE144"/>
  <c r="BI143"/>
  <c r="BH143"/>
  <c r="BG143"/>
  <c r="BF143"/>
  <c r="AA143"/>
  <c r="AA142"/>
  <c r="Y143"/>
  <c r="Y142"/>
  <c r="W143"/>
  <c r="W142"/>
  <c r="BK143"/>
  <c r="BK142"/>
  <c r="N142"/>
  <c r="N143"/>
  <c r="BE143"/>
  <c r="N93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AA134"/>
  <c r="Y135"/>
  <c r="Y134"/>
  <c r="W135"/>
  <c r="W134"/>
  <c r="BK135"/>
  <c r="BK134"/>
  <c r="N134"/>
  <c r="N135"/>
  <c r="BE135"/>
  <c r="N92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AA124"/>
  <c r="AA123"/>
  <c r="AA122"/>
  <c r="Y125"/>
  <c r="Y124"/>
  <c r="Y123"/>
  <c r="Y122"/>
  <c r="W125"/>
  <c r="W124"/>
  <c r="W123"/>
  <c r="W122"/>
  <c i="1" r="AU108"/>
  <c i="17" r="BK125"/>
  <c r="BK124"/>
  <c r="N124"/>
  <c r="BK123"/>
  <c r="N123"/>
  <c r="BK122"/>
  <c r="N122"/>
  <c r="N89"/>
  <c r="N125"/>
  <c r="BE125"/>
  <c r="N91"/>
  <c r="N90"/>
  <c r="M119"/>
  <c r="M118"/>
  <c r="F118"/>
  <c r="F116"/>
  <c r="F114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7"/>
  <c i="1" r="BD108"/>
  <c i="17" r="BH97"/>
  <c r="H36"/>
  <c i="1" r="BC108"/>
  <c i="17" r="BG97"/>
  <c r="H35"/>
  <c i="1" r="BB108"/>
  <c i="17" r="BF97"/>
  <c r="M34"/>
  <c i="1" r="AW108"/>
  <c i="17" r="H34"/>
  <c i="1" r="BA108"/>
  <c i="17" r="N97"/>
  <c r="N96"/>
  <c r="L104"/>
  <c r="BE97"/>
  <c r="M33"/>
  <c i="1" r="AV108"/>
  <c i="17" r="H33"/>
  <c i="1" r="AZ108"/>
  <c i="17" r="M29"/>
  <c i="1" r="AS108"/>
  <c i="17" r="M28"/>
  <c r="M85"/>
  <c r="M84"/>
  <c r="F84"/>
  <c r="F82"/>
  <c r="F80"/>
  <c r="M31"/>
  <c i="1" r="AG108"/>
  <c i="17" r="L39"/>
  <c r="O16"/>
  <c r="E16"/>
  <c r="F119"/>
  <c r="F85"/>
  <c r="O15"/>
  <c r="O10"/>
  <c r="M116"/>
  <c r="M82"/>
  <c r="F6"/>
  <c r="F112"/>
  <c r="F78"/>
  <c i="16" r="N237"/>
  <c i="1" r="AY106"/>
  <c r="AX106"/>
  <c i="16"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AA230"/>
  <c r="AA229"/>
  <c r="Y231"/>
  <c r="Y230"/>
  <c r="Y229"/>
  <c r="W231"/>
  <c r="W230"/>
  <c r="W229"/>
  <c r="BK231"/>
  <c r="BK230"/>
  <c r="N230"/>
  <c r="BK229"/>
  <c r="N229"/>
  <c r="N231"/>
  <c r="BE231"/>
  <c r="N99"/>
  <c r="N98"/>
  <c r="BI228"/>
  <c r="BH228"/>
  <c r="BG228"/>
  <c r="BF228"/>
  <c r="AA228"/>
  <c r="AA227"/>
  <c r="Y228"/>
  <c r="Y227"/>
  <c r="W228"/>
  <c r="W227"/>
  <c r="BK228"/>
  <c r="BK227"/>
  <c r="N227"/>
  <c r="N228"/>
  <c r="BE228"/>
  <c r="N9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AA223"/>
  <c r="Y224"/>
  <c r="Y223"/>
  <c r="W224"/>
  <c r="W223"/>
  <c r="BK224"/>
  <c r="BK223"/>
  <c r="N223"/>
  <c r="N224"/>
  <c r="BE224"/>
  <c r="N96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7"/>
  <c r="BH197"/>
  <c r="BG197"/>
  <c r="BF197"/>
  <c r="AA197"/>
  <c r="Y197"/>
  <c r="W197"/>
  <c r="BK197"/>
  <c r="N197"/>
  <c r="BE1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Y187"/>
  <c r="W187"/>
  <c r="BK187"/>
  <c r="N187"/>
  <c r="BE187"/>
  <c r="BI186"/>
  <c r="BH186"/>
  <c r="BG186"/>
  <c r="BF186"/>
  <c r="AA186"/>
  <c r="Y186"/>
  <c r="W186"/>
  <c r="BK186"/>
  <c r="N186"/>
  <c r="BE186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AA156"/>
  <c r="Y157"/>
  <c r="Y156"/>
  <c r="W157"/>
  <c r="W156"/>
  <c r="BK157"/>
  <c r="BK156"/>
  <c r="N156"/>
  <c r="N157"/>
  <c r="BE157"/>
  <c r="N95"/>
  <c r="BI155"/>
  <c r="BH155"/>
  <c r="BG155"/>
  <c r="BF155"/>
  <c r="AA155"/>
  <c r="AA154"/>
  <c r="Y155"/>
  <c r="Y154"/>
  <c r="W155"/>
  <c r="W154"/>
  <c r="BK155"/>
  <c r="BK154"/>
  <c r="N154"/>
  <c r="N155"/>
  <c r="BE155"/>
  <c r="N94"/>
  <c r="BI153"/>
  <c r="BH153"/>
  <c r="BG153"/>
  <c r="BF153"/>
  <c r="AA153"/>
  <c r="Y153"/>
  <c r="W153"/>
  <c r="BK153"/>
  <c r="N153"/>
  <c r="BE153"/>
  <c r="BI152"/>
  <c r="BH152"/>
  <c r="BG152"/>
  <c r="BF152"/>
  <c r="AA152"/>
  <c r="AA151"/>
  <c r="Y152"/>
  <c r="Y151"/>
  <c r="W152"/>
  <c r="W151"/>
  <c r="BK152"/>
  <c r="BK151"/>
  <c r="N151"/>
  <c r="N152"/>
  <c r="BE152"/>
  <c r="N93"/>
  <c r="BI150"/>
  <c r="BH150"/>
  <c r="BG150"/>
  <c r="BF150"/>
  <c r="AA150"/>
  <c r="Y150"/>
  <c r="W150"/>
  <c r="BK150"/>
  <c r="N150"/>
  <c r="BE150"/>
  <c r="BI149"/>
  <c r="BH149"/>
  <c r="BG149"/>
  <c r="BF149"/>
  <c r="AA149"/>
  <c r="AA148"/>
  <c r="Y149"/>
  <c r="Y148"/>
  <c r="W149"/>
  <c r="W148"/>
  <c r="BK149"/>
  <c r="BK148"/>
  <c r="N148"/>
  <c r="N149"/>
  <c r="BE149"/>
  <c r="N92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AA129"/>
  <c r="AA128"/>
  <c r="AA127"/>
  <c r="Y130"/>
  <c r="Y129"/>
  <c r="Y128"/>
  <c r="Y127"/>
  <c r="W130"/>
  <c r="W129"/>
  <c r="W128"/>
  <c r="W127"/>
  <c i="1" r="AU106"/>
  <c i="16" r="BK130"/>
  <c r="BK129"/>
  <c r="N129"/>
  <c r="BK128"/>
  <c r="N128"/>
  <c r="BK127"/>
  <c r="N127"/>
  <c r="N89"/>
  <c r="N130"/>
  <c r="BE130"/>
  <c r="N91"/>
  <c r="N90"/>
  <c r="M124"/>
  <c r="M123"/>
  <c r="F123"/>
  <c r="F121"/>
  <c r="F119"/>
  <c r="BI107"/>
  <c r="BH107"/>
  <c r="BG107"/>
  <c r="BF107"/>
  <c r="N107"/>
  <c r="BE107"/>
  <c r="BI106"/>
  <c r="BH106"/>
  <c r="BG106"/>
  <c r="BF106"/>
  <c r="N106"/>
  <c r="BE106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H37"/>
  <c i="1" r="BD106"/>
  <c i="16" r="BH102"/>
  <c r="H36"/>
  <c i="1" r="BC106"/>
  <c i="16" r="BG102"/>
  <c r="H35"/>
  <c i="1" r="BB106"/>
  <c i="16" r="BF102"/>
  <c r="M34"/>
  <c i="1" r="AW106"/>
  <c i="16" r="H34"/>
  <c i="1" r="BA106"/>
  <c i="16" r="N102"/>
  <c r="N101"/>
  <c r="L109"/>
  <c r="BE102"/>
  <c r="M33"/>
  <c i="1" r="AV106"/>
  <c i="16" r="H33"/>
  <c i="1" r="AZ106"/>
  <c i="16" r="M29"/>
  <c i="1" r="AS106"/>
  <c i="16" r="M28"/>
  <c r="M85"/>
  <c r="M84"/>
  <c r="F84"/>
  <c r="F82"/>
  <c r="F80"/>
  <c r="M31"/>
  <c i="1" r="AG106"/>
  <c i="16" r="L39"/>
  <c r="O16"/>
  <c r="E16"/>
  <c r="F124"/>
  <c r="F85"/>
  <c r="O15"/>
  <c r="O10"/>
  <c r="M121"/>
  <c r="M82"/>
  <c r="F6"/>
  <c r="F117"/>
  <c r="F78"/>
  <c i="15" r="N123"/>
  <c i="1" r="AY104"/>
  <c r="AX104"/>
  <c i="15" r="BI122"/>
  <c r="BH122"/>
  <c r="BG122"/>
  <c r="BF122"/>
  <c r="AA122"/>
  <c r="AA121"/>
  <c r="AA120"/>
  <c r="AA119"/>
  <c r="Y122"/>
  <c r="Y121"/>
  <c r="Y120"/>
  <c r="Y119"/>
  <c r="W122"/>
  <c r="W121"/>
  <c r="W120"/>
  <c r="W119"/>
  <c i="1" r="AU104"/>
  <c i="15" r="BK122"/>
  <c r="BK121"/>
  <c r="N121"/>
  <c r="BK120"/>
  <c r="N120"/>
  <c r="BK119"/>
  <c r="N119"/>
  <c r="N89"/>
  <c r="N122"/>
  <c r="BE122"/>
  <c r="N91"/>
  <c r="N90"/>
  <c r="M116"/>
  <c r="M115"/>
  <c r="F115"/>
  <c r="F113"/>
  <c r="F111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BH95"/>
  <c r="BG95"/>
  <c r="BF95"/>
  <c r="N95"/>
  <c r="BE95"/>
  <c r="BI94"/>
  <c r="H37"/>
  <c i="1" r="BD104"/>
  <c i="15" r="BH94"/>
  <c r="H36"/>
  <c i="1" r="BC104"/>
  <c i="15" r="BG94"/>
  <c r="H35"/>
  <c i="1" r="BB104"/>
  <c i="15" r="BF94"/>
  <c r="M34"/>
  <c i="1" r="AW104"/>
  <c i="15" r="H34"/>
  <c i="1" r="BA104"/>
  <c i="15" r="N94"/>
  <c r="N93"/>
  <c r="L101"/>
  <c r="BE94"/>
  <c r="M33"/>
  <c i="1" r="AV104"/>
  <c i="15" r="H33"/>
  <c i="1" r="AZ104"/>
  <c i="15" r="M29"/>
  <c i="1" r="AS104"/>
  <c i="15" r="M28"/>
  <c r="M85"/>
  <c r="M84"/>
  <c r="F84"/>
  <c r="F82"/>
  <c r="F80"/>
  <c r="M31"/>
  <c i="1" r="AG104"/>
  <c i="15" r="L39"/>
  <c r="O16"/>
  <c r="E16"/>
  <c r="F116"/>
  <c r="F85"/>
  <c r="O15"/>
  <c r="O10"/>
  <c r="M113"/>
  <c r="M82"/>
  <c r="F6"/>
  <c r="F109"/>
  <c r="F78"/>
  <c i="14" r="N173"/>
  <c i="1" r="AY103"/>
  <c r="AX103"/>
  <c i="14"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AA167"/>
  <c r="AA166"/>
  <c r="Y168"/>
  <c r="Y167"/>
  <c r="Y166"/>
  <c r="W168"/>
  <c r="W167"/>
  <c r="W166"/>
  <c r="BK168"/>
  <c r="BK167"/>
  <c r="N167"/>
  <c r="BK166"/>
  <c r="N166"/>
  <c r="N168"/>
  <c r="BE168"/>
  <c r="N96"/>
  <c r="N95"/>
  <c r="BI165"/>
  <c r="BH165"/>
  <c r="BG165"/>
  <c r="BF165"/>
  <c r="AA165"/>
  <c r="AA164"/>
  <c r="Y165"/>
  <c r="Y164"/>
  <c r="W165"/>
  <c r="W164"/>
  <c r="BK165"/>
  <c r="BK164"/>
  <c r="N164"/>
  <c r="N165"/>
  <c r="BE165"/>
  <c r="N94"/>
  <c r="BI163"/>
  <c r="BH163"/>
  <c r="BG163"/>
  <c r="BF163"/>
  <c r="AA163"/>
  <c r="Y163"/>
  <c r="W163"/>
  <c r="BK163"/>
  <c r="N163"/>
  <c r="BE163"/>
  <c r="BI162"/>
  <c r="BH162"/>
  <c r="BG162"/>
  <c r="BF162"/>
  <c r="AA162"/>
  <c r="AA161"/>
  <c r="Y162"/>
  <c r="Y161"/>
  <c r="W162"/>
  <c r="W161"/>
  <c r="BK162"/>
  <c r="BK161"/>
  <c r="N161"/>
  <c r="N162"/>
  <c r="BE162"/>
  <c r="N93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AA141"/>
  <c r="Y142"/>
  <c r="Y141"/>
  <c r="W142"/>
  <c r="W141"/>
  <c r="BK142"/>
  <c r="BK141"/>
  <c r="N141"/>
  <c r="N142"/>
  <c r="BE142"/>
  <c r="N92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103"/>
  <c i="14" r="BK127"/>
  <c r="BK126"/>
  <c r="N126"/>
  <c r="BK125"/>
  <c r="N125"/>
  <c r="BK124"/>
  <c r="N124"/>
  <c r="N89"/>
  <c r="N127"/>
  <c r="BE127"/>
  <c r="N91"/>
  <c r="N90"/>
  <c r="M121"/>
  <c r="M120"/>
  <c r="F120"/>
  <c r="F118"/>
  <c r="F116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H37"/>
  <c i="1" r="BD103"/>
  <c i="14" r="BH99"/>
  <c r="H36"/>
  <c i="1" r="BC103"/>
  <c i="14" r="BG99"/>
  <c r="H35"/>
  <c i="1" r="BB103"/>
  <c i="14" r="BF99"/>
  <c r="M34"/>
  <c i="1" r="AW103"/>
  <c i="14" r="H34"/>
  <c i="1" r="BA103"/>
  <c i="14" r="N99"/>
  <c r="N98"/>
  <c r="L106"/>
  <c r="BE99"/>
  <c r="M33"/>
  <c i="1" r="AV103"/>
  <c i="14" r="H33"/>
  <c i="1" r="AZ103"/>
  <c i="14" r="M29"/>
  <c i="1" r="AS103"/>
  <c i="14" r="M28"/>
  <c r="M85"/>
  <c r="M84"/>
  <c r="F84"/>
  <c r="F82"/>
  <c r="F80"/>
  <c r="M31"/>
  <c i="1" r="AG103"/>
  <c i="14" r="L39"/>
  <c r="O16"/>
  <c r="E16"/>
  <c r="F121"/>
  <c r="F85"/>
  <c r="O15"/>
  <c r="O10"/>
  <c r="M118"/>
  <c r="M82"/>
  <c r="F6"/>
  <c r="F114"/>
  <c r="F78"/>
  <c i="13" r="N169"/>
  <c i="1" r="AY102"/>
  <c r="AX102"/>
  <c i="13" r="BI168"/>
  <c r="BH168"/>
  <c r="BG168"/>
  <c r="BF168"/>
  <c r="AA168"/>
  <c r="AA167"/>
  <c r="Y168"/>
  <c r="Y167"/>
  <c r="W168"/>
  <c r="W167"/>
  <c r="BK168"/>
  <c r="BK167"/>
  <c r="N167"/>
  <c r="N168"/>
  <c r="BE168"/>
  <c r="N94"/>
  <c r="BI166"/>
  <c r="BH166"/>
  <c r="BG166"/>
  <c r="BF166"/>
  <c r="AA166"/>
  <c r="Y166"/>
  <c r="W166"/>
  <c r="BK166"/>
  <c r="N166"/>
  <c r="BE166"/>
  <c r="BI165"/>
  <c r="BH165"/>
  <c r="BG165"/>
  <c r="BF165"/>
  <c r="AA165"/>
  <c r="AA164"/>
  <c r="Y165"/>
  <c r="Y164"/>
  <c r="W165"/>
  <c r="W164"/>
  <c r="BK165"/>
  <c r="BK164"/>
  <c r="N164"/>
  <c r="N165"/>
  <c r="BE165"/>
  <c r="N93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AA141"/>
  <c r="Y142"/>
  <c r="Y141"/>
  <c r="W142"/>
  <c r="W141"/>
  <c r="BK142"/>
  <c r="BK141"/>
  <c r="N141"/>
  <c r="N142"/>
  <c r="BE142"/>
  <c r="N92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AA124"/>
  <c r="AA123"/>
  <c r="AA122"/>
  <c r="Y125"/>
  <c r="Y124"/>
  <c r="Y123"/>
  <c r="Y122"/>
  <c r="W125"/>
  <c r="W124"/>
  <c r="W123"/>
  <c r="W122"/>
  <c i="1" r="AU102"/>
  <c i="13" r="BK125"/>
  <c r="BK124"/>
  <c r="N124"/>
  <c r="BK123"/>
  <c r="N123"/>
  <c r="BK122"/>
  <c r="N122"/>
  <c r="N89"/>
  <c r="N125"/>
  <c r="BE125"/>
  <c r="N91"/>
  <c r="N90"/>
  <c r="M119"/>
  <c r="M118"/>
  <c r="F118"/>
  <c r="F116"/>
  <c r="F114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7"/>
  <c i="1" r="BD102"/>
  <c i="13" r="BH97"/>
  <c r="H36"/>
  <c i="1" r="BC102"/>
  <c i="13" r="BG97"/>
  <c r="H35"/>
  <c i="1" r="BB102"/>
  <c i="13" r="BF97"/>
  <c r="M34"/>
  <c i="1" r="AW102"/>
  <c i="13" r="H34"/>
  <c i="1" r="BA102"/>
  <c i="13" r="N97"/>
  <c r="N96"/>
  <c r="L104"/>
  <c r="BE97"/>
  <c r="M33"/>
  <c i="1" r="AV102"/>
  <c i="13" r="H33"/>
  <c i="1" r="AZ102"/>
  <c i="13" r="M29"/>
  <c i="1" r="AS102"/>
  <c i="13" r="M28"/>
  <c r="M85"/>
  <c r="M84"/>
  <c r="F84"/>
  <c r="F82"/>
  <c r="F80"/>
  <c r="M31"/>
  <c i="1" r="AG102"/>
  <c i="13" r="L39"/>
  <c r="O16"/>
  <c r="E16"/>
  <c r="F119"/>
  <c r="F85"/>
  <c r="O15"/>
  <c r="O10"/>
  <c r="M116"/>
  <c r="M82"/>
  <c r="F6"/>
  <c r="F112"/>
  <c r="F78"/>
  <c i="12" r="N327"/>
  <c i="1" r="AY101"/>
  <c r="AX101"/>
  <c i="12" r="BI326"/>
  <c r="BH326"/>
  <c r="BG326"/>
  <c r="BF326"/>
  <c r="AA326"/>
  <c r="Y326"/>
  <c r="W326"/>
  <c r="BK326"/>
  <c r="N326"/>
  <c r="BE326"/>
  <c r="BI325"/>
  <c r="BH325"/>
  <c r="BG325"/>
  <c r="BF325"/>
  <c r="AA325"/>
  <c r="AA324"/>
  <c r="Y325"/>
  <c r="Y324"/>
  <c r="W325"/>
  <c r="W324"/>
  <c r="BK325"/>
  <c r="BK324"/>
  <c r="N324"/>
  <c r="N325"/>
  <c r="BE325"/>
  <c r="N104"/>
  <c r="BI323"/>
  <c r="BH323"/>
  <c r="BG323"/>
  <c r="BF323"/>
  <c r="AA323"/>
  <c r="Y323"/>
  <c r="W323"/>
  <c r="BK323"/>
  <c r="N323"/>
  <c r="BE323"/>
  <c r="BI322"/>
  <c r="BH322"/>
  <c r="BG322"/>
  <c r="BF322"/>
  <c r="AA322"/>
  <c r="AA321"/>
  <c r="Y322"/>
  <c r="Y321"/>
  <c r="W322"/>
  <c r="W321"/>
  <c r="BK322"/>
  <c r="BK321"/>
  <c r="N321"/>
  <c r="N322"/>
  <c r="BE322"/>
  <c r="N103"/>
  <c r="BI320"/>
  <c r="BH320"/>
  <c r="BG320"/>
  <c r="BF320"/>
  <c r="AA320"/>
  <c r="AA319"/>
  <c r="Y320"/>
  <c r="Y319"/>
  <c r="W320"/>
  <c r="W319"/>
  <c r="BK320"/>
  <c r="BK319"/>
  <c r="N319"/>
  <c r="N320"/>
  <c r="BE320"/>
  <c r="N102"/>
  <c r="BI318"/>
  <c r="BH318"/>
  <c r="BG318"/>
  <c r="BF318"/>
  <c r="AA318"/>
  <c r="Y318"/>
  <c r="W318"/>
  <c r="BK318"/>
  <c r="N318"/>
  <c r="BE318"/>
  <c r="BI317"/>
  <c r="BH317"/>
  <c r="BG317"/>
  <c r="BF317"/>
  <c r="AA317"/>
  <c r="Y317"/>
  <c r="W317"/>
  <c r="BK317"/>
  <c r="N317"/>
  <c r="BE317"/>
  <c r="BI316"/>
  <c r="BH316"/>
  <c r="BG316"/>
  <c r="BF316"/>
  <c r="AA316"/>
  <c r="Y316"/>
  <c r="W316"/>
  <c r="BK316"/>
  <c r="N316"/>
  <c r="BE316"/>
  <c r="BI315"/>
  <c r="BH315"/>
  <c r="BG315"/>
  <c r="BF315"/>
  <c r="AA315"/>
  <c r="Y315"/>
  <c r="W315"/>
  <c r="BK315"/>
  <c r="N315"/>
  <c r="BE315"/>
  <c r="BI314"/>
  <c r="BH314"/>
  <c r="BG314"/>
  <c r="BF314"/>
  <c r="AA314"/>
  <c r="AA313"/>
  <c r="Y314"/>
  <c r="Y313"/>
  <c r="W314"/>
  <c r="W313"/>
  <c r="BK314"/>
  <c r="BK313"/>
  <c r="N313"/>
  <c r="N314"/>
  <c r="BE314"/>
  <c r="N101"/>
  <c r="BI312"/>
  <c r="BH312"/>
  <c r="BG312"/>
  <c r="BF312"/>
  <c r="AA312"/>
  <c r="Y312"/>
  <c r="W312"/>
  <c r="BK312"/>
  <c r="N312"/>
  <c r="BE312"/>
  <c r="BI311"/>
  <c r="BH311"/>
  <c r="BG311"/>
  <c r="BF311"/>
  <c r="AA311"/>
  <c r="Y311"/>
  <c r="W311"/>
  <c r="BK311"/>
  <c r="N311"/>
  <c r="BE311"/>
  <c r="BI310"/>
  <c r="BH310"/>
  <c r="BG310"/>
  <c r="BF310"/>
  <c r="AA310"/>
  <c r="Y310"/>
  <c r="W310"/>
  <c r="BK310"/>
  <c r="N310"/>
  <c r="BE310"/>
  <c r="BI309"/>
  <c r="BH309"/>
  <c r="BG309"/>
  <c r="BF309"/>
  <c r="AA309"/>
  <c r="Y309"/>
  <c r="W309"/>
  <c r="BK309"/>
  <c r="N309"/>
  <c r="BE309"/>
  <c r="BI308"/>
  <c r="BH308"/>
  <c r="BG308"/>
  <c r="BF308"/>
  <c r="AA308"/>
  <c r="Y308"/>
  <c r="W308"/>
  <c r="BK308"/>
  <c r="N308"/>
  <c r="BE308"/>
  <c r="BI307"/>
  <c r="BH307"/>
  <c r="BG307"/>
  <c r="BF307"/>
  <c r="AA307"/>
  <c r="Y307"/>
  <c r="W307"/>
  <c r="BK307"/>
  <c r="N307"/>
  <c r="BE307"/>
  <c r="BI306"/>
  <c r="BH306"/>
  <c r="BG306"/>
  <c r="BF306"/>
  <c r="AA306"/>
  <c r="AA305"/>
  <c r="Y306"/>
  <c r="Y305"/>
  <c r="W306"/>
  <c r="W305"/>
  <c r="BK306"/>
  <c r="BK305"/>
  <c r="N305"/>
  <c r="N306"/>
  <c r="BE306"/>
  <c r="N100"/>
  <c r="BI304"/>
  <c r="BH304"/>
  <c r="BG304"/>
  <c r="BF304"/>
  <c r="AA304"/>
  <c r="Y304"/>
  <c r="W304"/>
  <c r="BK304"/>
  <c r="N304"/>
  <c r="BE304"/>
  <c r="BI303"/>
  <c r="BH303"/>
  <c r="BG303"/>
  <c r="BF303"/>
  <c r="AA303"/>
  <c r="Y303"/>
  <c r="W303"/>
  <c r="BK303"/>
  <c r="N303"/>
  <c r="BE303"/>
  <c r="BI302"/>
  <c r="BH302"/>
  <c r="BG302"/>
  <c r="BF302"/>
  <c r="AA302"/>
  <c r="Y302"/>
  <c r="W302"/>
  <c r="BK302"/>
  <c r="N302"/>
  <c r="BE302"/>
  <c r="BI301"/>
  <c r="BH301"/>
  <c r="BG301"/>
  <c r="BF301"/>
  <c r="AA301"/>
  <c r="Y301"/>
  <c r="W301"/>
  <c r="BK301"/>
  <c r="N301"/>
  <c r="BE301"/>
  <c r="BI300"/>
  <c r="BH300"/>
  <c r="BG300"/>
  <c r="BF300"/>
  <c r="AA300"/>
  <c r="Y300"/>
  <c r="W300"/>
  <c r="BK300"/>
  <c r="N300"/>
  <c r="BE300"/>
  <c r="BI299"/>
  <c r="BH299"/>
  <c r="BG299"/>
  <c r="BF299"/>
  <c r="AA299"/>
  <c r="AA298"/>
  <c r="Y299"/>
  <c r="Y298"/>
  <c r="W299"/>
  <c r="W298"/>
  <c r="BK299"/>
  <c r="BK298"/>
  <c r="N298"/>
  <c r="N299"/>
  <c r="BE299"/>
  <c r="N99"/>
  <c r="BI297"/>
  <c r="BH297"/>
  <c r="BG297"/>
  <c r="BF297"/>
  <c r="AA297"/>
  <c r="Y297"/>
  <c r="W297"/>
  <c r="BK297"/>
  <c r="N297"/>
  <c r="BE297"/>
  <c r="BI296"/>
  <c r="BH296"/>
  <c r="BG296"/>
  <c r="BF296"/>
  <c r="AA296"/>
  <c r="Y296"/>
  <c r="W296"/>
  <c r="BK296"/>
  <c r="N296"/>
  <c r="BE296"/>
  <c r="BI295"/>
  <c r="BH295"/>
  <c r="BG295"/>
  <c r="BF295"/>
  <c r="AA295"/>
  <c r="Y295"/>
  <c r="W295"/>
  <c r="BK295"/>
  <c r="N295"/>
  <c r="BE295"/>
  <c r="BI294"/>
  <c r="BH294"/>
  <c r="BG294"/>
  <c r="BF294"/>
  <c r="AA294"/>
  <c r="Y294"/>
  <c r="W294"/>
  <c r="BK294"/>
  <c r="N294"/>
  <c r="BE294"/>
  <c r="BI293"/>
  <c r="BH293"/>
  <c r="BG293"/>
  <c r="BF293"/>
  <c r="AA293"/>
  <c r="Y293"/>
  <c r="W293"/>
  <c r="BK293"/>
  <c r="N293"/>
  <c r="BE293"/>
  <c r="BI292"/>
  <c r="BH292"/>
  <c r="BG292"/>
  <c r="BF292"/>
  <c r="AA292"/>
  <c r="Y292"/>
  <c r="W292"/>
  <c r="BK292"/>
  <c r="N292"/>
  <c r="BE292"/>
  <c r="BI291"/>
  <c r="BH291"/>
  <c r="BG291"/>
  <c r="BF291"/>
  <c r="AA291"/>
  <c r="Y291"/>
  <c r="W291"/>
  <c r="BK291"/>
  <c r="N291"/>
  <c r="BE291"/>
  <c r="BI290"/>
  <c r="BH290"/>
  <c r="BG290"/>
  <c r="BF290"/>
  <c r="AA290"/>
  <c r="Y290"/>
  <c r="W290"/>
  <c r="BK290"/>
  <c r="N290"/>
  <c r="BE290"/>
  <c r="BI289"/>
  <c r="BH289"/>
  <c r="BG289"/>
  <c r="BF289"/>
  <c r="AA289"/>
  <c r="Y289"/>
  <c r="W289"/>
  <c r="BK289"/>
  <c r="N289"/>
  <c r="BE289"/>
  <c r="BI288"/>
  <c r="BH288"/>
  <c r="BG288"/>
  <c r="BF288"/>
  <c r="AA288"/>
  <c r="Y288"/>
  <c r="W288"/>
  <c r="BK288"/>
  <c r="N288"/>
  <c r="BE288"/>
  <c r="BI287"/>
  <c r="BH287"/>
  <c r="BG287"/>
  <c r="BF287"/>
  <c r="AA287"/>
  <c r="Y287"/>
  <c r="W287"/>
  <c r="BK287"/>
  <c r="N287"/>
  <c r="BE287"/>
  <c r="BI286"/>
  <c r="BH286"/>
  <c r="BG286"/>
  <c r="BF286"/>
  <c r="AA286"/>
  <c r="Y286"/>
  <c r="W286"/>
  <c r="BK286"/>
  <c r="N286"/>
  <c r="BE286"/>
  <c r="BI285"/>
  <c r="BH285"/>
  <c r="BG285"/>
  <c r="BF285"/>
  <c r="AA285"/>
  <c r="Y285"/>
  <c r="W285"/>
  <c r="BK285"/>
  <c r="N285"/>
  <c r="BE285"/>
  <c r="BI284"/>
  <c r="BH284"/>
  <c r="BG284"/>
  <c r="BF284"/>
  <c r="AA284"/>
  <c r="Y284"/>
  <c r="W284"/>
  <c r="BK284"/>
  <c r="N284"/>
  <c r="BE284"/>
  <c r="BI283"/>
  <c r="BH283"/>
  <c r="BG283"/>
  <c r="BF283"/>
  <c r="AA283"/>
  <c r="Y283"/>
  <c r="W283"/>
  <c r="BK283"/>
  <c r="N283"/>
  <c r="BE283"/>
  <c r="BI282"/>
  <c r="BH282"/>
  <c r="BG282"/>
  <c r="BF282"/>
  <c r="AA282"/>
  <c r="Y282"/>
  <c r="W282"/>
  <c r="BK282"/>
  <c r="N282"/>
  <c r="BE282"/>
  <c r="BI281"/>
  <c r="BH281"/>
  <c r="BG281"/>
  <c r="BF281"/>
  <c r="AA281"/>
  <c r="Y281"/>
  <c r="W281"/>
  <c r="BK281"/>
  <c r="N281"/>
  <c r="BE281"/>
  <c r="BI280"/>
  <c r="BH280"/>
  <c r="BG280"/>
  <c r="BF280"/>
  <c r="AA280"/>
  <c r="Y280"/>
  <c r="W280"/>
  <c r="BK280"/>
  <c r="N280"/>
  <c r="BE280"/>
  <c r="BI279"/>
  <c r="BH279"/>
  <c r="BG279"/>
  <c r="BF279"/>
  <c r="AA279"/>
  <c r="Y279"/>
  <c r="W279"/>
  <c r="BK279"/>
  <c r="N279"/>
  <c r="BE279"/>
  <c r="BI278"/>
  <c r="BH278"/>
  <c r="BG278"/>
  <c r="BF278"/>
  <c r="AA278"/>
  <c r="Y278"/>
  <c r="W278"/>
  <c r="BK278"/>
  <c r="N278"/>
  <c r="BE278"/>
  <c r="BI277"/>
  <c r="BH277"/>
  <c r="BG277"/>
  <c r="BF277"/>
  <c r="AA277"/>
  <c r="Y277"/>
  <c r="W277"/>
  <c r="BK277"/>
  <c r="N277"/>
  <c r="BE277"/>
  <c r="BI276"/>
  <c r="BH276"/>
  <c r="BG276"/>
  <c r="BF276"/>
  <c r="AA276"/>
  <c r="Y276"/>
  <c r="W276"/>
  <c r="BK276"/>
  <c r="N276"/>
  <c r="BE276"/>
  <c r="BI275"/>
  <c r="BH275"/>
  <c r="BG275"/>
  <c r="BF275"/>
  <c r="AA275"/>
  <c r="Y275"/>
  <c r="W275"/>
  <c r="BK275"/>
  <c r="N275"/>
  <c r="BE275"/>
  <c r="BI274"/>
  <c r="BH274"/>
  <c r="BG274"/>
  <c r="BF274"/>
  <c r="AA274"/>
  <c r="Y274"/>
  <c r="W274"/>
  <c r="BK274"/>
  <c r="N274"/>
  <c r="BE274"/>
  <c r="BI273"/>
  <c r="BH273"/>
  <c r="BG273"/>
  <c r="BF273"/>
  <c r="AA273"/>
  <c r="Y273"/>
  <c r="W273"/>
  <c r="BK273"/>
  <c r="N273"/>
  <c r="BE273"/>
  <c r="BI272"/>
  <c r="BH272"/>
  <c r="BG272"/>
  <c r="BF272"/>
  <c r="AA272"/>
  <c r="Y272"/>
  <c r="W272"/>
  <c r="BK272"/>
  <c r="N272"/>
  <c r="BE272"/>
  <c r="BI271"/>
  <c r="BH271"/>
  <c r="BG271"/>
  <c r="BF271"/>
  <c r="AA271"/>
  <c r="Y271"/>
  <c r="W271"/>
  <c r="BK271"/>
  <c r="N271"/>
  <c r="BE271"/>
  <c r="BI270"/>
  <c r="BH270"/>
  <c r="BG270"/>
  <c r="BF270"/>
  <c r="AA270"/>
  <c r="Y270"/>
  <c r="W270"/>
  <c r="BK270"/>
  <c r="N270"/>
  <c r="BE270"/>
  <c r="BI269"/>
  <c r="BH269"/>
  <c r="BG269"/>
  <c r="BF269"/>
  <c r="AA269"/>
  <c r="Y269"/>
  <c r="W269"/>
  <c r="BK269"/>
  <c r="N269"/>
  <c r="BE269"/>
  <c r="BI268"/>
  <c r="BH268"/>
  <c r="BG268"/>
  <c r="BF268"/>
  <c r="AA268"/>
  <c r="Y268"/>
  <c r="W268"/>
  <c r="BK268"/>
  <c r="N268"/>
  <c r="BE268"/>
  <c r="BI267"/>
  <c r="BH267"/>
  <c r="BG267"/>
  <c r="BF267"/>
  <c r="AA267"/>
  <c r="Y267"/>
  <c r="W267"/>
  <c r="BK267"/>
  <c r="N267"/>
  <c r="BE267"/>
  <c r="BI266"/>
  <c r="BH266"/>
  <c r="BG266"/>
  <c r="BF266"/>
  <c r="AA266"/>
  <c r="Y266"/>
  <c r="W266"/>
  <c r="BK266"/>
  <c r="N266"/>
  <c r="BE266"/>
  <c r="BI265"/>
  <c r="BH265"/>
  <c r="BG265"/>
  <c r="BF265"/>
  <c r="AA265"/>
  <c r="Y265"/>
  <c r="W265"/>
  <c r="BK265"/>
  <c r="N265"/>
  <c r="BE265"/>
  <c r="BI264"/>
  <c r="BH264"/>
  <c r="BG264"/>
  <c r="BF264"/>
  <c r="AA264"/>
  <c r="Y264"/>
  <c r="W264"/>
  <c r="BK264"/>
  <c r="N264"/>
  <c r="BE264"/>
  <c r="BI263"/>
  <c r="BH263"/>
  <c r="BG263"/>
  <c r="BF263"/>
  <c r="AA263"/>
  <c r="Y263"/>
  <c r="W263"/>
  <c r="BK263"/>
  <c r="N263"/>
  <c r="BE263"/>
  <c r="BI262"/>
  <c r="BH262"/>
  <c r="BG262"/>
  <c r="BF262"/>
  <c r="AA262"/>
  <c r="Y262"/>
  <c r="W262"/>
  <c r="BK262"/>
  <c r="N262"/>
  <c r="BE262"/>
  <c r="BI261"/>
  <c r="BH261"/>
  <c r="BG261"/>
  <c r="BF261"/>
  <c r="AA261"/>
  <c r="Y261"/>
  <c r="W261"/>
  <c r="BK261"/>
  <c r="N261"/>
  <c r="BE261"/>
  <c r="BI260"/>
  <c r="BH260"/>
  <c r="BG260"/>
  <c r="BF260"/>
  <c r="AA260"/>
  <c r="Y260"/>
  <c r="W260"/>
  <c r="BK260"/>
  <c r="N260"/>
  <c r="BE260"/>
  <c r="BI259"/>
  <c r="BH259"/>
  <c r="BG259"/>
  <c r="BF259"/>
  <c r="AA259"/>
  <c r="Y259"/>
  <c r="W259"/>
  <c r="BK259"/>
  <c r="N259"/>
  <c r="BE259"/>
  <c r="BI258"/>
  <c r="BH258"/>
  <c r="BG258"/>
  <c r="BF258"/>
  <c r="AA258"/>
  <c r="Y258"/>
  <c r="W258"/>
  <c r="BK258"/>
  <c r="N258"/>
  <c r="BE258"/>
  <c r="BI257"/>
  <c r="BH257"/>
  <c r="BG257"/>
  <c r="BF257"/>
  <c r="AA257"/>
  <c r="Y257"/>
  <c r="W257"/>
  <c r="BK257"/>
  <c r="N257"/>
  <c r="BE257"/>
  <c r="BI256"/>
  <c r="BH256"/>
  <c r="BG256"/>
  <c r="BF256"/>
  <c r="AA256"/>
  <c r="Y256"/>
  <c r="W256"/>
  <c r="BK256"/>
  <c r="N256"/>
  <c r="BE256"/>
  <c r="BI255"/>
  <c r="BH255"/>
  <c r="BG255"/>
  <c r="BF255"/>
  <c r="AA255"/>
  <c r="Y255"/>
  <c r="W255"/>
  <c r="BK255"/>
  <c r="N255"/>
  <c r="BE255"/>
  <c r="BI254"/>
  <c r="BH254"/>
  <c r="BG254"/>
  <c r="BF254"/>
  <c r="AA254"/>
  <c r="Y254"/>
  <c r="W254"/>
  <c r="BK254"/>
  <c r="N254"/>
  <c r="BE254"/>
  <c r="BI253"/>
  <c r="BH253"/>
  <c r="BG253"/>
  <c r="BF253"/>
  <c r="AA253"/>
  <c r="Y253"/>
  <c r="W253"/>
  <c r="BK253"/>
  <c r="N253"/>
  <c r="BE253"/>
  <c r="BI252"/>
  <c r="BH252"/>
  <c r="BG252"/>
  <c r="BF252"/>
  <c r="AA252"/>
  <c r="AA251"/>
  <c r="Y252"/>
  <c r="Y251"/>
  <c r="W252"/>
  <c r="W251"/>
  <c r="BK252"/>
  <c r="BK251"/>
  <c r="N251"/>
  <c r="N252"/>
  <c r="BE252"/>
  <c r="N98"/>
  <c r="BI250"/>
  <c r="BH250"/>
  <c r="BG250"/>
  <c r="BF250"/>
  <c r="AA250"/>
  <c r="AA249"/>
  <c r="Y250"/>
  <c r="Y249"/>
  <c r="W250"/>
  <c r="W249"/>
  <c r="BK250"/>
  <c r="BK249"/>
  <c r="N249"/>
  <c r="N250"/>
  <c r="BE250"/>
  <c r="N97"/>
  <c r="BI248"/>
  <c r="BH248"/>
  <c r="BG248"/>
  <c r="BF248"/>
  <c r="AA248"/>
  <c r="Y248"/>
  <c r="W248"/>
  <c r="BK248"/>
  <c r="N248"/>
  <c r="BE248"/>
  <c r="BI247"/>
  <c r="BH247"/>
  <c r="BG247"/>
  <c r="BF247"/>
  <c r="AA247"/>
  <c r="Y247"/>
  <c r="W247"/>
  <c r="BK247"/>
  <c r="N247"/>
  <c r="BE247"/>
  <c r="BI246"/>
  <c r="BH246"/>
  <c r="BG246"/>
  <c r="BF246"/>
  <c r="AA246"/>
  <c r="Y246"/>
  <c r="W246"/>
  <c r="BK246"/>
  <c r="N246"/>
  <c r="BE246"/>
  <c r="BI245"/>
  <c r="BH245"/>
  <c r="BG245"/>
  <c r="BF245"/>
  <c r="AA245"/>
  <c r="Y245"/>
  <c r="W245"/>
  <c r="BK245"/>
  <c r="N245"/>
  <c r="BE245"/>
  <c r="BI244"/>
  <c r="BH244"/>
  <c r="BG244"/>
  <c r="BF244"/>
  <c r="AA244"/>
  <c r="Y244"/>
  <c r="W244"/>
  <c r="BK244"/>
  <c r="N244"/>
  <c r="BE244"/>
  <c r="BI243"/>
  <c r="BH243"/>
  <c r="BG243"/>
  <c r="BF243"/>
  <c r="AA243"/>
  <c r="Y243"/>
  <c r="W243"/>
  <c r="BK243"/>
  <c r="N243"/>
  <c r="BE243"/>
  <c r="BI242"/>
  <c r="BH242"/>
  <c r="BG242"/>
  <c r="BF242"/>
  <c r="AA242"/>
  <c r="Y242"/>
  <c r="W242"/>
  <c r="BK242"/>
  <c r="N242"/>
  <c r="BE242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AA198"/>
  <c r="Y199"/>
  <c r="Y198"/>
  <c r="W199"/>
  <c r="W198"/>
  <c r="BK199"/>
  <c r="BK198"/>
  <c r="N198"/>
  <c r="N199"/>
  <c r="BE199"/>
  <c r="N96"/>
  <c r="BI197"/>
  <c r="BH197"/>
  <c r="BG197"/>
  <c r="BF197"/>
  <c r="AA197"/>
  <c r="Y197"/>
  <c r="W197"/>
  <c r="BK197"/>
  <c r="N197"/>
  <c r="BE1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Y187"/>
  <c r="W187"/>
  <c r="BK187"/>
  <c r="N187"/>
  <c r="BE187"/>
  <c r="BI186"/>
  <c r="BH186"/>
  <c r="BG186"/>
  <c r="BF186"/>
  <c r="AA186"/>
  <c r="Y186"/>
  <c r="W186"/>
  <c r="BK186"/>
  <c r="N186"/>
  <c r="BE186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AA161"/>
  <c r="Y162"/>
  <c r="Y161"/>
  <c r="W162"/>
  <c r="W161"/>
  <c r="BK162"/>
  <c r="BK161"/>
  <c r="N161"/>
  <c r="N162"/>
  <c r="BE162"/>
  <c r="N95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AA146"/>
  <c r="AA145"/>
  <c r="Y147"/>
  <c r="Y146"/>
  <c r="Y145"/>
  <c r="W147"/>
  <c r="W146"/>
  <c r="W145"/>
  <c r="BK147"/>
  <c r="BK146"/>
  <c r="N146"/>
  <c r="BK145"/>
  <c r="N145"/>
  <c r="N147"/>
  <c r="BE147"/>
  <c r="N94"/>
  <c r="N93"/>
  <c r="BI144"/>
  <c r="BH144"/>
  <c r="BG144"/>
  <c r="BF144"/>
  <c r="AA144"/>
  <c r="AA143"/>
  <c r="Y144"/>
  <c r="Y143"/>
  <c r="W144"/>
  <c r="W143"/>
  <c r="BK144"/>
  <c r="BK143"/>
  <c r="N143"/>
  <c r="N144"/>
  <c r="BE144"/>
  <c r="N92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AA134"/>
  <c r="AA133"/>
  <c r="AA132"/>
  <c r="Y135"/>
  <c r="Y134"/>
  <c r="Y133"/>
  <c r="Y132"/>
  <c r="W135"/>
  <c r="W134"/>
  <c r="W133"/>
  <c r="W132"/>
  <c i="1" r="AU101"/>
  <c i="12" r="BK135"/>
  <c r="BK134"/>
  <c r="N134"/>
  <c r="BK133"/>
  <c r="N133"/>
  <c r="BK132"/>
  <c r="N132"/>
  <c r="N89"/>
  <c r="N135"/>
  <c r="BE135"/>
  <c r="N91"/>
  <c r="N90"/>
  <c r="M129"/>
  <c r="M128"/>
  <c r="F128"/>
  <c r="F126"/>
  <c r="F124"/>
  <c r="BI112"/>
  <c r="BH112"/>
  <c r="BG112"/>
  <c r="BF112"/>
  <c r="N112"/>
  <c r="BE112"/>
  <c r="BI111"/>
  <c r="BH111"/>
  <c r="BG111"/>
  <c r="BF111"/>
  <c r="N111"/>
  <c r="BE111"/>
  <c r="BI110"/>
  <c r="BH110"/>
  <c r="BG110"/>
  <c r="BF110"/>
  <c r="N110"/>
  <c r="BE110"/>
  <c r="BI109"/>
  <c r="BH109"/>
  <c r="BG109"/>
  <c r="BF109"/>
  <c r="N109"/>
  <c r="BE109"/>
  <c r="BI108"/>
  <c r="BH108"/>
  <c r="BG108"/>
  <c r="BF108"/>
  <c r="N108"/>
  <c r="BE108"/>
  <c r="BI107"/>
  <c r="H37"/>
  <c i="1" r="BD101"/>
  <c i="12" r="BH107"/>
  <c r="H36"/>
  <c i="1" r="BC101"/>
  <c i="12" r="BG107"/>
  <c r="H35"/>
  <c i="1" r="BB101"/>
  <c i="12" r="BF107"/>
  <c r="M34"/>
  <c i="1" r="AW101"/>
  <c i="12" r="H34"/>
  <c i="1" r="BA101"/>
  <c i="12" r="N107"/>
  <c r="N106"/>
  <c r="L114"/>
  <c r="BE107"/>
  <c r="M33"/>
  <c i="1" r="AV101"/>
  <c i="12" r="H33"/>
  <c i="1" r="AZ101"/>
  <c i="12" r="M29"/>
  <c i="1" r="AS101"/>
  <c i="12" r="M28"/>
  <c r="M85"/>
  <c r="M84"/>
  <c r="F84"/>
  <c r="F82"/>
  <c r="F80"/>
  <c r="M31"/>
  <c i="1" r="AG101"/>
  <c i="12" r="L39"/>
  <c r="O16"/>
  <c r="E16"/>
  <c r="F129"/>
  <c r="F85"/>
  <c r="O15"/>
  <c r="O10"/>
  <c r="M126"/>
  <c r="M82"/>
  <c r="F6"/>
  <c r="F122"/>
  <c r="F78"/>
  <c i="11" r="N153"/>
  <c i="1" r="AY100"/>
  <c r="AX100"/>
  <c i="11"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AA125"/>
  <c r="Y126"/>
  <c r="Y125"/>
  <c r="W126"/>
  <c r="W125"/>
  <c r="BK126"/>
  <c r="BK125"/>
  <c r="N125"/>
  <c r="N126"/>
  <c r="BE126"/>
  <c r="N92"/>
  <c r="BI124"/>
  <c r="BH124"/>
  <c r="BG124"/>
  <c r="BF124"/>
  <c r="AA124"/>
  <c r="Y124"/>
  <c r="W124"/>
  <c r="BK124"/>
  <c r="N124"/>
  <c r="BE124"/>
  <c r="BI123"/>
  <c r="BH123"/>
  <c r="BG123"/>
  <c r="BF123"/>
  <c r="AA123"/>
  <c r="AA122"/>
  <c r="AA121"/>
  <c r="AA120"/>
  <c r="Y123"/>
  <c r="Y122"/>
  <c r="Y121"/>
  <c r="Y120"/>
  <c r="W123"/>
  <c r="W122"/>
  <c r="W121"/>
  <c r="W120"/>
  <c i="1" r="AU100"/>
  <c i="11" r="BK123"/>
  <c r="BK122"/>
  <c r="N122"/>
  <c r="BK121"/>
  <c r="N121"/>
  <c r="BK120"/>
  <c r="N120"/>
  <c r="N89"/>
  <c r="N123"/>
  <c r="BE123"/>
  <c r="N91"/>
  <c r="N90"/>
  <c r="M117"/>
  <c r="M116"/>
  <c r="F116"/>
  <c r="F114"/>
  <c r="F112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7"/>
  <c i="1" r="BD100"/>
  <c i="11" r="BH95"/>
  <c r="H36"/>
  <c i="1" r="BC100"/>
  <c i="11" r="BG95"/>
  <c r="H35"/>
  <c i="1" r="BB100"/>
  <c i="11" r="BF95"/>
  <c r="M34"/>
  <c i="1" r="AW100"/>
  <c i="11" r="H34"/>
  <c i="1" r="BA100"/>
  <c i="11" r="N95"/>
  <c r="N94"/>
  <c r="L102"/>
  <c r="BE95"/>
  <c r="M33"/>
  <c i="1" r="AV100"/>
  <c i="11" r="H33"/>
  <c i="1" r="AZ100"/>
  <c i="11" r="M29"/>
  <c i="1" r="AS100"/>
  <c i="11" r="M28"/>
  <c r="M85"/>
  <c r="M84"/>
  <c r="F84"/>
  <c r="F82"/>
  <c r="F80"/>
  <c r="M31"/>
  <c i="1" r="AG100"/>
  <c i="11" r="L39"/>
  <c r="O16"/>
  <c r="E16"/>
  <c r="F117"/>
  <c r="F85"/>
  <c r="O15"/>
  <c r="O10"/>
  <c r="M114"/>
  <c r="M82"/>
  <c r="F6"/>
  <c r="F110"/>
  <c r="F78"/>
  <c i="10" r="N153"/>
  <c i="1" r="AY99"/>
  <c r="AX99"/>
  <c i="10"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AA148"/>
  <c r="Y149"/>
  <c r="Y148"/>
  <c r="W149"/>
  <c r="W148"/>
  <c r="BK149"/>
  <c r="BK148"/>
  <c r="N148"/>
  <c r="N149"/>
  <c r="BE149"/>
  <c r="N93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AA141"/>
  <c r="Y142"/>
  <c r="Y141"/>
  <c r="W142"/>
  <c r="W141"/>
  <c r="BK142"/>
  <c r="BK141"/>
  <c r="N141"/>
  <c r="N142"/>
  <c r="BE142"/>
  <c r="N92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AA123"/>
  <c r="AA122"/>
  <c r="AA121"/>
  <c r="Y124"/>
  <c r="Y123"/>
  <c r="Y122"/>
  <c r="Y121"/>
  <c r="W124"/>
  <c r="W123"/>
  <c r="W122"/>
  <c r="W121"/>
  <c i="1" r="AU99"/>
  <c i="10" r="BK124"/>
  <c r="BK123"/>
  <c r="N123"/>
  <c r="BK122"/>
  <c r="N122"/>
  <c r="BK121"/>
  <c r="N121"/>
  <c r="N89"/>
  <c r="N124"/>
  <c r="BE124"/>
  <c r="N91"/>
  <c r="N90"/>
  <c r="M118"/>
  <c r="M117"/>
  <c r="F117"/>
  <c r="F115"/>
  <c r="F113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7"/>
  <c i="1" r="BD99"/>
  <c i="10" r="BH96"/>
  <c r="H36"/>
  <c i="1" r="BC99"/>
  <c i="10" r="BG96"/>
  <c r="H35"/>
  <c i="1" r="BB99"/>
  <c i="10" r="BF96"/>
  <c r="M34"/>
  <c i="1" r="AW99"/>
  <c i="10" r="H34"/>
  <c i="1" r="BA99"/>
  <c i="10" r="N96"/>
  <c r="N95"/>
  <c r="L103"/>
  <c r="BE96"/>
  <c r="M33"/>
  <c i="1" r="AV99"/>
  <c i="10" r="H33"/>
  <c i="1" r="AZ99"/>
  <c i="10" r="M29"/>
  <c i="1" r="AS99"/>
  <c i="10" r="M28"/>
  <c r="M85"/>
  <c r="M84"/>
  <c r="F84"/>
  <c r="F82"/>
  <c r="F80"/>
  <c r="M31"/>
  <c i="1" r="AG99"/>
  <c i="10" r="L39"/>
  <c r="O16"/>
  <c r="E16"/>
  <c r="F118"/>
  <c r="F85"/>
  <c r="O15"/>
  <c r="O10"/>
  <c r="M115"/>
  <c r="M82"/>
  <c r="F6"/>
  <c r="F111"/>
  <c r="F78"/>
  <c i="9" r="N295"/>
  <c i="1" r="AY98"/>
  <c r="AX98"/>
  <c i="9" r="BI294"/>
  <c r="BH294"/>
  <c r="BG294"/>
  <c r="BF294"/>
  <c r="AA294"/>
  <c r="Y294"/>
  <c r="W294"/>
  <c r="BK294"/>
  <c r="N294"/>
  <c r="BE294"/>
  <c r="BI293"/>
  <c r="BH293"/>
  <c r="BG293"/>
  <c r="BF293"/>
  <c r="AA293"/>
  <c r="AA292"/>
  <c r="Y293"/>
  <c r="Y292"/>
  <c r="W293"/>
  <c r="W292"/>
  <c r="BK293"/>
  <c r="BK292"/>
  <c r="N292"/>
  <c r="N293"/>
  <c r="BE293"/>
  <c r="N96"/>
  <c r="BI291"/>
  <c r="BH291"/>
  <c r="BG291"/>
  <c r="BF291"/>
  <c r="AA291"/>
  <c r="Y291"/>
  <c r="W291"/>
  <c r="BK291"/>
  <c r="N291"/>
  <c r="BE291"/>
  <c r="BI290"/>
  <c r="BH290"/>
  <c r="BG290"/>
  <c r="BF290"/>
  <c r="AA290"/>
  <c r="Y290"/>
  <c r="W290"/>
  <c r="BK290"/>
  <c r="N290"/>
  <c r="BE290"/>
  <c r="BI289"/>
  <c r="BH289"/>
  <c r="BG289"/>
  <c r="BF289"/>
  <c r="AA289"/>
  <c r="Y289"/>
  <c r="W289"/>
  <c r="BK289"/>
  <c r="N289"/>
  <c r="BE289"/>
  <c r="BI288"/>
  <c r="BH288"/>
  <c r="BG288"/>
  <c r="BF288"/>
  <c r="AA288"/>
  <c r="Y288"/>
  <c r="W288"/>
  <c r="BK288"/>
  <c r="N288"/>
  <c r="BE288"/>
  <c r="BI287"/>
  <c r="BH287"/>
  <c r="BG287"/>
  <c r="BF287"/>
  <c r="AA287"/>
  <c r="Y287"/>
  <c r="W287"/>
  <c r="BK287"/>
  <c r="N287"/>
  <c r="BE287"/>
  <c r="BI286"/>
  <c r="BH286"/>
  <c r="BG286"/>
  <c r="BF286"/>
  <c r="AA286"/>
  <c r="Y286"/>
  <c r="W286"/>
  <c r="BK286"/>
  <c r="N286"/>
  <c r="BE286"/>
  <c r="BI285"/>
  <c r="BH285"/>
  <c r="BG285"/>
  <c r="BF285"/>
  <c r="AA285"/>
  <c r="Y285"/>
  <c r="W285"/>
  <c r="BK285"/>
  <c r="N285"/>
  <c r="BE285"/>
  <c r="BI284"/>
  <c r="BH284"/>
  <c r="BG284"/>
  <c r="BF284"/>
  <c r="AA284"/>
  <c r="Y284"/>
  <c r="W284"/>
  <c r="BK284"/>
  <c r="N284"/>
  <c r="BE284"/>
  <c r="BI283"/>
  <c r="BH283"/>
  <c r="BG283"/>
  <c r="BF283"/>
  <c r="AA283"/>
  <c r="Y283"/>
  <c r="W283"/>
  <c r="BK283"/>
  <c r="N283"/>
  <c r="BE283"/>
  <c r="BI282"/>
  <c r="BH282"/>
  <c r="BG282"/>
  <c r="BF282"/>
  <c r="AA282"/>
  <c r="Y282"/>
  <c r="W282"/>
  <c r="BK282"/>
  <c r="N282"/>
  <c r="BE282"/>
  <c r="BI281"/>
  <c r="BH281"/>
  <c r="BG281"/>
  <c r="BF281"/>
  <c r="AA281"/>
  <c r="Y281"/>
  <c r="W281"/>
  <c r="BK281"/>
  <c r="N281"/>
  <c r="BE281"/>
  <c r="BI280"/>
  <c r="BH280"/>
  <c r="BG280"/>
  <c r="BF280"/>
  <c r="AA280"/>
  <c r="Y280"/>
  <c r="W280"/>
  <c r="BK280"/>
  <c r="N280"/>
  <c r="BE280"/>
  <c r="BI279"/>
  <c r="BH279"/>
  <c r="BG279"/>
  <c r="BF279"/>
  <c r="AA279"/>
  <c r="Y279"/>
  <c r="W279"/>
  <c r="BK279"/>
  <c r="N279"/>
  <c r="BE279"/>
  <c r="BI278"/>
  <c r="BH278"/>
  <c r="BG278"/>
  <c r="BF278"/>
  <c r="AA278"/>
  <c r="Y278"/>
  <c r="W278"/>
  <c r="BK278"/>
  <c r="N278"/>
  <c r="BE278"/>
  <c r="BI277"/>
  <c r="BH277"/>
  <c r="BG277"/>
  <c r="BF277"/>
  <c r="AA277"/>
  <c r="Y277"/>
  <c r="W277"/>
  <c r="BK277"/>
  <c r="N277"/>
  <c r="BE277"/>
  <c r="BI276"/>
  <c r="BH276"/>
  <c r="BG276"/>
  <c r="BF276"/>
  <c r="AA276"/>
  <c r="Y276"/>
  <c r="W276"/>
  <c r="BK276"/>
  <c r="N276"/>
  <c r="BE276"/>
  <c r="BI275"/>
  <c r="BH275"/>
  <c r="BG275"/>
  <c r="BF275"/>
  <c r="AA275"/>
  <c r="Y275"/>
  <c r="W275"/>
  <c r="BK275"/>
  <c r="N275"/>
  <c r="BE275"/>
  <c r="BI274"/>
  <c r="BH274"/>
  <c r="BG274"/>
  <c r="BF274"/>
  <c r="AA274"/>
  <c r="Y274"/>
  <c r="W274"/>
  <c r="BK274"/>
  <c r="N274"/>
  <c r="BE274"/>
  <c r="BI273"/>
  <c r="BH273"/>
  <c r="BG273"/>
  <c r="BF273"/>
  <c r="AA273"/>
  <c r="Y273"/>
  <c r="W273"/>
  <c r="BK273"/>
  <c r="N273"/>
  <c r="BE273"/>
  <c r="BI272"/>
  <c r="BH272"/>
  <c r="BG272"/>
  <c r="BF272"/>
  <c r="AA272"/>
  <c r="Y272"/>
  <c r="W272"/>
  <c r="BK272"/>
  <c r="N272"/>
  <c r="BE272"/>
  <c r="BI271"/>
  <c r="BH271"/>
  <c r="BG271"/>
  <c r="BF271"/>
  <c r="AA271"/>
  <c r="Y271"/>
  <c r="W271"/>
  <c r="BK271"/>
  <c r="N271"/>
  <c r="BE271"/>
  <c r="BI270"/>
  <c r="BH270"/>
  <c r="BG270"/>
  <c r="BF270"/>
  <c r="AA270"/>
  <c r="Y270"/>
  <c r="W270"/>
  <c r="BK270"/>
  <c r="N270"/>
  <c r="BE270"/>
  <c r="BI269"/>
  <c r="BH269"/>
  <c r="BG269"/>
  <c r="BF269"/>
  <c r="AA269"/>
  <c r="Y269"/>
  <c r="W269"/>
  <c r="BK269"/>
  <c r="N269"/>
  <c r="BE269"/>
  <c r="BI268"/>
  <c r="BH268"/>
  <c r="BG268"/>
  <c r="BF268"/>
  <c r="AA268"/>
  <c r="Y268"/>
  <c r="W268"/>
  <c r="BK268"/>
  <c r="N268"/>
  <c r="BE268"/>
  <c r="BI267"/>
  <c r="BH267"/>
  <c r="BG267"/>
  <c r="BF267"/>
  <c r="AA267"/>
  <c r="Y267"/>
  <c r="W267"/>
  <c r="BK267"/>
  <c r="N267"/>
  <c r="BE267"/>
  <c r="BI266"/>
  <c r="BH266"/>
  <c r="BG266"/>
  <c r="BF266"/>
  <c r="AA266"/>
  <c r="AA265"/>
  <c r="Y266"/>
  <c r="Y265"/>
  <c r="W266"/>
  <c r="W265"/>
  <c r="BK266"/>
  <c r="BK265"/>
  <c r="N265"/>
  <c r="N266"/>
  <c r="BE266"/>
  <c r="N95"/>
  <c r="BI264"/>
  <c r="BH264"/>
  <c r="BG264"/>
  <c r="BF264"/>
  <c r="AA264"/>
  <c r="Y264"/>
  <c r="W264"/>
  <c r="BK264"/>
  <c r="N264"/>
  <c r="BE264"/>
  <c r="BI263"/>
  <c r="BH263"/>
  <c r="BG263"/>
  <c r="BF263"/>
  <c r="AA263"/>
  <c r="Y263"/>
  <c r="W263"/>
  <c r="BK263"/>
  <c r="N263"/>
  <c r="BE263"/>
  <c r="BI262"/>
  <c r="BH262"/>
  <c r="BG262"/>
  <c r="BF262"/>
  <c r="AA262"/>
  <c r="Y262"/>
  <c r="W262"/>
  <c r="BK262"/>
  <c r="N262"/>
  <c r="BE262"/>
  <c r="BI261"/>
  <c r="BH261"/>
  <c r="BG261"/>
  <c r="BF261"/>
  <c r="AA261"/>
  <c r="Y261"/>
  <c r="W261"/>
  <c r="BK261"/>
  <c r="N261"/>
  <c r="BE261"/>
  <c r="BI260"/>
  <c r="BH260"/>
  <c r="BG260"/>
  <c r="BF260"/>
  <c r="AA260"/>
  <c r="Y260"/>
  <c r="W260"/>
  <c r="BK260"/>
  <c r="N260"/>
  <c r="BE260"/>
  <c r="BI259"/>
  <c r="BH259"/>
  <c r="BG259"/>
  <c r="BF259"/>
  <c r="AA259"/>
  <c r="Y259"/>
  <c r="W259"/>
  <c r="BK259"/>
  <c r="N259"/>
  <c r="BE259"/>
  <c r="BI258"/>
  <c r="BH258"/>
  <c r="BG258"/>
  <c r="BF258"/>
  <c r="AA258"/>
  <c r="Y258"/>
  <c r="W258"/>
  <c r="BK258"/>
  <c r="N258"/>
  <c r="BE258"/>
  <c r="BI257"/>
  <c r="BH257"/>
  <c r="BG257"/>
  <c r="BF257"/>
  <c r="AA257"/>
  <c r="Y257"/>
  <c r="W257"/>
  <c r="BK257"/>
  <c r="N257"/>
  <c r="BE257"/>
  <c r="BI256"/>
  <c r="BH256"/>
  <c r="BG256"/>
  <c r="BF256"/>
  <c r="AA256"/>
  <c r="Y256"/>
  <c r="W256"/>
  <c r="BK256"/>
  <c r="N256"/>
  <c r="BE256"/>
  <c r="BI255"/>
  <c r="BH255"/>
  <c r="BG255"/>
  <c r="BF255"/>
  <c r="AA255"/>
  <c r="Y255"/>
  <c r="W255"/>
  <c r="BK255"/>
  <c r="N255"/>
  <c r="BE255"/>
  <c r="BI254"/>
  <c r="BH254"/>
  <c r="BG254"/>
  <c r="BF254"/>
  <c r="AA254"/>
  <c r="Y254"/>
  <c r="W254"/>
  <c r="BK254"/>
  <c r="N254"/>
  <c r="BE254"/>
  <c r="BI253"/>
  <c r="BH253"/>
  <c r="BG253"/>
  <c r="BF253"/>
  <c r="AA253"/>
  <c r="Y253"/>
  <c r="W253"/>
  <c r="BK253"/>
  <c r="N253"/>
  <c r="BE253"/>
  <c r="BI252"/>
  <c r="BH252"/>
  <c r="BG252"/>
  <c r="BF252"/>
  <c r="AA252"/>
  <c r="Y252"/>
  <c r="W252"/>
  <c r="BK252"/>
  <c r="N252"/>
  <c r="BE252"/>
  <c r="BI251"/>
  <c r="BH251"/>
  <c r="BG251"/>
  <c r="BF251"/>
  <c r="AA251"/>
  <c r="Y251"/>
  <c r="W251"/>
  <c r="BK251"/>
  <c r="N251"/>
  <c r="BE251"/>
  <c r="BI250"/>
  <c r="BH250"/>
  <c r="BG250"/>
  <c r="BF250"/>
  <c r="AA250"/>
  <c r="Y250"/>
  <c r="W250"/>
  <c r="BK250"/>
  <c r="N250"/>
  <c r="BE250"/>
  <c r="BI249"/>
  <c r="BH249"/>
  <c r="BG249"/>
  <c r="BF249"/>
  <c r="AA249"/>
  <c r="Y249"/>
  <c r="W249"/>
  <c r="BK249"/>
  <c r="N249"/>
  <c r="BE249"/>
  <c r="BI248"/>
  <c r="BH248"/>
  <c r="BG248"/>
  <c r="BF248"/>
  <c r="AA248"/>
  <c r="Y248"/>
  <c r="W248"/>
  <c r="BK248"/>
  <c r="N248"/>
  <c r="BE248"/>
  <c r="BI247"/>
  <c r="BH247"/>
  <c r="BG247"/>
  <c r="BF247"/>
  <c r="AA247"/>
  <c r="Y247"/>
  <c r="W247"/>
  <c r="BK247"/>
  <c r="N247"/>
  <c r="BE247"/>
  <c r="BI246"/>
  <c r="BH246"/>
  <c r="BG246"/>
  <c r="BF246"/>
  <c r="AA246"/>
  <c r="Y246"/>
  <c r="W246"/>
  <c r="BK246"/>
  <c r="N246"/>
  <c r="BE246"/>
  <c r="BI245"/>
  <c r="BH245"/>
  <c r="BG245"/>
  <c r="BF245"/>
  <c r="AA245"/>
  <c r="Y245"/>
  <c r="W245"/>
  <c r="BK245"/>
  <c r="N245"/>
  <c r="BE245"/>
  <c r="BI244"/>
  <c r="BH244"/>
  <c r="BG244"/>
  <c r="BF244"/>
  <c r="AA244"/>
  <c r="Y244"/>
  <c r="W244"/>
  <c r="BK244"/>
  <c r="N244"/>
  <c r="BE244"/>
  <c r="BI243"/>
  <c r="BH243"/>
  <c r="BG243"/>
  <c r="BF243"/>
  <c r="AA243"/>
  <c r="Y243"/>
  <c r="W243"/>
  <c r="BK243"/>
  <c r="N243"/>
  <c r="BE243"/>
  <c r="BI242"/>
  <c r="BH242"/>
  <c r="BG242"/>
  <c r="BF242"/>
  <c r="AA242"/>
  <c r="AA241"/>
  <c r="Y242"/>
  <c r="Y241"/>
  <c r="W242"/>
  <c r="W241"/>
  <c r="BK242"/>
  <c r="BK241"/>
  <c r="N241"/>
  <c r="N242"/>
  <c r="BE242"/>
  <c r="N94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7"/>
  <c r="BH197"/>
  <c r="BG197"/>
  <c r="BF197"/>
  <c r="AA197"/>
  <c r="Y197"/>
  <c r="W197"/>
  <c r="BK197"/>
  <c r="N197"/>
  <c r="BE1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Y187"/>
  <c r="W187"/>
  <c r="BK187"/>
  <c r="N187"/>
  <c r="BE187"/>
  <c r="BI186"/>
  <c r="BH186"/>
  <c r="BG186"/>
  <c r="BF186"/>
  <c r="AA186"/>
  <c r="Y186"/>
  <c r="W186"/>
  <c r="BK186"/>
  <c r="N186"/>
  <c r="BE186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AA179"/>
  <c r="Y180"/>
  <c r="Y179"/>
  <c r="W180"/>
  <c r="W179"/>
  <c r="BK180"/>
  <c r="BK179"/>
  <c r="N179"/>
  <c r="N180"/>
  <c r="BE180"/>
  <c r="N93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AA143"/>
  <c r="Y144"/>
  <c r="Y143"/>
  <c r="W144"/>
  <c r="W143"/>
  <c r="BK144"/>
  <c r="BK143"/>
  <c r="N143"/>
  <c r="N144"/>
  <c r="BE144"/>
  <c r="N92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98"/>
  <c i="9" r="BK127"/>
  <c r="BK126"/>
  <c r="N126"/>
  <c r="BK125"/>
  <c r="N125"/>
  <c r="BK124"/>
  <c r="N124"/>
  <c r="N89"/>
  <c r="N127"/>
  <c r="BE127"/>
  <c r="N91"/>
  <c r="N90"/>
  <c r="M121"/>
  <c r="M120"/>
  <c r="F120"/>
  <c r="F118"/>
  <c r="F116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H37"/>
  <c i="1" r="BD98"/>
  <c i="9" r="BH99"/>
  <c r="H36"/>
  <c i="1" r="BC98"/>
  <c i="9" r="BG99"/>
  <c r="H35"/>
  <c i="1" r="BB98"/>
  <c i="9" r="BF99"/>
  <c r="M34"/>
  <c i="1" r="AW98"/>
  <c i="9" r="H34"/>
  <c i="1" r="BA98"/>
  <c i="9" r="N99"/>
  <c r="N98"/>
  <c r="L106"/>
  <c r="BE99"/>
  <c r="M33"/>
  <c i="1" r="AV98"/>
  <c i="9" r="H33"/>
  <c i="1" r="AZ98"/>
  <c i="9" r="M29"/>
  <c i="1" r="AS98"/>
  <c i="9" r="M28"/>
  <c r="M85"/>
  <c r="M84"/>
  <c r="F84"/>
  <c r="F82"/>
  <c r="F80"/>
  <c r="M31"/>
  <c i="1" r="AG98"/>
  <c i="9" r="L39"/>
  <c r="O16"/>
  <c r="E16"/>
  <c r="F121"/>
  <c r="F85"/>
  <c r="O15"/>
  <c r="O10"/>
  <c r="M118"/>
  <c r="M82"/>
  <c r="F6"/>
  <c r="F114"/>
  <c r="F78"/>
  <c i="8" r="N164"/>
  <c i="1" r="AY97"/>
  <c r="AX97"/>
  <c i="8"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AA159"/>
  <c r="Y160"/>
  <c r="Y159"/>
  <c r="W160"/>
  <c r="W159"/>
  <c r="BK160"/>
  <c r="BK159"/>
  <c r="N159"/>
  <c r="N160"/>
  <c r="BE160"/>
  <c r="N96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AA149"/>
  <c r="AA148"/>
  <c r="Y150"/>
  <c r="Y149"/>
  <c r="Y148"/>
  <c r="W150"/>
  <c r="W149"/>
  <c r="W148"/>
  <c r="BK150"/>
  <c r="BK149"/>
  <c r="N149"/>
  <c r="BK148"/>
  <c r="N148"/>
  <c r="N150"/>
  <c r="BE150"/>
  <c r="N95"/>
  <c r="N94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AA143"/>
  <c r="Y144"/>
  <c r="Y143"/>
  <c r="W144"/>
  <c r="W143"/>
  <c r="BK144"/>
  <c r="BK143"/>
  <c r="N143"/>
  <c r="N144"/>
  <c r="BE144"/>
  <c r="N9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AA136"/>
  <c r="Y137"/>
  <c r="Y136"/>
  <c r="W137"/>
  <c r="W136"/>
  <c r="BK137"/>
  <c r="BK136"/>
  <c r="N136"/>
  <c r="N137"/>
  <c r="BE137"/>
  <c r="N92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97"/>
  <c i="8" r="BK127"/>
  <c r="BK126"/>
  <c r="N126"/>
  <c r="BK125"/>
  <c r="N125"/>
  <c r="BK124"/>
  <c r="N124"/>
  <c r="N89"/>
  <c r="N127"/>
  <c r="BE127"/>
  <c r="N91"/>
  <c r="N90"/>
  <c r="M121"/>
  <c r="M120"/>
  <c r="F120"/>
  <c r="F118"/>
  <c r="F116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H37"/>
  <c i="1" r="BD97"/>
  <c i="8" r="BH99"/>
  <c r="H36"/>
  <c i="1" r="BC97"/>
  <c i="8" r="BG99"/>
  <c r="H35"/>
  <c i="1" r="BB97"/>
  <c i="8" r="BF99"/>
  <c r="M34"/>
  <c i="1" r="AW97"/>
  <c i="8" r="H34"/>
  <c i="1" r="BA97"/>
  <c i="8" r="N99"/>
  <c r="N98"/>
  <c r="L106"/>
  <c r="BE99"/>
  <c r="M33"/>
  <c i="1" r="AV97"/>
  <c i="8" r="H33"/>
  <c i="1" r="AZ97"/>
  <c i="8" r="M29"/>
  <c i="1" r="AS97"/>
  <c i="8" r="M28"/>
  <c r="M85"/>
  <c r="M84"/>
  <c r="F84"/>
  <c r="F82"/>
  <c r="F80"/>
  <c r="M31"/>
  <c i="1" r="AG97"/>
  <c i="8" r="L39"/>
  <c r="O16"/>
  <c r="E16"/>
  <c r="F121"/>
  <c r="F85"/>
  <c r="O15"/>
  <c r="O10"/>
  <c r="M118"/>
  <c r="M82"/>
  <c r="F6"/>
  <c r="F114"/>
  <c r="F78"/>
  <c i="7" r="N181"/>
  <c i="1" r="AY96"/>
  <c r="AX96"/>
  <c i="7" r="BI180"/>
  <c r="BH180"/>
  <c r="BG180"/>
  <c r="BF180"/>
  <c r="AA180"/>
  <c r="Y180"/>
  <c r="W180"/>
  <c r="BK180"/>
  <c r="N180"/>
  <c r="BE180"/>
  <c r="BI179"/>
  <c r="BH179"/>
  <c r="BG179"/>
  <c r="BF179"/>
  <c r="AA179"/>
  <c r="AA178"/>
  <c r="Y179"/>
  <c r="Y178"/>
  <c r="W179"/>
  <c r="W178"/>
  <c r="BK179"/>
  <c r="BK178"/>
  <c r="N178"/>
  <c r="N179"/>
  <c r="BE179"/>
  <c r="N97"/>
  <c r="BI177"/>
  <c r="BH177"/>
  <c r="BG177"/>
  <c r="BF177"/>
  <c r="AA177"/>
  <c r="Y177"/>
  <c r="W177"/>
  <c r="BK177"/>
  <c r="N177"/>
  <c r="BE177"/>
  <c r="BI176"/>
  <c r="BH176"/>
  <c r="BG176"/>
  <c r="BF176"/>
  <c r="AA176"/>
  <c r="AA175"/>
  <c r="Y176"/>
  <c r="Y175"/>
  <c r="W176"/>
  <c r="W175"/>
  <c r="BK176"/>
  <c r="BK175"/>
  <c r="N175"/>
  <c r="N176"/>
  <c r="BE176"/>
  <c r="N96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AA141"/>
  <c r="AA140"/>
  <c r="Y142"/>
  <c r="Y141"/>
  <c r="Y140"/>
  <c r="W142"/>
  <c r="W141"/>
  <c r="W140"/>
  <c r="BK142"/>
  <c r="BK141"/>
  <c r="N141"/>
  <c r="BK140"/>
  <c r="N140"/>
  <c r="N142"/>
  <c r="BE142"/>
  <c r="N95"/>
  <c r="N94"/>
  <c r="BI139"/>
  <c r="BH139"/>
  <c r="BG139"/>
  <c r="BF139"/>
  <c r="AA139"/>
  <c r="Y139"/>
  <c r="W139"/>
  <c r="BK139"/>
  <c r="N139"/>
  <c r="BE139"/>
  <c r="BI138"/>
  <c r="BH138"/>
  <c r="BG138"/>
  <c r="BF138"/>
  <c r="AA138"/>
  <c r="AA137"/>
  <c r="Y138"/>
  <c r="Y137"/>
  <c r="W138"/>
  <c r="W137"/>
  <c r="BK138"/>
  <c r="BK137"/>
  <c r="N137"/>
  <c r="N138"/>
  <c r="BE138"/>
  <c r="N93"/>
  <c r="BI136"/>
  <c r="BH136"/>
  <c r="BG136"/>
  <c r="BF136"/>
  <c r="AA136"/>
  <c r="Y136"/>
  <c r="W136"/>
  <c r="BK136"/>
  <c r="N136"/>
  <c r="BE136"/>
  <c r="BI135"/>
  <c r="BH135"/>
  <c r="BG135"/>
  <c r="BF135"/>
  <c r="AA135"/>
  <c r="AA134"/>
  <c r="Y135"/>
  <c r="Y134"/>
  <c r="W135"/>
  <c r="W134"/>
  <c r="BK135"/>
  <c r="BK134"/>
  <c r="N134"/>
  <c r="N135"/>
  <c r="BE135"/>
  <c r="N92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AA127"/>
  <c r="AA126"/>
  <c r="AA125"/>
  <c r="Y128"/>
  <c r="Y127"/>
  <c r="Y126"/>
  <c r="Y125"/>
  <c r="W128"/>
  <c r="W127"/>
  <c r="W126"/>
  <c r="W125"/>
  <c i="1" r="AU96"/>
  <c i="7" r="BK128"/>
  <c r="BK127"/>
  <c r="N127"/>
  <c r="BK126"/>
  <c r="N126"/>
  <c r="BK125"/>
  <c r="N125"/>
  <c r="N89"/>
  <c r="N128"/>
  <c r="BE128"/>
  <c r="N91"/>
  <c r="N90"/>
  <c r="M122"/>
  <c r="M121"/>
  <c r="F121"/>
  <c r="F119"/>
  <c r="F117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H37"/>
  <c i="1" r="BD96"/>
  <c i="7" r="BH100"/>
  <c r="H36"/>
  <c i="1" r="BC96"/>
  <c i="7" r="BG100"/>
  <c r="H35"/>
  <c i="1" r="BB96"/>
  <c i="7" r="BF100"/>
  <c r="M34"/>
  <c i="1" r="AW96"/>
  <c i="7" r="H34"/>
  <c i="1" r="BA96"/>
  <c i="7" r="N100"/>
  <c r="N99"/>
  <c r="L107"/>
  <c r="BE100"/>
  <c r="M33"/>
  <c i="1" r="AV96"/>
  <c i="7" r="H33"/>
  <c i="1" r="AZ96"/>
  <c i="7" r="M29"/>
  <c i="1" r="AS96"/>
  <c i="7" r="M28"/>
  <c r="M85"/>
  <c r="M84"/>
  <c r="F84"/>
  <c r="F82"/>
  <c r="F80"/>
  <c r="M31"/>
  <c i="1" r="AG96"/>
  <c i="7" r="L39"/>
  <c r="O16"/>
  <c r="E16"/>
  <c r="F122"/>
  <c r="F85"/>
  <c r="O15"/>
  <c r="O10"/>
  <c r="M119"/>
  <c r="M82"/>
  <c r="F6"/>
  <c r="F115"/>
  <c r="F78"/>
  <c i="6" r="N293"/>
  <c i="1" r="AY95"/>
  <c r="AX95"/>
  <c i="6" r="BI292"/>
  <c r="BH292"/>
  <c r="BG292"/>
  <c r="BF292"/>
  <c r="AA292"/>
  <c r="Y292"/>
  <c r="W292"/>
  <c r="BK292"/>
  <c r="N292"/>
  <c r="BE292"/>
  <c r="BI291"/>
  <c r="BH291"/>
  <c r="BG291"/>
  <c r="BF291"/>
  <c r="AA291"/>
  <c r="Y291"/>
  <c r="W291"/>
  <c r="BK291"/>
  <c r="N291"/>
  <c r="BE291"/>
  <c r="BI290"/>
  <c r="BH290"/>
  <c r="BG290"/>
  <c r="BF290"/>
  <c r="AA290"/>
  <c r="Y290"/>
  <c r="W290"/>
  <c r="BK290"/>
  <c r="N290"/>
  <c r="BE290"/>
  <c r="BI289"/>
  <c r="BH289"/>
  <c r="BG289"/>
  <c r="BF289"/>
  <c r="AA289"/>
  <c r="AA288"/>
  <c r="Y289"/>
  <c r="Y288"/>
  <c r="W289"/>
  <c r="W288"/>
  <c r="BK289"/>
  <c r="BK288"/>
  <c r="N288"/>
  <c r="N289"/>
  <c r="BE289"/>
  <c r="N100"/>
  <c r="BI287"/>
  <c r="BH287"/>
  <c r="BG287"/>
  <c r="BF287"/>
  <c r="AA287"/>
  <c r="Y287"/>
  <c r="W287"/>
  <c r="BK287"/>
  <c r="N287"/>
  <c r="BE287"/>
  <c r="BI286"/>
  <c r="BH286"/>
  <c r="BG286"/>
  <c r="BF286"/>
  <c r="AA286"/>
  <c r="Y286"/>
  <c r="W286"/>
  <c r="BK286"/>
  <c r="N286"/>
  <c r="BE286"/>
  <c r="BI285"/>
  <c r="BH285"/>
  <c r="BG285"/>
  <c r="BF285"/>
  <c r="AA285"/>
  <c r="AA284"/>
  <c r="Y285"/>
  <c r="Y284"/>
  <c r="W285"/>
  <c r="W284"/>
  <c r="BK285"/>
  <c r="BK284"/>
  <c r="N284"/>
  <c r="N285"/>
  <c r="BE285"/>
  <c r="N99"/>
  <c r="BI283"/>
  <c r="BH283"/>
  <c r="BG283"/>
  <c r="BF283"/>
  <c r="AA283"/>
  <c r="Y283"/>
  <c r="W283"/>
  <c r="BK283"/>
  <c r="N283"/>
  <c r="BE283"/>
  <c r="BI282"/>
  <c r="BH282"/>
  <c r="BG282"/>
  <c r="BF282"/>
  <c r="AA282"/>
  <c r="Y282"/>
  <c r="W282"/>
  <c r="BK282"/>
  <c r="N282"/>
  <c r="BE282"/>
  <c r="BI281"/>
  <c r="BH281"/>
  <c r="BG281"/>
  <c r="BF281"/>
  <c r="AA281"/>
  <c r="Y281"/>
  <c r="W281"/>
  <c r="BK281"/>
  <c r="N281"/>
  <c r="BE281"/>
  <c r="BI280"/>
  <c r="BH280"/>
  <c r="BG280"/>
  <c r="BF280"/>
  <c r="AA280"/>
  <c r="Y280"/>
  <c r="W280"/>
  <c r="BK280"/>
  <c r="N280"/>
  <c r="BE280"/>
  <c r="BI279"/>
  <c r="BH279"/>
  <c r="BG279"/>
  <c r="BF279"/>
  <c r="AA279"/>
  <c r="Y279"/>
  <c r="W279"/>
  <c r="BK279"/>
  <c r="N279"/>
  <c r="BE279"/>
  <c r="BI278"/>
  <c r="BH278"/>
  <c r="BG278"/>
  <c r="BF278"/>
  <c r="AA278"/>
  <c r="Y278"/>
  <c r="W278"/>
  <c r="BK278"/>
  <c r="N278"/>
  <c r="BE278"/>
  <c r="BI277"/>
  <c r="BH277"/>
  <c r="BG277"/>
  <c r="BF277"/>
  <c r="AA277"/>
  <c r="Y277"/>
  <c r="W277"/>
  <c r="BK277"/>
  <c r="N277"/>
  <c r="BE277"/>
  <c r="BI276"/>
  <c r="BH276"/>
  <c r="BG276"/>
  <c r="BF276"/>
  <c r="AA276"/>
  <c r="Y276"/>
  <c r="W276"/>
  <c r="BK276"/>
  <c r="N276"/>
  <c r="BE276"/>
  <c r="BI275"/>
  <c r="BH275"/>
  <c r="BG275"/>
  <c r="BF275"/>
  <c r="AA275"/>
  <c r="Y275"/>
  <c r="W275"/>
  <c r="BK275"/>
  <c r="N275"/>
  <c r="BE275"/>
  <c r="BI274"/>
  <c r="BH274"/>
  <c r="BG274"/>
  <c r="BF274"/>
  <c r="AA274"/>
  <c r="Y274"/>
  <c r="W274"/>
  <c r="BK274"/>
  <c r="N274"/>
  <c r="BE274"/>
  <c r="BI273"/>
  <c r="BH273"/>
  <c r="BG273"/>
  <c r="BF273"/>
  <c r="AA273"/>
  <c r="Y273"/>
  <c r="W273"/>
  <c r="BK273"/>
  <c r="N273"/>
  <c r="BE273"/>
  <c r="BI272"/>
  <c r="BH272"/>
  <c r="BG272"/>
  <c r="BF272"/>
  <c r="AA272"/>
  <c r="Y272"/>
  <c r="W272"/>
  <c r="BK272"/>
  <c r="N272"/>
  <c r="BE272"/>
  <c r="BI271"/>
  <c r="BH271"/>
  <c r="BG271"/>
  <c r="BF271"/>
  <c r="AA271"/>
  <c r="Y271"/>
  <c r="W271"/>
  <c r="BK271"/>
  <c r="N271"/>
  <c r="BE271"/>
  <c r="BI270"/>
  <c r="BH270"/>
  <c r="BG270"/>
  <c r="BF270"/>
  <c r="AA270"/>
  <c r="Y270"/>
  <c r="W270"/>
  <c r="BK270"/>
  <c r="N270"/>
  <c r="BE270"/>
  <c r="BI269"/>
  <c r="BH269"/>
  <c r="BG269"/>
  <c r="BF269"/>
  <c r="AA269"/>
  <c r="Y269"/>
  <c r="W269"/>
  <c r="BK269"/>
  <c r="N269"/>
  <c r="BE269"/>
  <c r="BI268"/>
  <c r="BH268"/>
  <c r="BG268"/>
  <c r="BF268"/>
  <c r="AA268"/>
  <c r="Y268"/>
  <c r="W268"/>
  <c r="BK268"/>
  <c r="N268"/>
  <c r="BE268"/>
  <c r="BI267"/>
  <c r="BH267"/>
  <c r="BG267"/>
  <c r="BF267"/>
  <c r="AA267"/>
  <c r="Y267"/>
  <c r="W267"/>
  <c r="BK267"/>
  <c r="N267"/>
  <c r="BE267"/>
  <c r="BI266"/>
  <c r="BH266"/>
  <c r="BG266"/>
  <c r="BF266"/>
  <c r="AA266"/>
  <c r="Y266"/>
  <c r="W266"/>
  <c r="BK266"/>
  <c r="N266"/>
  <c r="BE266"/>
  <c r="BI265"/>
  <c r="BH265"/>
  <c r="BG265"/>
  <c r="BF265"/>
  <c r="AA265"/>
  <c r="Y265"/>
  <c r="W265"/>
  <c r="BK265"/>
  <c r="N265"/>
  <c r="BE265"/>
  <c r="BI264"/>
  <c r="BH264"/>
  <c r="BG264"/>
  <c r="BF264"/>
  <c r="AA264"/>
  <c r="Y264"/>
  <c r="W264"/>
  <c r="BK264"/>
  <c r="N264"/>
  <c r="BE264"/>
  <c r="BI263"/>
  <c r="BH263"/>
  <c r="BG263"/>
  <c r="BF263"/>
  <c r="AA263"/>
  <c r="Y263"/>
  <c r="W263"/>
  <c r="BK263"/>
  <c r="N263"/>
  <c r="BE263"/>
  <c r="BI262"/>
  <c r="BH262"/>
  <c r="BG262"/>
  <c r="BF262"/>
  <c r="AA262"/>
  <c r="Y262"/>
  <c r="W262"/>
  <c r="BK262"/>
  <c r="N262"/>
  <c r="BE262"/>
  <c r="BI261"/>
  <c r="BH261"/>
  <c r="BG261"/>
  <c r="BF261"/>
  <c r="AA261"/>
  <c r="Y261"/>
  <c r="W261"/>
  <c r="BK261"/>
  <c r="N261"/>
  <c r="BE261"/>
  <c r="BI260"/>
  <c r="BH260"/>
  <c r="BG260"/>
  <c r="BF260"/>
  <c r="AA260"/>
  <c r="Y260"/>
  <c r="W260"/>
  <c r="BK260"/>
  <c r="N260"/>
  <c r="BE260"/>
  <c r="BI259"/>
  <c r="BH259"/>
  <c r="BG259"/>
  <c r="BF259"/>
  <c r="AA259"/>
  <c r="AA258"/>
  <c r="Y259"/>
  <c r="Y258"/>
  <c r="W259"/>
  <c r="W258"/>
  <c r="BK259"/>
  <c r="BK258"/>
  <c r="N258"/>
  <c r="N259"/>
  <c r="BE259"/>
  <c r="N98"/>
  <c r="BI257"/>
  <c r="BH257"/>
  <c r="BG257"/>
  <c r="BF257"/>
  <c r="AA257"/>
  <c r="Y257"/>
  <c r="W257"/>
  <c r="BK257"/>
  <c r="N257"/>
  <c r="BE257"/>
  <c r="BI256"/>
  <c r="BH256"/>
  <c r="BG256"/>
  <c r="BF256"/>
  <c r="AA256"/>
  <c r="Y256"/>
  <c r="W256"/>
  <c r="BK256"/>
  <c r="N256"/>
  <c r="BE256"/>
  <c r="BI255"/>
  <c r="BH255"/>
  <c r="BG255"/>
  <c r="BF255"/>
  <c r="AA255"/>
  <c r="Y255"/>
  <c r="W255"/>
  <c r="BK255"/>
  <c r="N255"/>
  <c r="BE255"/>
  <c r="BI254"/>
  <c r="BH254"/>
  <c r="BG254"/>
  <c r="BF254"/>
  <c r="AA254"/>
  <c r="Y254"/>
  <c r="W254"/>
  <c r="BK254"/>
  <c r="N254"/>
  <c r="BE254"/>
  <c r="BI253"/>
  <c r="BH253"/>
  <c r="BG253"/>
  <c r="BF253"/>
  <c r="AA253"/>
  <c r="Y253"/>
  <c r="W253"/>
  <c r="BK253"/>
  <c r="N253"/>
  <c r="BE253"/>
  <c r="BI252"/>
  <c r="BH252"/>
  <c r="BG252"/>
  <c r="BF252"/>
  <c r="AA252"/>
  <c r="Y252"/>
  <c r="W252"/>
  <c r="BK252"/>
  <c r="N252"/>
  <c r="BE252"/>
  <c r="BI251"/>
  <c r="BH251"/>
  <c r="BG251"/>
  <c r="BF251"/>
  <c r="AA251"/>
  <c r="Y251"/>
  <c r="W251"/>
  <c r="BK251"/>
  <c r="N251"/>
  <c r="BE251"/>
  <c r="BI250"/>
  <c r="BH250"/>
  <c r="BG250"/>
  <c r="BF250"/>
  <c r="AA250"/>
  <c r="Y250"/>
  <c r="W250"/>
  <c r="BK250"/>
  <c r="N250"/>
  <c r="BE250"/>
  <c r="BI249"/>
  <c r="BH249"/>
  <c r="BG249"/>
  <c r="BF249"/>
  <c r="AA249"/>
  <c r="Y249"/>
  <c r="W249"/>
  <c r="BK249"/>
  <c r="N249"/>
  <c r="BE249"/>
  <c r="BI248"/>
  <c r="BH248"/>
  <c r="BG248"/>
  <c r="BF248"/>
  <c r="AA248"/>
  <c r="Y248"/>
  <c r="W248"/>
  <c r="BK248"/>
  <c r="N248"/>
  <c r="BE248"/>
  <c r="BI247"/>
  <c r="BH247"/>
  <c r="BG247"/>
  <c r="BF247"/>
  <c r="AA247"/>
  <c r="Y247"/>
  <c r="W247"/>
  <c r="BK247"/>
  <c r="N247"/>
  <c r="BE247"/>
  <c r="BI246"/>
  <c r="BH246"/>
  <c r="BG246"/>
  <c r="BF246"/>
  <c r="AA246"/>
  <c r="Y246"/>
  <c r="W246"/>
  <c r="BK246"/>
  <c r="N246"/>
  <c r="BE246"/>
  <c r="BI245"/>
  <c r="BH245"/>
  <c r="BG245"/>
  <c r="BF245"/>
  <c r="AA245"/>
  <c r="Y245"/>
  <c r="W245"/>
  <c r="BK245"/>
  <c r="N245"/>
  <c r="BE245"/>
  <c r="BI244"/>
  <c r="BH244"/>
  <c r="BG244"/>
  <c r="BF244"/>
  <c r="AA244"/>
  <c r="Y244"/>
  <c r="W244"/>
  <c r="BK244"/>
  <c r="N244"/>
  <c r="BE244"/>
  <c r="BI243"/>
  <c r="BH243"/>
  <c r="BG243"/>
  <c r="BF243"/>
  <c r="AA243"/>
  <c r="Y243"/>
  <c r="W243"/>
  <c r="BK243"/>
  <c r="N243"/>
  <c r="BE243"/>
  <c r="BI242"/>
  <c r="BH242"/>
  <c r="BG242"/>
  <c r="BF242"/>
  <c r="AA242"/>
  <c r="Y242"/>
  <c r="W242"/>
  <c r="BK242"/>
  <c r="N242"/>
  <c r="BE242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AA225"/>
  <c r="Y226"/>
  <c r="Y225"/>
  <c r="W226"/>
  <c r="W225"/>
  <c r="BK226"/>
  <c r="BK225"/>
  <c r="N225"/>
  <c r="N226"/>
  <c r="BE226"/>
  <c r="N97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AA203"/>
  <c r="Y204"/>
  <c r="Y203"/>
  <c r="W204"/>
  <c r="W203"/>
  <c r="BK204"/>
  <c r="BK203"/>
  <c r="N203"/>
  <c r="N204"/>
  <c r="BE204"/>
  <c r="N96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7"/>
  <c r="BH197"/>
  <c r="BG197"/>
  <c r="BF197"/>
  <c r="AA197"/>
  <c r="Y197"/>
  <c r="W197"/>
  <c r="BK197"/>
  <c r="N197"/>
  <c r="BE1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Y187"/>
  <c r="W187"/>
  <c r="BK187"/>
  <c r="N187"/>
  <c r="BE187"/>
  <c r="BI186"/>
  <c r="BH186"/>
  <c r="BG186"/>
  <c r="BF186"/>
  <c r="AA186"/>
  <c r="Y186"/>
  <c r="W186"/>
  <c r="BK186"/>
  <c r="N186"/>
  <c r="BE186"/>
  <c r="BI185"/>
  <c r="BH185"/>
  <c r="BG185"/>
  <c r="BF185"/>
  <c r="AA185"/>
  <c r="Y185"/>
  <c r="W185"/>
  <c r="BK185"/>
  <c r="N185"/>
  <c r="BE185"/>
  <c r="BI184"/>
  <c r="BH184"/>
  <c r="BG184"/>
  <c r="BF184"/>
  <c r="AA184"/>
  <c r="AA183"/>
  <c r="Y184"/>
  <c r="Y183"/>
  <c r="W184"/>
  <c r="W183"/>
  <c r="BK184"/>
  <c r="BK183"/>
  <c r="N183"/>
  <c r="N184"/>
  <c r="BE184"/>
  <c r="N95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AA156"/>
  <c r="Y157"/>
  <c r="Y156"/>
  <c r="W157"/>
  <c r="W156"/>
  <c r="BK157"/>
  <c r="BK156"/>
  <c r="N156"/>
  <c r="N157"/>
  <c r="BE157"/>
  <c r="N94"/>
  <c r="BI155"/>
  <c r="BH155"/>
  <c r="BG155"/>
  <c r="BF155"/>
  <c r="AA155"/>
  <c r="AA154"/>
  <c r="Y155"/>
  <c r="Y154"/>
  <c r="W155"/>
  <c r="W154"/>
  <c r="BK155"/>
  <c r="BK154"/>
  <c r="N154"/>
  <c r="N155"/>
  <c r="BE155"/>
  <c r="N93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AA149"/>
  <c r="Y150"/>
  <c r="Y149"/>
  <c r="W150"/>
  <c r="W149"/>
  <c r="BK150"/>
  <c r="BK149"/>
  <c r="N149"/>
  <c r="N150"/>
  <c r="BE150"/>
  <c r="N92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AA130"/>
  <c r="AA129"/>
  <c r="AA128"/>
  <c r="Y131"/>
  <c r="Y130"/>
  <c r="Y129"/>
  <c r="Y128"/>
  <c r="W131"/>
  <c r="W130"/>
  <c r="W129"/>
  <c r="W128"/>
  <c i="1" r="AU95"/>
  <c i="6" r="BK131"/>
  <c r="BK130"/>
  <c r="N130"/>
  <c r="BK129"/>
  <c r="N129"/>
  <c r="BK128"/>
  <c r="N128"/>
  <c r="N89"/>
  <c r="N131"/>
  <c r="BE131"/>
  <c r="N91"/>
  <c r="N90"/>
  <c r="M125"/>
  <c r="M124"/>
  <c r="F124"/>
  <c r="F122"/>
  <c r="F120"/>
  <c r="BI108"/>
  <c r="BH108"/>
  <c r="BG108"/>
  <c r="BF108"/>
  <c r="N108"/>
  <c r="BE108"/>
  <c r="BI107"/>
  <c r="BH107"/>
  <c r="BG107"/>
  <c r="BF107"/>
  <c r="N107"/>
  <c r="BE107"/>
  <c r="BI106"/>
  <c r="BH106"/>
  <c r="BG106"/>
  <c r="BF106"/>
  <c r="N106"/>
  <c r="BE106"/>
  <c r="BI105"/>
  <c r="BH105"/>
  <c r="BG105"/>
  <c r="BF105"/>
  <c r="N105"/>
  <c r="BE105"/>
  <c r="BI104"/>
  <c r="BH104"/>
  <c r="BG104"/>
  <c r="BF104"/>
  <c r="N104"/>
  <c r="BE104"/>
  <c r="BI103"/>
  <c r="H37"/>
  <c i="1" r="BD95"/>
  <c i="6" r="BH103"/>
  <c r="H36"/>
  <c i="1" r="BC95"/>
  <c i="6" r="BG103"/>
  <c r="H35"/>
  <c i="1" r="BB95"/>
  <c i="6" r="BF103"/>
  <c r="M34"/>
  <c i="1" r="AW95"/>
  <c i="6" r="H34"/>
  <c i="1" r="BA95"/>
  <c i="6" r="N103"/>
  <c r="N102"/>
  <c r="L110"/>
  <c r="BE103"/>
  <c r="M33"/>
  <c i="1" r="AV95"/>
  <c i="6" r="H33"/>
  <c i="1" r="AZ95"/>
  <c i="6" r="M29"/>
  <c i="1" r="AS95"/>
  <c i="6" r="M28"/>
  <c r="M85"/>
  <c r="M84"/>
  <c r="F84"/>
  <c r="F82"/>
  <c r="F80"/>
  <c r="M31"/>
  <c i="1" r="AG95"/>
  <c i="6" r="L39"/>
  <c r="O16"/>
  <c r="E16"/>
  <c r="F125"/>
  <c r="F85"/>
  <c r="O15"/>
  <c r="O10"/>
  <c r="M122"/>
  <c r="M82"/>
  <c r="F6"/>
  <c r="F118"/>
  <c r="F78"/>
  <c i="5" r="N265"/>
  <c r="N130"/>
  <c i="1" r="AY94"/>
  <c r="AX94"/>
  <c i="5" r="BI264"/>
  <c r="BH264"/>
  <c r="BG264"/>
  <c r="BF264"/>
  <c r="AA264"/>
  <c r="Y264"/>
  <c r="W264"/>
  <c r="BK264"/>
  <c r="N264"/>
  <c r="BE264"/>
  <c r="BI263"/>
  <c r="BH263"/>
  <c r="BG263"/>
  <c r="BF263"/>
  <c r="AA263"/>
  <c r="Y263"/>
  <c r="W263"/>
  <c r="BK263"/>
  <c r="N263"/>
  <c r="BE263"/>
  <c r="BI262"/>
  <c r="BH262"/>
  <c r="BG262"/>
  <c r="BF262"/>
  <c r="AA262"/>
  <c r="Y262"/>
  <c r="W262"/>
  <c r="BK262"/>
  <c r="N262"/>
  <c r="BE262"/>
  <c r="BI261"/>
  <c r="BH261"/>
  <c r="BG261"/>
  <c r="BF261"/>
  <c r="AA261"/>
  <c r="Y261"/>
  <c r="W261"/>
  <c r="BK261"/>
  <c r="N261"/>
  <c r="BE261"/>
  <c r="BI260"/>
  <c r="BH260"/>
  <c r="BG260"/>
  <c r="BF260"/>
  <c r="AA260"/>
  <c r="Y260"/>
  <c r="W260"/>
  <c r="BK260"/>
  <c r="N260"/>
  <c r="BE260"/>
  <c r="BI259"/>
  <c r="BH259"/>
  <c r="BG259"/>
  <c r="BF259"/>
  <c r="AA259"/>
  <c r="Y259"/>
  <c r="W259"/>
  <c r="BK259"/>
  <c r="N259"/>
  <c r="BE259"/>
  <c r="BI258"/>
  <c r="BH258"/>
  <c r="BG258"/>
  <c r="BF258"/>
  <c r="AA258"/>
  <c r="Y258"/>
  <c r="W258"/>
  <c r="BK258"/>
  <c r="N258"/>
  <c r="BE258"/>
  <c r="BI257"/>
  <c r="BH257"/>
  <c r="BG257"/>
  <c r="BF257"/>
  <c r="AA257"/>
  <c r="Y257"/>
  <c r="W257"/>
  <c r="BK257"/>
  <c r="N257"/>
  <c r="BE257"/>
  <c r="BI256"/>
  <c r="BH256"/>
  <c r="BG256"/>
  <c r="BF256"/>
  <c r="AA256"/>
  <c r="AA255"/>
  <c r="Y256"/>
  <c r="Y255"/>
  <c r="W256"/>
  <c r="W255"/>
  <c r="BK256"/>
  <c r="BK255"/>
  <c r="N255"/>
  <c r="N256"/>
  <c r="BE256"/>
  <c r="N101"/>
  <c r="BI254"/>
  <c r="BH254"/>
  <c r="BG254"/>
  <c r="BF254"/>
  <c r="AA254"/>
  <c r="Y254"/>
  <c r="W254"/>
  <c r="BK254"/>
  <c r="N254"/>
  <c r="BE254"/>
  <c r="BI253"/>
  <c r="BH253"/>
  <c r="BG253"/>
  <c r="BF253"/>
  <c r="AA253"/>
  <c r="Y253"/>
  <c r="W253"/>
  <c r="BK253"/>
  <c r="N253"/>
  <c r="BE253"/>
  <c r="BI252"/>
  <c r="BH252"/>
  <c r="BG252"/>
  <c r="BF252"/>
  <c r="AA252"/>
  <c r="Y252"/>
  <c r="W252"/>
  <c r="BK252"/>
  <c r="N252"/>
  <c r="BE252"/>
  <c r="BI251"/>
  <c r="BH251"/>
  <c r="BG251"/>
  <c r="BF251"/>
  <c r="AA251"/>
  <c r="Y251"/>
  <c r="W251"/>
  <c r="BK251"/>
  <c r="N251"/>
  <c r="BE251"/>
  <c r="BI250"/>
  <c r="BH250"/>
  <c r="BG250"/>
  <c r="BF250"/>
  <c r="AA250"/>
  <c r="Y250"/>
  <c r="W250"/>
  <c r="BK250"/>
  <c r="N250"/>
  <c r="BE250"/>
  <c r="BI249"/>
  <c r="BH249"/>
  <c r="BG249"/>
  <c r="BF249"/>
  <c r="AA249"/>
  <c r="Y249"/>
  <c r="W249"/>
  <c r="BK249"/>
  <c r="N249"/>
  <c r="BE249"/>
  <c r="BI248"/>
  <c r="BH248"/>
  <c r="BG248"/>
  <c r="BF248"/>
  <c r="AA248"/>
  <c r="Y248"/>
  <c r="W248"/>
  <c r="BK248"/>
  <c r="N248"/>
  <c r="BE248"/>
  <c r="BI247"/>
  <c r="BH247"/>
  <c r="BG247"/>
  <c r="BF247"/>
  <c r="AA247"/>
  <c r="Y247"/>
  <c r="W247"/>
  <c r="BK247"/>
  <c r="N247"/>
  <c r="BE247"/>
  <c r="BI246"/>
  <c r="BH246"/>
  <c r="BG246"/>
  <c r="BF246"/>
  <c r="AA246"/>
  <c r="Y246"/>
  <c r="W246"/>
  <c r="BK246"/>
  <c r="N246"/>
  <c r="BE246"/>
  <c r="BI245"/>
  <c r="BH245"/>
  <c r="BG245"/>
  <c r="BF245"/>
  <c r="AA245"/>
  <c r="Y245"/>
  <c r="W245"/>
  <c r="BK245"/>
  <c r="N245"/>
  <c r="BE245"/>
  <c r="BI244"/>
  <c r="BH244"/>
  <c r="BG244"/>
  <c r="BF244"/>
  <c r="AA244"/>
  <c r="Y244"/>
  <c r="W244"/>
  <c r="BK244"/>
  <c r="N244"/>
  <c r="BE244"/>
  <c r="BI243"/>
  <c r="BH243"/>
  <c r="BG243"/>
  <c r="BF243"/>
  <c r="AA243"/>
  <c r="Y243"/>
  <c r="W243"/>
  <c r="BK243"/>
  <c r="N243"/>
  <c r="BE243"/>
  <c r="BI242"/>
  <c r="BH242"/>
  <c r="BG242"/>
  <c r="BF242"/>
  <c r="AA242"/>
  <c r="Y242"/>
  <c r="W242"/>
  <c r="BK242"/>
  <c r="N242"/>
  <c r="BE242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9"/>
  <c r="BH239"/>
  <c r="BG239"/>
  <c r="BF239"/>
  <c r="AA239"/>
  <c r="AA238"/>
  <c r="Y239"/>
  <c r="Y238"/>
  <c r="W239"/>
  <c r="W238"/>
  <c r="BK239"/>
  <c r="BK238"/>
  <c r="N238"/>
  <c r="N239"/>
  <c r="BE239"/>
  <c r="N100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AA220"/>
  <c r="Y221"/>
  <c r="Y220"/>
  <c r="W221"/>
  <c r="W220"/>
  <c r="BK221"/>
  <c r="BK220"/>
  <c r="N220"/>
  <c r="N221"/>
  <c r="BE221"/>
  <c r="N99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7"/>
  <c r="BH197"/>
  <c r="BG197"/>
  <c r="BF197"/>
  <c r="AA197"/>
  <c r="Y197"/>
  <c r="W197"/>
  <c r="BK197"/>
  <c r="N197"/>
  <c r="BE1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AA193"/>
  <c r="Y194"/>
  <c r="Y193"/>
  <c r="W194"/>
  <c r="W193"/>
  <c r="BK194"/>
  <c r="BK193"/>
  <c r="N193"/>
  <c r="N194"/>
  <c r="BE194"/>
  <c r="N98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AA186"/>
  <c r="Y187"/>
  <c r="Y186"/>
  <c r="W187"/>
  <c r="W186"/>
  <c r="BK187"/>
  <c r="BK186"/>
  <c r="N186"/>
  <c r="N187"/>
  <c r="BE187"/>
  <c r="N97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AA176"/>
  <c r="Y177"/>
  <c r="Y176"/>
  <c r="W177"/>
  <c r="W176"/>
  <c r="BK177"/>
  <c r="BK176"/>
  <c r="N176"/>
  <c r="N177"/>
  <c r="BE177"/>
  <c r="N9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AA169"/>
  <c r="Y170"/>
  <c r="Y169"/>
  <c r="W170"/>
  <c r="W169"/>
  <c r="BK170"/>
  <c r="BK169"/>
  <c r="N169"/>
  <c r="N170"/>
  <c r="BE170"/>
  <c r="N95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AA160"/>
  <c r="Y161"/>
  <c r="Y160"/>
  <c r="W161"/>
  <c r="W160"/>
  <c r="BK161"/>
  <c r="BK160"/>
  <c r="N160"/>
  <c r="N161"/>
  <c r="BE161"/>
  <c r="N94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AA150"/>
  <c r="Y151"/>
  <c r="Y150"/>
  <c r="W151"/>
  <c r="W150"/>
  <c r="BK151"/>
  <c r="BK150"/>
  <c r="N150"/>
  <c r="N151"/>
  <c r="BE151"/>
  <c r="N93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AA132"/>
  <c r="AA131"/>
  <c r="AA129"/>
  <c r="Y133"/>
  <c r="Y132"/>
  <c r="Y131"/>
  <c r="Y129"/>
  <c r="W133"/>
  <c r="W132"/>
  <c r="W131"/>
  <c r="W129"/>
  <c i="1" r="AU94"/>
  <c i="5" r="BK133"/>
  <c r="BK132"/>
  <c r="N132"/>
  <c r="BK131"/>
  <c r="N131"/>
  <c r="BK129"/>
  <c r="N129"/>
  <c r="N89"/>
  <c r="N133"/>
  <c r="BE133"/>
  <c r="N92"/>
  <c r="N91"/>
  <c r="N90"/>
  <c r="M126"/>
  <c r="M125"/>
  <c r="F125"/>
  <c r="F123"/>
  <c r="F121"/>
  <c r="BI109"/>
  <c r="BH109"/>
  <c r="BG109"/>
  <c r="BF109"/>
  <c r="N109"/>
  <c r="BE109"/>
  <c r="BI108"/>
  <c r="BH108"/>
  <c r="BG108"/>
  <c r="BF108"/>
  <c r="N108"/>
  <c r="BE108"/>
  <c r="BI107"/>
  <c r="BH107"/>
  <c r="BG107"/>
  <c r="BF107"/>
  <c r="N107"/>
  <c r="BE107"/>
  <c r="BI106"/>
  <c r="BH106"/>
  <c r="BG106"/>
  <c r="BF106"/>
  <c r="N106"/>
  <c r="BE106"/>
  <c r="BI105"/>
  <c r="BH105"/>
  <c r="BG105"/>
  <c r="BF105"/>
  <c r="N105"/>
  <c r="BE105"/>
  <c r="BI104"/>
  <c r="H37"/>
  <c i="1" r="BD94"/>
  <c i="5" r="BH104"/>
  <c r="H36"/>
  <c i="1" r="BC94"/>
  <c i="5" r="BG104"/>
  <c r="H35"/>
  <c i="1" r="BB94"/>
  <c i="5" r="BF104"/>
  <c r="M34"/>
  <c i="1" r="AW94"/>
  <c i="5" r="H34"/>
  <c i="1" r="BA94"/>
  <c i="5" r="N104"/>
  <c r="N103"/>
  <c r="L111"/>
  <c r="BE104"/>
  <c r="M33"/>
  <c i="1" r="AV94"/>
  <c i="5" r="H33"/>
  <c i="1" r="AZ94"/>
  <c i="5" r="M29"/>
  <c i="1" r="AS94"/>
  <c i="5" r="M28"/>
  <c r="M85"/>
  <c r="M84"/>
  <c r="F84"/>
  <c r="F82"/>
  <c r="F80"/>
  <c r="M31"/>
  <c i="1" r="AG94"/>
  <c i="5" r="L39"/>
  <c r="O16"/>
  <c r="E16"/>
  <c r="F126"/>
  <c r="F85"/>
  <c r="O15"/>
  <c r="O10"/>
  <c r="M123"/>
  <c r="M82"/>
  <c r="F6"/>
  <c r="F119"/>
  <c r="F78"/>
  <c i="4" r="N148"/>
  <c i="1" r="AY93"/>
  <c r="AX93"/>
  <c i="4" r="BI147"/>
  <c r="BH147"/>
  <c r="BG147"/>
  <c r="BF147"/>
  <c r="AA147"/>
  <c r="AA146"/>
  <c r="Y147"/>
  <c r="Y146"/>
  <c r="W147"/>
  <c r="W146"/>
  <c r="BK147"/>
  <c r="BK146"/>
  <c r="N146"/>
  <c r="N147"/>
  <c r="BE147"/>
  <c r="N95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AA141"/>
  <c r="Y142"/>
  <c r="Y141"/>
  <c r="W142"/>
  <c r="W141"/>
  <c r="BK142"/>
  <c r="BK141"/>
  <c r="N141"/>
  <c r="N142"/>
  <c r="BE142"/>
  <c r="N94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AA132"/>
  <c r="Y133"/>
  <c r="Y132"/>
  <c r="W133"/>
  <c r="W132"/>
  <c r="BK133"/>
  <c r="BK132"/>
  <c r="N132"/>
  <c r="N133"/>
  <c r="BE133"/>
  <c r="N93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93"/>
  <c i="4" r="BK127"/>
  <c r="BK126"/>
  <c r="N126"/>
  <c r="BK125"/>
  <c r="N125"/>
  <c r="BK124"/>
  <c r="N124"/>
  <c r="N90"/>
  <c r="N127"/>
  <c r="BE127"/>
  <c r="N92"/>
  <c r="N91"/>
  <c r="M121"/>
  <c r="M120"/>
  <c r="F120"/>
  <c r="F118"/>
  <c r="F116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H38"/>
  <c i="1" r="BD93"/>
  <c i="4" r="BH98"/>
  <c r="H37"/>
  <c i="1" r="BC93"/>
  <c i="4" r="BG98"/>
  <c r="H36"/>
  <c i="1" r="BB93"/>
  <c i="4" r="BF98"/>
  <c r="M35"/>
  <c i="1" r="AW93"/>
  <c i="4" r="H35"/>
  <c i="1" r="BA93"/>
  <c i="4" r="N98"/>
  <c r="N97"/>
  <c r="L105"/>
  <c r="BE98"/>
  <c r="M34"/>
  <c i="1" r="AV93"/>
  <c i="4" r="H34"/>
  <c i="1" r="AZ93"/>
  <c i="4" r="M30"/>
  <c i="1" r="AS93"/>
  <c i="4" r="M29"/>
  <c r="M86"/>
  <c r="M85"/>
  <c r="F85"/>
  <c r="F83"/>
  <c r="F81"/>
  <c r="M32"/>
  <c i="1" r="AG93"/>
  <c i="4" r="L40"/>
  <c r="O17"/>
  <c r="E17"/>
  <c r="F121"/>
  <c r="F86"/>
  <c r="O16"/>
  <c r="O11"/>
  <c r="M118"/>
  <c r="M83"/>
  <c r="F6"/>
  <c r="F113"/>
  <c r="F78"/>
  <c i="3" r="N418"/>
  <c i="1" r="AY92"/>
  <c r="AX92"/>
  <c i="3" r="BI417"/>
  <c r="BH417"/>
  <c r="BG417"/>
  <c r="BF417"/>
  <c r="AA417"/>
  <c r="AA416"/>
  <c r="AA415"/>
  <c r="Y417"/>
  <c r="Y416"/>
  <c r="Y415"/>
  <c r="W417"/>
  <c r="W416"/>
  <c r="W415"/>
  <c r="BK417"/>
  <c r="BK416"/>
  <c r="N416"/>
  <c r="BK415"/>
  <c r="N415"/>
  <c r="N417"/>
  <c r="BE417"/>
  <c r="N115"/>
  <c r="N114"/>
  <c r="BI414"/>
  <c r="BH414"/>
  <c r="BG414"/>
  <c r="BF414"/>
  <c r="AA414"/>
  <c r="Y414"/>
  <c r="W414"/>
  <c r="BK414"/>
  <c r="N414"/>
  <c r="BE414"/>
  <c r="BI413"/>
  <c r="BH413"/>
  <c r="BG413"/>
  <c r="BF413"/>
  <c r="AA413"/>
  <c r="AA412"/>
  <c r="Y413"/>
  <c r="Y412"/>
  <c r="W413"/>
  <c r="W412"/>
  <c r="BK413"/>
  <c r="BK412"/>
  <c r="N412"/>
  <c r="N413"/>
  <c r="BE413"/>
  <c r="N113"/>
  <c r="BI411"/>
  <c r="BH411"/>
  <c r="BG411"/>
  <c r="BF411"/>
  <c r="AA411"/>
  <c r="AA410"/>
  <c r="Y411"/>
  <c r="Y410"/>
  <c r="W411"/>
  <c r="W410"/>
  <c r="BK411"/>
  <c r="BK410"/>
  <c r="N410"/>
  <c r="N411"/>
  <c r="BE411"/>
  <c r="N112"/>
  <c r="BI409"/>
  <c r="BH409"/>
  <c r="BG409"/>
  <c r="BF409"/>
  <c r="AA409"/>
  <c r="Y409"/>
  <c r="W409"/>
  <c r="BK409"/>
  <c r="N409"/>
  <c r="BE409"/>
  <c r="BI408"/>
  <c r="BH408"/>
  <c r="BG408"/>
  <c r="BF408"/>
  <c r="AA408"/>
  <c r="Y408"/>
  <c r="W408"/>
  <c r="BK408"/>
  <c r="N408"/>
  <c r="BE408"/>
  <c r="BI407"/>
  <c r="BH407"/>
  <c r="BG407"/>
  <c r="BF407"/>
  <c r="AA407"/>
  <c r="Y407"/>
  <c r="W407"/>
  <c r="BK407"/>
  <c r="N407"/>
  <c r="BE407"/>
  <c r="BI406"/>
  <c r="BH406"/>
  <c r="BG406"/>
  <c r="BF406"/>
  <c r="AA406"/>
  <c r="Y406"/>
  <c r="W406"/>
  <c r="BK406"/>
  <c r="N406"/>
  <c r="BE406"/>
  <c r="BI405"/>
  <c r="BH405"/>
  <c r="BG405"/>
  <c r="BF405"/>
  <c r="AA405"/>
  <c r="Y405"/>
  <c r="W405"/>
  <c r="BK405"/>
  <c r="N405"/>
  <c r="BE405"/>
  <c r="BI404"/>
  <c r="BH404"/>
  <c r="BG404"/>
  <c r="BF404"/>
  <c r="AA404"/>
  <c r="AA403"/>
  <c r="Y404"/>
  <c r="Y403"/>
  <c r="W404"/>
  <c r="W403"/>
  <c r="BK404"/>
  <c r="BK403"/>
  <c r="N403"/>
  <c r="N404"/>
  <c r="BE404"/>
  <c r="N111"/>
  <c r="BI402"/>
  <c r="BH402"/>
  <c r="BG402"/>
  <c r="BF402"/>
  <c r="AA402"/>
  <c r="Y402"/>
  <c r="W402"/>
  <c r="BK402"/>
  <c r="N402"/>
  <c r="BE402"/>
  <c r="BI401"/>
  <c r="BH401"/>
  <c r="BG401"/>
  <c r="BF401"/>
  <c r="AA401"/>
  <c r="Y401"/>
  <c r="W401"/>
  <c r="BK401"/>
  <c r="N401"/>
  <c r="BE401"/>
  <c r="BI400"/>
  <c r="BH400"/>
  <c r="BG400"/>
  <c r="BF400"/>
  <c r="AA400"/>
  <c r="Y400"/>
  <c r="W400"/>
  <c r="BK400"/>
  <c r="N400"/>
  <c r="BE400"/>
  <c r="BI399"/>
  <c r="BH399"/>
  <c r="BG399"/>
  <c r="BF399"/>
  <c r="AA399"/>
  <c r="Y399"/>
  <c r="W399"/>
  <c r="BK399"/>
  <c r="N399"/>
  <c r="BE399"/>
  <c r="BI398"/>
  <c r="BH398"/>
  <c r="BG398"/>
  <c r="BF398"/>
  <c r="AA398"/>
  <c r="AA397"/>
  <c r="Y398"/>
  <c r="Y397"/>
  <c r="W398"/>
  <c r="W397"/>
  <c r="BK398"/>
  <c r="BK397"/>
  <c r="N397"/>
  <c r="N398"/>
  <c r="BE398"/>
  <c r="N110"/>
  <c r="BI396"/>
  <c r="BH396"/>
  <c r="BG396"/>
  <c r="BF396"/>
  <c r="AA396"/>
  <c r="Y396"/>
  <c r="W396"/>
  <c r="BK396"/>
  <c r="N396"/>
  <c r="BE396"/>
  <c r="BI395"/>
  <c r="BH395"/>
  <c r="BG395"/>
  <c r="BF395"/>
  <c r="AA395"/>
  <c r="AA394"/>
  <c r="Y395"/>
  <c r="Y394"/>
  <c r="W395"/>
  <c r="W394"/>
  <c r="BK395"/>
  <c r="BK394"/>
  <c r="N394"/>
  <c r="N395"/>
  <c r="BE395"/>
  <c r="N109"/>
  <c r="BI393"/>
  <c r="BH393"/>
  <c r="BG393"/>
  <c r="BF393"/>
  <c r="AA393"/>
  <c r="Y393"/>
  <c r="W393"/>
  <c r="BK393"/>
  <c r="N393"/>
  <c r="BE393"/>
  <c r="BI392"/>
  <c r="BH392"/>
  <c r="BG392"/>
  <c r="BF392"/>
  <c r="AA392"/>
  <c r="Y392"/>
  <c r="W392"/>
  <c r="BK392"/>
  <c r="N392"/>
  <c r="BE392"/>
  <c r="BI391"/>
  <c r="BH391"/>
  <c r="BG391"/>
  <c r="BF391"/>
  <c r="AA391"/>
  <c r="AA390"/>
  <c r="Y391"/>
  <c r="Y390"/>
  <c r="W391"/>
  <c r="W390"/>
  <c r="BK391"/>
  <c r="BK390"/>
  <c r="N390"/>
  <c r="N391"/>
  <c r="BE391"/>
  <c r="N108"/>
  <c r="BI389"/>
  <c r="BH389"/>
  <c r="BG389"/>
  <c r="BF389"/>
  <c r="AA389"/>
  <c r="Y389"/>
  <c r="W389"/>
  <c r="BK389"/>
  <c r="N389"/>
  <c r="BE389"/>
  <c r="BI388"/>
  <c r="BH388"/>
  <c r="BG388"/>
  <c r="BF388"/>
  <c r="AA388"/>
  <c r="Y388"/>
  <c r="W388"/>
  <c r="BK388"/>
  <c r="N388"/>
  <c r="BE388"/>
  <c r="BI387"/>
  <c r="BH387"/>
  <c r="BG387"/>
  <c r="BF387"/>
  <c r="AA387"/>
  <c r="Y387"/>
  <c r="W387"/>
  <c r="BK387"/>
  <c r="N387"/>
  <c r="BE387"/>
  <c r="BI386"/>
  <c r="BH386"/>
  <c r="BG386"/>
  <c r="BF386"/>
  <c r="AA386"/>
  <c r="Y386"/>
  <c r="W386"/>
  <c r="BK386"/>
  <c r="N386"/>
  <c r="BE386"/>
  <c r="BI385"/>
  <c r="BH385"/>
  <c r="BG385"/>
  <c r="BF385"/>
  <c r="AA385"/>
  <c r="Y385"/>
  <c r="W385"/>
  <c r="BK385"/>
  <c r="N385"/>
  <c r="BE385"/>
  <c r="BI384"/>
  <c r="BH384"/>
  <c r="BG384"/>
  <c r="BF384"/>
  <c r="AA384"/>
  <c r="Y384"/>
  <c r="W384"/>
  <c r="BK384"/>
  <c r="N384"/>
  <c r="BE384"/>
  <c r="BI383"/>
  <c r="BH383"/>
  <c r="BG383"/>
  <c r="BF383"/>
  <c r="AA383"/>
  <c r="Y383"/>
  <c r="W383"/>
  <c r="BK383"/>
  <c r="N383"/>
  <c r="BE383"/>
  <c r="BI382"/>
  <c r="BH382"/>
  <c r="BG382"/>
  <c r="BF382"/>
  <c r="AA382"/>
  <c r="AA381"/>
  <c r="Y382"/>
  <c r="Y381"/>
  <c r="W382"/>
  <c r="W381"/>
  <c r="BK382"/>
  <c r="BK381"/>
  <c r="N381"/>
  <c r="N382"/>
  <c r="BE382"/>
  <c r="N107"/>
  <c r="BI380"/>
  <c r="BH380"/>
  <c r="BG380"/>
  <c r="BF380"/>
  <c r="AA380"/>
  <c r="Y380"/>
  <c r="W380"/>
  <c r="BK380"/>
  <c r="N380"/>
  <c r="BE380"/>
  <c r="BI379"/>
  <c r="BH379"/>
  <c r="BG379"/>
  <c r="BF379"/>
  <c r="AA379"/>
  <c r="Y379"/>
  <c r="W379"/>
  <c r="BK379"/>
  <c r="N379"/>
  <c r="BE379"/>
  <c r="BI378"/>
  <c r="BH378"/>
  <c r="BG378"/>
  <c r="BF378"/>
  <c r="AA378"/>
  <c r="Y378"/>
  <c r="W378"/>
  <c r="BK378"/>
  <c r="N378"/>
  <c r="BE378"/>
  <c r="BI377"/>
  <c r="BH377"/>
  <c r="BG377"/>
  <c r="BF377"/>
  <c r="AA377"/>
  <c r="Y377"/>
  <c r="W377"/>
  <c r="BK377"/>
  <c r="N377"/>
  <c r="BE377"/>
  <c r="BI376"/>
  <c r="BH376"/>
  <c r="BG376"/>
  <c r="BF376"/>
  <c r="AA376"/>
  <c r="Y376"/>
  <c r="W376"/>
  <c r="BK376"/>
  <c r="N376"/>
  <c r="BE376"/>
  <c r="BI375"/>
  <c r="BH375"/>
  <c r="BG375"/>
  <c r="BF375"/>
  <c r="AA375"/>
  <c r="Y375"/>
  <c r="W375"/>
  <c r="BK375"/>
  <c r="N375"/>
  <c r="BE375"/>
  <c r="BI374"/>
  <c r="BH374"/>
  <c r="BG374"/>
  <c r="BF374"/>
  <c r="AA374"/>
  <c r="Y374"/>
  <c r="W374"/>
  <c r="BK374"/>
  <c r="N374"/>
  <c r="BE374"/>
  <c r="BI373"/>
  <c r="BH373"/>
  <c r="BG373"/>
  <c r="BF373"/>
  <c r="AA373"/>
  <c r="Y373"/>
  <c r="W373"/>
  <c r="BK373"/>
  <c r="N373"/>
  <c r="BE373"/>
  <c r="BI372"/>
  <c r="BH372"/>
  <c r="BG372"/>
  <c r="BF372"/>
  <c r="AA372"/>
  <c r="Y372"/>
  <c r="W372"/>
  <c r="BK372"/>
  <c r="N372"/>
  <c r="BE372"/>
  <c r="BI371"/>
  <c r="BH371"/>
  <c r="BG371"/>
  <c r="BF371"/>
  <c r="AA371"/>
  <c r="Y371"/>
  <c r="W371"/>
  <c r="BK371"/>
  <c r="N371"/>
  <c r="BE371"/>
  <c r="BI370"/>
  <c r="BH370"/>
  <c r="BG370"/>
  <c r="BF370"/>
  <c r="AA370"/>
  <c r="Y370"/>
  <c r="W370"/>
  <c r="BK370"/>
  <c r="N370"/>
  <c r="BE370"/>
  <c r="BI369"/>
  <c r="BH369"/>
  <c r="BG369"/>
  <c r="BF369"/>
  <c r="AA369"/>
  <c r="Y369"/>
  <c r="W369"/>
  <c r="BK369"/>
  <c r="N369"/>
  <c r="BE369"/>
  <c r="BI368"/>
  <c r="BH368"/>
  <c r="BG368"/>
  <c r="BF368"/>
  <c r="AA368"/>
  <c r="Y368"/>
  <c r="W368"/>
  <c r="BK368"/>
  <c r="N368"/>
  <c r="BE368"/>
  <c r="BI367"/>
  <c r="BH367"/>
  <c r="BG367"/>
  <c r="BF367"/>
  <c r="AA367"/>
  <c r="Y367"/>
  <c r="W367"/>
  <c r="BK367"/>
  <c r="N367"/>
  <c r="BE367"/>
  <c r="BI366"/>
  <c r="BH366"/>
  <c r="BG366"/>
  <c r="BF366"/>
  <c r="AA366"/>
  <c r="Y366"/>
  <c r="W366"/>
  <c r="BK366"/>
  <c r="N366"/>
  <c r="BE366"/>
  <c r="BI365"/>
  <c r="BH365"/>
  <c r="BG365"/>
  <c r="BF365"/>
  <c r="AA365"/>
  <c r="Y365"/>
  <c r="W365"/>
  <c r="BK365"/>
  <c r="N365"/>
  <c r="BE365"/>
  <c r="BI364"/>
  <c r="BH364"/>
  <c r="BG364"/>
  <c r="BF364"/>
  <c r="AA364"/>
  <c r="Y364"/>
  <c r="W364"/>
  <c r="BK364"/>
  <c r="N364"/>
  <c r="BE364"/>
  <c r="BI363"/>
  <c r="BH363"/>
  <c r="BG363"/>
  <c r="BF363"/>
  <c r="AA363"/>
  <c r="Y363"/>
  <c r="W363"/>
  <c r="BK363"/>
  <c r="N363"/>
  <c r="BE363"/>
  <c r="BI362"/>
  <c r="BH362"/>
  <c r="BG362"/>
  <c r="BF362"/>
  <c r="AA362"/>
  <c r="Y362"/>
  <c r="W362"/>
  <c r="BK362"/>
  <c r="N362"/>
  <c r="BE362"/>
  <c r="BI361"/>
  <c r="BH361"/>
  <c r="BG361"/>
  <c r="BF361"/>
  <c r="AA361"/>
  <c r="Y361"/>
  <c r="W361"/>
  <c r="BK361"/>
  <c r="N361"/>
  <c r="BE361"/>
  <c r="BI360"/>
  <c r="BH360"/>
  <c r="BG360"/>
  <c r="BF360"/>
  <c r="AA360"/>
  <c r="Y360"/>
  <c r="W360"/>
  <c r="BK360"/>
  <c r="N360"/>
  <c r="BE360"/>
  <c r="BI359"/>
  <c r="BH359"/>
  <c r="BG359"/>
  <c r="BF359"/>
  <c r="AA359"/>
  <c r="Y359"/>
  <c r="W359"/>
  <c r="BK359"/>
  <c r="N359"/>
  <c r="BE359"/>
  <c r="BI358"/>
  <c r="BH358"/>
  <c r="BG358"/>
  <c r="BF358"/>
  <c r="AA358"/>
  <c r="Y358"/>
  <c r="W358"/>
  <c r="BK358"/>
  <c r="N358"/>
  <c r="BE358"/>
  <c r="BI357"/>
  <c r="BH357"/>
  <c r="BG357"/>
  <c r="BF357"/>
  <c r="AA357"/>
  <c r="AA356"/>
  <c r="Y357"/>
  <c r="Y356"/>
  <c r="W357"/>
  <c r="W356"/>
  <c r="BK357"/>
  <c r="BK356"/>
  <c r="N356"/>
  <c r="N357"/>
  <c r="BE357"/>
  <c r="N106"/>
  <c r="BI355"/>
  <c r="BH355"/>
  <c r="BG355"/>
  <c r="BF355"/>
  <c r="AA355"/>
  <c r="Y355"/>
  <c r="W355"/>
  <c r="BK355"/>
  <c r="N355"/>
  <c r="BE355"/>
  <c r="BI354"/>
  <c r="BH354"/>
  <c r="BG354"/>
  <c r="BF354"/>
  <c r="AA354"/>
  <c r="Y354"/>
  <c r="W354"/>
  <c r="BK354"/>
  <c r="N354"/>
  <c r="BE354"/>
  <c r="BI353"/>
  <c r="BH353"/>
  <c r="BG353"/>
  <c r="BF353"/>
  <c r="AA353"/>
  <c r="Y353"/>
  <c r="W353"/>
  <c r="BK353"/>
  <c r="N353"/>
  <c r="BE353"/>
  <c r="BI352"/>
  <c r="BH352"/>
  <c r="BG352"/>
  <c r="BF352"/>
  <c r="AA352"/>
  <c r="Y352"/>
  <c r="W352"/>
  <c r="BK352"/>
  <c r="N352"/>
  <c r="BE352"/>
  <c r="BI351"/>
  <c r="BH351"/>
  <c r="BG351"/>
  <c r="BF351"/>
  <c r="AA351"/>
  <c r="Y351"/>
  <c r="W351"/>
  <c r="BK351"/>
  <c r="N351"/>
  <c r="BE351"/>
  <c r="BI350"/>
  <c r="BH350"/>
  <c r="BG350"/>
  <c r="BF350"/>
  <c r="AA350"/>
  <c r="Y350"/>
  <c r="W350"/>
  <c r="BK350"/>
  <c r="N350"/>
  <c r="BE350"/>
  <c r="BI349"/>
  <c r="BH349"/>
  <c r="BG349"/>
  <c r="BF349"/>
  <c r="AA349"/>
  <c r="Y349"/>
  <c r="W349"/>
  <c r="BK349"/>
  <c r="N349"/>
  <c r="BE349"/>
  <c r="BI348"/>
  <c r="BH348"/>
  <c r="BG348"/>
  <c r="BF348"/>
  <c r="AA348"/>
  <c r="Y348"/>
  <c r="W348"/>
  <c r="BK348"/>
  <c r="N348"/>
  <c r="BE348"/>
  <c r="BI347"/>
  <c r="BH347"/>
  <c r="BG347"/>
  <c r="BF347"/>
  <c r="AA347"/>
  <c r="Y347"/>
  <c r="W347"/>
  <c r="BK347"/>
  <c r="N347"/>
  <c r="BE347"/>
  <c r="BI346"/>
  <c r="BH346"/>
  <c r="BG346"/>
  <c r="BF346"/>
  <c r="AA346"/>
  <c r="Y346"/>
  <c r="W346"/>
  <c r="BK346"/>
  <c r="N346"/>
  <c r="BE346"/>
  <c r="BI345"/>
  <c r="BH345"/>
  <c r="BG345"/>
  <c r="BF345"/>
  <c r="AA345"/>
  <c r="Y345"/>
  <c r="W345"/>
  <c r="BK345"/>
  <c r="N345"/>
  <c r="BE345"/>
  <c r="BI344"/>
  <c r="BH344"/>
  <c r="BG344"/>
  <c r="BF344"/>
  <c r="AA344"/>
  <c r="Y344"/>
  <c r="W344"/>
  <c r="BK344"/>
  <c r="N344"/>
  <c r="BE344"/>
  <c r="BI343"/>
  <c r="BH343"/>
  <c r="BG343"/>
  <c r="BF343"/>
  <c r="AA343"/>
  <c r="Y343"/>
  <c r="W343"/>
  <c r="BK343"/>
  <c r="N343"/>
  <c r="BE343"/>
  <c r="BI342"/>
  <c r="BH342"/>
  <c r="BG342"/>
  <c r="BF342"/>
  <c r="AA342"/>
  <c r="Y342"/>
  <c r="W342"/>
  <c r="BK342"/>
  <c r="N342"/>
  <c r="BE342"/>
  <c r="BI341"/>
  <c r="BH341"/>
  <c r="BG341"/>
  <c r="BF341"/>
  <c r="AA341"/>
  <c r="Y341"/>
  <c r="W341"/>
  <c r="BK341"/>
  <c r="N341"/>
  <c r="BE341"/>
  <c r="BI340"/>
  <c r="BH340"/>
  <c r="BG340"/>
  <c r="BF340"/>
  <c r="AA340"/>
  <c r="Y340"/>
  <c r="W340"/>
  <c r="BK340"/>
  <c r="N340"/>
  <c r="BE340"/>
  <c r="BI339"/>
  <c r="BH339"/>
  <c r="BG339"/>
  <c r="BF339"/>
  <c r="AA339"/>
  <c r="Y339"/>
  <c r="W339"/>
  <c r="BK339"/>
  <c r="N339"/>
  <c r="BE339"/>
  <c r="BI338"/>
  <c r="BH338"/>
  <c r="BG338"/>
  <c r="BF338"/>
  <c r="AA338"/>
  <c r="Y338"/>
  <c r="W338"/>
  <c r="BK338"/>
  <c r="N338"/>
  <c r="BE338"/>
  <c r="BI337"/>
  <c r="BH337"/>
  <c r="BG337"/>
  <c r="BF337"/>
  <c r="AA337"/>
  <c r="Y337"/>
  <c r="W337"/>
  <c r="BK337"/>
  <c r="N337"/>
  <c r="BE337"/>
  <c r="BI336"/>
  <c r="BH336"/>
  <c r="BG336"/>
  <c r="BF336"/>
  <c r="AA336"/>
  <c r="Y336"/>
  <c r="W336"/>
  <c r="BK336"/>
  <c r="N336"/>
  <c r="BE336"/>
  <c r="BI335"/>
  <c r="BH335"/>
  <c r="BG335"/>
  <c r="BF335"/>
  <c r="AA335"/>
  <c r="Y335"/>
  <c r="W335"/>
  <c r="BK335"/>
  <c r="N335"/>
  <c r="BE335"/>
  <c r="BI334"/>
  <c r="BH334"/>
  <c r="BG334"/>
  <c r="BF334"/>
  <c r="AA334"/>
  <c r="Y334"/>
  <c r="W334"/>
  <c r="BK334"/>
  <c r="N334"/>
  <c r="BE334"/>
  <c r="BI333"/>
  <c r="BH333"/>
  <c r="BG333"/>
  <c r="BF333"/>
  <c r="AA333"/>
  <c r="Y333"/>
  <c r="W333"/>
  <c r="BK333"/>
  <c r="N333"/>
  <c r="BE333"/>
  <c r="BI332"/>
  <c r="BH332"/>
  <c r="BG332"/>
  <c r="BF332"/>
  <c r="AA332"/>
  <c r="AA331"/>
  <c r="Y332"/>
  <c r="Y331"/>
  <c r="W332"/>
  <c r="W331"/>
  <c r="BK332"/>
  <c r="BK331"/>
  <c r="N331"/>
  <c r="N332"/>
  <c r="BE332"/>
  <c r="N105"/>
  <c r="BI330"/>
  <c r="BH330"/>
  <c r="BG330"/>
  <c r="BF330"/>
  <c r="AA330"/>
  <c r="Y330"/>
  <c r="W330"/>
  <c r="BK330"/>
  <c r="N330"/>
  <c r="BE330"/>
  <c r="BI329"/>
  <c r="BH329"/>
  <c r="BG329"/>
  <c r="BF329"/>
  <c r="AA329"/>
  <c r="Y329"/>
  <c r="W329"/>
  <c r="BK329"/>
  <c r="N329"/>
  <c r="BE329"/>
  <c r="BI328"/>
  <c r="BH328"/>
  <c r="BG328"/>
  <c r="BF328"/>
  <c r="AA328"/>
  <c r="Y328"/>
  <c r="W328"/>
  <c r="BK328"/>
  <c r="N328"/>
  <c r="BE328"/>
  <c r="BI327"/>
  <c r="BH327"/>
  <c r="BG327"/>
  <c r="BF327"/>
  <c r="AA327"/>
  <c r="Y327"/>
  <c r="W327"/>
  <c r="BK327"/>
  <c r="N327"/>
  <c r="BE327"/>
  <c r="BI326"/>
  <c r="BH326"/>
  <c r="BG326"/>
  <c r="BF326"/>
  <c r="AA326"/>
  <c r="Y326"/>
  <c r="W326"/>
  <c r="BK326"/>
  <c r="N326"/>
  <c r="BE326"/>
  <c r="BI325"/>
  <c r="BH325"/>
  <c r="BG325"/>
  <c r="BF325"/>
  <c r="AA325"/>
  <c r="Y325"/>
  <c r="W325"/>
  <c r="BK325"/>
  <c r="N325"/>
  <c r="BE325"/>
  <c r="BI324"/>
  <c r="BH324"/>
  <c r="BG324"/>
  <c r="BF324"/>
  <c r="AA324"/>
  <c r="Y324"/>
  <c r="W324"/>
  <c r="BK324"/>
  <c r="N324"/>
  <c r="BE324"/>
  <c r="BI323"/>
  <c r="BH323"/>
  <c r="BG323"/>
  <c r="BF323"/>
  <c r="AA323"/>
  <c r="Y323"/>
  <c r="W323"/>
  <c r="BK323"/>
  <c r="N323"/>
  <c r="BE323"/>
  <c r="BI322"/>
  <c r="BH322"/>
  <c r="BG322"/>
  <c r="BF322"/>
  <c r="AA322"/>
  <c r="Y322"/>
  <c r="W322"/>
  <c r="BK322"/>
  <c r="N322"/>
  <c r="BE322"/>
  <c r="BI321"/>
  <c r="BH321"/>
  <c r="BG321"/>
  <c r="BF321"/>
  <c r="AA321"/>
  <c r="AA320"/>
  <c r="Y321"/>
  <c r="Y320"/>
  <c r="W321"/>
  <c r="W320"/>
  <c r="BK321"/>
  <c r="BK320"/>
  <c r="N320"/>
  <c r="N321"/>
  <c r="BE321"/>
  <c r="N104"/>
  <c r="BI319"/>
  <c r="BH319"/>
  <c r="BG319"/>
  <c r="BF319"/>
  <c r="AA319"/>
  <c r="Y319"/>
  <c r="W319"/>
  <c r="BK319"/>
  <c r="N319"/>
  <c r="BE319"/>
  <c r="BI318"/>
  <c r="BH318"/>
  <c r="BG318"/>
  <c r="BF318"/>
  <c r="AA318"/>
  <c r="Y318"/>
  <c r="W318"/>
  <c r="BK318"/>
  <c r="N318"/>
  <c r="BE318"/>
  <c r="BI317"/>
  <c r="BH317"/>
  <c r="BG317"/>
  <c r="BF317"/>
  <c r="AA317"/>
  <c r="Y317"/>
  <c r="W317"/>
  <c r="BK317"/>
  <c r="N317"/>
  <c r="BE317"/>
  <c r="BI316"/>
  <c r="BH316"/>
  <c r="BG316"/>
  <c r="BF316"/>
  <c r="AA316"/>
  <c r="Y316"/>
  <c r="W316"/>
  <c r="BK316"/>
  <c r="N316"/>
  <c r="BE316"/>
  <c r="BI315"/>
  <c r="BH315"/>
  <c r="BG315"/>
  <c r="BF315"/>
  <c r="AA315"/>
  <c r="Y315"/>
  <c r="W315"/>
  <c r="BK315"/>
  <c r="N315"/>
  <c r="BE315"/>
  <c r="BI314"/>
  <c r="BH314"/>
  <c r="BG314"/>
  <c r="BF314"/>
  <c r="AA314"/>
  <c r="Y314"/>
  <c r="W314"/>
  <c r="BK314"/>
  <c r="N314"/>
  <c r="BE314"/>
  <c r="BI313"/>
  <c r="BH313"/>
  <c r="BG313"/>
  <c r="BF313"/>
  <c r="AA313"/>
  <c r="Y313"/>
  <c r="W313"/>
  <c r="BK313"/>
  <c r="N313"/>
  <c r="BE313"/>
  <c r="BI312"/>
  <c r="BH312"/>
  <c r="BG312"/>
  <c r="BF312"/>
  <c r="AA312"/>
  <c r="Y312"/>
  <c r="W312"/>
  <c r="BK312"/>
  <c r="N312"/>
  <c r="BE312"/>
  <c r="BI311"/>
  <c r="BH311"/>
  <c r="BG311"/>
  <c r="BF311"/>
  <c r="AA311"/>
  <c r="Y311"/>
  <c r="W311"/>
  <c r="BK311"/>
  <c r="N311"/>
  <c r="BE311"/>
  <c r="BI310"/>
  <c r="BH310"/>
  <c r="BG310"/>
  <c r="BF310"/>
  <c r="AA310"/>
  <c r="Y310"/>
  <c r="W310"/>
  <c r="BK310"/>
  <c r="N310"/>
  <c r="BE310"/>
  <c r="BI309"/>
  <c r="BH309"/>
  <c r="BG309"/>
  <c r="BF309"/>
  <c r="AA309"/>
  <c r="Y309"/>
  <c r="W309"/>
  <c r="BK309"/>
  <c r="N309"/>
  <c r="BE309"/>
  <c r="BI308"/>
  <c r="BH308"/>
  <c r="BG308"/>
  <c r="BF308"/>
  <c r="AA308"/>
  <c r="Y308"/>
  <c r="W308"/>
  <c r="BK308"/>
  <c r="N308"/>
  <c r="BE308"/>
  <c r="BI307"/>
  <c r="BH307"/>
  <c r="BG307"/>
  <c r="BF307"/>
  <c r="AA307"/>
  <c r="Y307"/>
  <c r="W307"/>
  <c r="BK307"/>
  <c r="N307"/>
  <c r="BE307"/>
  <c r="BI306"/>
  <c r="BH306"/>
  <c r="BG306"/>
  <c r="BF306"/>
  <c r="AA306"/>
  <c r="Y306"/>
  <c r="W306"/>
  <c r="BK306"/>
  <c r="N306"/>
  <c r="BE306"/>
  <c r="BI305"/>
  <c r="BH305"/>
  <c r="BG305"/>
  <c r="BF305"/>
  <c r="AA305"/>
  <c r="Y305"/>
  <c r="W305"/>
  <c r="BK305"/>
  <c r="N305"/>
  <c r="BE305"/>
  <c r="BI304"/>
  <c r="BH304"/>
  <c r="BG304"/>
  <c r="BF304"/>
  <c r="AA304"/>
  <c r="Y304"/>
  <c r="W304"/>
  <c r="BK304"/>
  <c r="N304"/>
  <c r="BE304"/>
  <c r="BI303"/>
  <c r="BH303"/>
  <c r="BG303"/>
  <c r="BF303"/>
  <c r="AA303"/>
  <c r="Y303"/>
  <c r="W303"/>
  <c r="BK303"/>
  <c r="N303"/>
  <c r="BE303"/>
  <c r="BI302"/>
  <c r="BH302"/>
  <c r="BG302"/>
  <c r="BF302"/>
  <c r="AA302"/>
  <c r="Y302"/>
  <c r="W302"/>
  <c r="BK302"/>
  <c r="N302"/>
  <c r="BE302"/>
  <c r="BI301"/>
  <c r="BH301"/>
  <c r="BG301"/>
  <c r="BF301"/>
  <c r="AA301"/>
  <c r="Y301"/>
  <c r="W301"/>
  <c r="BK301"/>
  <c r="N301"/>
  <c r="BE301"/>
  <c r="BI300"/>
  <c r="BH300"/>
  <c r="BG300"/>
  <c r="BF300"/>
  <c r="AA300"/>
  <c r="Y300"/>
  <c r="W300"/>
  <c r="BK300"/>
  <c r="N300"/>
  <c r="BE300"/>
  <c r="BI299"/>
  <c r="BH299"/>
  <c r="BG299"/>
  <c r="BF299"/>
  <c r="AA299"/>
  <c r="Y299"/>
  <c r="W299"/>
  <c r="BK299"/>
  <c r="N299"/>
  <c r="BE299"/>
  <c r="BI298"/>
  <c r="BH298"/>
  <c r="BG298"/>
  <c r="BF298"/>
  <c r="AA298"/>
  <c r="Y298"/>
  <c r="W298"/>
  <c r="BK298"/>
  <c r="N298"/>
  <c r="BE298"/>
  <c r="BI297"/>
  <c r="BH297"/>
  <c r="BG297"/>
  <c r="BF297"/>
  <c r="AA297"/>
  <c r="Y297"/>
  <c r="W297"/>
  <c r="BK297"/>
  <c r="N297"/>
  <c r="BE297"/>
  <c r="BI296"/>
  <c r="BH296"/>
  <c r="BG296"/>
  <c r="BF296"/>
  <c r="AA296"/>
  <c r="Y296"/>
  <c r="W296"/>
  <c r="BK296"/>
  <c r="N296"/>
  <c r="BE296"/>
  <c r="BI295"/>
  <c r="BH295"/>
  <c r="BG295"/>
  <c r="BF295"/>
  <c r="AA295"/>
  <c r="Y295"/>
  <c r="W295"/>
  <c r="BK295"/>
  <c r="N295"/>
  <c r="BE295"/>
  <c r="BI294"/>
  <c r="BH294"/>
  <c r="BG294"/>
  <c r="BF294"/>
  <c r="AA294"/>
  <c r="Y294"/>
  <c r="W294"/>
  <c r="BK294"/>
  <c r="N294"/>
  <c r="BE294"/>
  <c r="BI293"/>
  <c r="BH293"/>
  <c r="BG293"/>
  <c r="BF293"/>
  <c r="AA293"/>
  <c r="Y293"/>
  <c r="W293"/>
  <c r="BK293"/>
  <c r="N293"/>
  <c r="BE293"/>
  <c r="BI292"/>
  <c r="BH292"/>
  <c r="BG292"/>
  <c r="BF292"/>
  <c r="AA292"/>
  <c r="Y292"/>
  <c r="W292"/>
  <c r="BK292"/>
  <c r="N292"/>
  <c r="BE292"/>
  <c r="BI291"/>
  <c r="BH291"/>
  <c r="BG291"/>
  <c r="BF291"/>
  <c r="AA291"/>
  <c r="Y291"/>
  <c r="W291"/>
  <c r="BK291"/>
  <c r="N291"/>
  <c r="BE291"/>
  <c r="BI290"/>
  <c r="BH290"/>
  <c r="BG290"/>
  <c r="BF290"/>
  <c r="AA290"/>
  <c r="Y290"/>
  <c r="W290"/>
  <c r="BK290"/>
  <c r="N290"/>
  <c r="BE290"/>
  <c r="BI289"/>
  <c r="BH289"/>
  <c r="BG289"/>
  <c r="BF289"/>
  <c r="AA289"/>
  <c r="Y289"/>
  <c r="W289"/>
  <c r="BK289"/>
  <c r="N289"/>
  <c r="BE289"/>
  <c r="BI288"/>
  <c r="BH288"/>
  <c r="BG288"/>
  <c r="BF288"/>
  <c r="AA288"/>
  <c r="Y288"/>
  <c r="W288"/>
  <c r="BK288"/>
  <c r="N288"/>
  <c r="BE288"/>
  <c r="BI287"/>
  <c r="BH287"/>
  <c r="BG287"/>
  <c r="BF287"/>
  <c r="AA287"/>
  <c r="AA286"/>
  <c r="Y287"/>
  <c r="Y286"/>
  <c r="W287"/>
  <c r="W286"/>
  <c r="BK287"/>
  <c r="BK286"/>
  <c r="N286"/>
  <c r="N287"/>
  <c r="BE287"/>
  <c r="N103"/>
  <c r="BI285"/>
  <c r="BH285"/>
  <c r="BG285"/>
  <c r="BF285"/>
  <c r="AA285"/>
  <c r="Y285"/>
  <c r="W285"/>
  <c r="BK285"/>
  <c r="N285"/>
  <c r="BE285"/>
  <c r="BI284"/>
  <c r="BH284"/>
  <c r="BG284"/>
  <c r="BF284"/>
  <c r="AA284"/>
  <c r="Y284"/>
  <c r="W284"/>
  <c r="BK284"/>
  <c r="N284"/>
  <c r="BE284"/>
  <c r="BI283"/>
  <c r="BH283"/>
  <c r="BG283"/>
  <c r="BF283"/>
  <c r="AA283"/>
  <c r="Y283"/>
  <c r="W283"/>
  <c r="BK283"/>
  <c r="N283"/>
  <c r="BE283"/>
  <c r="BI282"/>
  <c r="BH282"/>
  <c r="BG282"/>
  <c r="BF282"/>
  <c r="AA282"/>
  <c r="Y282"/>
  <c r="W282"/>
  <c r="BK282"/>
  <c r="N282"/>
  <c r="BE282"/>
  <c r="BI281"/>
  <c r="BH281"/>
  <c r="BG281"/>
  <c r="BF281"/>
  <c r="AA281"/>
  <c r="AA280"/>
  <c r="Y281"/>
  <c r="Y280"/>
  <c r="W281"/>
  <c r="W280"/>
  <c r="BK281"/>
  <c r="BK280"/>
  <c r="N280"/>
  <c r="N281"/>
  <c r="BE281"/>
  <c r="N102"/>
  <c r="BI279"/>
  <c r="BH279"/>
  <c r="BG279"/>
  <c r="BF279"/>
  <c r="AA279"/>
  <c r="Y279"/>
  <c r="W279"/>
  <c r="BK279"/>
  <c r="N279"/>
  <c r="BE279"/>
  <c r="BI278"/>
  <c r="BH278"/>
  <c r="BG278"/>
  <c r="BF278"/>
  <c r="AA278"/>
  <c r="Y278"/>
  <c r="W278"/>
  <c r="BK278"/>
  <c r="N278"/>
  <c r="BE278"/>
  <c r="BI277"/>
  <c r="BH277"/>
  <c r="BG277"/>
  <c r="BF277"/>
  <c r="AA277"/>
  <c r="Y277"/>
  <c r="W277"/>
  <c r="BK277"/>
  <c r="N277"/>
  <c r="BE277"/>
  <c r="BI276"/>
  <c r="BH276"/>
  <c r="BG276"/>
  <c r="BF276"/>
  <c r="AA276"/>
  <c r="Y276"/>
  <c r="W276"/>
  <c r="BK276"/>
  <c r="N276"/>
  <c r="BE276"/>
  <c r="BI275"/>
  <c r="BH275"/>
  <c r="BG275"/>
  <c r="BF275"/>
  <c r="AA275"/>
  <c r="Y275"/>
  <c r="W275"/>
  <c r="BK275"/>
  <c r="N275"/>
  <c r="BE275"/>
  <c r="BI274"/>
  <c r="BH274"/>
  <c r="BG274"/>
  <c r="BF274"/>
  <c r="AA274"/>
  <c r="AA273"/>
  <c r="Y274"/>
  <c r="Y273"/>
  <c r="W274"/>
  <c r="W273"/>
  <c r="BK274"/>
  <c r="BK273"/>
  <c r="N273"/>
  <c r="N274"/>
  <c r="BE274"/>
  <c r="N101"/>
  <c r="BI272"/>
  <c r="BH272"/>
  <c r="BG272"/>
  <c r="BF272"/>
  <c r="AA272"/>
  <c r="Y272"/>
  <c r="W272"/>
  <c r="BK272"/>
  <c r="N272"/>
  <c r="BE272"/>
  <c r="BI271"/>
  <c r="BH271"/>
  <c r="BG271"/>
  <c r="BF271"/>
  <c r="AA271"/>
  <c r="Y271"/>
  <c r="W271"/>
  <c r="BK271"/>
  <c r="N271"/>
  <c r="BE271"/>
  <c r="BI270"/>
  <c r="BH270"/>
  <c r="BG270"/>
  <c r="BF270"/>
  <c r="AA270"/>
  <c r="Y270"/>
  <c r="W270"/>
  <c r="BK270"/>
  <c r="N270"/>
  <c r="BE270"/>
  <c r="BI269"/>
  <c r="BH269"/>
  <c r="BG269"/>
  <c r="BF269"/>
  <c r="AA269"/>
  <c r="Y269"/>
  <c r="W269"/>
  <c r="BK269"/>
  <c r="N269"/>
  <c r="BE269"/>
  <c r="BI268"/>
  <c r="BH268"/>
  <c r="BG268"/>
  <c r="BF268"/>
  <c r="AA268"/>
  <c r="Y268"/>
  <c r="W268"/>
  <c r="BK268"/>
  <c r="N268"/>
  <c r="BE268"/>
  <c r="BI267"/>
  <c r="BH267"/>
  <c r="BG267"/>
  <c r="BF267"/>
  <c r="AA267"/>
  <c r="Y267"/>
  <c r="W267"/>
  <c r="BK267"/>
  <c r="N267"/>
  <c r="BE267"/>
  <c r="BI266"/>
  <c r="BH266"/>
  <c r="BG266"/>
  <c r="BF266"/>
  <c r="AA266"/>
  <c r="Y266"/>
  <c r="W266"/>
  <c r="BK266"/>
  <c r="N266"/>
  <c r="BE266"/>
  <c r="BI265"/>
  <c r="BH265"/>
  <c r="BG265"/>
  <c r="BF265"/>
  <c r="AA265"/>
  <c r="Y265"/>
  <c r="W265"/>
  <c r="BK265"/>
  <c r="N265"/>
  <c r="BE265"/>
  <c r="BI264"/>
  <c r="BH264"/>
  <c r="BG264"/>
  <c r="BF264"/>
  <c r="AA264"/>
  <c r="AA263"/>
  <c r="Y264"/>
  <c r="Y263"/>
  <c r="W264"/>
  <c r="W263"/>
  <c r="BK264"/>
  <c r="BK263"/>
  <c r="N263"/>
  <c r="N264"/>
  <c r="BE264"/>
  <c r="N100"/>
  <c r="BI262"/>
  <c r="BH262"/>
  <c r="BG262"/>
  <c r="BF262"/>
  <c r="AA262"/>
  <c r="Y262"/>
  <c r="W262"/>
  <c r="BK262"/>
  <c r="N262"/>
  <c r="BE262"/>
  <c r="BI261"/>
  <c r="BH261"/>
  <c r="BG261"/>
  <c r="BF261"/>
  <c r="AA261"/>
  <c r="Y261"/>
  <c r="W261"/>
  <c r="BK261"/>
  <c r="N261"/>
  <c r="BE261"/>
  <c r="BI260"/>
  <c r="BH260"/>
  <c r="BG260"/>
  <c r="BF260"/>
  <c r="AA260"/>
  <c r="Y260"/>
  <c r="W260"/>
  <c r="BK260"/>
  <c r="N260"/>
  <c r="BE260"/>
  <c r="BI259"/>
  <c r="BH259"/>
  <c r="BG259"/>
  <c r="BF259"/>
  <c r="AA259"/>
  <c r="Y259"/>
  <c r="W259"/>
  <c r="BK259"/>
  <c r="N259"/>
  <c r="BE259"/>
  <c r="BI258"/>
  <c r="BH258"/>
  <c r="BG258"/>
  <c r="BF258"/>
  <c r="AA258"/>
  <c r="Y258"/>
  <c r="W258"/>
  <c r="BK258"/>
  <c r="N258"/>
  <c r="BE258"/>
  <c r="BI257"/>
  <c r="BH257"/>
  <c r="BG257"/>
  <c r="BF257"/>
  <c r="AA257"/>
  <c r="Y257"/>
  <c r="W257"/>
  <c r="BK257"/>
  <c r="N257"/>
  <c r="BE257"/>
  <c r="BI256"/>
  <c r="BH256"/>
  <c r="BG256"/>
  <c r="BF256"/>
  <c r="AA256"/>
  <c r="Y256"/>
  <c r="W256"/>
  <c r="BK256"/>
  <c r="N256"/>
  <c r="BE256"/>
  <c r="BI255"/>
  <c r="BH255"/>
  <c r="BG255"/>
  <c r="BF255"/>
  <c r="AA255"/>
  <c r="Y255"/>
  <c r="W255"/>
  <c r="BK255"/>
  <c r="N255"/>
  <c r="BE255"/>
  <c r="BI254"/>
  <c r="BH254"/>
  <c r="BG254"/>
  <c r="BF254"/>
  <c r="AA254"/>
  <c r="Y254"/>
  <c r="W254"/>
  <c r="BK254"/>
  <c r="N254"/>
  <c r="BE254"/>
  <c r="BI253"/>
  <c r="BH253"/>
  <c r="BG253"/>
  <c r="BF253"/>
  <c r="AA253"/>
  <c r="AA252"/>
  <c r="AA251"/>
  <c r="Y253"/>
  <c r="Y252"/>
  <c r="Y251"/>
  <c r="W253"/>
  <c r="W252"/>
  <c r="W251"/>
  <c r="BK253"/>
  <c r="BK252"/>
  <c r="N252"/>
  <c r="BK251"/>
  <c r="N251"/>
  <c r="N253"/>
  <c r="BE253"/>
  <c r="N99"/>
  <c r="N98"/>
  <c r="BI250"/>
  <c r="BH250"/>
  <c r="BG250"/>
  <c r="BF250"/>
  <c r="AA250"/>
  <c r="AA249"/>
  <c r="Y250"/>
  <c r="Y249"/>
  <c r="W250"/>
  <c r="W249"/>
  <c r="BK250"/>
  <c r="BK249"/>
  <c r="N249"/>
  <c r="N250"/>
  <c r="BE250"/>
  <c r="N97"/>
  <c r="BI248"/>
  <c r="BH248"/>
  <c r="BG248"/>
  <c r="BF248"/>
  <c r="AA248"/>
  <c r="Y248"/>
  <c r="W248"/>
  <c r="BK248"/>
  <c r="N248"/>
  <c r="BE248"/>
  <c r="BI247"/>
  <c r="BH247"/>
  <c r="BG247"/>
  <c r="BF247"/>
  <c r="AA247"/>
  <c r="Y247"/>
  <c r="W247"/>
  <c r="BK247"/>
  <c r="N247"/>
  <c r="BE247"/>
  <c r="BI246"/>
  <c r="BH246"/>
  <c r="BG246"/>
  <c r="BF246"/>
  <c r="AA246"/>
  <c r="Y246"/>
  <c r="W246"/>
  <c r="BK246"/>
  <c r="N246"/>
  <c r="BE246"/>
  <c r="BI245"/>
  <c r="BH245"/>
  <c r="BG245"/>
  <c r="BF245"/>
  <c r="AA245"/>
  <c r="Y245"/>
  <c r="W245"/>
  <c r="BK245"/>
  <c r="N245"/>
  <c r="BE245"/>
  <c r="BI244"/>
  <c r="BH244"/>
  <c r="BG244"/>
  <c r="BF244"/>
  <c r="AA244"/>
  <c r="Y244"/>
  <c r="W244"/>
  <c r="BK244"/>
  <c r="N244"/>
  <c r="BE244"/>
  <c r="BI243"/>
  <c r="BH243"/>
  <c r="BG243"/>
  <c r="BF243"/>
  <c r="AA243"/>
  <c r="Y243"/>
  <c r="W243"/>
  <c r="BK243"/>
  <c r="N243"/>
  <c r="BE243"/>
  <c r="BI242"/>
  <c r="BH242"/>
  <c r="BG242"/>
  <c r="BF242"/>
  <c r="AA242"/>
  <c r="Y242"/>
  <c r="W242"/>
  <c r="BK242"/>
  <c r="N242"/>
  <c r="BE242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Y237"/>
  <c r="W237"/>
  <c r="BK237"/>
  <c r="N237"/>
  <c r="BE237"/>
  <c r="BI236"/>
  <c r="BH236"/>
  <c r="BG236"/>
  <c r="BF236"/>
  <c r="AA236"/>
  <c r="AA235"/>
  <c r="Y236"/>
  <c r="Y235"/>
  <c r="W236"/>
  <c r="W235"/>
  <c r="BK236"/>
  <c r="BK235"/>
  <c r="N235"/>
  <c r="N236"/>
  <c r="BE236"/>
  <c r="N96"/>
  <c r="BI234"/>
  <c r="BH234"/>
  <c r="BG234"/>
  <c r="BF234"/>
  <c r="AA234"/>
  <c r="Y234"/>
  <c r="W234"/>
  <c r="BK234"/>
  <c r="N234"/>
  <c r="BE234"/>
  <c r="BI233"/>
  <c r="BH233"/>
  <c r="BG233"/>
  <c r="BF233"/>
  <c r="AA233"/>
  <c r="Y233"/>
  <c r="W233"/>
  <c r="BK233"/>
  <c r="N233"/>
  <c r="BE233"/>
  <c r="BI232"/>
  <c r="BH232"/>
  <c r="BG232"/>
  <c r="BF232"/>
  <c r="AA232"/>
  <c r="Y232"/>
  <c r="W232"/>
  <c r="BK232"/>
  <c r="N232"/>
  <c r="BE232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Y211"/>
  <c r="W211"/>
  <c r="BK211"/>
  <c r="N211"/>
  <c r="BE211"/>
  <c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AA199"/>
  <c r="Y200"/>
  <c r="Y199"/>
  <c r="W200"/>
  <c r="W199"/>
  <c r="BK200"/>
  <c r="BK199"/>
  <c r="N199"/>
  <c r="N200"/>
  <c r="BE200"/>
  <c r="N95"/>
  <c r="BI198"/>
  <c r="BH198"/>
  <c r="BG198"/>
  <c r="BF198"/>
  <c r="AA198"/>
  <c r="Y198"/>
  <c r="W198"/>
  <c r="BK198"/>
  <c r="N198"/>
  <c r="BE198"/>
  <c r="BI197"/>
  <c r="BH197"/>
  <c r="BG197"/>
  <c r="BF197"/>
  <c r="AA197"/>
  <c r="Y197"/>
  <c r="W197"/>
  <c r="BK197"/>
  <c r="N197"/>
  <c r="BE197"/>
  <c r="BI196"/>
  <c r="BH196"/>
  <c r="BG196"/>
  <c r="BF196"/>
  <c r="AA196"/>
  <c r="Y196"/>
  <c r="W196"/>
  <c r="BK196"/>
  <c r="N196"/>
  <c r="BE196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AA186"/>
  <c r="Y187"/>
  <c r="Y186"/>
  <c r="W187"/>
  <c r="W186"/>
  <c r="BK187"/>
  <c r="BK186"/>
  <c r="N186"/>
  <c r="N187"/>
  <c r="BE187"/>
  <c r="N94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AA163"/>
  <c r="Y164"/>
  <c r="Y163"/>
  <c r="W164"/>
  <c r="W163"/>
  <c r="BK164"/>
  <c r="BK163"/>
  <c r="N163"/>
  <c r="N164"/>
  <c r="BE164"/>
  <c r="N9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AA156"/>
  <c r="Y157"/>
  <c r="Y156"/>
  <c r="W157"/>
  <c r="W156"/>
  <c r="BK157"/>
  <c r="BK156"/>
  <c r="N156"/>
  <c r="N157"/>
  <c r="BE157"/>
  <c r="N92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AA145"/>
  <c r="AA144"/>
  <c r="AA143"/>
  <c r="Y146"/>
  <c r="Y145"/>
  <c r="Y144"/>
  <c r="Y143"/>
  <c r="W146"/>
  <c r="W145"/>
  <c r="W144"/>
  <c r="W143"/>
  <c i="1" r="AU92"/>
  <c i="3" r="BK146"/>
  <c r="BK145"/>
  <c r="N145"/>
  <c r="BK144"/>
  <c r="N144"/>
  <c r="BK143"/>
  <c r="N143"/>
  <c r="N89"/>
  <c r="N146"/>
  <c r="BE146"/>
  <c r="N91"/>
  <c r="N90"/>
  <c r="M140"/>
  <c r="M139"/>
  <c r="F139"/>
  <c r="F137"/>
  <c r="F135"/>
  <c r="BI123"/>
  <c r="BH123"/>
  <c r="BG123"/>
  <c r="BF123"/>
  <c r="N123"/>
  <c r="BE123"/>
  <c r="BI122"/>
  <c r="BH122"/>
  <c r="BG122"/>
  <c r="BF122"/>
  <c r="N122"/>
  <c r="BE122"/>
  <c r="BI121"/>
  <c r="BH121"/>
  <c r="BG121"/>
  <c r="BF121"/>
  <c r="N121"/>
  <c r="BE121"/>
  <c r="BI120"/>
  <c r="BH120"/>
  <c r="BG120"/>
  <c r="BF120"/>
  <c r="N120"/>
  <c r="BE120"/>
  <c r="BI119"/>
  <c r="BH119"/>
  <c r="BG119"/>
  <c r="BF119"/>
  <c r="N119"/>
  <c r="BE119"/>
  <c r="BI118"/>
  <c r="H37"/>
  <c i="1" r="BD92"/>
  <c i="3" r="BH118"/>
  <c r="H36"/>
  <c i="1" r="BC92"/>
  <c i="3" r="BG118"/>
  <c r="H35"/>
  <c i="1" r="BB92"/>
  <c i="3" r="BF118"/>
  <c r="M34"/>
  <c i="1" r="AW92"/>
  <c i="3" r="H34"/>
  <c i="1" r="BA92"/>
  <c i="3" r="N118"/>
  <c r="N117"/>
  <c r="L125"/>
  <c r="BE118"/>
  <c r="M33"/>
  <c i="1" r="AV92"/>
  <c i="3" r="H33"/>
  <c i="1" r="AZ92"/>
  <c i="3" r="M29"/>
  <c i="1" r="AS92"/>
  <c i="3" r="M28"/>
  <c r="M85"/>
  <c r="M84"/>
  <c r="F84"/>
  <c r="F82"/>
  <c r="F80"/>
  <c r="M31"/>
  <c i="1" r="AG92"/>
  <c i="3" r="L39"/>
  <c r="O16"/>
  <c r="E16"/>
  <c r="F140"/>
  <c r="F85"/>
  <c r="O15"/>
  <c r="O10"/>
  <c r="M137"/>
  <c r="M82"/>
  <c r="F6"/>
  <c r="F133"/>
  <c r="F78"/>
  <c i="2" r="N147"/>
  <c i="1" r="AY89"/>
  <c r="AX89"/>
  <c i="2" r="BI146"/>
  <c r="BH146"/>
  <c r="BG146"/>
  <c r="BF146"/>
  <c r="AA146"/>
  <c r="Y146"/>
  <c r="W146"/>
  <c r="BK146"/>
  <c r="N146"/>
  <c r="BE146"/>
  <c r="BI145"/>
  <c r="BH145"/>
  <c r="BG145"/>
  <c r="BF145"/>
  <c r="AA145"/>
  <c r="AA144"/>
  <c r="Y145"/>
  <c r="Y144"/>
  <c r="W145"/>
  <c r="W144"/>
  <c r="BK145"/>
  <c r="BK144"/>
  <c r="N144"/>
  <c r="N145"/>
  <c r="BE145"/>
  <c r="N96"/>
  <c r="BI143"/>
  <c r="BH143"/>
  <c r="BG143"/>
  <c r="BF143"/>
  <c r="AA143"/>
  <c r="Y143"/>
  <c r="W143"/>
  <c r="BK143"/>
  <c r="N143"/>
  <c r="BE143"/>
  <c r="BI142"/>
  <c r="BH142"/>
  <c r="BG142"/>
  <c r="BF142"/>
  <c r="AA142"/>
  <c r="AA141"/>
  <c r="AA140"/>
  <c r="Y142"/>
  <c r="Y141"/>
  <c r="Y140"/>
  <c r="W142"/>
  <c r="W141"/>
  <c r="W140"/>
  <c r="BK142"/>
  <c r="BK141"/>
  <c r="N141"/>
  <c r="BK140"/>
  <c r="N140"/>
  <c r="N142"/>
  <c r="BE142"/>
  <c r="N95"/>
  <c r="N94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AA132"/>
  <c r="Y133"/>
  <c r="Y132"/>
  <c r="W133"/>
  <c r="W132"/>
  <c r="BK133"/>
  <c r="BK132"/>
  <c r="N132"/>
  <c r="N133"/>
  <c r="BE133"/>
  <c r="N93"/>
  <c r="BI131"/>
  <c r="BH131"/>
  <c r="BG131"/>
  <c r="BF131"/>
  <c r="AA131"/>
  <c r="Y131"/>
  <c r="W131"/>
  <c r="BK131"/>
  <c r="N131"/>
  <c r="BE131"/>
  <c r="BI130"/>
  <c r="BH130"/>
  <c r="BG130"/>
  <c r="BF130"/>
  <c r="AA130"/>
  <c r="AA129"/>
  <c r="Y130"/>
  <c r="Y129"/>
  <c r="W130"/>
  <c r="W129"/>
  <c r="BK130"/>
  <c r="BK129"/>
  <c r="N129"/>
  <c r="N130"/>
  <c r="BE130"/>
  <c r="N92"/>
  <c r="BI128"/>
  <c r="BH128"/>
  <c r="BG128"/>
  <c r="BF128"/>
  <c r="AA128"/>
  <c r="Y128"/>
  <c r="W128"/>
  <c r="BK128"/>
  <c r="N128"/>
  <c r="BE128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89"/>
  <c i="2" r="BK127"/>
  <c r="BK126"/>
  <c r="N126"/>
  <c r="BK125"/>
  <c r="N125"/>
  <c r="BK124"/>
  <c r="N124"/>
  <c r="N89"/>
  <c r="N127"/>
  <c r="BE127"/>
  <c r="N91"/>
  <c r="N90"/>
  <c r="M121"/>
  <c r="M120"/>
  <c r="F120"/>
  <c r="F118"/>
  <c r="F116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H37"/>
  <c i="1" r="BD89"/>
  <c i="2" r="BH99"/>
  <c r="H36"/>
  <c i="1" r="BC89"/>
  <c i="2" r="BG99"/>
  <c r="H35"/>
  <c i="1" r="BB89"/>
  <c i="2" r="BF99"/>
  <c r="M34"/>
  <c i="1" r="AW89"/>
  <c i="2" r="H34"/>
  <c i="1" r="BA89"/>
  <c i="2" r="N99"/>
  <c r="N98"/>
  <c r="L106"/>
  <c r="BE99"/>
  <c r="M33"/>
  <c i="1" r="AV89"/>
  <c i="2" r="H33"/>
  <c i="1" r="AZ89"/>
  <c i="2" r="M29"/>
  <c i="1" r="AS89"/>
  <c i="2" r="M28"/>
  <c r="M85"/>
  <c r="M84"/>
  <c r="F84"/>
  <c r="F82"/>
  <c r="F80"/>
  <c r="M31"/>
  <c i="1" r="AG89"/>
  <c i="2" r="L39"/>
  <c r="O16"/>
  <c r="E16"/>
  <c r="F121"/>
  <c r="F85"/>
  <c r="O15"/>
  <c r="O10"/>
  <c r="M118"/>
  <c r="M82"/>
  <c r="F6"/>
  <c r="F114"/>
  <c r="F78"/>
  <c i="1" r="CK125"/>
  <c r="CJ125"/>
  <c r="CI125"/>
  <c r="CC125"/>
  <c r="CH125"/>
  <c r="CB125"/>
  <c r="CG125"/>
  <c r="CA125"/>
  <c r="CF125"/>
  <c r="BZ125"/>
  <c r="CE125"/>
  <c r="CK124"/>
  <c r="CJ124"/>
  <c r="CI124"/>
  <c r="CC124"/>
  <c r="CH124"/>
  <c r="CB124"/>
  <c r="CG124"/>
  <c r="CA124"/>
  <c r="CF124"/>
  <c r="BZ124"/>
  <c r="CE124"/>
  <c r="CK123"/>
  <c r="CJ123"/>
  <c r="CI123"/>
  <c r="CC123"/>
  <c r="CH123"/>
  <c r="CB123"/>
  <c r="CG123"/>
  <c r="CA123"/>
  <c r="CF123"/>
  <c r="BZ123"/>
  <c r="CE123"/>
  <c r="CK122"/>
  <c r="CJ122"/>
  <c r="CI122"/>
  <c r="CH122"/>
  <c r="CG122"/>
  <c r="CF122"/>
  <c r="BZ122"/>
  <c r="CE122"/>
  <c r="BD118"/>
  <c r="BC118"/>
  <c r="BB118"/>
  <c r="BA118"/>
  <c r="AZ118"/>
  <c r="AY118"/>
  <c r="AX118"/>
  <c r="AW118"/>
  <c r="AV118"/>
  <c r="AU118"/>
  <c r="AT118"/>
  <c r="AS118"/>
  <c r="AG118"/>
  <c r="BD116"/>
  <c r="BC116"/>
  <c r="BB116"/>
  <c r="BA116"/>
  <c r="AZ116"/>
  <c r="AY116"/>
  <c r="AX116"/>
  <c r="AW116"/>
  <c r="AV116"/>
  <c r="AU116"/>
  <c r="AT116"/>
  <c r="AS116"/>
  <c r="AG116"/>
  <c r="BD110"/>
  <c r="BC110"/>
  <c r="BB110"/>
  <c r="BA110"/>
  <c r="AZ110"/>
  <c r="AY110"/>
  <c r="AX110"/>
  <c r="AW110"/>
  <c r="AV110"/>
  <c r="AU110"/>
  <c r="AT110"/>
  <c r="AS110"/>
  <c r="AG110"/>
  <c r="BD109"/>
  <c r="BC109"/>
  <c r="BB109"/>
  <c r="BA109"/>
  <c r="AZ109"/>
  <c r="AY109"/>
  <c r="AX109"/>
  <c r="AW109"/>
  <c r="AV109"/>
  <c r="AU109"/>
  <c r="AT109"/>
  <c r="AS109"/>
  <c r="AG109"/>
  <c r="BD107"/>
  <c r="BC107"/>
  <c r="BB107"/>
  <c r="BA107"/>
  <c r="AZ107"/>
  <c r="AY107"/>
  <c r="AX107"/>
  <c r="AW107"/>
  <c r="AV107"/>
  <c r="AU107"/>
  <c r="AT107"/>
  <c r="AS107"/>
  <c r="AG107"/>
  <c r="BD105"/>
  <c r="BC105"/>
  <c r="BB105"/>
  <c r="BA105"/>
  <c r="AZ105"/>
  <c r="AY105"/>
  <c r="AX105"/>
  <c r="AW105"/>
  <c r="AV105"/>
  <c r="AU105"/>
  <c r="AT105"/>
  <c r="AS105"/>
  <c r="AG105"/>
  <c r="BD91"/>
  <c r="BC91"/>
  <c r="BB91"/>
  <c r="BA91"/>
  <c r="AZ91"/>
  <c r="AY91"/>
  <c r="AX91"/>
  <c r="AW91"/>
  <c r="AV91"/>
  <c r="AU91"/>
  <c r="AT91"/>
  <c r="AS91"/>
  <c r="AG91"/>
  <c r="BD90"/>
  <c r="BC90"/>
  <c r="BB90"/>
  <c r="BA90"/>
  <c r="AZ90"/>
  <c r="AY90"/>
  <c r="AX90"/>
  <c r="AW90"/>
  <c r="AV90"/>
  <c r="AU90"/>
  <c r="AT90"/>
  <c r="AS90"/>
  <c r="AG90"/>
  <c r="BD88"/>
  <c r="BC88"/>
  <c r="BB88"/>
  <c r="BA88"/>
  <c r="AZ88"/>
  <c r="AY88"/>
  <c r="AX88"/>
  <c r="AW88"/>
  <c r="AV88"/>
  <c r="AU88"/>
  <c r="AT88"/>
  <c r="AS88"/>
  <c r="AG8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25"/>
  <c r="CD125"/>
  <c r="AV125"/>
  <c r="BY125"/>
  <c r="AN125"/>
  <c r="AG124"/>
  <c r="CD124"/>
  <c r="AV124"/>
  <c r="BY124"/>
  <c r="AN124"/>
  <c r="AG123"/>
  <c r="CD123"/>
  <c r="AV123"/>
  <c r="BY123"/>
  <c r="AN123"/>
  <c r="AG122"/>
  <c r="AG121"/>
  <c r="AK27"/>
  <c r="AG127"/>
  <c r="CD122"/>
  <c r="W31"/>
  <c r="AV122"/>
  <c r="BY122"/>
  <c r="AK31"/>
  <c r="AN122"/>
  <c r="AN121"/>
  <c r="AT119"/>
  <c r="AN119"/>
  <c r="AN118"/>
  <c r="AT117"/>
  <c r="AN117"/>
  <c r="AN116"/>
  <c r="AT115"/>
  <c r="AN115"/>
  <c r="AT114"/>
  <c r="AN114"/>
  <c r="AT113"/>
  <c r="AN113"/>
  <c r="AT112"/>
  <c r="AN112"/>
  <c r="AT111"/>
  <c r="AN111"/>
  <c r="AN110"/>
  <c r="AN109"/>
  <c r="AT108"/>
  <c r="AN108"/>
  <c r="AN107"/>
  <c r="AT106"/>
  <c r="AN106"/>
  <c r="AN105"/>
  <c r="AT104"/>
  <c r="AN104"/>
  <c r="AT103"/>
  <c r="AN103"/>
  <c r="AT102"/>
  <c r="AN102"/>
  <c r="AT101"/>
  <c r="AN101"/>
  <c r="AT100"/>
  <c r="AN100"/>
  <c r="AT99"/>
  <c r="AN99"/>
  <c r="AT98"/>
  <c r="AN98"/>
  <c r="AT97"/>
  <c r="AN97"/>
  <c r="AT96"/>
  <c r="AN96"/>
  <c r="AT95"/>
  <c r="AN95"/>
  <c r="AT94"/>
  <c r="AN94"/>
  <c r="AT93"/>
  <c r="AN93"/>
  <c r="AT92"/>
  <c r="AN92"/>
  <c r="AN91"/>
  <c r="AN90"/>
  <c r="AT89"/>
  <c r="AN89"/>
  <c r="AN88"/>
  <c r="AN87"/>
  <c r="AN127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<sst xmlns="http://schemas.openxmlformats.org/spreadsheetml/2006/main">
  <si>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</si>
  <si>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</si>
  <si>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</si>
  <si>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</si>
  <si>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</si>
  <si>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</si>
  <si>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</si>
  <si>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</si>
  <si>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</si>
  <si>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</si>
  <si>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</si>
  <si>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</si>
  <si>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</si>
  <si>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</si>
  <si>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</si>
  <si>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</si>
  <si>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</si>
  <si>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150201707BCD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</si>
  <si>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</si>
  <si>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</si>
  <si>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Dobruška - objekt výuky</t>
  </si>
  <si>
    <t>JKSO:</t>
  </si>
  <si>
    <t/>
  </si>
  <si>
    <t>CC-CZ:</t>
  </si>
  <si>
    <t>Místo:</t>
  </si>
  <si>
    <t>Dobruška</t>
  </si>
  <si>
    <t>Datum:</t>
  </si>
  <si>
    <t>5. 3. 2018</t>
  </si>
  <si>
    <t>Objednatel:</t>
  </si>
  <si>
    <t>IČ:</t>
  </si>
  <si>
    <t>71340726</t>
  </si>
  <si>
    <t>SŠ - Podorlické vzdělávací centrum Dobruška</t>
  </si>
  <si>
    <t>DIČ:</t>
  </si>
  <si>
    <t>Zhotovitel:</t>
  </si>
  <si>
    <t>Vyplň údaj</t>
  </si>
  <si>
    <t>Projektant:</t>
  </si>
  <si>
    <t>64255727</t>
  </si>
  <si>
    <t>ApA Architektonicko-projekt.ateliér Vamberk s.r.o.</t>
  </si>
  <si>
    <t>CZ64255727</t>
  </si>
  <si>
    <t>True</t>
  </si>
  <si>
    <t>1</t>
  </si>
  <si>
    <t>Zpracovatel:</t>
  </si>
  <si>
    <t>0,1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</si>
  <si>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</si>
  <si>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</si>
  <si>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</si>
  <si>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</si>
  <si>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</si>
  <si>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</si>
  <si>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</si>
  <si>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</si>
  <si>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</si>
  <si>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</si>
  <si>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</si>
  <si>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</si>
  <si>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</si>
  <si>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</si>
  <si>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</si>
  <si>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</si>
  <si>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</si>
  <si>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</si>
  <si>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</si>
  <si>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</si>
  <si>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</si>
  <si>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</si>
  <si>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</si>
  <si>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</si>
  <si>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</si>
  <si>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</si>
  <si>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</si>
  <si>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</si>
  <si>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</si>
  <si>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</si>
  <si>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</si>
  <si>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</si>
  <si>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</si>
  <si>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</si>
  <si>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</si>
  <si>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</si>
  <si>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</si>
  <si>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</si>
  <si>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</si>
  <si>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</si>
  <si>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</si>
  <si>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</si>
  <si>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</si>
  <si>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</si>
  <si>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{f0ab3cf0-3b7e-47c3-940a-01dc0b0f6a1f}</t>
  </si>
  <si>
    <t>{00000000-0000-0000-0000-000000000000}</t>
  </si>
  <si>
    <t>OD</t>
  </si>
  <si>
    <t>Odstranění stavby</t>
  </si>
  <si>
    <t>{45c5d703-1a47-46dd-a25c-5ca29e81e1b3}</t>
  </si>
  <si>
    <t>/</t>
  </si>
  <si>
    <t>2</t>
  </si>
  <si>
    <t>{110015f3-d605-4374-a3d0-223378ad496b}</t>
  </si>
  <si>
    <t>SO 01</t>
  </si>
  <si>
    <t>Objekt výuky</t>
  </si>
  <si>
    <t>{ad473d1d-a0ee-4a15-ac67-f679bf255941}</t>
  </si>
  <si>
    <t>001</t>
  </si>
  <si>
    <t>Stavební část</t>
  </si>
  <si>
    <t>{9b55480b-020e-42a6-a95f-77b1c559e1ba}</t>
  </si>
  <si>
    <t>3</t>
  </si>
  <si>
    <t>###NOINSERT###</t>
  </si>
  <si>
    <t>001A</t>
  </si>
  <si>
    <t>Pilotové založení objektu</t>
  </si>
  <si>
    <t>{f7ef9505-305a-414d-8be2-cff62f2dabc2}</t>
  </si>
  <si>
    <t>002</t>
  </si>
  <si>
    <t>Vzduchotechnika</t>
  </si>
  <si>
    <t>{0ba1bf6a-0b63-4fa1-b355-024958a2e55a}</t>
  </si>
  <si>
    <t>003</t>
  </si>
  <si>
    <t>Zařízení pro vytápění staveb</t>
  </si>
  <si>
    <t>{f093b1aa-76c3-4de8-b821-069f4360d3e6}</t>
  </si>
  <si>
    <t>004</t>
  </si>
  <si>
    <t>Areálový plynovod</t>
  </si>
  <si>
    <t>{b21d0719-2929-4cb0-a5b6-226216b7660a}</t>
  </si>
  <si>
    <t>005</t>
  </si>
  <si>
    <t>Kabelová přípojka NN</t>
  </si>
  <si>
    <t>{23008478-c72d-4f16-811c-80b5a7c6cd90}</t>
  </si>
  <si>
    <t>006</t>
  </si>
  <si>
    <t>Elektroinstalace - silnoproud</t>
  </si>
  <si>
    <t>{75dd55ed-b262-4541-b3fe-26a63a73a6f9}</t>
  </si>
  <si>
    <t>007</t>
  </si>
  <si>
    <t>Elektroinstalace - slaboproud</t>
  </si>
  <si>
    <t>{e3a71f18-8fd3-458b-90cd-3b228fa80fe6}</t>
  </si>
  <si>
    <t>008</t>
  </si>
  <si>
    <t>Ochrana před bleskem</t>
  </si>
  <si>
    <t>{5c2f2590-8d2a-4916-8064-f1cf4c6439d2}</t>
  </si>
  <si>
    <t>009</t>
  </si>
  <si>
    <t>Zdravotně technické instalace</t>
  </si>
  <si>
    <t>{0a9e5b3f-e624-4f12-8acb-2e6a0eb9cf0f}</t>
  </si>
  <si>
    <t>010</t>
  </si>
  <si>
    <t>Splašková kanalizační přípojka</t>
  </si>
  <si>
    <t>{14e176ea-f9af-446a-ac8b-3381c02085d8}</t>
  </si>
  <si>
    <t>011</t>
  </si>
  <si>
    <t>Přípojka vody</t>
  </si>
  <si>
    <t>{e70379c6-26ed-40a2-9e74-81ac889e0859}</t>
  </si>
  <si>
    <t>012</t>
  </si>
  <si>
    <t>Sadové úpravy, zeleň</t>
  </si>
  <si>
    <t>{f11add18-f6be-4077-ad52-d29dd5d2ba4a}</t>
  </si>
  <si>
    <t>SO 02</t>
  </si>
  <si>
    <t>Dešťová kanalizační přípojka</t>
  </si>
  <si>
    <t>{20b3d2f8-ea48-4150-acfc-1a341d5f16eb}</t>
  </si>
  <si>
    <t>{eb97608a-b28c-4e77-9f9e-10b333ef277d}</t>
  </si>
  <si>
    <t>SO 03</t>
  </si>
  <si>
    <t>Zpevněná plocha, komunikace</t>
  </si>
  <si>
    <t>{c74c876c-f56e-4b91-85e6-82ea56fa8ad0}</t>
  </si>
  <si>
    <t>{c6cd7771-a456-4c20-9053-0dde180b4429}</t>
  </si>
  <si>
    <t>NN</t>
  </si>
  <si>
    <t>Neuznatelné náklady</t>
  </si>
  <si>
    <t>{f388c623-e2d8-4c13-8922-585c7e166684}</t>
  </si>
  <si>
    <t>{23ff5be0-04c1-4ace-84d3-f3ed6f24967f}</t>
  </si>
  <si>
    <t>{b68f9baf-f522-4dd1-abe5-ddf69ad11768}</t>
  </si>
  <si>
    <t>{a0affc8a-4588-4b18-9958-7f36b2500a06}</t>
  </si>
  <si>
    <t>{42e5501c-b672-454d-bde3-437abe310cf6}</t>
  </si>
  <si>
    <t>{85a78c49-f610-4792-85fe-1c62c07d9e6f}</t>
  </si>
  <si>
    <t>{813b5052-e89d-41d2-839a-649cdbd8ad36}</t>
  </si>
  <si>
    <t>SO 04</t>
  </si>
  <si>
    <t>Přeložka stávající jednotné kanalizace</t>
  </si>
  <si>
    <t>{4b533d19-c33b-4f91-bdde-8a084ffcbd7b}</t>
  </si>
  <si>
    <t>01</t>
  </si>
  <si>
    <t>Přeložka sávající jenotné kanalizace</t>
  </si>
  <si>
    <t>{7862bed4-e086-4186-8c50-7f9c1ec5df5f}</t>
  </si>
  <si>
    <t>VRN</t>
  </si>
  <si>
    <t>Vedlejší rozpočtové náklady</t>
  </si>
  <si>
    <t>{2fe66774-b3bd-4994-9ef7-f38aef2e650d}</t>
  </si>
  <si>
    <t>{05020764-9beb-41f2-a0c1-a2b256907da4}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</si>
  <si>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</si>
  <si>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</si>
  <si>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</si>
  <si>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</si>
  <si>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</si>
  <si>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</si>
  <si>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</si>
  <si>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</si>
  <si>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</si>
  <si>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</si>
  <si>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</si>
  <si>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</si>
  <si>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</si>
  <si>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</si>
  <si>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</si>
  <si>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</si>
  <si>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OD - Odstranění stavby</t>
  </si>
  <si>
    <t>Část: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</si>
  <si>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</si>
  <si>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</si>
  <si>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</si>
  <si>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</si>
  <si>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</si>
  <si>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</si>
  <si>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</si>
  <si>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</si>
  <si>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</si>
  <si>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</si>
  <si>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</si>
  <si>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</si>
  <si>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765 - Krytina skládaná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</si>
  <si>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</si>
  <si>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</si>
  <si>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</si>
  <si>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</si>
  <si>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</si>
  <si>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</si>
  <si>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</si>
  <si>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</si>
  <si>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</si>
  <si>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</si>
  <si>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</si>
  <si>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</si>
  <si>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</si>
  <si>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</si>
  <si>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</si>
  <si>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</si>
  <si>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</si>
  <si>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</si>
  <si>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</si>
  <si>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</si>
  <si>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</si>
  <si>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</si>
  <si>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</si>
  <si>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</si>
  <si>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113107162</t>
  </si>
  <si>
    <t>Odstranění podkladu pl přes 50 do 200 m2 z kameniva drceného tl 200 mm</t>
  </si>
  <si>
    <t>m2</t>
  </si>
  <si>
    <t>4</t>
  </si>
  <si>
    <t>1409174263</t>
  </si>
  <si>
    <t>113107171</t>
  </si>
  <si>
    <t>Odstranění podkladu pl přes 50 do 200 m2 z betonu prostého tl 150 mm</t>
  </si>
  <si>
    <t>1303197409</t>
  </si>
  <si>
    <t>961021311</t>
  </si>
  <si>
    <t>Bourání základů ze zdiva kamenného</t>
  </si>
  <si>
    <t>m3</t>
  </si>
  <si>
    <t>1200098520</t>
  </si>
  <si>
    <t>981013414</t>
  </si>
  <si>
    <t>Demolice budov zděných na MC nebo z betonu podíl konstrukcí do 25 % těžkou mechanizací</t>
  </si>
  <si>
    <t>1296553959</t>
  </si>
  <si>
    <t>5</t>
  </si>
  <si>
    <t>997006512</t>
  </si>
  <si>
    <t>Vodorovné doprava suti s naložením a složením na skládku do 1 km</t>
  </si>
  <si>
    <t>t</t>
  </si>
  <si>
    <t>1233565288</t>
  </si>
  <si>
    <t>6</t>
  </si>
  <si>
    <t>997006519R1</t>
  </si>
  <si>
    <t>Příplatek k vodorovnému přemístění suti na skládku ZKD 1 km přes 1 km - suť a kamenivo</t>
  </si>
  <si>
    <t>1883296684</t>
  </si>
  <si>
    <t>7</t>
  </si>
  <si>
    <t>997006519R2</t>
  </si>
  <si>
    <t>Příplatek k vodorovnému přemístění suti na skládku ZKD 1 km přes 1 km - ostatní odpad</t>
  </si>
  <si>
    <t>-1657438494</t>
  </si>
  <si>
    <t>8</t>
  </si>
  <si>
    <t>997013803R</t>
  </si>
  <si>
    <t>Poplatek za uložení netříděné suti na skládce (skládkovné)</t>
  </si>
  <si>
    <t>-2020625841</t>
  </si>
  <si>
    <t>9</t>
  </si>
  <si>
    <t>997013814</t>
  </si>
  <si>
    <t>Poplatek za uložení stavebního odpadu z izolačních hmot na skládce (skládkovné)</t>
  </si>
  <si>
    <t>13025163</t>
  </si>
  <si>
    <t>10</t>
  </si>
  <si>
    <t>997013821</t>
  </si>
  <si>
    <t>Poplatek za uložení stavebního odpadu s azbestem na skládce (skládkovné)</t>
  </si>
  <si>
    <t>1778022083</t>
  </si>
  <si>
    <t>11</t>
  </si>
  <si>
    <t>997221855</t>
  </si>
  <si>
    <t>Poplatek za uložení odpadu z kameniva na skládce (skládkovné)</t>
  </si>
  <si>
    <t>491392711</t>
  </si>
  <si>
    <t>12</t>
  </si>
  <si>
    <t>711131811</t>
  </si>
  <si>
    <t>Odstranění izolace proti zemní vlhkosti vodorovné</t>
  </si>
  <si>
    <t>16</t>
  </si>
  <si>
    <t>1672536479</t>
  </si>
  <si>
    <t>13</t>
  </si>
  <si>
    <t>998711201</t>
  </si>
  <si>
    <t>Přesun hmot procentní pro izolace proti vodě, vlhkosti a plynům v objektech v do 6 m</t>
  </si>
  <si>
    <t>%</t>
  </si>
  <si>
    <t>-1838874269</t>
  </si>
  <si>
    <t>14</t>
  </si>
  <si>
    <t>765131851</t>
  </si>
  <si>
    <t>Demontáž vlnité vláknocementové krytiny sklonu do 30° do suti</t>
  </si>
  <si>
    <t>-107088479</t>
  </si>
  <si>
    <t>998765201</t>
  </si>
  <si>
    <t>Přesun hmot procentní pro krytiny skládané v objektech v do 6 m</t>
  </si>
  <si>
    <t>-1069166590</t>
  </si>
  <si>
    <t>VP - Vícepráce</t>
  </si>
  <si>
    <t>PN</t>
  </si>
  <si>
    <t>SO 01 - Objekt výuky</t>
  </si>
  <si>
    <t>001 - Stavební část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</si>
  <si>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</si>
  <si>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</si>
  <si>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</si>
  <si>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</si>
  <si>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</si>
  <si>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</si>
  <si>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</si>
  <si>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</si>
  <si>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</si>
  <si>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</si>
  <si>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</si>
  <si>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</si>
  <si>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</si>
  <si>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</si>
  <si>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</si>
  <si>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</si>
  <si>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</si>
  <si>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</si>
  <si>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</si>
  <si>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33-M - Montáže dopr.zaříz.,sklad. zař. a váh</t>
  </si>
  <si>
    <t>121101102</t>
  </si>
  <si>
    <t>Sejmutí ornice s přemístěním na vzdálenost do 100 m</t>
  </si>
  <si>
    <t>629880543</t>
  </si>
  <si>
    <t>122201102</t>
  </si>
  <si>
    <t>Odkopávky a prokopávky nezapažené v hornině tř. 3 objem do 1000 m3</t>
  </si>
  <si>
    <t>-1305430722</t>
  </si>
  <si>
    <t>131201101</t>
  </si>
  <si>
    <t>Hloubení jam nezapažených v hornině tř. 3 objemu do 100 m3</t>
  </si>
  <si>
    <t>466334913</t>
  </si>
  <si>
    <t>132201202</t>
  </si>
  <si>
    <t>Hloubení rýh š do 2000 mm v hornině tř. 3 objemu do 1000 m3</t>
  </si>
  <si>
    <t>-450823315</t>
  </si>
  <si>
    <t>162701101</t>
  </si>
  <si>
    <t>Vodorovné přemístění do 6000 m výkopku/sypaniny z horniny tř. 1 až 4</t>
  </si>
  <si>
    <t>1531061122</t>
  </si>
  <si>
    <t>167101102</t>
  </si>
  <si>
    <t>Nakládání výkopku z hornin tř. 1 až 4 přes 100 m3</t>
  </si>
  <si>
    <t>-651639979</t>
  </si>
  <si>
    <t>171201201</t>
  </si>
  <si>
    <t>Uložení sypaniny na skládky</t>
  </si>
  <si>
    <t>446329562</t>
  </si>
  <si>
    <t>171201211</t>
  </si>
  <si>
    <t>Poplatek za uložení odpadu ze sypaniny na skládce (skládkovné)</t>
  </si>
  <si>
    <t>972455569</t>
  </si>
  <si>
    <t>174101101</t>
  </si>
  <si>
    <t>Zásyp jam, šachet rýh nebo kolem objektů sypaninou se zhutněním</t>
  </si>
  <si>
    <t>277219952</t>
  </si>
  <si>
    <t>181301113</t>
  </si>
  <si>
    <t>Rozprostření ornice tl vrstvy do 200 mm pl přes 500 m2 v rovině nebo ve svahu do 1:5</t>
  </si>
  <si>
    <t>-1494866171</t>
  </si>
  <si>
    <t>270A2101</t>
  </si>
  <si>
    <t>Základy ze ŽB tř. C 16/20 pro konstrukce a budovy včetně výztuže</t>
  </si>
  <si>
    <t>1344773329</t>
  </si>
  <si>
    <t>271532213</t>
  </si>
  <si>
    <t>Podsyp pod základové konstrukce se zhutněním z hrubého kameniva frakce 8 až 16 mm</t>
  </si>
  <si>
    <t>516531457</t>
  </si>
  <si>
    <t>273321311</t>
  </si>
  <si>
    <t>Základové desky ze ŽB bez zvýšených nároků na prostředí tř. C 16/20</t>
  </si>
  <si>
    <t>2129458066</t>
  </si>
  <si>
    <t>273351215</t>
  </si>
  <si>
    <t>Zřízení bednění stěn základových desek</t>
  </si>
  <si>
    <t>-2100833319</t>
  </si>
  <si>
    <t>273351216</t>
  </si>
  <si>
    <t>Odstranění bednění stěn základových desek</t>
  </si>
  <si>
    <t>-1473298547</t>
  </si>
  <si>
    <t>273362021</t>
  </si>
  <si>
    <t>Výztuž základových desek svařovanými sítěmi Kari</t>
  </si>
  <si>
    <t>144431642</t>
  </si>
  <si>
    <t>17</t>
  </si>
  <si>
    <t>311238126</t>
  </si>
  <si>
    <t>Zdivo nosné zvukově izolační tl 190 mm P20 z broušených cihel na tenkovrstvou maltu</t>
  </si>
  <si>
    <t>206663905</t>
  </si>
  <si>
    <t>18</t>
  </si>
  <si>
    <t>311238143</t>
  </si>
  <si>
    <t>Zdivo nosné vnitřní z cihel broušených tl 240 mm pevnosti P10 lepených tenkovrstvou maltou</t>
  </si>
  <si>
    <t>716563117</t>
  </si>
  <si>
    <t>19</t>
  </si>
  <si>
    <t>311238144</t>
  </si>
  <si>
    <t>Zdivo nosné vnitřní z cihel broušených tl 300 mm pevnosti P10 lepených tenkovrstvou maltou</t>
  </si>
  <si>
    <t>1003970937</t>
  </si>
  <si>
    <t>20</t>
  </si>
  <si>
    <t>311238245</t>
  </si>
  <si>
    <t>Zdivo nosné vnější z cihel broušených tl 440 mm pevnosti P15 lepených tenkovrstvou maltou</t>
  </si>
  <si>
    <t>64821828</t>
  </si>
  <si>
    <t>317168111</t>
  </si>
  <si>
    <t>Překlad keramický plochý š 11,5 cm dl 100 cm</t>
  </si>
  <si>
    <t>kus</t>
  </si>
  <si>
    <t>-92779347</t>
  </si>
  <si>
    <t>22</t>
  </si>
  <si>
    <t>317168112</t>
  </si>
  <si>
    <t>Překlad keramický plochý š 11,5 cm dl 125 cm</t>
  </si>
  <si>
    <t>-970787613</t>
  </si>
  <si>
    <t>23</t>
  </si>
  <si>
    <t>317168116</t>
  </si>
  <si>
    <t>Překlad keramický plochý š 11,5 cm dl 225 cm</t>
  </si>
  <si>
    <t>1004193918</t>
  </si>
  <si>
    <t>24</t>
  </si>
  <si>
    <t>317168122</t>
  </si>
  <si>
    <t>Překlad keramický plochý š 14,5 cm dl 125 cm</t>
  </si>
  <si>
    <t>-1111062636</t>
  </si>
  <si>
    <t>25</t>
  </si>
  <si>
    <t>317168131</t>
  </si>
  <si>
    <t>Překlad keramický vysoký v 23,8 cm dl 125 cm</t>
  </si>
  <si>
    <t>246443287</t>
  </si>
  <si>
    <t>26</t>
  </si>
  <si>
    <t>317168133</t>
  </si>
  <si>
    <t>Překlad keramický vysoký v 23,8 cm dl 175 cm</t>
  </si>
  <si>
    <t>-1796635074</t>
  </si>
  <si>
    <t>27</t>
  </si>
  <si>
    <t>317168134</t>
  </si>
  <si>
    <t>Překlad keramický vysoký v 23,8 cm dl 200 cm</t>
  </si>
  <si>
    <t>1215638136</t>
  </si>
  <si>
    <t>28</t>
  </si>
  <si>
    <t>317168135</t>
  </si>
  <si>
    <t>Překlad keramický vysoký v 23,8 cm dl 225 cm</t>
  </si>
  <si>
    <t>-1151966246</t>
  </si>
  <si>
    <t>29</t>
  </si>
  <si>
    <t>317168136</t>
  </si>
  <si>
    <t>Překlad keramický vysoký v 23,8 cm dl 250 cm</t>
  </si>
  <si>
    <t>-573826444</t>
  </si>
  <si>
    <t>30</t>
  </si>
  <si>
    <t>317168138</t>
  </si>
  <si>
    <t>Překlad keramický vysoký v 23,8 cm dl 300 cm</t>
  </si>
  <si>
    <t>-289549205</t>
  </si>
  <si>
    <t>31</t>
  </si>
  <si>
    <t>317168139</t>
  </si>
  <si>
    <t>Překlad keramický vysoký v 23,8 cm dl 325 cm</t>
  </si>
  <si>
    <t>-1047869880</t>
  </si>
  <si>
    <t>32</t>
  </si>
  <si>
    <t>317168441</t>
  </si>
  <si>
    <t>Překlad keramobetonový vysoký spřažený v 23,8 cm š 30 cm dl 375 cm</t>
  </si>
  <si>
    <t>764391454</t>
  </si>
  <si>
    <t>33</t>
  </si>
  <si>
    <t>317168442</t>
  </si>
  <si>
    <t xml:space="preserve">Překlad keramobetonový vysoký spřažený v 23,8 cm š 30 cm dl  400 cm</t>
  </si>
  <si>
    <t>2140673456</t>
  </si>
  <si>
    <t>34</t>
  </si>
  <si>
    <t>317168448</t>
  </si>
  <si>
    <t xml:space="preserve">Překlad keramobetonový vysoký spřažený v 23,8 cm š 30 cm dl  550 cm</t>
  </si>
  <si>
    <t>-975221691</t>
  </si>
  <si>
    <t>35</t>
  </si>
  <si>
    <t>317998112</t>
  </si>
  <si>
    <t>Tepelná izolace mezi překlady v 24 cm z polystyrénu tl 70 mm</t>
  </si>
  <si>
    <t>m</t>
  </si>
  <si>
    <t>392699714</t>
  </si>
  <si>
    <t>36</t>
  </si>
  <si>
    <t>342248140</t>
  </si>
  <si>
    <t>Příčky z cihel broušených tl 80 mm pevnosti P10 s lepenými žebry</t>
  </si>
  <si>
    <t>-1794156728</t>
  </si>
  <si>
    <t>37</t>
  </si>
  <si>
    <t>342248141</t>
  </si>
  <si>
    <t>Příčky z cihel broušených tl 115 mm pevnosti P10 s lepenými žebry</t>
  </si>
  <si>
    <t>1996488734</t>
  </si>
  <si>
    <t>38</t>
  </si>
  <si>
    <t>342248142</t>
  </si>
  <si>
    <t>Příčky z cihel broušených tl 140 mm pevnosti P10 s lepenými žebry</t>
  </si>
  <si>
    <t>1483658959</t>
  </si>
  <si>
    <t>39</t>
  </si>
  <si>
    <t>411121145R1</t>
  </si>
  <si>
    <t>D+M prefabrikovaných ŽB stropů ze stropních panelů - strop nad 1.NP, vč. jeřábu, zálivkové hmoty a výztuže</t>
  </si>
  <si>
    <t>-1331106579</t>
  </si>
  <si>
    <t>40</t>
  </si>
  <si>
    <t>411121145R2</t>
  </si>
  <si>
    <t>D+M prefabrikovaných ŽB stropů ze stropních panelů - strop nad 2.NP, vč. jeřábu, zálivkové hmoty a výztuže</t>
  </si>
  <si>
    <t>582536178</t>
  </si>
  <si>
    <t>41</t>
  </si>
  <si>
    <t>417351115</t>
  </si>
  <si>
    <t>Zřízení bednění ztužujících věnců</t>
  </si>
  <si>
    <t>1965416268</t>
  </si>
  <si>
    <t>42</t>
  </si>
  <si>
    <t>417351116</t>
  </si>
  <si>
    <t>Odstranění bednění ztužujících věnců</t>
  </si>
  <si>
    <t>-1021206730</t>
  </si>
  <si>
    <t>43</t>
  </si>
  <si>
    <t>420A0002</t>
  </si>
  <si>
    <t>Ztužující pásy a věnce ze ŽB tř. C 20/25 včetně výztuže 70 kg/m3</t>
  </si>
  <si>
    <t>1932624495</t>
  </si>
  <si>
    <t>44</t>
  </si>
  <si>
    <t>430321313</t>
  </si>
  <si>
    <t>Schodišťová konstrukce a rampa ze ŽB tř. C 16/20</t>
  </si>
  <si>
    <t>-1056016114</t>
  </si>
  <si>
    <t>45</t>
  </si>
  <si>
    <t>430362021</t>
  </si>
  <si>
    <t>Výztuž schodišťové konstrukce a rampy svařovanými sítěmi Kari</t>
  </si>
  <si>
    <t>19461673</t>
  </si>
  <si>
    <t>46</t>
  </si>
  <si>
    <t>431351121</t>
  </si>
  <si>
    <t>Zřízení bednění podest schodišť a ramp přímočarých v do 4 m</t>
  </si>
  <si>
    <t>-1895929502</t>
  </si>
  <si>
    <t>47</t>
  </si>
  <si>
    <t>431351122</t>
  </si>
  <si>
    <t>Odstranění bednění podest schodišť a ramp přímočarých v do 4 m</t>
  </si>
  <si>
    <t>-1106941545</t>
  </si>
  <si>
    <t>48</t>
  </si>
  <si>
    <t>433351131</t>
  </si>
  <si>
    <t>Zřízení bednění schodnic přímočarých schodišť v do 4 m</t>
  </si>
  <si>
    <t>569187852</t>
  </si>
  <si>
    <t>49</t>
  </si>
  <si>
    <t>433351132</t>
  </si>
  <si>
    <t>Odstranění bednění schodnic přímočarých schodišť v do 4 m</t>
  </si>
  <si>
    <t>-1550600419</t>
  </si>
  <si>
    <t>50</t>
  </si>
  <si>
    <t>435123912R</t>
  </si>
  <si>
    <t>D+M prefabrikovaných ŽB schodišťových dílců, vč. jeřábu</t>
  </si>
  <si>
    <t>-1162346489</t>
  </si>
  <si>
    <t>51</t>
  </si>
  <si>
    <t>611111212</t>
  </si>
  <si>
    <t>Vyspravení povrchu stropů z prefabrikovaných dílců š do 1800 mm maltou cementovou se zahlazením</t>
  </si>
  <si>
    <t>-1999758446</t>
  </si>
  <si>
    <t>52</t>
  </si>
  <si>
    <t>611131121</t>
  </si>
  <si>
    <t>Penetrace akrylát-silikonová vnitřních stropů nanášená ručně</t>
  </si>
  <si>
    <t>1288719812</t>
  </si>
  <si>
    <t>53</t>
  </si>
  <si>
    <t>611135011</t>
  </si>
  <si>
    <t>Vyrovnání podkladu vnitřních stropů tmelem tl do 2 mm</t>
  </si>
  <si>
    <t>-847173582</t>
  </si>
  <si>
    <t>54</t>
  </si>
  <si>
    <t>611142001</t>
  </si>
  <si>
    <t>Potažení vnitřních stropů sklovláknitým pletivem vtlačeným do tenkovrstvé hmoty</t>
  </si>
  <si>
    <t>-865074594</t>
  </si>
  <si>
    <t>55</t>
  </si>
  <si>
    <t>611311131</t>
  </si>
  <si>
    <t>Potažení vnitřních rovných stropů vápenným štukem tloušťky do 3 mm</t>
  </si>
  <si>
    <t>-565855964</t>
  </si>
  <si>
    <t>56</t>
  </si>
  <si>
    <t>612321121</t>
  </si>
  <si>
    <t>Vápenocementová omítka hladká jednovrstvá vnitřních stěn nanášená ručně</t>
  </si>
  <si>
    <t>-2130391620</t>
  </si>
  <si>
    <t>57</t>
  </si>
  <si>
    <t>612321141</t>
  </si>
  <si>
    <t>Vápenocementová omítka štuková dvouvrstvá vnitřních stěn nanášená ručně</t>
  </si>
  <si>
    <t>-1794484848</t>
  </si>
  <si>
    <t>58</t>
  </si>
  <si>
    <t>612325302</t>
  </si>
  <si>
    <t>Vápenocementová štuková omítka ostění nebo nadpraží</t>
  </si>
  <si>
    <t>253961721</t>
  </si>
  <si>
    <t>59</t>
  </si>
  <si>
    <t>622135011</t>
  </si>
  <si>
    <t>Vyrovnání podkladu vnějších stěn tmelem tl do 2 mm</t>
  </si>
  <si>
    <t>2139921339</t>
  </si>
  <si>
    <t>60</t>
  </si>
  <si>
    <t>622142001</t>
  </si>
  <si>
    <t>Potažení vnějších stěn sklovláknitým pletivem vtlačeným do tenkovrstvé hmoty</t>
  </si>
  <si>
    <t>1942132979</t>
  </si>
  <si>
    <t>61</t>
  </si>
  <si>
    <t>622143002</t>
  </si>
  <si>
    <t>Montáž omítkových plastových nebo pozinkovaných dilatačních profilů</t>
  </si>
  <si>
    <t>-1709772921</t>
  </si>
  <si>
    <t>62</t>
  </si>
  <si>
    <t>M</t>
  </si>
  <si>
    <t>590515000</t>
  </si>
  <si>
    <t>profil dilatační stěnový , dl. 2,5 m</t>
  </si>
  <si>
    <t>438813145</t>
  </si>
  <si>
    <t>63</t>
  </si>
  <si>
    <t>622143003</t>
  </si>
  <si>
    <t>Montáž omítkových plastových nebo pozinkovaných rohových profilů s tkaninou</t>
  </si>
  <si>
    <t>-98225334</t>
  </si>
  <si>
    <t>64</t>
  </si>
  <si>
    <t>590514800</t>
  </si>
  <si>
    <t>lišta rohová Al 10/10 cm s tkaninou bal. 2,5 m</t>
  </si>
  <si>
    <t>-1924852434</t>
  </si>
  <si>
    <t>65</t>
  </si>
  <si>
    <t>622531061</t>
  </si>
  <si>
    <t>Tenkovrstvá silikonová rýhovaná omítka tl. 3,0 mm včetně penetrace vnějších stěn</t>
  </si>
  <si>
    <t>914046562</t>
  </si>
  <si>
    <t>66</t>
  </si>
  <si>
    <t>622811001</t>
  </si>
  <si>
    <t>Tepelně izolační jednovrstvá omítka vnějších stěn tloušťky do 20 mm</t>
  </si>
  <si>
    <t>1452435404</t>
  </si>
  <si>
    <t>67</t>
  </si>
  <si>
    <t>629991011</t>
  </si>
  <si>
    <t>Zakrytí výplní otvorů a svislých ploch fólií přilepenou lepící páskou</t>
  </si>
  <si>
    <t>1308899203</t>
  </si>
  <si>
    <t>68</t>
  </si>
  <si>
    <t>631311114</t>
  </si>
  <si>
    <t>Mazanina tl do 80 mm z betonu prostého bez zvýšených nároků na prostředí tř. C 16/20</t>
  </si>
  <si>
    <t>-501558514</t>
  </si>
  <si>
    <t>69</t>
  </si>
  <si>
    <t>631311134</t>
  </si>
  <si>
    <t>Mazanina tl do 240 mm z betonu prostého bez zvýšených nároků na prostředí tř. C 16/20</t>
  </si>
  <si>
    <t>-1647763933</t>
  </si>
  <si>
    <t>70</t>
  </si>
  <si>
    <t>631319171</t>
  </si>
  <si>
    <t>Příplatek k mazanině tl do 80 mm za stržení povrchu spodní vrstvy před vložením výztuže</t>
  </si>
  <si>
    <t>1546019201</t>
  </si>
  <si>
    <t>71</t>
  </si>
  <si>
    <t>631319175</t>
  </si>
  <si>
    <t>Příplatek k mazanině tl do 240 mm za stržení povrchu spodní vrstvy před vložením výztuže</t>
  </si>
  <si>
    <t>495309274</t>
  </si>
  <si>
    <t>72</t>
  </si>
  <si>
    <t>631362021</t>
  </si>
  <si>
    <t>Výztuž mazanin svařovanými sítěmi Kari</t>
  </si>
  <si>
    <t>1848983052</t>
  </si>
  <si>
    <t>73</t>
  </si>
  <si>
    <t>632441213</t>
  </si>
  <si>
    <t>Potěr anhydritový samonivelační tl do 40 mm C20 litý</t>
  </si>
  <si>
    <t>527559767</t>
  </si>
  <si>
    <t>74</t>
  </si>
  <si>
    <t>632451022</t>
  </si>
  <si>
    <t>Vyrovnávací potěr tl do 30 mm z MC 15 provedený v pásu</t>
  </si>
  <si>
    <t>-871001498</t>
  </si>
  <si>
    <t>75</t>
  </si>
  <si>
    <t>632481213</t>
  </si>
  <si>
    <t>Separační vrstva z PE fólie</t>
  </si>
  <si>
    <t>1218460897</t>
  </si>
  <si>
    <t>76</t>
  </si>
  <si>
    <t>635111242R</t>
  </si>
  <si>
    <t>Násyp pod podlahy z kameniva fr. 0-63 se zhutněním</t>
  </si>
  <si>
    <t>1722365002</t>
  </si>
  <si>
    <t>77</t>
  </si>
  <si>
    <t>637111111R</t>
  </si>
  <si>
    <t>Okapový chodník ze štěrkopísku tl 100 mm s udusáním - podklad</t>
  </si>
  <si>
    <t>651690254</t>
  </si>
  <si>
    <t>78</t>
  </si>
  <si>
    <t>637121111</t>
  </si>
  <si>
    <t>Okapový chodník z kačírku tl 100 mm s udusáním</t>
  </si>
  <si>
    <t>464343078</t>
  </si>
  <si>
    <t>79</t>
  </si>
  <si>
    <t>637211121</t>
  </si>
  <si>
    <t>Okapový chodník z betonových dlaždic tl 40 mm kladených do písku se zalitím spár MC</t>
  </si>
  <si>
    <t>-85658662</t>
  </si>
  <si>
    <t>80</t>
  </si>
  <si>
    <t>637211311</t>
  </si>
  <si>
    <t>Dlažba z betonových vymývaných dlaždic tl 50 mm na MC 10</t>
  </si>
  <si>
    <t>862585419</t>
  </si>
  <si>
    <t>81</t>
  </si>
  <si>
    <t>637211911</t>
  </si>
  <si>
    <t>Příplatek k okapovém chodníku za zalévání spár asfaltem podél budovy</t>
  </si>
  <si>
    <t>1613782985</t>
  </si>
  <si>
    <t>82</t>
  </si>
  <si>
    <t>642944121</t>
  </si>
  <si>
    <t>Osazování ocelových zárubní dodatečné pl do 2,5 m2</t>
  </si>
  <si>
    <t>-1758831995</t>
  </si>
  <si>
    <t>83</t>
  </si>
  <si>
    <t>553311580</t>
  </si>
  <si>
    <t>zárubeň ocelová pro běžné zdění H 160 900 L/P</t>
  </si>
  <si>
    <t>1145408177</t>
  </si>
  <si>
    <t>84</t>
  </si>
  <si>
    <t>642944221</t>
  </si>
  <si>
    <t>Osazování ocelových zárubní dodatečné pl přes 2,5 m2</t>
  </si>
  <si>
    <t>-818649160</t>
  </si>
  <si>
    <t>85</t>
  </si>
  <si>
    <t>553311640</t>
  </si>
  <si>
    <t>zárubeň ocelová pro běžné zdění H 160 1600 dvoukřídlá</t>
  </si>
  <si>
    <t>-658240529</t>
  </si>
  <si>
    <t>86</t>
  </si>
  <si>
    <t>916331112</t>
  </si>
  <si>
    <t>Osazení zahradního obrubníku betonového do lože z betonu s boční opěrou</t>
  </si>
  <si>
    <t>1323907601</t>
  </si>
  <si>
    <t>87</t>
  </si>
  <si>
    <t>592172100</t>
  </si>
  <si>
    <t>obrubník betonový zahradní ABO 014-19 šedý 100 x 5 x 25 cm</t>
  </si>
  <si>
    <t>-997244495</t>
  </si>
  <si>
    <t>88</t>
  </si>
  <si>
    <t>919111114</t>
  </si>
  <si>
    <t>Řezání dilatačních spár š 4 mm hl do 100 mm příčných nebo podélných v čerstvém CB krytu</t>
  </si>
  <si>
    <t>-651440737</t>
  </si>
  <si>
    <t>89</t>
  </si>
  <si>
    <t>941221111</t>
  </si>
  <si>
    <t>Montáž lešení řadového rámového těžkého zatížení do 300 kg/m2 š do 1,2 m v do 10 m</t>
  </si>
  <si>
    <t>505693359</t>
  </si>
  <si>
    <t>90</t>
  </si>
  <si>
    <t>941221211</t>
  </si>
  <si>
    <t>Příplatek k lešení řadovému rámovému těžkému š 1,2 m v do 25 m za první a ZKD den použití</t>
  </si>
  <si>
    <t>-2051843358</t>
  </si>
  <si>
    <t>91</t>
  </si>
  <si>
    <t>941221811</t>
  </si>
  <si>
    <t>Demontáž lešení řadového rámového těžkého zatížení do 300 kg/m2 š do 1,2 m v do 10 m</t>
  </si>
  <si>
    <t>-1083607789</t>
  </si>
  <si>
    <t>92</t>
  </si>
  <si>
    <t>944511111</t>
  </si>
  <si>
    <t>Montáž ochranné sítě z textilie z umělých vláken</t>
  </si>
  <si>
    <t>-118088721</t>
  </si>
  <si>
    <t>93</t>
  </si>
  <si>
    <t>944511211</t>
  </si>
  <si>
    <t>Příplatek k ochranné síti za první a ZKD den použití</t>
  </si>
  <si>
    <t>598513534</t>
  </si>
  <si>
    <t>94</t>
  </si>
  <si>
    <t>944511811</t>
  </si>
  <si>
    <t>Demontáž ochranné sítě z textilie z umělých vláken</t>
  </si>
  <si>
    <t>-57524113</t>
  </si>
  <si>
    <t>95</t>
  </si>
  <si>
    <t>949101112</t>
  </si>
  <si>
    <t>Lešení pomocné pro objekty pozemních staveb s lešeňovou podlahou v do 3,5 m zatížení do 150 kg/m2</t>
  </si>
  <si>
    <t>893885727</t>
  </si>
  <si>
    <t>96</t>
  </si>
  <si>
    <t>952901111</t>
  </si>
  <si>
    <t>Vyčištění budov bytové a občanské výstavby při výšce podlaží do 4 m</t>
  </si>
  <si>
    <t>-1932810243</t>
  </si>
  <si>
    <t>97</t>
  </si>
  <si>
    <t>953312112</t>
  </si>
  <si>
    <t>Vložky do svislých dilatačních spár z fasádních polystyrénových desek tl 20 mm</t>
  </si>
  <si>
    <t>-556252076</t>
  </si>
  <si>
    <t>98</t>
  </si>
  <si>
    <t>953312123</t>
  </si>
  <si>
    <t>Vložky do svislých dilatačních spár z extrudovaných polystyrénových desek tl 30 mm</t>
  </si>
  <si>
    <t>-669125893</t>
  </si>
  <si>
    <t>99</t>
  </si>
  <si>
    <t>998011003</t>
  </si>
  <si>
    <t>Přesun hmot pro budovy zděné v do 24 m</t>
  </si>
  <si>
    <t>425969918</t>
  </si>
  <si>
    <t>100</t>
  </si>
  <si>
    <t>711111001</t>
  </si>
  <si>
    <t>Provedení izolace proti zemní vlhkosti vodorovné za studena nátěrem penetračním</t>
  </si>
  <si>
    <t>-1661457004</t>
  </si>
  <si>
    <t>101</t>
  </si>
  <si>
    <t>711112001</t>
  </si>
  <si>
    <t>Provedení izolace proti zemní vlhkosti svislé za studena nátěrem penetračním</t>
  </si>
  <si>
    <t>-1337106690</t>
  </si>
  <si>
    <t>102</t>
  </si>
  <si>
    <t>111631500</t>
  </si>
  <si>
    <t>lak asfaltový ALP/9 (MJ t) bal 9 kg</t>
  </si>
  <si>
    <t>681948516</t>
  </si>
  <si>
    <t>103</t>
  </si>
  <si>
    <t>711141559</t>
  </si>
  <si>
    <t>Provedení izolace proti zemní vlhkosti pásy přitavením vodorovné NAIP</t>
  </si>
  <si>
    <t>102963494</t>
  </si>
  <si>
    <t>104</t>
  </si>
  <si>
    <t>711142559</t>
  </si>
  <si>
    <t>Provedení izolace proti zemní vlhkosti pásy přitavením svislé NAIP</t>
  </si>
  <si>
    <t>1239219135</t>
  </si>
  <si>
    <t>105</t>
  </si>
  <si>
    <t>1010151880</t>
  </si>
  <si>
    <t>Hydroizolační asfaltový pás 40 SPECIAL MINERAL</t>
  </si>
  <si>
    <t>2130629560</t>
  </si>
  <si>
    <t>106</t>
  </si>
  <si>
    <t>1010151220</t>
  </si>
  <si>
    <t>1855527178</t>
  </si>
  <si>
    <t>107</t>
  </si>
  <si>
    <t>711193121</t>
  </si>
  <si>
    <t>Izolace proti zemní vlhkosti na vodorovné ploše těsnicí kaší 2K</t>
  </si>
  <si>
    <t>-253617419</t>
  </si>
  <si>
    <t>108</t>
  </si>
  <si>
    <t>711193131</t>
  </si>
  <si>
    <t>Izolace proti zemní vlhkosti na svislé ploše těsnicí kaší 2K</t>
  </si>
  <si>
    <t>-465312919</t>
  </si>
  <si>
    <t>109</t>
  </si>
  <si>
    <t>998711203</t>
  </si>
  <si>
    <t>Přesun hmot procentní pro izolace proti vodě, vlhkosti a plynům v objektech v do 60 m</t>
  </si>
  <si>
    <t>20164913</t>
  </si>
  <si>
    <t>110</t>
  </si>
  <si>
    <t>713111111</t>
  </si>
  <si>
    <t>Montáž izolace tepelné vrchem stropů volně kladenými rohožemi, pásy, dílci, deskami</t>
  </si>
  <si>
    <t>-159506495</t>
  </si>
  <si>
    <t>111</t>
  </si>
  <si>
    <t>631507910</t>
  </si>
  <si>
    <t xml:space="preserve">pás tepelně izolační  200 mm 3500x1200 mm</t>
  </si>
  <si>
    <t>253654063</t>
  </si>
  <si>
    <t>112</t>
  </si>
  <si>
    <t>713121111</t>
  </si>
  <si>
    <t>Montáž izolace tepelné podlah volně kladenými rohožemi, pásy, dílci, deskami 1 vrstva</t>
  </si>
  <si>
    <t>1077100410</t>
  </si>
  <si>
    <t>113</t>
  </si>
  <si>
    <t>283723210R</t>
  </si>
  <si>
    <t>deska z pěnového polystyrenu EPS 100 1000 x 500 x 200 mm</t>
  </si>
  <si>
    <t>2023268997</t>
  </si>
  <si>
    <t>114</t>
  </si>
  <si>
    <t>283759150R</t>
  </si>
  <si>
    <t>deska z pěnového polystyrenu EPS 150 1000 x 500 x 120 mm</t>
  </si>
  <si>
    <t>948478109</t>
  </si>
  <si>
    <t>115</t>
  </si>
  <si>
    <t>283756750R</t>
  </si>
  <si>
    <t>deska pro kročejový útlum 1000x500x50 mm</t>
  </si>
  <si>
    <t>-1658300342</t>
  </si>
  <si>
    <t>116</t>
  </si>
  <si>
    <t>713131141</t>
  </si>
  <si>
    <t>Montáž izolace tepelné stěn a základů lepením celoplošně rohoží, pásů, dílců, desek</t>
  </si>
  <si>
    <t>-1853654920</t>
  </si>
  <si>
    <t>117</t>
  </si>
  <si>
    <t>283764220</t>
  </si>
  <si>
    <t>deska z extrudovaného polystyrénu XPS 300 SF 100 mm</t>
  </si>
  <si>
    <t>-641684178</t>
  </si>
  <si>
    <t>118</t>
  </si>
  <si>
    <t>998713203</t>
  </si>
  <si>
    <t>Přesun hmot procentní pro izolace tepelné v objektech v do 24 m</t>
  </si>
  <si>
    <t>813817894</t>
  </si>
  <si>
    <t>119</t>
  </si>
  <si>
    <t>762083122</t>
  </si>
  <si>
    <t>Impregnace řeziva proti dřevokaznému hmyzu, houbám a plísním máčením třída ohrožení 3 a 4</t>
  </si>
  <si>
    <t>-756307831</t>
  </si>
  <si>
    <t>120</t>
  </si>
  <si>
    <t>762342216</t>
  </si>
  <si>
    <t>Montáž laťování na střechách jednoduchých sklonu do 60° osové vzdálenosti do 600 mm</t>
  </si>
  <si>
    <t>-1568512496</t>
  </si>
  <si>
    <t>121</t>
  </si>
  <si>
    <t>762342441</t>
  </si>
  <si>
    <t>Montáž lišt trojúhelníkových nebo kontralatí na střechách sklonu do 60°</t>
  </si>
  <si>
    <t>324409838</t>
  </si>
  <si>
    <t>122</t>
  </si>
  <si>
    <t>605141140</t>
  </si>
  <si>
    <t>řezivo jehličnaté, střešní latě impregnované dl 4 m</t>
  </si>
  <si>
    <t>736525176</t>
  </si>
  <si>
    <t>123</t>
  </si>
  <si>
    <t>762395000</t>
  </si>
  <si>
    <t>Spojovací prostředky pro montáž krovu, bednění, laťování, světlíky, klíny</t>
  </si>
  <si>
    <t>-838531607</t>
  </si>
  <si>
    <t>124</t>
  </si>
  <si>
    <t>998762203</t>
  </si>
  <si>
    <t>Přesun hmot procentní pro kce tesařské v objektech v do 24 m</t>
  </si>
  <si>
    <t>-1757393246</t>
  </si>
  <si>
    <t>125</t>
  </si>
  <si>
    <t>763135101R1</t>
  </si>
  <si>
    <t>D+M kazetového akustického podhledu 600x600x20 mm, hrana A15/24, vč. nosného roštu (chodby, šatny, kabinety)</t>
  </si>
  <si>
    <t>-980860639</t>
  </si>
  <si>
    <t>126</t>
  </si>
  <si>
    <t>763135101R2</t>
  </si>
  <si>
    <t>D+M kazetového akustického podhledu A T24, NE, 600x600x15 mm, vč. nosného roštu (učebny)</t>
  </si>
  <si>
    <t>-490286622</t>
  </si>
  <si>
    <t>127</t>
  </si>
  <si>
    <t>763135101R3</t>
  </si>
  <si>
    <t>D+M kazetového podhledu do vlhka 600x600 mm, hrana A, vč. nosného roštu (soc. zařízení)</t>
  </si>
  <si>
    <t>-1111466305</t>
  </si>
  <si>
    <t>128</t>
  </si>
  <si>
    <t>763732117R</t>
  </si>
  <si>
    <t>D+M dřevěné vazníkové konstrukce (dělené vertikálně i horizontálně), vč. volných zavětrovacích, kotvících a spojovacích prvků, vč. jeřábu, projektu a statiky</t>
  </si>
  <si>
    <t>-1835562661</t>
  </si>
  <si>
    <t>129</t>
  </si>
  <si>
    <t>998763202</t>
  </si>
  <si>
    <t>Přesun hmot procentní pro dřevostavby v objektech v do 24 m</t>
  </si>
  <si>
    <t>-2111170289</t>
  </si>
  <si>
    <t>130</t>
  </si>
  <si>
    <t>764101141</t>
  </si>
  <si>
    <t>Montáž krytiny střechy rovné z taškových tabulí sklonu do 30°</t>
  </si>
  <si>
    <t>-52771516</t>
  </si>
  <si>
    <t>131</t>
  </si>
  <si>
    <t>553501830R</t>
  </si>
  <si>
    <t>tašková tabule, šíře 1000 mm, ocel. plech tl. 0,6 mm, výška vlny 42 mm, hmotnost 5kg/m2, pojistná vodní drážka, p.ú. polyester tl. 25 micr.</t>
  </si>
  <si>
    <t>313494734</t>
  </si>
  <si>
    <t>132</t>
  </si>
  <si>
    <t>764201117R</t>
  </si>
  <si>
    <t>Montáž oplechování hřebene z hřebenáčů</t>
  </si>
  <si>
    <t>-664027604</t>
  </si>
  <si>
    <t>133</t>
  </si>
  <si>
    <t>764201147R</t>
  </si>
  <si>
    <t>Montáž oplechování nároží z hřebenáčů</t>
  </si>
  <si>
    <t>9391113</t>
  </si>
  <si>
    <t>134</t>
  </si>
  <si>
    <t>553501870R</t>
  </si>
  <si>
    <t>hřebenáč taškový - délka 1900 mm</t>
  </si>
  <si>
    <t>-373257428</t>
  </si>
  <si>
    <t>135</t>
  </si>
  <si>
    <t>553501890R1</t>
  </si>
  <si>
    <t>koncový hřebenáč plastový</t>
  </si>
  <si>
    <t>-232550710</t>
  </si>
  <si>
    <t>136</t>
  </si>
  <si>
    <t>553501890R2</t>
  </si>
  <si>
    <t>rozdělovací hřebenáč plastový</t>
  </si>
  <si>
    <t>-2142108360</t>
  </si>
  <si>
    <t>137</t>
  </si>
  <si>
    <t>764202134</t>
  </si>
  <si>
    <t>Montáž oplechování rovné okapové hrany</t>
  </si>
  <si>
    <t>339375947</t>
  </si>
  <si>
    <t>138</t>
  </si>
  <si>
    <t>138801030</t>
  </si>
  <si>
    <t>plech tabule tl. 0,5 mm šířka 1250 mm povrch 25 µm Polyester mat</t>
  </si>
  <si>
    <t>-1082162580</t>
  </si>
  <si>
    <t>139</t>
  </si>
  <si>
    <t>553509080R</t>
  </si>
  <si>
    <t>krytina střešní šrouby (balení po 250 ks) 48 20/250</t>
  </si>
  <si>
    <t>bal</t>
  </si>
  <si>
    <t>1247024241</t>
  </si>
  <si>
    <t>140</t>
  </si>
  <si>
    <t>553503110R</t>
  </si>
  <si>
    <t>šroub do dřeva SWT (balení po 250 ks) 48 35/250</t>
  </si>
  <si>
    <t>-660671834</t>
  </si>
  <si>
    <t>141</t>
  </si>
  <si>
    <t>553501790</t>
  </si>
  <si>
    <t>správková barva BF LINDAB 250 ml</t>
  </si>
  <si>
    <t>1149911717</t>
  </si>
  <si>
    <t>142</t>
  </si>
  <si>
    <t>764203156</t>
  </si>
  <si>
    <t>Montáž sněhového zachytávače pro krytiny průběžného dvoutrubkového</t>
  </si>
  <si>
    <t>577521680</t>
  </si>
  <si>
    <t>143</t>
  </si>
  <si>
    <t>553446420</t>
  </si>
  <si>
    <t>zachytávač sněhový pro profilované střešní krytiny</t>
  </si>
  <si>
    <t>-612454721</t>
  </si>
  <si>
    <t>144</t>
  </si>
  <si>
    <t>764501103</t>
  </si>
  <si>
    <t>Montáž žlabu podokapního půlkulatého</t>
  </si>
  <si>
    <t>1527886016</t>
  </si>
  <si>
    <t>145</t>
  </si>
  <si>
    <t>553501040</t>
  </si>
  <si>
    <t>žlab podokapní půlkruhový R 190 mm</t>
  </si>
  <si>
    <t>-750428621</t>
  </si>
  <si>
    <t>146</t>
  </si>
  <si>
    <t>764501105</t>
  </si>
  <si>
    <t>Montáž háku pro podokapní půlkulatý žlab</t>
  </si>
  <si>
    <t>-413132644</t>
  </si>
  <si>
    <t>147</t>
  </si>
  <si>
    <t>553501320</t>
  </si>
  <si>
    <t>hák žlabový s příchytným jazýčkem L330 mm 190 mm K33</t>
  </si>
  <si>
    <t>779533015</t>
  </si>
  <si>
    <t>148</t>
  </si>
  <si>
    <t>764501107</t>
  </si>
  <si>
    <t>Montáž rohu nebo koutu pro podokapní půlkulatý žlab</t>
  </si>
  <si>
    <t>-2052684412</t>
  </si>
  <si>
    <t>149</t>
  </si>
  <si>
    <t>553501690</t>
  </si>
  <si>
    <t>kout/roh žlabový RVI/RVY úhel 90° 190 mm</t>
  </si>
  <si>
    <t>-37286283</t>
  </si>
  <si>
    <t>150</t>
  </si>
  <si>
    <t>764501108</t>
  </si>
  <si>
    <t>Montáž kotlíku oválného (trychtýřového) pro podokapní žlab</t>
  </si>
  <si>
    <t>2140513801</t>
  </si>
  <si>
    <t>151</t>
  </si>
  <si>
    <t>553501570</t>
  </si>
  <si>
    <t>kotlík žlabový OMV (SOK) 190 mm</t>
  </si>
  <si>
    <t>280084054</t>
  </si>
  <si>
    <t>152</t>
  </si>
  <si>
    <t>764508131</t>
  </si>
  <si>
    <t>Montáž kruhového svodu</t>
  </si>
  <si>
    <t>-1964025893</t>
  </si>
  <si>
    <t>153</t>
  </si>
  <si>
    <t>553501100</t>
  </si>
  <si>
    <t>roura okapová odtoková SROR D120 mm SROR</t>
  </si>
  <si>
    <t>-482228603</t>
  </si>
  <si>
    <t>154</t>
  </si>
  <si>
    <t>764508132</t>
  </si>
  <si>
    <t>Montáž objímky kruhového svodu</t>
  </si>
  <si>
    <t>-470593370</t>
  </si>
  <si>
    <t>155</t>
  </si>
  <si>
    <t>553501940R</t>
  </si>
  <si>
    <t>objímka roury SV, vč trnu SST průměr 120 mm</t>
  </si>
  <si>
    <t>-370166636</t>
  </si>
  <si>
    <t>156</t>
  </si>
  <si>
    <t>764508134</t>
  </si>
  <si>
    <t>Montáž horního dvojitého kolena kruhového svodu</t>
  </si>
  <si>
    <t>-1731027090</t>
  </si>
  <si>
    <t>157</t>
  </si>
  <si>
    <t>553501600R</t>
  </si>
  <si>
    <t>koleno odpadové BK úhel 70°, 120 mm</t>
  </si>
  <si>
    <t>1234106409</t>
  </si>
  <si>
    <t>158</t>
  </si>
  <si>
    <t>764508136</t>
  </si>
  <si>
    <t>Montáž odskoku kruhového svodu</t>
  </si>
  <si>
    <t>1781107364</t>
  </si>
  <si>
    <t>159</t>
  </si>
  <si>
    <t>553501520</t>
  </si>
  <si>
    <t>mezikus odpad.odskoku MST 120 mm</t>
  </si>
  <si>
    <t>-187171532</t>
  </si>
  <si>
    <t>160</t>
  </si>
  <si>
    <t>553503160R</t>
  </si>
  <si>
    <t>lakovaný nýt POP 4047/250</t>
  </si>
  <si>
    <t>-1736159087</t>
  </si>
  <si>
    <t>161</t>
  </si>
  <si>
    <t>553501810</t>
  </si>
  <si>
    <t>tmel těsnící</t>
  </si>
  <si>
    <t>-1837972273</t>
  </si>
  <si>
    <t>162</t>
  </si>
  <si>
    <t>998764203</t>
  </si>
  <si>
    <t>Přesun hmot procentní pro konstrukce klempířské v objektech v do 24 m</t>
  </si>
  <si>
    <t>41820836</t>
  </si>
  <si>
    <t>163</t>
  </si>
  <si>
    <t>765111203R</t>
  </si>
  <si>
    <t>Montáž okapní větrací mřížky a pásu proti ptákům</t>
  </si>
  <si>
    <t>-643918346</t>
  </si>
  <si>
    <t>164</t>
  </si>
  <si>
    <t>592442570</t>
  </si>
  <si>
    <t>pás ochranný proti ptákům - š. 10 cm</t>
  </si>
  <si>
    <t>-471190371</t>
  </si>
  <si>
    <t>165</t>
  </si>
  <si>
    <t>592442560R</t>
  </si>
  <si>
    <t>mřížka ochranná větrací</t>
  </si>
  <si>
    <t>-987990528</t>
  </si>
  <si>
    <t>166</t>
  </si>
  <si>
    <t>765191021R</t>
  </si>
  <si>
    <t>Montáž pojistné hydroizolační fólie kladené ve sklonu 20° s lepenými spoji</t>
  </si>
  <si>
    <t>627558571</t>
  </si>
  <si>
    <t>167</t>
  </si>
  <si>
    <t>283292950</t>
  </si>
  <si>
    <t>membrána podstřešní 150 g/m2 s aplikovanou spojovací páskou</t>
  </si>
  <si>
    <t>-1708323452</t>
  </si>
  <si>
    <t>168</t>
  </si>
  <si>
    <t>765191031</t>
  </si>
  <si>
    <t>Montáž pojistné hydroizolační fólie lepení těsnících pásků pod kontralatě</t>
  </si>
  <si>
    <t>1583005991</t>
  </si>
  <si>
    <t>169</t>
  </si>
  <si>
    <t>283291020</t>
  </si>
  <si>
    <t xml:space="preserve">páska těsnící teflonová  CR 49 C 0,2 x 19 mm - 15 m</t>
  </si>
  <si>
    <t>-758179213</t>
  </si>
  <si>
    <t>170</t>
  </si>
  <si>
    <t>765191051R</t>
  </si>
  <si>
    <t>Montáž pásu hřebene větrané střechy</t>
  </si>
  <si>
    <t>-1326581835</t>
  </si>
  <si>
    <t>171</t>
  </si>
  <si>
    <t>592443200R</t>
  </si>
  <si>
    <t>pás univerzální TOP-ROLL hliníkový</t>
  </si>
  <si>
    <t>-706814815</t>
  </si>
  <si>
    <t>172</t>
  </si>
  <si>
    <t>998765203</t>
  </si>
  <si>
    <t>Přesun hmot procentní pro krytiny skládané v objektech v do 24 m</t>
  </si>
  <si>
    <t>130832091</t>
  </si>
  <si>
    <t>173</t>
  </si>
  <si>
    <t>766421214</t>
  </si>
  <si>
    <t>Montáž obložení podhledů jednoduchých palubkami z měkkého dřeva š přes 100 mm</t>
  </si>
  <si>
    <t>2015439401</t>
  </si>
  <si>
    <t>174</t>
  </si>
  <si>
    <t>611911550</t>
  </si>
  <si>
    <t>palubky obkladové SM profil klasický 19 x 116 mm A/B</t>
  </si>
  <si>
    <t>1283283810</t>
  </si>
  <si>
    <t>175</t>
  </si>
  <si>
    <t>766622132R</t>
  </si>
  <si>
    <t>Montáž plastových výplní s rámem do zdiva</t>
  </si>
  <si>
    <t>-451490397</t>
  </si>
  <si>
    <t>176</t>
  </si>
  <si>
    <t>611400190R1</t>
  </si>
  <si>
    <t>okno plastové 150 x 200 cm, zvenku barevné, zevnitř bílé, vč. vnitřního plast. a venkovního hliník. parapetu, pákový otvírač nadsvětlíku - č. poz. O1</t>
  </si>
  <si>
    <t>1567233556</t>
  </si>
  <si>
    <t>177</t>
  </si>
  <si>
    <t>611400190R2</t>
  </si>
  <si>
    <t>okno plastové 150 x 125 cm, zvenku barevné, zevnitř bílé, vč. vnitřního plast. a venkovního hliník. parapetu - č. poz. O2</t>
  </si>
  <si>
    <t>1763847931</t>
  </si>
  <si>
    <t>178</t>
  </si>
  <si>
    <t>611400190R3</t>
  </si>
  <si>
    <t>okno plastové 150 x 280 cm, zvenku barevné, zevnitř bílé, vč. venkovního hliník. parapetu, pákový otvírač nadsvětlíku - č. poz. O3</t>
  </si>
  <si>
    <t>968100865</t>
  </si>
  <si>
    <t>179</t>
  </si>
  <si>
    <t>611400190R4</t>
  </si>
  <si>
    <t>okno plastové 200 x 280 cm, zvenku barevné, zevnitř bílé, vč. venkovního hliník. parapetu, pákový otvírač nadsvětlíku - č. poz. O4</t>
  </si>
  <si>
    <t>-777480595</t>
  </si>
  <si>
    <t>180</t>
  </si>
  <si>
    <t>611400190R5</t>
  </si>
  <si>
    <t>stěna plastová 265 x 280 cm s vloženými dveřmi 180 x 200 cm, zvenku barevná, zevnitř bílá, vč. samozavírače - č. poz. D01</t>
  </si>
  <si>
    <t>1562024837</t>
  </si>
  <si>
    <t>181</t>
  </si>
  <si>
    <t>611400190R7</t>
  </si>
  <si>
    <t>dveře plastové 130 x 202 cm, zvenku barevné, zevnitř bílé - č. poz. D04</t>
  </si>
  <si>
    <t>-1931221124</t>
  </si>
  <si>
    <t>182</t>
  </si>
  <si>
    <t>611400190R8</t>
  </si>
  <si>
    <t>dveře plastové 190 x 202 cm, zvenku barevné, zevnitř bílé - č. poz. D05</t>
  </si>
  <si>
    <t>1699273785</t>
  </si>
  <si>
    <t>183</t>
  </si>
  <si>
    <t>766660171</t>
  </si>
  <si>
    <t>Montáž dveřních křídel otvíravých 1křídlových š do 0,8 m do obložkové zárubně</t>
  </si>
  <si>
    <t>-1920610011</t>
  </si>
  <si>
    <t>184</t>
  </si>
  <si>
    <t>611629320R1</t>
  </si>
  <si>
    <t>dveře vnitřní dřevěné plné hladké, CPL laminát, 1křídlé 70x197 cm, vč. kování, zámku a větrací mřížky</t>
  </si>
  <si>
    <t>-773534798</t>
  </si>
  <si>
    <t>185</t>
  </si>
  <si>
    <t>611629340R1</t>
  </si>
  <si>
    <t>dveře vnitřní dřevěné plné hladké, CPL laminát, 1křídlé 80x197 cm, vč. kování a zámku</t>
  </si>
  <si>
    <t>1381888462</t>
  </si>
  <si>
    <t>186</t>
  </si>
  <si>
    <t>611629340R2</t>
  </si>
  <si>
    <t>dveře vnitřní dřevěné plné hladké, CPL laminát, 1křídlé 80x197 cm, vč. kování, zámku a větrací mřížky</t>
  </si>
  <si>
    <t>106587831</t>
  </si>
  <si>
    <t>187</t>
  </si>
  <si>
    <t>766660172</t>
  </si>
  <si>
    <t>Montáž dveřních křídel otvíravých 1křídlových š přes 0,8 m do obložkové zárubně</t>
  </si>
  <si>
    <t>-1618413218</t>
  </si>
  <si>
    <t>188</t>
  </si>
  <si>
    <t>611629360R1</t>
  </si>
  <si>
    <t>dveře vnitřní dřevěné plné hladké, CPL laminát, 1křídlé 90x197 cm, vč. kování, zámku a větrací mřížky</t>
  </si>
  <si>
    <t>-1967823102</t>
  </si>
  <si>
    <t>189</t>
  </si>
  <si>
    <t>766660182</t>
  </si>
  <si>
    <t>Montáž dveřních křídel otvíravých 1křídlových š přes 0,8 m požárních do obložkové zárubně</t>
  </si>
  <si>
    <t>-1744205764</t>
  </si>
  <si>
    <t>190</t>
  </si>
  <si>
    <t>611656110R1</t>
  </si>
  <si>
    <t>dveře vnitřní dřevěné požárně odolné, plné hladké, CPL laminát, odolnost EI-C 30 DP3, 1křídlové 90 x 197 cm, vč. kování, samozavírače a panikového zámku, Rw=39dB</t>
  </si>
  <si>
    <t>221207904</t>
  </si>
  <si>
    <t>191</t>
  </si>
  <si>
    <t>611656110R2</t>
  </si>
  <si>
    <t>dveře vnitřní dřevěné požárně odolné, plné hladké, CPL laminát, odolnost EI-C 30 DP3, 1křídlové 90 x 197 cm, vč. kování, samozavírače a panikového zámku</t>
  </si>
  <si>
    <t>1242641415</t>
  </si>
  <si>
    <t>192</t>
  </si>
  <si>
    <t>766682111</t>
  </si>
  <si>
    <t>Montáž zárubní obložkových pro dveře jednokřídlové tl stěny do 170 mm</t>
  </si>
  <si>
    <t>1648152955</t>
  </si>
  <si>
    <t>193</t>
  </si>
  <si>
    <t>611822580R</t>
  </si>
  <si>
    <t>zárubeň obložková pro dveře 1křídlové 70,80,90x197 cm, tl. 6 - 17 cm</t>
  </si>
  <si>
    <t>1928664938</t>
  </si>
  <si>
    <t>194</t>
  </si>
  <si>
    <t>766682211</t>
  </si>
  <si>
    <t>Montáž zárubní obložkových protipožárních pro dveře jednokřídlové tl stěny do 170 mm</t>
  </si>
  <si>
    <t>-1379640027</t>
  </si>
  <si>
    <t>195</t>
  </si>
  <si>
    <t>611822590R</t>
  </si>
  <si>
    <t>zárubeň obložková protipožární pro dveře 1křídlové 90x197 cm, tl. 6 - 17 cm</t>
  </si>
  <si>
    <t>-555970472</t>
  </si>
  <si>
    <t>196</t>
  </si>
  <si>
    <t>998766203</t>
  </si>
  <si>
    <t>Přesun hmot procentní pro konstrukce truhlářské v objektech v do 24 m</t>
  </si>
  <si>
    <t>-347955577</t>
  </si>
  <si>
    <t>197</t>
  </si>
  <si>
    <t>76700001Z</t>
  </si>
  <si>
    <t xml:space="preserve">Výroba, dodávka, montáž  podpory IPE 400</t>
  </si>
  <si>
    <t>kg</t>
  </si>
  <si>
    <t>2051124811</t>
  </si>
  <si>
    <t>198</t>
  </si>
  <si>
    <t>76700002Z</t>
  </si>
  <si>
    <t xml:space="preserve">Výroba, dodávka, montáž  podpory L 200x200x22</t>
  </si>
  <si>
    <t>-693773109</t>
  </si>
  <si>
    <t>199</t>
  </si>
  <si>
    <t>76700003Z</t>
  </si>
  <si>
    <t xml:space="preserve">Výroba, dodávka, montáž  podpory UPE 160</t>
  </si>
  <si>
    <t>1984775737</t>
  </si>
  <si>
    <t>200</t>
  </si>
  <si>
    <t>76700004Z</t>
  </si>
  <si>
    <t xml:space="preserve">Výroba, dodávka, montáž  podpory UPE 360</t>
  </si>
  <si>
    <t>-638581520</t>
  </si>
  <si>
    <t>201</t>
  </si>
  <si>
    <t>76700005Z</t>
  </si>
  <si>
    <t xml:space="preserve">Výroba, dodávka, montáž  podpory HEA 220</t>
  </si>
  <si>
    <t>129145164</t>
  </si>
  <si>
    <t>202</t>
  </si>
  <si>
    <t>76700006Z</t>
  </si>
  <si>
    <t>Montáž, dodávka vchodový přístřešek s model K 2,6 atyp zesílený, materiál nerez, bezpečnostní sklo</t>
  </si>
  <si>
    <t>951160142</t>
  </si>
  <si>
    <t>203</t>
  </si>
  <si>
    <t>767220110R</t>
  </si>
  <si>
    <t>D+M zábradlí schodišťového trubkového nerezového (madlo + sloupky, držáky skla) skleněná tabulová výplň (bezp. sklo)</t>
  </si>
  <si>
    <t>-1124642252</t>
  </si>
  <si>
    <t>204</t>
  </si>
  <si>
    <t>767220191R</t>
  </si>
  <si>
    <t>Mtz, dod nerezové zábradlí rampy</t>
  </si>
  <si>
    <t>kpla</t>
  </si>
  <si>
    <t>-1082928055</t>
  </si>
  <si>
    <t>205</t>
  </si>
  <si>
    <t>767531111</t>
  </si>
  <si>
    <t>Montáž vstupních kovových nebo plastových rohoží čistících zón</t>
  </si>
  <si>
    <t>1658712666</t>
  </si>
  <si>
    <t>206</t>
  </si>
  <si>
    <t>697520020</t>
  </si>
  <si>
    <t>rohož vstupní provedení hliník, guma extra 22 mm</t>
  </si>
  <si>
    <t>673521712</t>
  </si>
  <si>
    <t>207</t>
  </si>
  <si>
    <t>767531121</t>
  </si>
  <si>
    <t>Osazení zapuštěného rámu z L profilů k čistícím rohožím</t>
  </si>
  <si>
    <t>-1395972906</t>
  </si>
  <si>
    <t>208</t>
  </si>
  <si>
    <t>697521600</t>
  </si>
  <si>
    <t>rám pro zapuštění, profil L - 30/30, 25/25, 20/30, 15/30 - Al</t>
  </si>
  <si>
    <t>1499817150</t>
  </si>
  <si>
    <t>209</t>
  </si>
  <si>
    <t>767610118R</t>
  </si>
  <si>
    <t>Montáž oken hliníkových pevných do zdiva</t>
  </si>
  <si>
    <t>-437148172</t>
  </si>
  <si>
    <t>210</t>
  </si>
  <si>
    <t>553415630R</t>
  </si>
  <si>
    <t>okno hliníkové požární s fixním zasklením 200 x 150 cm, odolnost EI 30 DP3 - č. poz. O5</t>
  </si>
  <si>
    <t>-98124461</t>
  </si>
  <si>
    <t>211</t>
  </si>
  <si>
    <t>767620128R</t>
  </si>
  <si>
    <t>Montáž vnitřních hliníkových výplní s rámem do zdiva</t>
  </si>
  <si>
    <t>1660910007</t>
  </si>
  <si>
    <t>212</t>
  </si>
  <si>
    <t>553413110R1</t>
  </si>
  <si>
    <t>stěna vnitřní prosklená s hliníkovým rámem 1370 x 396 cm, s vloženými dveřmi 190 x 202 cm (č. poz. D02)</t>
  </si>
  <si>
    <t>-1788265194</t>
  </si>
  <si>
    <t>213</t>
  </si>
  <si>
    <t>553413110R2</t>
  </si>
  <si>
    <t>stěna vnitřní prosklená s hliníkovým rámem 1000 x 396 cm, s vloženými dveřmi 100 x 202 cm (č. poz. D06)</t>
  </si>
  <si>
    <t>-1705748225</t>
  </si>
  <si>
    <t>214</t>
  </si>
  <si>
    <t>553413110R3</t>
  </si>
  <si>
    <t>stěna vnitřní prosklená s hliníkovým rámem 305 x 396 cm, s vloženými dveřmi 190 x 202 cm (č. poz. D02)</t>
  </si>
  <si>
    <t>-520003209</t>
  </si>
  <si>
    <t>215</t>
  </si>
  <si>
    <t>553413110R4</t>
  </si>
  <si>
    <t>dveře venkovní prosklené s hliníkovým rámem 250 x 245 cm - č. poz. D03</t>
  </si>
  <si>
    <t>-649644244</t>
  </si>
  <si>
    <t>216</t>
  </si>
  <si>
    <t>767640311</t>
  </si>
  <si>
    <t>Montáž dveří ocelových vnitřních jednokřídlových</t>
  </si>
  <si>
    <t>1858439952</t>
  </si>
  <si>
    <t>217</t>
  </si>
  <si>
    <t>553409090R</t>
  </si>
  <si>
    <t>dveře ocelové interiérové plné hladké jednokřídlé 90 x 197 cm, p.ú. nástřik, vč. zámku a kování</t>
  </si>
  <si>
    <t>-814784896</t>
  </si>
  <si>
    <t>218</t>
  </si>
  <si>
    <t>767640322</t>
  </si>
  <si>
    <t>Montáž dveří ocelových vnitřních dvoukřídlových</t>
  </si>
  <si>
    <t>-527631177</t>
  </si>
  <si>
    <t>219</t>
  </si>
  <si>
    <t>553409170R</t>
  </si>
  <si>
    <t>dveře ocelové interiérové plné hladké dvoukřídlé 160 x 197 cm, p.ú. nástřik, vč. zámku a kování</t>
  </si>
  <si>
    <t>-1796686540</t>
  </si>
  <si>
    <t>220</t>
  </si>
  <si>
    <t>998767203</t>
  </si>
  <si>
    <t>Přesun hmot procentní pro zámečnické konstrukce v objektech v do 24 m</t>
  </si>
  <si>
    <t>587673699</t>
  </si>
  <si>
    <t>221</t>
  </si>
  <si>
    <t>771591111</t>
  </si>
  <si>
    <t>Podlahy penetrace podkladu</t>
  </si>
  <si>
    <t>-622403215</t>
  </si>
  <si>
    <t>222</t>
  </si>
  <si>
    <t>771990111</t>
  </si>
  <si>
    <t>Vyrovnání podkladu samonivelační stěrkou tl 4 mm pevnosti 15 Mpa</t>
  </si>
  <si>
    <t>450467131</t>
  </si>
  <si>
    <t>223</t>
  </si>
  <si>
    <t>771990112</t>
  </si>
  <si>
    <t>Vyrovnání podkladu samonivelační stěrkou tl 4 mm pevnosti 30 Mpa</t>
  </si>
  <si>
    <t>-781669006</t>
  </si>
  <si>
    <t>224</t>
  </si>
  <si>
    <t>771990191</t>
  </si>
  <si>
    <t>Příplatek k vyrovnání podkladu dlažby samonivelační stěrkou pevnosti 15 Mpa ZKD 1 mm tloušťky</t>
  </si>
  <si>
    <t>795447433</t>
  </si>
  <si>
    <t>225</t>
  </si>
  <si>
    <t>771990192R</t>
  </si>
  <si>
    <t>Příplatek k vyrovnání podkladu samonivelační stěrkou pevnosti 30 Mpa ZKD 1 mm tloušťky</t>
  </si>
  <si>
    <t>360060922</t>
  </si>
  <si>
    <t>226</t>
  </si>
  <si>
    <t>771A0003</t>
  </si>
  <si>
    <t>Podlaha z dlaždic keramických lepených flexibilním lepidlem</t>
  </si>
  <si>
    <t>-1894723910</t>
  </si>
  <si>
    <t>227</t>
  </si>
  <si>
    <t>771A0103</t>
  </si>
  <si>
    <t>Obklad schodišťových stupňů z dlaždic keramických lepených flexibilním lepidlem</t>
  </si>
  <si>
    <t>-176179091</t>
  </si>
  <si>
    <t>228</t>
  </si>
  <si>
    <t>998771203</t>
  </si>
  <si>
    <t>Přesun hmot procentní pro podlahy z dlaždic v objektech v do 24 m</t>
  </si>
  <si>
    <t>381605924</t>
  </si>
  <si>
    <t>229</t>
  </si>
  <si>
    <t>776141113</t>
  </si>
  <si>
    <t>Vyrovnání podkladu povlakových podlah stěrkou pevnosti 20 MPa tl 8 mm</t>
  </si>
  <si>
    <t>1413105732</t>
  </si>
  <si>
    <t>230</t>
  </si>
  <si>
    <t>776A0002R</t>
  </si>
  <si>
    <t>D+M podlaha z PVC tl. 2,5 mm, vč. soklíku, přípravy (vyčištění a vysátí) a penetrace podkladu</t>
  </si>
  <si>
    <t>-1812766068</t>
  </si>
  <si>
    <t>231</t>
  </si>
  <si>
    <t>998776203</t>
  </si>
  <si>
    <t>Přesun hmot procentní pro podlahy povlakové v objektech v do 24 m</t>
  </si>
  <si>
    <t>1988658342</t>
  </si>
  <si>
    <t>232</t>
  </si>
  <si>
    <t>777511125R</t>
  </si>
  <si>
    <t>Krycí epoxidová plastbetonová stěrka tloušťky 5 mm, protiskluzný povrch, vč. ofrézování nebo otryskání, vysátí a penetrace podkladu</t>
  </si>
  <si>
    <t>-2054584559</t>
  </si>
  <si>
    <t>233</t>
  </si>
  <si>
    <t>998777203</t>
  </si>
  <si>
    <t>Přesun hmot procentní pro podlahy lité v objektech v do 24 m</t>
  </si>
  <si>
    <t>-1731962</t>
  </si>
  <si>
    <t>234</t>
  </si>
  <si>
    <t>781494111</t>
  </si>
  <si>
    <t>Plastové profily rohové lepené flexibilním lepidlem</t>
  </si>
  <si>
    <t>892730587</t>
  </si>
  <si>
    <t>235</t>
  </si>
  <si>
    <t>781494511</t>
  </si>
  <si>
    <t>Plastové profily ukončovací lepené flexibilním lepidlem</t>
  </si>
  <si>
    <t>872269282</t>
  </si>
  <si>
    <t>236</t>
  </si>
  <si>
    <t>781495111</t>
  </si>
  <si>
    <t>Penetrace podkladu vnitřních obkladů</t>
  </si>
  <si>
    <t>1495826533</t>
  </si>
  <si>
    <t>237</t>
  </si>
  <si>
    <t>781A1003</t>
  </si>
  <si>
    <t>Obklad vnitřní z obkladaček keramických lepených flexibilním lepidlem</t>
  </si>
  <si>
    <t>-322343126</t>
  </si>
  <si>
    <t>238</t>
  </si>
  <si>
    <t>998781203</t>
  </si>
  <si>
    <t>Přesun hmot procentní pro obklady keramické v objektech v do 24 m</t>
  </si>
  <si>
    <t>-443280024</t>
  </si>
  <si>
    <t>239</t>
  </si>
  <si>
    <t>783123111</t>
  </si>
  <si>
    <t>Jednonásobný napouštěcí fungicidní akrylátový nátěr truhlářských konstrukcí</t>
  </si>
  <si>
    <t>669471077</t>
  </si>
  <si>
    <t>240</t>
  </si>
  <si>
    <t>783124101</t>
  </si>
  <si>
    <t>Základní jednonásobný akrylátový nátěr truhlářských konstrukcí</t>
  </si>
  <si>
    <t>1405857284</t>
  </si>
  <si>
    <t>241</t>
  </si>
  <si>
    <t>783128211</t>
  </si>
  <si>
    <t>Lakovací dvojnásobný akrylátový nátěr truhlářských konstrukcí s mezibroušením</t>
  </si>
  <si>
    <t>-991829006</t>
  </si>
  <si>
    <t>242</t>
  </si>
  <si>
    <t>783317101R</t>
  </si>
  <si>
    <t>Krycí dvojnásobný syntetický standardní nátěr zámečnických konstrukcí</t>
  </si>
  <si>
    <t>1283769882</t>
  </si>
  <si>
    <t>243</t>
  </si>
  <si>
    <t>783933161</t>
  </si>
  <si>
    <t>Penetrační epoxidový nátěr pórovitých betonových podlah</t>
  </si>
  <si>
    <t>-1640896297</t>
  </si>
  <si>
    <t>244</t>
  </si>
  <si>
    <t>783937163</t>
  </si>
  <si>
    <t>Krycí dvojnásobný epoxidový rozpouštědlový nátěr betonové podlahy</t>
  </si>
  <si>
    <t>868627756</t>
  </si>
  <si>
    <t>245</t>
  </si>
  <si>
    <t>784211123</t>
  </si>
  <si>
    <t>Dvojnásobné bílé malby ze směsí za mokra středně otěruvzdorných v místnostech výšky do 5,00 m</t>
  </si>
  <si>
    <t>1925193429</t>
  </si>
  <si>
    <t>246</t>
  </si>
  <si>
    <t>786624111R</t>
  </si>
  <si>
    <t>D+M vnitřní horizontální žaluzie do plast. oken</t>
  </si>
  <si>
    <t>1459469980</t>
  </si>
  <si>
    <t>247</t>
  </si>
  <si>
    <t>998786203</t>
  </si>
  <si>
    <t>Přesun hmot procentní pro čalounické úpravy v objektech v do 24 m</t>
  </si>
  <si>
    <t>1203108502</t>
  </si>
  <si>
    <t>248</t>
  </si>
  <si>
    <t>330030100R</t>
  </si>
  <si>
    <t>D+M osobní výtah, nosnost 1000 kg, el. pohon, dopravní zdvih 4460 mm, 2 stanice, výtahová šachta - ocel. konstrukce opláštěná bezp. sklem</t>
  </si>
  <si>
    <t>-1978048417</t>
  </si>
  <si>
    <t>Úroveň 3:</t>
  </si>
  <si>
    <t>001A - Pilotové založení objektu</t>
  </si>
  <si>
    <t>162701105</t>
  </si>
  <si>
    <t>Vodorovné přemístění do 10000 m výkopku/sypaniny z horniny tř. 1 až 4</t>
  </si>
  <si>
    <t>1276854677</t>
  </si>
  <si>
    <t>162701109</t>
  </si>
  <si>
    <t>Příplatek k vodorovnému přemístění výkopku/sypaniny z horniny tř. 1 až 4 ZKD 1000 m přes 10000 m</t>
  </si>
  <si>
    <t>-611741828</t>
  </si>
  <si>
    <t>-1571824655</t>
  </si>
  <si>
    <t>-1164872802</t>
  </si>
  <si>
    <t>1959183178</t>
  </si>
  <si>
    <t>226212211</t>
  </si>
  <si>
    <t>Vrty velkoprofilové svislé zapažené D do 650 mm hl do 10 m hor. I</t>
  </si>
  <si>
    <t>2024728615</t>
  </si>
  <si>
    <t>226212212</t>
  </si>
  <si>
    <t>Vrty velkoprofilové svislé zapažené D do 650 mm hl do 10 m hor. II</t>
  </si>
  <si>
    <t>1721348946</t>
  </si>
  <si>
    <t>227211113</t>
  </si>
  <si>
    <t>Odpažení velkoprofilových vrtů průměru do 650 mm</t>
  </si>
  <si>
    <t>-323990180</t>
  </si>
  <si>
    <t>231212112</t>
  </si>
  <si>
    <t>Zřízení pilot svislých zapažených D do 650 mm hl do 10 m s vytažením pažnic z betonu železového</t>
  </si>
  <si>
    <t>398787965</t>
  </si>
  <si>
    <t>589329350</t>
  </si>
  <si>
    <t>směs pro beton třída C25-30 XC30, XA2</t>
  </si>
  <si>
    <t>1394952898</t>
  </si>
  <si>
    <t>231611114</t>
  </si>
  <si>
    <t>Výztuž pilot betonovaných do země ocel z betonářské oceli 10 505</t>
  </si>
  <si>
    <t>-527095342</t>
  </si>
  <si>
    <t>239111112</t>
  </si>
  <si>
    <t>Odbourání vrchní části znehodnocené výplně pilot D piloty do 650 mm</t>
  </si>
  <si>
    <t>705231600</t>
  </si>
  <si>
    <t>291111114</t>
  </si>
  <si>
    <t>Podklad pro zpevněné plochy z betonového recyklátu</t>
  </si>
  <si>
    <t>-129713636</t>
  </si>
  <si>
    <t>997002511</t>
  </si>
  <si>
    <t>Vodorovné přemístění suti a vybouraných hmot bez naložení ale se složením a urovnáním do 1 km</t>
  </si>
  <si>
    <t>2053655300</t>
  </si>
  <si>
    <t>997002519</t>
  </si>
  <si>
    <t>Příplatek ZKD 1 km přemístění suti a vybouraných hmot</t>
  </si>
  <si>
    <t>-1168130468</t>
  </si>
  <si>
    <t>997002611</t>
  </si>
  <si>
    <t>Nakládání suti a vybouraných hmot</t>
  </si>
  <si>
    <t>-1208656313</t>
  </si>
  <si>
    <t>997013801</t>
  </si>
  <si>
    <t>Poplatek za uložení stavebního betonového odpadu na skládce (skládkovné)</t>
  </si>
  <si>
    <t>1502415026</t>
  </si>
  <si>
    <t>998001011</t>
  </si>
  <si>
    <t>Přesun hmot pro piloty nebo podzemní stěny betonované na místě</t>
  </si>
  <si>
    <t>1710604067</t>
  </si>
  <si>
    <t>002 - Vzduchotechnika</t>
  </si>
  <si>
    <t>HSV - HSV</t>
  </si>
  <si>
    <t xml:space="preserve">    D1 - Zařízení č.1: Část sociálního zázemí</t>
  </si>
  <si>
    <t xml:space="preserve">    D2 - Zařízení č.2: Větrání učeben 1.NP</t>
  </si>
  <si>
    <t xml:space="preserve">    D3 - Zařízení č.3: Větrání energo pro roboty a kompresor 1.NP</t>
  </si>
  <si>
    <t xml:space="preserve">    D4 - Zařízení č.4: Klimatizace energo pro roboty a kompresor 1.NP</t>
  </si>
  <si>
    <t xml:space="preserve">    D5 - Zařízení č.5: Klimatizace serveru</t>
  </si>
  <si>
    <t xml:space="preserve">    D6 - Zařízení č.6: Letní větrání prostor praktické výuky</t>
  </si>
  <si>
    <t xml:space="preserve">    D7 - Zařízení č.7: Větrání šaten</t>
  </si>
  <si>
    <t xml:space="preserve">    D8 - Zařízení č.8: Větrání svařovny</t>
  </si>
  <si>
    <t xml:space="preserve">    D9 - Zařízení č.9: Větrání zařízení učeben 2.NP</t>
  </si>
  <si>
    <t xml:space="preserve">      10 - Zařízení č.10: Část ostatní položky</t>
  </si>
  <si>
    <t>MTZD1</t>
  </si>
  <si>
    <t>Montáž zařízení č.1</t>
  </si>
  <si>
    <t>kpl</t>
  </si>
  <si>
    <t>825419904</t>
  </si>
  <si>
    <t>Pol1</t>
  </si>
  <si>
    <t>Potrubní ventilátor pr.125, Vo 150-300 m3/h,Pext 150 Pa, nastavitelný doněhový spínač chodu</t>
  </si>
  <si>
    <t>sada</t>
  </si>
  <si>
    <t>977236667</t>
  </si>
  <si>
    <t>Pol2</t>
  </si>
  <si>
    <t>Pružná manžeta (objímka) pr.125</t>
  </si>
  <si>
    <t>ks</t>
  </si>
  <si>
    <t>835207990</t>
  </si>
  <si>
    <t>Pol3</t>
  </si>
  <si>
    <t>Zpětná klapka těsná pr.125</t>
  </si>
  <si>
    <t>-2009656506</t>
  </si>
  <si>
    <t>Pol4</t>
  </si>
  <si>
    <t>Výfukový nástavec (hlavice) nad střecu, pr.315, oplechování</t>
  </si>
  <si>
    <t>1171607303</t>
  </si>
  <si>
    <t>Pol5</t>
  </si>
  <si>
    <t xml:space="preserve">Talířový ventil bílý pr.125 s regulací, instalace do spiro rozvodu, nátrubek  přes pohled</t>
  </si>
  <si>
    <t>1208738830</t>
  </si>
  <si>
    <t>Pol6</t>
  </si>
  <si>
    <t>Spiro potrubí včetně tvarovek pr. 125 (a průchodek stěnou)</t>
  </si>
  <si>
    <t>1548110987</t>
  </si>
  <si>
    <t>Pol7</t>
  </si>
  <si>
    <t>Spiro potrubí včetně tvarovek pr. 160 (a průchodek stěnou)</t>
  </si>
  <si>
    <t>335416858</t>
  </si>
  <si>
    <t>Pol8</t>
  </si>
  <si>
    <t>Spiro potrubí včetně tvarovek pr. 200 (a průchodek stěnou)</t>
  </si>
  <si>
    <t>-1274367101</t>
  </si>
  <si>
    <t>Pol9</t>
  </si>
  <si>
    <t>Spiro potrubí včetně tvarovek pr. 250 (a průchodek stěnou)</t>
  </si>
  <si>
    <t>-252295207</t>
  </si>
  <si>
    <t>Pol10</t>
  </si>
  <si>
    <t>Spiro potrubí včetně tvarovek pr. 315 (a průchodek stěnou)</t>
  </si>
  <si>
    <t>-567296933</t>
  </si>
  <si>
    <t>Pol11</t>
  </si>
  <si>
    <t>Flexo potrubí s ocelovou pružinou pr.127</t>
  </si>
  <si>
    <t>-1604973422</t>
  </si>
  <si>
    <t>Pol12</t>
  </si>
  <si>
    <t>Flexo potrubí s ocelovou pružinou pr.160</t>
  </si>
  <si>
    <t>1881088489</t>
  </si>
  <si>
    <t>Pol13</t>
  </si>
  <si>
    <t>Flexo potrubí s ocelovou pružinou pr.200</t>
  </si>
  <si>
    <t>-856108353</t>
  </si>
  <si>
    <t>Pol14</t>
  </si>
  <si>
    <t>Flexo potrubí s ocelovou pružinou pr.250</t>
  </si>
  <si>
    <t>-1880014671</t>
  </si>
  <si>
    <t>Pol15</t>
  </si>
  <si>
    <t>Tepelná (hluková) izolace vnitřní s parozábranou tl.40 mm (izolace ventilátorů, zaizolování potubí na výtlaku za ventilátorem, stoupačky)</t>
  </si>
  <si>
    <t>1243317832</t>
  </si>
  <si>
    <t>Pol16</t>
  </si>
  <si>
    <t>Drobná kabeláž pro dopojení doběhových čidel</t>
  </si>
  <si>
    <t>112635108</t>
  </si>
  <si>
    <t>MTZD2</t>
  </si>
  <si>
    <t>Montáž zařízení č.2</t>
  </si>
  <si>
    <t>-1873343766</t>
  </si>
  <si>
    <t>Pol17</t>
  </si>
  <si>
    <t xml:space="preserve">VZT jednotka s rekuperací, filtrací,  výkon max.700 přívod/odvod vzduchu, integrovaný ohřívač 4,6 kW/400V, systém MaR + prokabelování (viz.parametry, popis, výkres dokumentace)</t>
  </si>
  <si>
    <t>1977308574</t>
  </si>
  <si>
    <t>Pol17a</t>
  </si>
  <si>
    <t>Fasádní žaluzie v barvě RAL fasády 315x315 (přívod vzduchu)</t>
  </si>
  <si>
    <t>222531317</t>
  </si>
  <si>
    <t>Pol17b</t>
  </si>
  <si>
    <t>Fasádní žaluzie v barvě RAL fasády 315x315 (odvod vzduchu) samotížná</t>
  </si>
  <si>
    <t>-383553590</t>
  </si>
  <si>
    <t>Pol18</t>
  </si>
  <si>
    <t>Spiro potrubí včetně tvarovek pr. 315 a průchodek stěnou</t>
  </si>
  <si>
    <t>-227605361</t>
  </si>
  <si>
    <t>Pol20</t>
  </si>
  <si>
    <t>Tepelná (hluková) izolace vnitřní s parozábranou tl.40 mm (kaučuková izolace VZT na sání a výtlaku před a za VZT jednotkou v interéru)</t>
  </si>
  <si>
    <t>1298389068</t>
  </si>
  <si>
    <t>Pol21</t>
  </si>
  <si>
    <t>Požární čidlo+prokabelování, blokace chodu VZT jednotky 1.NP</t>
  </si>
  <si>
    <t>838954156</t>
  </si>
  <si>
    <t>Pol21a</t>
  </si>
  <si>
    <t>Pružná manžeta pr.315</t>
  </si>
  <si>
    <t>677446254</t>
  </si>
  <si>
    <t>Pol21b</t>
  </si>
  <si>
    <t>Čerpadlo kondenzátu od rekuperátoru VZT jednotky + propojení</t>
  </si>
  <si>
    <t>-712196654</t>
  </si>
  <si>
    <t>MTZD3</t>
  </si>
  <si>
    <t>Montáž zařízení č.3</t>
  </si>
  <si>
    <t>-1122766011</t>
  </si>
  <si>
    <t>Pol22</t>
  </si>
  <si>
    <t>Žaluzie na fasádě 710x500, síto, barva RAL dle fasády, nátrubek na napojení hranatého pozink potrubí</t>
  </si>
  <si>
    <t>173398620</t>
  </si>
  <si>
    <t>Pol23</t>
  </si>
  <si>
    <t>Regulační klapka 710x500 + servopohon se zpětnou pružinou</t>
  </si>
  <si>
    <t>1239628352</t>
  </si>
  <si>
    <t>Pol24</t>
  </si>
  <si>
    <t>Průchodky zdí</t>
  </si>
  <si>
    <t>-856450030</t>
  </si>
  <si>
    <t>Pol25</t>
  </si>
  <si>
    <t xml:space="preserve">Žaluzie na fasádě samotížná 560x560, síto, barva RAL dle fasády, nátrubek na napojení  pozink potrubí</t>
  </si>
  <si>
    <t>1626011018</t>
  </si>
  <si>
    <t>Pol26</t>
  </si>
  <si>
    <t>Axiální ventilátor 5000 m3/hod, Pext 50 Pa, ochranné síto, pružné připojení</t>
  </si>
  <si>
    <t>1846091637</t>
  </si>
  <si>
    <t>Pol27</t>
  </si>
  <si>
    <t>Regulace otáček ventilátoru min. 3 stupně otáček, prostorový termostat</t>
  </si>
  <si>
    <t>1921224885</t>
  </si>
  <si>
    <t>Pol28</t>
  </si>
  <si>
    <t>Drobná propojovací kabeláž (dle mon. návodu dodavatele sestavy ventilátoru a reg. otáček, napojení serva klapky)</t>
  </si>
  <si>
    <t>1805986743</t>
  </si>
  <si>
    <t>MTZD4</t>
  </si>
  <si>
    <t>Montáž zařízení č.4</t>
  </si>
  <si>
    <t>-1793295272</t>
  </si>
  <si>
    <t>Pol29</t>
  </si>
  <si>
    <t xml:space="preserve">Sestava klimatizační  jednotky , výkon 5 kW, kabel.ovladač, parametry a popis výkresová dokumentace</t>
  </si>
  <si>
    <t>44071846</t>
  </si>
  <si>
    <t>Pol30</t>
  </si>
  <si>
    <t>Pomocné komponenty potrubních rozvodů chlaiva (provedeno dle návrhu filálního dodavatele klim. jednotek)</t>
  </si>
  <si>
    <t>1598401177</t>
  </si>
  <si>
    <t>Pol31</t>
  </si>
  <si>
    <t>Rozvody chlazení, vč. tepelné izolace, komunikační kabeláž, dálkové infra ovládání jednotek</t>
  </si>
  <si>
    <t>2023345553</t>
  </si>
  <si>
    <t>Pol32</t>
  </si>
  <si>
    <t>Zalištování venkovních rozvodů na fasádě (nebo instalace do chráničky)</t>
  </si>
  <si>
    <t>1810116620</t>
  </si>
  <si>
    <t>Pol33</t>
  </si>
  <si>
    <t>Průchodky stavební konstrukcí, utěsnění a oplechování, konzole na fasádu</t>
  </si>
  <si>
    <t>-308954516</t>
  </si>
  <si>
    <t>MTZD5</t>
  </si>
  <si>
    <t>Montáž zařízení č.5</t>
  </si>
  <si>
    <t>1458135749</t>
  </si>
  <si>
    <t>Pol34</t>
  </si>
  <si>
    <t>1273450608</t>
  </si>
  <si>
    <t>Pol35</t>
  </si>
  <si>
    <t>-167572869</t>
  </si>
  <si>
    <t>Pol36</t>
  </si>
  <si>
    <t>1425736562</t>
  </si>
  <si>
    <t>Pol37</t>
  </si>
  <si>
    <t>-857823909</t>
  </si>
  <si>
    <t>Pol38</t>
  </si>
  <si>
    <t>1681578807</t>
  </si>
  <si>
    <t>Pol38a</t>
  </si>
  <si>
    <t>Fasádní žaluzie v barvě RAL fasády 160x160</t>
  </si>
  <si>
    <t>-1360697268</t>
  </si>
  <si>
    <t>Pol38b</t>
  </si>
  <si>
    <t>Spiro potrubí včetně tvarovek pr. 160 a průchodek stěnou</t>
  </si>
  <si>
    <t>-1353455614</t>
  </si>
  <si>
    <t>Pol38c</t>
  </si>
  <si>
    <t>Stěnová mřížka do interiéru 160x160</t>
  </si>
  <si>
    <t>-1893725483</t>
  </si>
  <si>
    <t>MTZD6</t>
  </si>
  <si>
    <t>Montáž zařízení č.6</t>
  </si>
  <si>
    <t>-440566127</t>
  </si>
  <si>
    <t>Pol40</t>
  </si>
  <si>
    <t xml:space="preserve">Žaluzie na fasádě 560x560, síto, barva RAL dle fasády, nátrubek na napojení  pozink potrubí</t>
  </si>
  <si>
    <t>2092716037</t>
  </si>
  <si>
    <t>Pol41</t>
  </si>
  <si>
    <t>476343900</t>
  </si>
  <si>
    <t>Pol42</t>
  </si>
  <si>
    <t>-777914824</t>
  </si>
  <si>
    <t>Pol39</t>
  </si>
  <si>
    <t>1727279228</t>
  </si>
  <si>
    <t>Pol43</t>
  </si>
  <si>
    <t>Drobná propojovací kabeláž (dle mon. návodu dodavatele sestavy ventilátoru a reg. otáček)</t>
  </si>
  <si>
    <t>-168403272</t>
  </si>
  <si>
    <t>MTZD7</t>
  </si>
  <si>
    <t>Montáž zařízení č.7</t>
  </si>
  <si>
    <t>-730235745</t>
  </si>
  <si>
    <t>Pol45</t>
  </si>
  <si>
    <t>-662871301</t>
  </si>
  <si>
    <t>Pol46</t>
  </si>
  <si>
    <t>VZT jednotka s rekuperací, filtrací, elektro ohřev, manžety, letní by-pass, výkon 1200 m3/hod přívod/odvod vzduchu, externí rozvaděč el.,</t>
  </si>
  <si>
    <t>2049679928</t>
  </si>
  <si>
    <t>Pol47</t>
  </si>
  <si>
    <t>VZT jednotka s rekuperací, filtrací, elektro ohřev, manžety, letní by-pass, výkon 240 m3/hod přívod/odvod vzduchu, externí rozvaděč el.,</t>
  </si>
  <si>
    <t>-1124280725</t>
  </si>
  <si>
    <t>Pol48</t>
  </si>
  <si>
    <t>Požární čidlo+prokabelování, blokace chodu VZT jednotky</t>
  </si>
  <si>
    <t>1834326336</t>
  </si>
  <si>
    <t>Pol49</t>
  </si>
  <si>
    <t>Tlumič hluku pr.200, L=1 m</t>
  </si>
  <si>
    <t>50401393</t>
  </si>
  <si>
    <t>Pol50</t>
  </si>
  <si>
    <t>Tlumič hluku pr.355, L=1 m</t>
  </si>
  <si>
    <t>950607367</t>
  </si>
  <si>
    <t>Pol51</t>
  </si>
  <si>
    <t xml:space="preserve">Talířový ventil bílý pr.200 s regulací, instalace do spiro rozvodu, nátrubek  přes podhled</t>
  </si>
  <si>
    <t>-1513210047</t>
  </si>
  <si>
    <t>Pol52</t>
  </si>
  <si>
    <t xml:space="preserve">Talířový ventil bílý pr.150 s regulací, instalace do spiro rozvodu, nátrubek  přes pohled</t>
  </si>
  <si>
    <t>309782805</t>
  </si>
  <si>
    <t>Pol54a</t>
  </si>
  <si>
    <t>-1327163489</t>
  </si>
  <si>
    <t>Pol66</t>
  </si>
  <si>
    <t>-1957820060</t>
  </si>
  <si>
    <t>Pol53</t>
  </si>
  <si>
    <t>-582237131</t>
  </si>
  <si>
    <t>Pol54</t>
  </si>
  <si>
    <t>1850687198</t>
  </si>
  <si>
    <t>Pol55</t>
  </si>
  <si>
    <t>Spiro potrubí včetně tvarovek pr. 355 (a průchodek stěnou)</t>
  </si>
  <si>
    <t>-809798474</t>
  </si>
  <si>
    <t>Pol56</t>
  </si>
  <si>
    <t>Flexo potrubí pr.160 s akustickým útlumem</t>
  </si>
  <si>
    <t>1986875812</t>
  </si>
  <si>
    <t>Pol57</t>
  </si>
  <si>
    <t>Flexo potrubí pr.200 s akustickým útlumem</t>
  </si>
  <si>
    <t>1818108830</t>
  </si>
  <si>
    <t>Pol58</t>
  </si>
  <si>
    <t>Flexo potrubí pr.250 s akustickým útlumem</t>
  </si>
  <si>
    <t>-563582439</t>
  </si>
  <si>
    <t>Pol59</t>
  </si>
  <si>
    <t>Flexo potrubí pr.315 s akustickým útlumem</t>
  </si>
  <si>
    <t>-614790834</t>
  </si>
  <si>
    <t>Pol60</t>
  </si>
  <si>
    <t>Flexo potrubí pr.355 s akustickým útlumem</t>
  </si>
  <si>
    <t>-1515826904</t>
  </si>
  <si>
    <t>Pol61</t>
  </si>
  <si>
    <t>Oplechování a utěsnění stavebního prostupu</t>
  </si>
  <si>
    <t>1031086628</t>
  </si>
  <si>
    <t>Pol62</t>
  </si>
  <si>
    <t>Žaluzie na fasádě 250x250, barva RAL dle fasády, nátrubek na napojení spiro potrubí</t>
  </si>
  <si>
    <t>1942114843</t>
  </si>
  <si>
    <t>Pol63</t>
  </si>
  <si>
    <t>Žaluzie na fasádě 400x400, barva RAL dle fasády, nátrubek na napojení spiro potrubí</t>
  </si>
  <si>
    <t>-1933339061</t>
  </si>
  <si>
    <t>Pol64</t>
  </si>
  <si>
    <t>Drobná propojovací kabeláž (dle mon. návodu dodavatele sestavy )</t>
  </si>
  <si>
    <t>172942595</t>
  </si>
  <si>
    <t>Pol65</t>
  </si>
  <si>
    <t>Hranaté pozink potrubí a tvarovky</t>
  </si>
  <si>
    <t>-957573733</t>
  </si>
  <si>
    <t>Pol65a</t>
  </si>
  <si>
    <t>Čerpadlo kondenzátu od rekuperátoru VZT jednotky + propojení (volitelná položka dle tipu a požadavku VZT jednotky vč. umístění)</t>
  </si>
  <si>
    <t>-343322525</t>
  </si>
  <si>
    <t>Pol65b</t>
  </si>
  <si>
    <t>Stěnová mřížka 600x300</t>
  </si>
  <si>
    <t>971842987</t>
  </si>
  <si>
    <t>MTZD8</t>
  </si>
  <si>
    <t>Montáž zařízení č.8</t>
  </si>
  <si>
    <t>319792381</t>
  </si>
  <si>
    <t>Pol67</t>
  </si>
  <si>
    <t>Tepelná (hluková) izolace vnitřní s parozábranou tl.60 mm (kaučuková izolace VZT na sání a výtlaku před a za VZT jednotkou v interéru)</t>
  </si>
  <si>
    <t>1961429881</t>
  </si>
  <si>
    <t>Pol68</t>
  </si>
  <si>
    <t>497856058</t>
  </si>
  <si>
    <t>Pol69</t>
  </si>
  <si>
    <t>-1127222736</t>
  </si>
  <si>
    <t>Pol70</t>
  </si>
  <si>
    <t>VZT jednotka s rekuperací, filtrací, elektro ohřev, manžety, letní by-pass, výkon 10000 m3/hod přívod/odvod vzduchu, externí rozvaděč el.,</t>
  </si>
  <si>
    <t>-365216786</t>
  </si>
  <si>
    <t>Pol71</t>
  </si>
  <si>
    <t>Tlumič hluku včetně kulis 1250x800</t>
  </si>
  <si>
    <t>-1126376896</t>
  </si>
  <si>
    <t>Pol72</t>
  </si>
  <si>
    <t>Vyústka přívodní s regulací směru a průtoku vzduchu 825x325</t>
  </si>
  <si>
    <t>-543964667</t>
  </si>
  <si>
    <t>Pol72a</t>
  </si>
  <si>
    <t>Vyústka přívodní s regulací směru a průtoku vzduchu 425x75</t>
  </si>
  <si>
    <t>1246541884</t>
  </si>
  <si>
    <t>Pol73</t>
  </si>
  <si>
    <t>Vyústka odvodní s regulací směru a průtoku vzduchu 425x75</t>
  </si>
  <si>
    <t>-498227746</t>
  </si>
  <si>
    <t>Pol74</t>
  </si>
  <si>
    <t>Ruční regulační klapka pr.200</t>
  </si>
  <si>
    <t>570337188</t>
  </si>
  <si>
    <t>Pol75</t>
  </si>
  <si>
    <t>Tlakově odolné flexo potrubí, vnitřní povrch hladký pr.160-200 (pro dopojení technologie)</t>
  </si>
  <si>
    <t>1795234658</t>
  </si>
  <si>
    <t>Pol76</t>
  </si>
  <si>
    <t>Spiro potrubí včetně tvarovek pr. 400 (spoje opatřeny těsněním)</t>
  </si>
  <si>
    <t>2062108261</t>
  </si>
  <si>
    <t>Pol77</t>
  </si>
  <si>
    <t>Spiro potrubí včetně tvarovek pr. 200 , rezerva pro dopojení technologie (spoje opatřeny těsněním)</t>
  </si>
  <si>
    <t>-709346926</t>
  </si>
  <si>
    <t>Pol78a</t>
  </si>
  <si>
    <t>Tepelná (hluková) izolace venkovní s patozábranou tl.40 mm (kaučuková izolace VZT na sání a výtlaku před a za VZT jednotkou v interéru)</t>
  </si>
  <si>
    <t>-658511410</t>
  </si>
  <si>
    <t>Pol79</t>
  </si>
  <si>
    <t>Drobná propojovací kabeláž (dle mon. návodu dodavatele sestavy)</t>
  </si>
  <si>
    <t>-2099559534</t>
  </si>
  <si>
    <t>Pol80</t>
  </si>
  <si>
    <t>Potrubí a tepelná izolace odvodu kondenzátu od rekuperátoru do vsakovací drenáže</t>
  </si>
  <si>
    <t>542589309</t>
  </si>
  <si>
    <t>Pol80a</t>
  </si>
  <si>
    <t>Revizní a čistící tvarovka + záslepka (od VZT rozvodu odvod vzduchu)</t>
  </si>
  <si>
    <t>-773541611</t>
  </si>
  <si>
    <t>MTZD9</t>
  </si>
  <si>
    <t>Montáž zařízení č.9</t>
  </si>
  <si>
    <t>-929064085</t>
  </si>
  <si>
    <t>81a</t>
  </si>
  <si>
    <t>VZT jednotka s rekuperací , filtrací, elektro ohřev, manžetx, letní by-pass, výkon 630 m3/h, přívod/odvod vzduchu, externí rozvaděč, systém M a R (viz.plný popis proj.dok.)</t>
  </si>
  <si>
    <t>-390978480</t>
  </si>
  <si>
    <t>82a</t>
  </si>
  <si>
    <t>Požární čidlo kouřové na přívodu vzduchu+prokabelování, blokace chodu VZT jednotky 2.NP (napojit na MaR VZT jednotky)</t>
  </si>
  <si>
    <t>2045221192</t>
  </si>
  <si>
    <t>83a</t>
  </si>
  <si>
    <t>Tlumič hluku pr. 250, L= 1 m</t>
  </si>
  <si>
    <t>-334530423</t>
  </si>
  <si>
    <t>84a</t>
  </si>
  <si>
    <t>Talířový ventil bílý pr. 200 s regulací, přívodní instalace do spiro rozvodu, nátrubek přes podhled</t>
  </si>
  <si>
    <t>-314142347</t>
  </si>
  <si>
    <t>85a</t>
  </si>
  <si>
    <t>652130659</t>
  </si>
  <si>
    <t>86a</t>
  </si>
  <si>
    <t>407220398</t>
  </si>
  <si>
    <t>87a</t>
  </si>
  <si>
    <t>533224636</t>
  </si>
  <si>
    <t>88a</t>
  </si>
  <si>
    <t>Flexo potrubí pr. 200 s akustickým útlumem</t>
  </si>
  <si>
    <t>-1951927796</t>
  </si>
  <si>
    <t>89a</t>
  </si>
  <si>
    <t>Flexo potrubí pr. 250 s akustickým útlumem, izolované</t>
  </si>
  <si>
    <t>-671198619</t>
  </si>
  <si>
    <t>90a</t>
  </si>
  <si>
    <t>Zpětná klapka pr.250</t>
  </si>
  <si>
    <t>1706718596</t>
  </si>
  <si>
    <t>91a</t>
  </si>
  <si>
    <t>1018408471</t>
  </si>
  <si>
    <t>92a</t>
  </si>
  <si>
    <t>Žluzie na fasádě 250x250, barva RAL dle fasády, nátrubek na napojení spiro potrubí</t>
  </si>
  <si>
    <t>1905829686</t>
  </si>
  <si>
    <t>93a</t>
  </si>
  <si>
    <t>Tepelně hluková izolace vnitřní s parozábranou tl. 40 mm</t>
  </si>
  <si>
    <t>417895597</t>
  </si>
  <si>
    <t>94a</t>
  </si>
  <si>
    <t>241468615</t>
  </si>
  <si>
    <t>95a</t>
  </si>
  <si>
    <t>Drobná propojovací kabeláž</t>
  </si>
  <si>
    <t>1555458845</t>
  </si>
  <si>
    <t>P1</t>
  </si>
  <si>
    <t>Pomocné konstrukce, objímky, konzole, chráničky potrubí, hydroizolační zatmelení</t>
  </si>
  <si>
    <t>sou</t>
  </si>
  <si>
    <t>-198390973</t>
  </si>
  <si>
    <t>P2</t>
  </si>
  <si>
    <t>Drobný a pomocný materiál</t>
  </si>
  <si>
    <t>1923951135</t>
  </si>
  <si>
    <t>P3</t>
  </si>
  <si>
    <t>Přesun hmot</t>
  </si>
  <si>
    <t>-1896582685</t>
  </si>
  <si>
    <t>P4</t>
  </si>
  <si>
    <t>Vyregulování a uvedení do provozu</t>
  </si>
  <si>
    <t>-2143718745</t>
  </si>
  <si>
    <t>P5</t>
  </si>
  <si>
    <t>Provozní zkoušky</t>
  </si>
  <si>
    <t>1150199944</t>
  </si>
  <si>
    <t>P6</t>
  </si>
  <si>
    <t>Revize</t>
  </si>
  <si>
    <t>-788982923</t>
  </si>
  <si>
    <t>P7</t>
  </si>
  <si>
    <t>Úklid pracoviště</t>
  </si>
  <si>
    <t>-1604083803</t>
  </si>
  <si>
    <t>P8</t>
  </si>
  <si>
    <t>Zaměření stavby, technická příprava, dokumentace skutečného provedení</t>
  </si>
  <si>
    <t>1489018994</t>
  </si>
  <si>
    <t>P9</t>
  </si>
  <si>
    <t>Lešení a pomocné plošiny</t>
  </si>
  <si>
    <t>-319161030</t>
  </si>
  <si>
    <t>003 - Zařízení pro vytápění staveb</t>
  </si>
  <si>
    <t>PSV - PSV</t>
  </si>
  <si>
    <t xml:space="preserve">    721 - Zdravotechnika - vnitřní kanalizace</t>
  </si>
  <si>
    <t xml:space="preserve">    727 - Zdravotechnika - požární ochrana</t>
  </si>
  <si>
    <t xml:space="preserve">    731 - Ústřední topení, kotelny</t>
  </si>
  <si>
    <t xml:space="preserve">    732 - Ústřední vytápění - strojovny</t>
  </si>
  <si>
    <t xml:space="preserve">    733 - Ústřední vytápění, trubní rozvod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</si>
  <si>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</si>
  <si>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</si>
  <si>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</si>
  <si>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713311221</t>
  </si>
  <si>
    <t>Montáž izolace tepelné těles plocha tvarová 1x pásy s Al fólií</t>
  </si>
  <si>
    <t>-1002069025</t>
  </si>
  <si>
    <t>631417840</t>
  </si>
  <si>
    <t>pás izolační minerální s AL folí tl.50 mm</t>
  </si>
  <si>
    <t>1357737964</t>
  </si>
  <si>
    <t>713463211</t>
  </si>
  <si>
    <t>Montáž izolace tepelné potrubí potrubními pouzdry s Al fólií staženými Al páskou 1x D do 50 mm</t>
  </si>
  <si>
    <t>588334863</t>
  </si>
  <si>
    <t>631546050</t>
  </si>
  <si>
    <t xml:space="preserve">pouzdro potrubní izolační minerální s AL folí  60/50 mm</t>
  </si>
  <si>
    <t>1480833007</t>
  </si>
  <si>
    <t>631545740</t>
  </si>
  <si>
    <t>pouzdro potrubní izolační minerální s AL folí 48/30 mm</t>
  </si>
  <si>
    <t>1837383209</t>
  </si>
  <si>
    <t>631546200</t>
  </si>
  <si>
    <t>páska samolepící ALS šířka 50 mm, délka 50 m</t>
  </si>
  <si>
    <t>786529521</t>
  </si>
  <si>
    <t>631545330i</t>
  </si>
  <si>
    <t>pouzdro potrubní izolační minerální s AL folí 42/30 mm</t>
  </si>
  <si>
    <t>2116744688</t>
  </si>
  <si>
    <t>631546070</t>
  </si>
  <si>
    <t>pouzdro potrubní izolační minerální s AL folií 76/50 mm</t>
  </si>
  <si>
    <t>1141747826</t>
  </si>
  <si>
    <t>631546080</t>
  </si>
  <si>
    <t>pouzdro potrubní izolační ALS 89/50 mm</t>
  </si>
  <si>
    <t>1510156958</t>
  </si>
  <si>
    <t>713463411</t>
  </si>
  <si>
    <t>Montáž izolace tepelné potrubí a ohybů návlekovými izolačními pouzdry</t>
  </si>
  <si>
    <t>641918552</t>
  </si>
  <si>
    <t>283771050</t>
  </si>
  <si>
    <t>izolace potrubí PE návleková 18 x 13 mm</t>
  </si>
  <si>
    <t>-370168142</t>
  </si>
  <si>
    <t>283770450</t>
  </si>
  <si>
    <t>izolace potrubí PE návleková 22 x 20 mm</t>
  </si>
  <si>
    <t>1148681218</t>
  </si>
  <si>
    <t>283770480</t>
  </si>
  <si>
    <t>izolace potrubí PE návleková 28 x 20 mm</t>
  </si>
  <si>
    <t>93871866</t>
  </si>
  <si>
    <t>283770530</t>
  </si>
  <si>
    <t>izolace potrubí PE návleková 32 x 20 mm</t>
  </si>
  <si>
    <t>1968589112</t>
  </si>
  <si>
    <t>283771300</t>
  </si>
  <si>
    <t>spona na PE izolaci</t>
  </si>
  <si>
    <t>1481162907</t>
  </si>
  <si>
    <t>283771350</t>
  </si>
  <si>
    <t>páska samolepící na PE izolaci 20 m</t>
  </si>
  <si>
    <t>-824087336</t>
  </si>
  <si>
    <t>998713101</t>
  </si>
  <si>
    <t>Přesun hmot tonážní pro izolace tepelné v objektech v do 6 m</t>
  </si>
  <si>
    <t>-697330763</t>
  </si>
  <si>
    <t>998713192</t>
  </si>
  <si>
    <t>Příplatek k přesunu hmot tonážní 713 za zvětšený přesun do 100 m</t>
  </si>
  <si>
    <t>192608149</t>
  </si>
  <si>
    <t>721174004</t>
  </si>
  <si>
    <t>Potrubí kanalizační z PP svodné systém HT DN 70</t>
  </si>
  <si>
    <t>228660614</t>
  </si>
  <si>
    <t>721290111</t>
  </si>
  <si>
    <t>Zkouška těsnosti potrubí kanalizace vodou do DN 125</t>
  </si>
  <si>
    <t>-2046641937</t>
  </si>
  <si>
    <t>998721101</t>
  </si>
  <si>
    <t>Přesun hmot tonážní pro vnitřní kanalizace v objektech v do 6 m</t>
  </si>
  <si>
    <t>672084491</t>
  </si>
  <si>
    <t>998721192</t>
  </si>
  <si>
    <t>Příplatek k přesunu hmot tonážní 721 za zvětšený přesun do 100 m</t>
  </si>
  <si>
    <t>-499571678</t>
  </si>
  <si>
    <t>727111147</t>
  </si>
  <si>
    <t>Prostup požární potrubí do D 76 mm stěnou tl 15-30 cm odolnost dle PBR</t>
  </si>
  <si>
    <t>-1061417462</t>
  </si>
  <si>
    <t>731244494</t>
  </si>
  <si>
    <t>Montáž kotle ocelového závěsného na plyn kondenzačního o výkonu do 100 kW</t>
  </si>
  <si>
    <t>97151037</t>
  </si>
  <si>
    <t>731249111R</t>
  </si>
  <si>
    <t>Montáž čidel automatiky a připojení na ovládací sběrnice</t>
  </si>
  <si>
    <t>h</t>
  </si>
  <si>
    <t>499161711</t>
  </si>
  <si>
    <t>731249113R</t>
  </si>
  <si>
    <t>Osazení montážního rámu pro sestavu kotLů</t>
  </si>
  <si>
    <t>953337658</t>
  </si>
  <si>
    <t>304304009R</t>
  </si>
  <si>
    <t>Plynový kondenzační kotel nástěnný výkon 70kW 80/60°C - 62,6kW</t>
  </si>
  <si>
    <t>-1856680041</t>
  </si>
  <si>
    <t>303303004R1</t>
  </si>
  <si>
    <t>Sada připojení kotle kaskádová jednotka pro dva kotle</t>
  </si>
  <si>
    <t>231610836</t>
  </si>
  <si>
    <t>303303004R2</t>
  </si>
  <si>
    <t>Sada připojení kotle neutralizační zařízení pro kondenzát vč granulátu do 800kw</t>
  </si>
  <si>
    <t>2143807914</t>
  </si>
  <si>
    <t>303303009R1</t>
  </si>
  <si>
    <t>Sada připojení kotle čerpadlová skupina pro nastěnný kondenzační kotel 70kW</t>
  </si>
  <si>
    <t>-2094834741</t>
  </si>
  <si>
    <t>303303009R2</t>
  </si>
  <si>
    <t>Sada připojení kotle sada zabezpečení kotle</t>
  </si>
  <si>
    <t>336397052</t>
  </si>
  <si>
    <t>303303009R3</t>
  </si>
  <si>
    <t>Systém odtahu spalin kaskádová sada připojení dvou kotlů 80/160</t>
  </si>
  <si>
    <t>-1068161718</t>
  </si>
  <si>
    <t>303303009R4</t>
  </si>
  <si>
    <t>Systém odtahu spalin trubka vedení spalin plastová 160/500</t>
  </si>
  <si>
    <t>-270070064</t>
  </si>
  <si>
    <t>303303009R5</t>
  </si>
  <si>
    <t>Systém odtahu spalin trubka vedení spalin plastová 160/1000</t>
  </si>
  <si>
    <t>-475328543</t>
  </si>
  <si>
    <t>303200004R4</t>
  </si>
  <si>
    <t>Zavěšený třísložkový komínový průduch DN200 nerez/minerál/nerez délka 15m</t>
  </si>
  <si>
    <t>1320234861</t>
  </si>
  <si>
    <t>303200004R5</t>
  </si>
  <si>
    <t>Nosná konstrukce pro sadu dvou kotlů</t>
  </si>
  <si>
    <t>-643771136</t>
  </si>
  <si>
    <t>731249114</t>
  </si>
  <si>
    <t>Montáž pospojovací sady kaskády + přípojovací sada kotle</t>
  </si>
  <si>
    <t>soubor</t>
  </si>
  <si>
    <t>1209255567</t>
  </si>
  <si>
    <t>731249114a</t>
  </si>
  <si>
    <t>Montáž odkouření</t>
  </si>
  <si>
    <t>204461579</t>
  </si>
  <si>
    <t>731249114R</t>
  </si>
  <si>
    <t>Regulace kotelny základní automatika, řízení nástěnného kotle s UBA, řízení topného okruhu bez směšovače a topného okruhu se s měšovačem</t>
  </si>
  <si>
    <t>1620164441</t>
  </si>
  <si>
    <t>731249115R</t>
  </si>
  <si>
    <t>Regulace kotelny rozšiřovací modul dva topné okruhy se s měšovačem vč čidel</t>
  </si>
  <si>
    <t>-629473691</t>
  </si>
  <si>
    <t>731249116a</t>
  </si>
  <si>
    <t>Uvedení do provozu nástěnného kotle do 150 kW</t>
  </si>
  <si>
    <t>-1147639601</t>
  </si>
  <si>
    <t>731249116R</t>
  </si>
  <si>
    <t>Regulace kotelny rozšiřovací modul kaskáda dvou kotlů</t>
  </si>
  <si>
    <t>-1226178299</t>
  </si>
  <si>
    <t>731249116RR</t>
  </si>
  <si>
    <t>Hadic napouštěcí pryžové D20/28</t>
  </si>
  <si>
    <t>1882742110</t>
  </si>
  <si>
    <t>731249116RR1</t>
  </si>
  <si>
    <t>Vybavení kotelny dle vyhl 91/93</t>
  </si>
  <si>
    <t>-1986851761</t>
  </si>
  <si>
    <t>731249116RR2</t>
  </si>
  <si>
    <t>Systém havarijního zabezpečení kotelny</t>
  </si>
  <si>
    <t>940179488</t>
  </si>
  <si>
    <t>731249116RR8</t>
  </si>
  <si>
    <t>Revizní kniha kotelny</t>
  </si>
  <si>
    <t>673279806</t>
  </si>
  <si>
    <t>731341140</t>
  </si>
  <si>
    <t>Regulace kotelny propojovací kabeláž</t>
  </si>
  <si>
    <t>238076410</t>
  </si>
  <si>
    <t>998731101</t>
  </si>
  <si>
    <t>Přesun hmot pro kotelny v objektech v do 6 m</t>
  </si>
  <si>
    <t>391050095</t>
  </si>
  <si>
    <t>998731193</t>
  </si>
  <si>
    <t>Příplatek k přesunu hmot 731 za zvětšený přesun do 500 m</t>
  </si>
  <si>
    <t>-510834076</t>
  </si>
  <si>
    <t>100003R</t>
  </si>
  <si>
    <t>Doplňovací zařízení otopné spoustavy s regulační automatikou DN 15</t>
  </si>
  <si>
    <t>-2022523730</t>
  </si>
  <si>
    <t>100004R</t>
  </si>
  <si>
    <t>Doplňovací zařízení odlučovač nečistot</t>
  </si>
  <si>
    <t>-1607112514</t>
  </si>
  <si>
    <t>100005R</t>
  </si>
  <si>
    <t xml:space="preserve">Doplňovací zařízení  odlučovač bublin T 1/2</t>
  </si>
  <si>
    <t>-974083042</t>
  </si>
  <si>
    <t>100006R</t>
  </si>
  <si>
    <t>Doplňovací zařízení tepelná izolace</t>
  </si>
  <si>
    <t>1194988309</t>
  </si>
  <si>
    <t>100007R</t>
  </si>
  <si>
    <t>Doplňovací zařízení oddělovací člen s vodoměrem kontaktním</t>
  </si>
  <si>
    <t>1859945522</t>
  </si>
  <si>
    <t>732111314</t>
  </si>
  <si>
    <t>Trubková hrdla rozdělovačů a sběračů bez přírub DN 25</t>
  </si>
  <si>
    <t>-999889177</t>
  </si>
  <si>
    <t>732111316</t>
  </si>
  <si>
    <t>Trubková hrdla rozdělovačů a sběračů bez přírub DN 40</t>
  </si>
  <si>
    <t>-1197186071</t>
  </si>
  <si>
    <t>732111325</t>
  </si>
  <si>
    <t>Trubková hrdla rozdělovačů a sběračů bez přírub DN 80</t>
  </si>
  <si>
    <t>-356320009</t>
  </si>
  <si>
    <t>732112135</t>
  </si>
  <si>
    <t>Rozdělovač sdružený hydraulický DN 100 přírubový</t>
  </si>
  <si>
    <t>1395275529</t>
  </si>
  <si>
    <t>732199100R</t>
  </si>
  <si>
    <t>Montáž a dodávka orientačních štítků</t>
  </si>
  <si>
    <t>1328852788</t>
  </si>
  <si>
    <t>732211124R</t>
  </si>
  <si>
    <t>Ohřívač stacionární zásobníkový s jedním výměníkem 500L</t>
  </si>
  <si>
    <t>-584690117</t>
  </si>
  <si>
    <t>732219315</t>
  </si>
  <si>
    <t>Montáž ohříváku vody stojatého PN 0,6/0,6,PN 1,6/0,6 o obsahu 1000 litrů</t>
  </si>
  <si>
    <t>-676178913</t>
  </si>
  <si>
    <t>732331619</t>
  </si>
  <si>
    <t>Nádoba tlaková expanzní s membránou závitové připojení PN 0,6 o objemu 140 litrů</t>
  </si>
  <si>
    <t>-2132985750</t>
  </si>
  <si>
    <t>732331778</t>
  </si>
  <si>
    <t>Příslušenství k expanzním nádobám bezpečnostní uzávěr G 1 k měření tlaku</t>
  </si>
  <si>
    <t>-1448021232</t>
  </si>
  <si>
    <t>732421444</t>
  </si>
  <si>
    <t>Čerpadlo teplovodní mokroběžné závitové oběhové DN 32 výtlak do 4,0 m průtok 6,9 m3/h pro vytápění</t>
  </si>
  <si>
    <t>-1082485284</t>
  </si>
  <si>
    <t>732421474</t>
  </si>
  <si>
    <t>Čerpadlo teplovodní mokroběžné závitové oběhové DN 32 výtlak do 10,0 m průtok 4,5 m3/h pro vytápění</t>
  </si>
  <si>
    <t>-1749186814</t>
  </si>
  <si>
    <t>732429215</t>
  </si>
  <si>
    <t>Montáž čerpadla oběhového mokroběžného závitového DN 32</t>
  </si>
  <si>
    <t>-1662508907</t>
  </si>
  <si>
    <t>998732101</t>
  </si>
  <si>
    <t>Přesun hmot tonážní pro strojovny v objektech v do 6 m</t>
  </si>
  <si>
    <t>-110992380</t>
  </si>
  <si>
    <t>998732193</t>
  </si>
  <si>
    <t>Příplatek k přesunu hmot tonážní 732 za zvětšený přesun do 500 m</t>
  </si>
  <si>
    <t>540076555</t>
  </si>
  <si>
    <t>733111103</t>
  </si>
  <si>
    <t>Potrubí ocelové závitové bezešvé běžné nízkotlaké DN 15</t>
  </si>
  <si>
    <t>-2033940362</t>
  </si>
  <si>
    <t>733111104</t>
  </si>
  <si>
    <t>Potrubí ocelové závitové bezešvé běžné nízkotlaké DN 20</t>
  </si>
  <si>
    <t>-817262347</t>
  </si>
  <si>
    <t>733111105</t>
  </si>
  <si>
    <t>Potrubí ocelové závitové bezešvé běžné nízkotlaké DN 25</t>
  </si>
  <si>
    <t>-882524682</t>
  </si>
  <si>
    <t>733111106</t>
  </si>
  <si>
    <t>Potrubí ocelové závitové bezešvé běžné nízkotlaké DN 32</t>
  </si>
  <si>
    <t>45150513</t>
  </si>
  <si>
    <t>733111107</t>
  </si>
  <si>
    <t>Potrubí ocelové závitové bezešvé běžné nízkotlaké DN 40</t>
  </si>
  <si>
    <t>-803238305</t>
  </si>
  <si>
    <t>733111108</t>
  </si>
  <si>
    <t>Potrubí ocelové závitové bezešvé běžné nízkotlaké DN 50</t>
  </si>
  <si>
    <t>-609083287</t>
  </si>
  <si>
    <t>733113113</t>
  </si>
  <si>
    <t>Příplatek k porubí z trubek ocelových závitových za zhotovení závitové ocelové přípojky DN 15</t>
  </si>
  <si>
    <t>-100235775</t>
  </si>
  <si>
    <t>733113115</t>
  </si>
  <si>
    <t>Příplatek k porubí z trubek ocelových závitových za zhotovení závitové ocelové přípojky DN 25</t>
  </si>
  <si>
    <t>-592917065</t>
  </si>
  <si>
    <t>733113118</t>
  </si>
  <si>
    <t>Příplatek k porubí z trubek ocelových závitových za zhotovení závitové ocelové přípojky DN 40</t>
  </si>
  <si>
    <t>1064901973</t>
  </si>
  <si>
    <t>733121125</t>
  </si>
  <si>
    <t>Potrubí ocelové hladké bezešvé běžné nízkotlaké D 89x3,6</t>
  </si>
  <si>
    <t>1757635133</t>
  </si>
  <si>
    <t>733141102</t>
  </si>
  <si>
    <t>Odvzdušňovací nádoba z trubek ocelových do DN 50</t>
  </si>
  <si>
    <t>-803959863</t>
  </si>
  <si>
    <t>733190107</t>
  </si>
  <si>
    <t>Zkouška těsnosti potrubí ocelové závitové do DN 40</t>
  </si>
  <si>
    <t>-1489990479</t>
  </si>
  <si>
    <t>733190108</t>
  </si>
  <si>
    <t>Zkouška těsnosti potrubí ocelové závitové do DN 50</t>
  </si>
  <si>
    <t>-371243098</t>
  </si>
  <si>
    <t>733190225</t>
  </si>
  <si>
    <t>Zkouška těsnosti potrubí ocelové hladké přes D 60,3x2,9 do D 89x5,0</t>
  </si>
  <si>
    <t>2110827540</t>
  </si>
  <si>
    <t>733322102</t>
  </si>
  <si>
    <t>Potrubí plastové z PE-X AL spojované násuvnou plastovou objímkou D 16x2</t>
  </si>
  <si>
    <t>-304745493</t>
  </si>
  <si>
    <t>733322103</t>
  </si>
  <si>
    <t>Potrubí plastové z PE-X AL spojované násuvnou plastovou objímkou D 18x2</t>
  </si>
  <si>
    <t>-154104099</t>
  </si>
  <si>
    <t>733322104</t>
  </si>
  <si>
    <t>Potrubí plastové z PE-X AL spojované násuvnou plastovou objímkou D 20x2</t>
  </si>
  <si>
    <t>1590476214</t>
  </si>
  <si>
    <t>733322105</t>
  </si>
  <si>
    <t>Potrubí plastové z PE-X AL spojované násuvnou plastovou objímkou D 26x3</t>
  </si>
  <si>
    <t>-1660287243</t>
  </si>
  <si>
    <t>733391101</t>
  </si>
  <si>
    <t>Zkouška těsnosti potrubí plastové do D 32x3,0</t>
  </si>
  <si>
    <t>-2120023256</t>
  </si>
  <si>
    <t>998733101</t>
  </si>
  <si>
    <t>Přesun hmot tonážní pro rozvody potrubí v objektech v do 6 m</t>
  </si>
  <si>
    <t>-1989459059</t>
  </si>
  <si>
    <t>998733193</t>
  </si>
  <si>
    <t>Příplatek k přesunu hmot tonážní 733 za zvětšený přesun do 500 m</t>
  </si>
  <si>
    <t>-1971646311</t>
  </si>
  <si>
    <t>734109215</t>
  </si>
  <si>
    <t>Montáž armatury přírubové se dvěma přírubami PN 16 DN 65</t>
  </si>
  <si>
    <t>357633039</t>
  </si>
  <si>
    <t>734173416</t>
  </si>
  <si>
    <t>Spoj přírubový PN 16/I do 200°C DN 80</t>
  </si>
  <si>
    <t>484803276</t>
  </si>
  <si>
    <t>734193215</t>
  </si>
  <si>
    <t>Klapka mezipřírubová uzavírací DN 65 PN 16 do 120°C disk nerezová ocel</t>
  </si>
  <si>
    <t>-326042131</t>
  </si>
  <si>
    <t>734209103</t>
  </si>
  <si>
    <t>Montáž armatury závitové s jedním závitem G 1/2</t>
  </si>
  <si>
    <t>-580954977</t>
  </si>
  <si>
    <t>734209113</t>
  </si>
  <si>
    <t>Montáž armatury závitové s dvěma závity G 1/2</t>
  </si>
  <si>
    <t>-767843689</t>
  </si>
  <si>
    <t>734209114</t>
  </si>
  <si>
    <t>Montáž armatury závitové s dvěma závity G 3/4</t>
  </si>
  <si>
    <t>1930289437</t>
  </si>
  <si>
    <t>734209115</t>
  </si>
  <si>
    <t>Montáž armatury závitové s dvěma závity G 1</t>
  </si>
  <si>
    <t>-1300408308</t>
  </si>
  <si>
    <t>734209116</t>
  </si>
  <si>
    <t>Montáž armatury závitové s dvěma závity G 5/4</t>
  </si>
  <si>
    <t>-37100737</t>
  </si>
  <si>
    <t>734209118</t>
  </si>
  <si>
    <t>Montáž armatury závitové s dvěma závity G 6/4</t>
  </si>
  <si>
    <t>1403928978</t>
  </si>
  <si>
    <t>734209125</t>
  </si>
  <si>
    <t>Montáž armatury závitové s třemi závity G 1</t>
  </si>
  <si>
    <t>-2007711514</t>
  </si>
  <si>
    <t>734211115</t>
  </si>
  <si>
    <t>Ventil závitový odvzdušňovací G 1/2 PN 10 do 120°C otopných těles</t>
  </si>
  <si>
    <t>-660141935</t>
  </si>
  <si>
    <t>734211120</t>
  </si>
  <si>
    <t>Ventil závitový odvzdušňovací G 1/2 PN 14 do 110°C automatický</t>
  </si>
  <si>
    <t>328096108</t>
  </si>
  <si>
    <t>734221682</t>
  </si>
  <si>
    <t>Termostatická hlavice kapalinová PN 10 do 110°C otopných těles VK</t>
  </si>
  <si>
    <t>1861591038</t>
  </si>
  <si>
    <t>734242414</t>
  </si>
  <si>
    <t>Ventil závitový zpětný přímý G 1 PN 16 do 110°C</t>
  </si>
  <si>
    <t>-153218420</t>
  </si>
  <si>
    <t>734242416</t>
  </si>
  <si>
    <t>Ventil závitový zpětný přímý G 6/4 PN 16 do 110°C</t>
  </si>
  <si>
    <t>490153567</t>
  </si>
  <si>
    <t>734261233</t>
  </si>
  <si>
    <t>Šroubení topenářské přímé G 1/2 PN 16 do 120°C</t>
  </si>
  <si>
    <t>-453955428</t>
  </si>
  <si>
    <t>734261234</t>
  </si>
  <si>
    <t>Šroubení topenářské přímé G 3/4 PN 16 do 120°C</t>
  </si>
  <si>
    <t>-808394870</t>
  </si>
  <si>
    <t>734261235</t>
  </si>
  <si>
    <t>Šroubení topenářské přímé G 1 PN 16 do 120°C</t>
  </si>
  <si>
    <t>-1262263540</t>
  </si>
  <si>
    <t>734261403</t>
  </si>
  <si>
    <t>Armatura připojovací rohová G 3/4x18 PN 10 do 110°C radiátorů typu VK</t>
  </si>
  <si>
    <t>849418032</t>
  </si>
  <si>
    <t>734291123</t>
  </si>
  <si>
    <t>Kohout plnící a vypouštěcí G 1/2 PN 10 do 110°C závitový</t>
  </si>
  <si>
    <t>567984864</t>
  </si>
  <si>
    <t>734291245</t>
  </si>
  <si>
    <t>Filtr závitový přímý G 1 1/4 PN 16 do 130°C s vnitřními závity</t>
  </si>
  <si>
    <t>1168747320</t>
  </si>
  <si>
    <t>734291246</t>
  </si>
  <si>
    <t>Filtr závitový přímý G 1 1/2 PN 16 do 130°C s vnitřními závity</t>
  </si>
  <si>
    <t>-1845749995</t>
  </si>
  <si>
    <t>734292714</t>
  </si>
  <si>
    <t>Kohout kulový přímý G 3/4 PN 42 do 185°C vnitřní závit</t>
  </si>
  <si>
    <t>273351967</t>
  </si>
  <si>
    <t>734292716</t>
  </si>
  <si>
    <t>Kohout kulový přímý G 1 1/4 PN 42 do 185°C vnitřní závit</t>
  </si>
  <si>
    <t>-1778244399</t>
  </si>
  <si>
    <t>734292717</t>
  </si>
  <si>
    <t>Kohout kulový přímý G 1 1/2 PN 42 do 185°C vnitřní závit</t>
  </si>
  <si>
    <t>67154951</t>
  </si>
  <si>
    <t>734295023</t>
  </si>
  <si>
    <t>Směšovací armatura závitová trojcestná DN 25 kv 10 se servomotorem</t>
  </si>
  <si>
    <t>-2084762622</t>
  </si>
  <si>
    <t>734295023R</t>
  </si>
  <si>
    <t>Zajišťovací ventil MK 25</t>
  </si>
  <si>
    <t>113710979</t>
  </si>
  <si>
    <t>734411103</t>
  </si>
  <si>
    <t>Teploměr technický s pevným stonkem a jímkou zadní připojení průměr 63 mm délky 100 mm</t>
  </si>
  <si>
    <t>-2082931064</t>
  </si>
  <si>
    <t>734421102</t>
  </si>
  <si>
    <t>Tlakoměr s pevným stonkem a zpětnou klapkou tlak 0-16 bar průměr 63 mm spodní připojení</t>
  </si>
  <si>
    <t>17904204</t>
  </si>
  <si>
    <t>734424101</t>
  </si>
  <si>
    <t>Kondenzační smyčka k přivaření zahnutá PN 250 do 300°C</t>
  </si>
  <si>
    <t>-819264755</t>
  </si>
  <si>
    <t>998734101</t>
  </si>
  <si>
    <t>Přesun hmot tonážní pro armatury v objektech v do 6 m</t>
  </si>
  <si>
    <t>-1314782590</t>
  </si>
  <si>
    <t>998734193</t>
  </si>
  <si>
    <t>Příplatek k přesunu hmot tonážní 734 za zvětšený přesun do 500 m</t>
  </si>
  <si>
    <t>-1807355857</t>
  </si>
  <si>
    <t>735000911</t>
  </si>
  <si>
    <t>Vyregulování ventilu nebo kohoutu dvojregulačního s ručním ovládáním</t>
  </si>
  <si>
    <t>1916696486</t>
  </si>
  <si>
    <t>735152471</t>
  </si>
  <si>
    <t>Otopné těleso panelové VK dvoudeskové 1 přídavná přestupní plocha výška/délka 600/400mm výkon 515 W</t>
  </si>
  <si>
    <t>367593639</t>
  </si>
  <si>
    <t>735152473</t>
  </si>
  <si>
    <t>Otopné těleso panelové VK dvoudeskové 1 přídavná přestupní plocha výška/délka 600/600 mm výkon 773 W</t>
  </si>
  <si>
    <t>-258601038</t>
  </si>
  <si>
    <t>735152474</t>
  </si>
  <si>
    <t>Otopné těleso panelové VK dvoudeskové 1 přídavná přestupní plocha výška/délka 600/700 mm výkon 902 W</t>
  </si>
  <si>
    <t>281499027</t>
  </si>
  <si>
    <t>735152475</t>
  </si>
  <si>
    <t>Otopné těleso panelové VK dvoudeskové 1 přídavná přestupní plocha výška/délka 600/800mm výkon 1030 W</t>
  </si>
  <si>
    <t>-1015553942</t>
  </si>
  <si>
    <t>735152477</t>
  </si>
  <si>
    <t>Otopné těleso panelové VK dvoudeskové 1 přídavná přestupní plocha výška/délka 600/1000mm výkon 1288W</t>
  </si>
  <si>
    <t>266438815</t>
  </si>
  <si>
    <t>735152575</t>
  </si>
  <si>
    <t>Otopné těleso panelové VK dvoudeskové 2 přídavné přestupní plochy výška/délka 600/800mm výkon 1343 W</t>
  </si>
  <si>
    <t>-952654824</t>
  </si>
  <si>
    <t>735152579</t>
  </si>
  <si>
    <t>Otopné těleso panelové VK dvoudeskové 2 přídavné přestupní plochy výška/délka 600/1200mm výkon 2015W</t>
  </si>
  <si>
    <t>1521903163</t>
  </si>
  <si>
    <t>735152580</t>
  </si>
  <si>
    <t>Otopné těleso panelové VK dvoudeskové 2 přídavné přestupní plochy výška/délka 600/1400mm výkon 2351W</t>
  </si>
  <si>
    <t>-22426685</t>
  </si>
  <si>
    <t>735152581</t>
  </si>
  <si>
    <t>Otopné těleso panelové VK dvoudeskové 2 přídavné přestupní plochy výška/délka 600/1600mm výkon 2686W</t>
  </si>
  <si>
    <t>-457519639</t>
  </si>
  <si>
    <t>735152675</t>
  </si>
  <si>
    <t>Otopné těleso panelové VK třídeskové 3 přídavné přestupní plochy výška/délka 600/800 mm výkon 1925 W</t>
  </si>
  <si>
    <t>-1525621440</t>
  </si>
  <si>
    <t>735152676</t>
  </si>
  <si>
    <t>Otopné těleso panelové VK třídeskové 3 přídavné přestupní plochy výška/délka 600/900 mm výkon 2165 W</t>
  </si>
  <si>
    <t>1330008013</t>
  </si>
  <si>
    <t>735152679</t>
  </si>
  <si>
    <t>Otopné těleso panelové VK třídeskové 3 přídavné přestupní plochy výška/délka 600/1200mm výkon 2887 W</t>
  </si>
  <si>
    <t>1275167748</t>
  </si>
  <si>
    <t>735152680</t>
  </si>
  <si>
    <t>Otopné těleso panelové VK třídeskové 3 přídavné přestupní plochy výška/délka 600/1400mm výkon 3368 W</t>
  </si>
  <si>
    <t>-1139227311</t>
  </si>
  <si>
    <t>735152695</t>
  </si>
  <si>
    <t>Otopné těleso panelové VK třídeskové 3 přídavné přestupní plochy výška/délka 900/800 mm výkon 2662 W</t>
  </si>
  <si>
    <t>-175432092</t>
  </si>
  <si>
    <t>735152697</t>
  </si>
  <si>
    <t>Otopné těleso panelové VK třídeskové 3 přídavné přestupní plochy výška/délka 900/1000mm výkon 3228 W</t>
  </si>
  <si>
    <t>620184672</t>
  </si>
  <si>
    <t>735152699</t>
  </si>
  <si>
    <t>Otopné těleso panelové VK třídeskové 3 přídavné přestupní plochy výška/délka 900/1200mm výkon 3994 W</t>
  </si>
  <si>
    <t>2085167199</t>
  </si>
  <si>
    <t>735159210</t>
  </si>
  <si>
    <t>Montáž otopných těles panelových dvouřadých délky do 1140 mm</t>
  </si>
  <si>
    <t>385548068</t>
  </si>
  <si>
    <t>735159220</t>
  </si>
  <si>
    <t>Montáž otopných těles panelových dvouřadých délky do 1500 mm</t>
  </si>
  <si>
    <t>1661219402</t>
  </si>
  <si>
    <t>735159220R</t>
  </si>
  <si>
    <t>Montáž otopných těles panelových třířadých mimo těles Korado Radik délky do 1140 mm</t>
  </si>
  <si>
    <t>1031214743</t>
  </si>
  <si>
    <t>735159320</t>
  </si>
  <si>
    <t>Montáž otopných těles panelových třířadých mimo těles Korado Radik délky do 1500 mm</t>
  </si>
  <si>
    <t>-790836750</t>
  </si>
  <si>
    <t>735191905</t>
  </si>
  <si>
    <t>Odvzdušnění otopných těles</t>
  </si>
  <si>
    <t>1299765628</t>
  </si>
  <si>
    <t>735191910</t>
  </si>
  <si>
    <t>Napuštění vody do otopných těles</t>
  </si>
  <si>
    <t>1320906737</t>
  </si>
  <si>
    <t>998735101</t>
  </si>
  <si>
    <t>Přesun hmot tonážní pro otopná tělesa v objektech v do 6 m</t>
  </si>
  <si>
    <t>-645071029</t>
  </si>
  <si>
    <t>998735193</t>
  </si>
  <si>
    <t>Příplatek k přesunu hmot tonážní 735 za zvětšený přesun do 500 m</t>
  </si>
  <si>
    <t>1723958013</t>
  </si>
  <si>
    <t>783221112R</t>
  </si>
  <si>
    <t>Nátěry syntetické KDK barva dražší lesklý povrch 1x antikorozní, 1x základní, 2x email</t>
  </si>
  <si>
    <t>-169276071</t>
  </si>
  <si>
    <t>783425411R</t>
  </si>
  <si>
    <t>Nátěry syntetické potrubí do DN 50 barva dražší lesklý povrch 1x antikorozní, 1x základní, 1x email</t>
  </si>
  <si>
    <t>-491345856</t>
  </si>
  <si>
    <t>783425428R</t>
  </si>
  <si>
    <t>Nátěry syntetické potrubí do DN 50 barva dražší základní antikorozní</t>
  </si>
  <si>
    <t>186282831</t>
  </si>
  <si>
    <t>HZS1301</t>
  </si>
  <si>
    <t>Hodinová zúčtovací sazba zedník</t>
  </si>
  <si>
    <t>hod</t>
  </si>
  <si>
    <t>512</t>
  </si>
  <si>
    <t>1684847147</t>
  </si>
  <si>
    <t>HZS3112</t>
  </si>
  <si>
    <t>Hodinová zúčtovací sazba montér potrubí odborný topná zkouška</t>
  </si>
  <si>
    <t>-526806803</t>
  </si>
  <si>
    <t>HZS3231</t>
  </si>
  <si>
    <t>Hodinová zúčtovací sazba montér měřících a regulačních zařízení</t>
  </si>
  <si>
    <t>-1292139490</t>
  </si>
  <si>
    <t>HZS4212</t>
  </si>
  <si>
    <t>Hodinová zúčtovací sazba revizní technik specialista</t>
  </si>
  <si>
    <t>1922111571</t>
  </si>
  <si>
    <t>004 - Areálový plynovod</t>
  </si>
  <si>
    <t xml:space="preserve">    8 - Trubní vedení</t>
  </si>
  <si>
    <t xml:space="preserve">    723 - Zdravotechnika - vnitřní plynovod</t>
  </si>
  <si>
    <t>331471901</t>
  </si>
  <si>
    <t>131201102</t>
  </si>
  <si>
    <t>Hloubení jam nezapažených v hornině tř. 3 objemu do 1000 m3</t>
  </si>
  <si>
    <t>-1714791401</t>
  </si>
  <si>
    <t>161101101</t>
  </si>
  <si>
    <t>Svislé přemístění výkopku z horniny tř. 1 až 4 hl výkopu do 2,5 m</t>
  </si>
  <si>
    <t>-873717548</t>
  </si>
  <si>
    <t>162301101</t>
  </si>
  <si>
    <t>Vodorovné přemístění do 500 m výkopku/sypaniny z horniny tř. 1 až 4</t>
  </si>
  <si>
    <t>1190292248</t>
  </si>
  <si>
    <t>191412341</t>
  </si>
  <si>
    <t>181301103</t>
  </si>
  <si>
    <t>Rozprostření ornice tl vrstvy do 200 mm pl do 500 m2 v rovině nebo ve svahu do 1:5</t>
  </si>
  <si>
    <t>-1844632479</t>
  </si>
  <si>
    <t>899721111</t>
  </si>
  <si>
    <t>Signalizační vodič DN do 150 mm na potrubí PVC</t>
  </si>
  <si>
    <t>-532773077</t>
  </si>
  <si>
    <t>899722113</t>
  </si>
  <si>
    <t>Krytí potrubí z plastů výstražnou fólií z PVC 34cm</t>
  </si>
  <si>
    <t>-779767850</t>
  </si>
  <si>
    <t>175151101</t>
  </si>
  <si>
    <t>Obsypání potrubí strojně sypaninou bez prohození, uloženou do 3 m</t>
  </si>
  <si>
    <t>-1498979701</t>
  </si>
  <si>
    <t>583312000</t>
  </si>
  <si>
    <t>štěrkopísek (Bratčice) netříděný zásypový materiál</t>
  </si>
  <si>
    <t>1291202509</t>
  </si>
  <si>
    <t>500500028R1</t>
  </si>
  <si>
    <t>manometr komplet vč, smyčky a uzávěru 0-6 kPa</t>
  </si>
  <si>
    <t>264679271</t>
  </si>
  <si>
    <t>500500028R2</t>
  </si>
  <si>
    <t>návarek 20/1,5 + zátka</t>
  </si>
  <si>
    <t>2071446780</t>
  </si>
  <si>
    <t>10000001R</t>
  </si>
  <si>
    <t>Pilíř pro HUP</t>
  </si>
  <si>
    <t>-1308779235</t>
  </si>
  <si>
    <t>723111202</t>
  </si>
  <si>
    <t>Potrubí ocelové závitové černé bezešvé svařované běžné DN 15</t>
  </si>
  <si>
    <t>-1524104847</t>
  </si>
  <si>
    <t>723111203</t>
  </si>
  <si>
    <t>Potrubí ocelové závitové černé bezešvé svařované běžné DN 20</t>
  </si>
  <si>
    <t>-749274788</t>
  </si>
  <si>
    <t>723111206</t>
  </si>
  <si>
    <t>Potrubí ocelové závitové černé bezešvé svařované běžné DN 40</t>
  </si>
  <si>
    <t>-1832772506</t>
  </si>
  <si>
    <t>723150312</t>
  </si>
  <si>
    <t>Potrubí ocelové hladké černé bezešvé spojované svařováním tvářené za tepla D 57x3,2 mm</t>
  </si>
  <si>
    <t>-359953578</t>
  </si>
  <si>
    <t>723150312R</t>
  </si>
  <si>
    <t>Potrubí ocelové hladké černé bezešvé spojované svařováním tvářené za tepla D 57x3,2 mm s tovární izolací Bralen</t>
  </si>
  <si>
    <t>-271294334</t>
  </si>
  <si>
    <t>723150368</t>
  </si>
  <si>
    <t>Chránička D 76x3,2 mm</t>
  </si>
  <si>
    <t>543720087</t>
  </si>
  <si>
    <t>723150369</t>
  </si>
  <si>
    <t>Chránička D 89x3,6 mm</t>
  </si>
  <si>
    <t>-2029946681</t>
  </si>
  <si>
    <t>723160206</t>
  </si>
  <si>
    <t>Přípojka k plynoměru spojované na závit bez ochozu G 6/4</t>
  </si>
  <si>
    <t>-1874005931</t>
  </si>
  <si>
    <t>723160336</t>
  </si>
  <si>
    <t>Rozpěrka přípojek plynoměru G 6/4</t>
  </si>
  <si>
    <t>-1552481494</t>
  </si>
  <si>
    <t>723170116</t>
  </si>
  <si>
    <t>Potrubí plynové plastové Pe 100, PN 0,4 MPa, D 50 x 4,6 mm spojované elektrotvarovkami</t>
  </si>
  <si>
    <t>1243533227</t>
  </si>
  <si>
    <t>723170117</t>
  </si>
  <si>
    <t>Potrubí plynové plastové Pe 100, PN 0,4 MPa, D 63 x 5,8 mm spojované elektrotvarovkami</t>
  </si>
  <si>
    <t>-18200383</t>
  </si>
  <si>
    <t>723170128</t>
  </si>
  <si>
    <t>Potrubí plynové plastové Pe 100, PN 0,1 MPa, D 90 chránička</t>
  </si>
  <si>
    <t>1970525136</t>
  </si>
  <si>
    <t>723190203</t>
  </si>
  <si>
    <t>Přípojka plynovodní ocelová závitová černá bezešvá spojovaná na závit běžná DN 20</t>
  </si>
  <si>
    <t>-1257908304</t>
  </si>
  <si>
    <t>723190901</t>
  </si>
  <si>
    <t>Uzavření,otevření plynovodního potrubí při opravě</t>
  </si>
  <si>
    <t>-775143342</t>
  </si>
  <si>
    <t>723190907</t>
  </si>
  <si>
    <t>Odvzdušnění nebo napuštění plynovodního potrubí</t>
  </si>
  <si>
    <t>60284707</t>
  </si>
  <si>
    <t>723190909R</t>
  </si>
  <si>
    <t>Zkouška těsnosti potrubí plynovodního</t>
  </si>
  <si>
    <t>1524120895</t>
  </si>
  <si>
    <t>723221302</t>
  </si>
  <si>
    <t>Ventil vzorkovací rohový G 1/2 PN 5 s vnějším závitem</t>
  </si>
  <si>
    <t>-224328361</t>
  </si>
  <si>
    <t>723229102</t>
  </si>
  <si>
    <t>Montáž armatur plynovodních s jedním závitem G 1/2 ostatní typ</t>
  </si>
  <si>
    <t>2092258149</t>
  </si>
  <si>
    <t>723231162</t>
  </si>
  <si>
    <t xml:space="preserve">Kohout kulový přímý G 1/2 PN 42 do 185°C plnoprůtokový s koulí  vnitřní závit těžká řada</t>
  </si>
  <si>
    <t>-10347187</t>
  </si>
  <si>
    <t>723231163</t>
  </si>
  <si>
    <t>Kohout kulový přímý G 3/4 PN 42 do 185°C plnoprůtokový s koulí, vnitřní závit těžká řada</t>
  </si>
  <si>
    <t>152532419</t>
  </si>
  <si>
    <t>723231166</t>
  </si>
  <si>
    <t>Kohout kulový přímý G 1 1/2 PN 42 do 185°C plnoprůtokový s koulí, vnitřní závit těžká řada</t>
  </si>
  <si>
    <t>644617256</t>
  </si>
  <si>
    <t>723231167</t>
  </si>
  <si>
    <t>Kohout kulový přímý G 2 PN 42 do 185°C plnoprůtokový s koulí ,vnitřní závit těžká řada</t>
  </si>
  <si>
    <t>-1437176521</t>
  </si>
  <si>
    <t>723233158R</t>
  </si>
  <si>
    <t>Membránový havarijní uzávěr DN 50 s ochozem NTL závitový</t>
  </si>
  <si>
    <t>281287162</t>
  </si>
  <si>
    <t>723234312</t>
  </si>
  <si>
    <t>Regulátor tlaku plynu středotlaký jednostupňový výkon do 25 m3/hod pro zemní plyn s přírubami</t>
  </si>
  <si>
    <t>1026694565</t>
  </si>
  <si>
    <t>723239101</t>
  </si>
  <si>
    <t>Montáž armatur plynovodních se dvěma závity G 1/2 ostatní typ</t>
  </si>
  <si>
    <t>-392459079</t>
  </si>
  <si>
    <t>723239102</t>
  </si>
  <si>
    <t>Montáž armatur plynovodních se dvěma závity G 3/4 ostatní typ</t>
  </si>
  <si>
    <t>-707942122</t>
  </si>
  <si>
    <t>723239105</t>
  </si>
  <si>
    <t>Montáž armatur plynovodních se dvěma závity G 1 1/2 ostatní typ</t>
  </si>
  <si>
    <t>-145741723</t>
  </si>
  <si>
    <t>723239106</t>
  </si>
  <si>
    <t>Montáž armatur plynovodních se dvěma závity G 2 ostatní typ</t>
  </si>
  <si>
    <t>383181002</t>
  </si>
  <si>
    <t>998723101</t>
  </si>
  <si>
    <t>Přesun hmot tonážní pro vnitřní plynovod v objektech v do 6 m</t>
  </si>
  <si>
    <t>930572269</t>
  </si>
  <si>
    <t>998723192</t>
  </si>
  <si>
    <t>Příplatek k přesunu hmot tonážní 723 za zvětšený přesun do 100 m</t>
  </si>
  <si>
    <t>-1850350879</t>
  </si>
  <si>
    <t>Nátěry syntetické KDK barva s dlouhou životností lesklý povrch 1x antikorozní, 1x základní, 2x email</t>
  </si>
  <si>
    <t>62083251</t>
  </si>
  <si>
    <t>-652738630</t>
  </si>
  <si>
    <t>-2001217280</t>
  </si>
  <si>
    <t>HZS4232</t>
  </si>
  <si>
    <t>Hodinová zúčtovací sazba technik odborný</t>
  </si>
  <si>
    <t>-1662549069</t>
  </si>
  <si>
    <t>005 - Kabelová přípojka NN</t>
  </si>
  <si>
    <t xml:space="preserve">    740 - Elektromontáže</t>
  </si>
  <si>
    <t xml:space="preserve">    741 - Elektroinstalace - silnoproud</t>
  </si>
  <si>
    <t xml:space="preserve">    743 - Elektromontáže - hrubá montáž</t>
  </si>
  <si>
    <t>M - M</t>
  </si>
  <si>
    <t xml:space="preserve">    46-M - Zemní práce při extr.mont.pracích</t>
  </si>
  <si>
    <t>OST - Ostatní</t>
  </si>
  <si>
    <t>210120102</t>
  </si>
  <si>
    <t>Montáž pojistkových patron nožových</t>
  </si>
  <si>
    <t>-1636803735</t>
  </si>
  <si>
    <t>358252760</t>
  </si>
  <si>
    <t xml:space="preserve">pojistka nízkoztrátová PHNA2 315A provedení normální, charakteristika  gG</t>
  </si>
  <si>
    <t>256</t>
  </si>
  <si>
    <t>812075956</t>
  </si>
  <si>
    <t>210191517</t>
  </si>
  <si>
    <t>Montáž skříní pojistkových tenkocementových rozpojovacích v pilíři SR 4.1, 8.1</t>
  </si>
  <si>
    <t>-29214443</t>
  </si>
  <si>
    <t>47800442R</t>
  </si>
  <si>
    <t>POJ.SKRIN SR402/KVW4</t>
  </si>
  <si>
    <t>-1636942975</t>
  </si>
  <si>
    <t>741110443</t>
  </si>
  <si>
    <t>Montáž hadice ochranná pryžová s nasunutím do krabic D přes 63 do 100 mm uložená volně</t>
  </si>
  <si>
    <t>-1407535618</t>
  </si>
  <si>
    <t>345713550</t>
  </si>
  <si>
    <t>trubka elektroinstalační ohebná Kopoflex, HDPE+LDPE KF 09110</t>
  </si>
  <si>
    <t>414260670</t>
  </si>
  <si>
    <t>741810002</t>
  </si>
  <si>
    <t>Celková prohlídka elektrického rozvodu a zařízení do 500 000,- Kč</t>
  </si>
  <si>
    <t>-1466455796</t>
  </si>
  <si>
    <t>345671300</t>
  </si>
  <si>
    <t>oko kabelové Cu 1 - 36 kV lisovací 70 x 8 KU</t>
  </si>
  <si>
    <t>74352785</t>
  </si>
  <si>
    <t>345671380</t>
  </si>
  <si>
    <t>oko kabelové Cu 1 - 36 kV lisovací 150 x 10 KU</t>
  </si>
  <si>
    <t>92881413</t>
  </si>
  <si>
    <t>741122227</t>
  </si>
  <si>
    <t>Montáž kabel Cu plný kulatý žíla 3x120+50 až 150+70 mm2 uložený volně (CYKY)</t>
  </si>
  <si>
    <t>89736904</t>
  </si>
  <si>
    <t>341116610</t>
  </si>
  <si>
    <t>kabel silový s Cu jádrem 1-CYKY 3x150+70 mm2</t>
  </si>
  <si>
    <t>-969456289</t>
  </si>
  <si>
    <t>741122237</t>
  </si>
  <si>
    <t>Montáž kabel Cu plný kulatý žíla 7x1,5 až 2,5 mm2 uložený volně (CYKY)</t>
  </si>
  <si>
    <t>518340800</t>
  </si>
  <si>
    <t>341111140</t>
  </si>
  <si>
    <t>kabel silový s Cu jádrem CYKY 7x2,5 mm2</t>
  </si>
  <si>
    <t>-424404135</t>
  </si>
  <si>
    <t>741132125</t>
  </si>
  <si>
    <t>Ukončení kabelů 3x150+70 mm2 smršťovací záklopkou nebo páskem bez letování</t>
  </si>
  <si>
    <t>-534633140</t>
  </si>
  <si>
    <t>741132151</t>
  </si>
  <si>
    <t>Ukončení kabelů 7x1,5 až 4 mm2 smršťovací záklopkou nebo páskem bez letování</t>
  </si>
  <si>
    <t>-1894054601</t>
  </si>
  <si>
    <t>741410021</t>
  </si>
  <si>
    <t>Montáž vodič uzemňovací pásek průřezu do 120 mm2 v městské zástavbě v zemi</t>
  </si>
  <si>
    <t>1854423914</t>
  </si>
  <si>
    <t>354420620</t>
  </si>
  <si>
    <t>pás zemnící 30 x 4 mm FeZn</t>
  </si>
  <si>
    <t>1089932999</t>
  </si>
  <si>
    <t>741420022</t>
  </si>
  <si>
    <t>Montáž svorka hromosvodná se 3 šrouby</t>
  </si>
  <si>
    <t>-2086506152</t>
  </si>
  <si>
    <t>354419960</t>
  </si>
  <si>
    <t xml:space="preserve">svorka odbočovací a spojovací SR 3a pro spojování kruhových a páskových vodičů    FeZn</t>
  </si>
  <si>
    <t>2029707508</t>
  </si>
  <si>
    <t>460010024</t>
  </si>
  <si>
    <t>Vytyčení trasy vedení kabelového podzemního v zastavěném prostoru</t>
  </si>
  <si>
    <t>km</t>
  </si>
  <si>
    <t>1938725186</t>
  </si>
  <si>
    <t>460202253</t>
  </si>
  <si>
    <t>Hloubení kabelových nezapažených rýh strojně š 50 cm, hl 70 cm, v hornině tř 3</t>
  </si>
  <si>
    <t>-510259443</t>
  </si>
  <si>
    <t>460202303</t>
  </si>
  <si>
    <t>Hloubení kabelových nezapažených rýh strojně š 50 cm, hl 120 cm, v hornině tř 3</t>
  </si>
  <si>
    <t>-1041619582</t>
  </si>
  <si>
    <t>460270197</t>
  </si>
  <si>
    <t>Zazdění skříní nn s koncovým dílem hloubky do 30 cm, výšky 60 cm a šířky do 120 cm</t>
  </si>
  <si>
    <t>1763028186</t>
  </si>
  <si>
    <t>460421001</t>
  </si>
  <si>
    <t>Lože kabelů z písku nebo štěrkopísku tl 5 cm nad kabel, bez zakrytí, šířky lože do 65 cm</t>
  </si>
  <si>
    <t>-2081948441</t>
  </si>
  <si>
    <t>460490013</t>
  </si>
  <si>
    <t>Krytí kabelů výstražnou fólií šířky 34 cm</t>
  </si>
  <si>
    <t>-1205852241</t>
  </si>
  <si>
    <t>460561801</t>
  </si>
  <si>
    <t>Zásyp rýh nebo jam strojně bez zhutnění ve volném terénu</t>
  </si>
  <si>
    <t>1067927361</t>
  </si>
  <si>
    <t>460620013</t>
  </si>
  <si>
    <t>Provizorní úprava terénu se zhutněním, v hornině tř 3</t>
  </si>
  <si>
    <t>-861210391</t>
  </si>
  <si>
    <t>971042241</t>
  </si>
  <si>
    <t>Vybourání otvorů v betonových příčkách a zdech pl do 0,0225 m2 tl do 300 mm</t>
  </si>
  <si>
    <t>-918629246</t>
  </si>
  <si>
    <t>R1</t>
  </si>
  <si>
    <t>Podružný materiál</t>
  </si>
  <si>
    <t>262144</t>
  </si>
  <si>
    <t>-81790955</t>
  </si>
  <si>
    <t>R2</t>
  </si>
  <si>
    <t>Prořezový materiál</t>
  </si>
  <si>
    <t>-1725209153</t>
  </si>
  <si>
    <t>R3</t>
  </si>
  <si>
    <t>Úprava rozvodnice hl.rozvodny</t>
  </si>
  <si>
    <t>-1270587546</t>
  </si>
  <si>
    <t>R4</t>
  </si>
  <si>
    <t>Zednická výpomoc</t>
  </si>
  <si>
    <t>-598897929</t>
  </si>
  <si>
    <t>006 - Elektroinstalace - silnoproud</t>
  </si>
  <si>
    <t xml:space="preserve">    744 - Elektromontáže</t>
  </si>
  <si>
    <t xml:space="preserve">    747 - Elektromontáže - kompletace rozvodů</t>
  </si>
  <si>
    <t xml:space="preserve">    748 - Elektromontáže - osvětlovací zařízení a svítidla</t>
  </si>
  <si>
    <t>741210002</t>
  </si>
  <si>
    <t>Montáž rozvodnice oceloplechová nebo plastová běžná do 50 kg</t>
  </si>
  <si>
    <t>650990858</t>
  </si>
  <si>
    <t>Rozvodnice zapuštěná RK3</t>
  </si>
  <si>
    <t>-1133560293</t>
  </si>
  <si>
    <t>R5</t>
  </si>
  <si>
    <t>Rozvodnice zapuštěná RK225</t>
  </si>
  <si>
    <t>-1991983103</t>
  </si>
  <si>
    <t>R6</t>
  </si>
  <si>
    <t>Rozvodnice zapuštěná RK228</t>
  </si>
  <si>
    <t>227333544</t>
  </si>
  <si>
    <t>741210003</t>
  </si>
  <si>
    <t>Montáž rozvodnice oceloplechová nebo plastová běžná do 100 kg</t>
  </si>
  <si>
    <t>-525397159</t>
  </si>
  <si>
    <t>Rozvodnice zapuštěná RK4</t>
  </si>
  <si>
    <t>-761793955</t>
  </si>
  <si>
    <t>741210211</t>
  </si>
  <si>
    <t>Montáž rozváděč skříňový nebo panelový nedělitelný do 500 kg</t>
  </si>
  <si>
    <t>1211165949</t>
  </si>
  <si>
    <t>r2</t>
  </si>
  <si>
    <t>Rozvodnice RK2</t>
  </si>
  <si>
    <t>1947757607</t>
  </si>
  <si>
    <t>741210212</t>
  </si>
  <si>
    <t>Montáž rozváděč skříňový nebo panelový nedělitelný do 700 kg</t>
  </si>
  <si>
    <t>1635114259</t>
  </si>
  <si>
    <t>Rozvodnice RH</t>
  </si>
  <si>
    <t>1710686699</t>
  </si>
  <si>
    <t>741310413</t>
  </si>
  <si>
    <t>Montáž spínač tří/čtyřpólový nástěnný do 63 A venkovní nebo mokré</t>
  </si>
  <si>
    <t>-1181186423</t>
  </si>
  <si>
    <t>345364800</t>
  </si>
  <si>
    <t>spínač trojpólový 63A GW70407 krabice IP65</t>
  </si>
  <si>
    <t>881538864</t>
  </si>
  <si>
    <t>741810003</t>
  </si>
  <si>
    <t>Celková prohlídka elektrického rozvodu a zařízení do 1 milionu Kč</t>
  </si>
  <si>
    <t>-1709970999</t>
  </si>
  <si>
    <t>741810011</t>
  </si>
  <si>
    <t>Příplatek k celkové prohlídce za každých dalších 500 000,- Kč</t>
  </si>
  <si>
    <t>-1960461791</t>
  </si>
  <si>
    <t>741920052</t>
  </si>
  <si>
    <t>Montáž se zhotovením přepážka z desek nebo omítek do 300 mm ve stěně</t>
  </si>
  <si>
    <t>312510515</t>
  </si>
  <si>
    <t>R7</t>
  </si>
  <si>
    <t>Protipožární malta,tmel,nátěr</t>
  </si>
  <si>
    <t>-1097501420</t>
  </si>
  <si>
    <t>210020551</t>
  </si>
  <si>
    <t>Osazení konzoly s jedním napínačem</t>
  </si>
  <si>
    <t>1873837000</t>
  </si>
  <si>
    <t>20390634</t>
  </si>
  <si>
    <t>Napínač šroubový /M10 /</t>
  </si>
  <si>
    <t>15305328</t>
  </si>
  <si>
    <t>210020555</t>
  </si>
  <si>
    <t>Napnutí jednoho nosného lana</t>
  </si>
  <si>
    <t>1547136534</t>
  </si>
  <si>
    <t>354410910</t>
  </si>
  <si>
    <t xml:space="preserve">Lano průřez 35 mm2  FeZn</t>
  </si>
  <si>
    <t>-2008634136</t>
  </si>
  <si>
    <t>68500006</t>
  </si>
  <si>
    <t>Svorka lanová 4-6mm</t>
  </si>
  <si>
    <t>-2022869681</t>
  </si>
  <si>
    <t>741110002</t>
  </si>
  <si>
    <t>Montáž trubka plastová tuhá D přes 23 do 35 mm uložená pevně</t>
  </si>
  <si>
    <t>306069291</t>
  </si>
  <si>
    <t>345711080</t>
  </si>
  <si>
    <t xml:space="preserve">Trubka elektroinstalační plastová  pevná PH -25 mm</t>
  </si>
  <si>
    <t>897100144</t>
  </si>
  <si>
    <t>345711090</t>
  </si>
  <si>
    <t xml:space="preserve">Trubka elektroinstalační plastová  pevná PH - 32mm</t>
  </si>
  <si>
    <t>-370436770</t>
  </si>
  <si>
    <t>-886777401</t>
  </si>
  <si>
    <t>623710980</t>
  </si>
  <si>
    <t>741110511</t>
  </si>
  <si>
    <t>Montáž lišta a kanálek vkládací šířky do 60 mm s víčkem</t>
  </si>
  <si>
    <t>1117266357</t>
  </si>
  <si>
    <t>345718310</t>
  </si>
  <si>
    <t xml:space="preserve">Lišta PVC elektroinstalační hranatá bílá  40 x 40</t>
  </si>
  <si>
    <t>1688850727</t>
  </si>
  <si>
    <t>345718250</t>
  </si>
  <si>
    <t xml:space="preserve">lLšta PVC elektroinstalační hranatá bílá  20 x 20</t>
  </si>
  <si>
    <t>820119762</t>
  </si>
  <si>
    <t>741410003</t>
  </si>
  <si>
    <t>Montáž vodič uzemňovací drát nebo lano D do 10 mm na povrchu</t>
  </si>
  <si>
    <t>-1740795554</t>
  </si>
  <si>
    <t>354410730</t>
  </si>
  <si>
    <t>drát průměr 10 mm FeZn</t>
  </si>
  <si>
    <t>1500355330</t>
  </si>
  <si>
    <t>741420021</t>
  </si>
  <si>
    <t>Montáž svorka hromosvodná se 2 šrouby</t>
  </si>
  <si>
    <t>-37810398</t>
  </si>
  <si>
    <t>354418850</t>
  </si>
  <si>
    <t>svorka spojovací SS pro lano D8-10 mm</t>
  </si>
  <si>
    <t>2118139837</t>
  </si>
  <si>
    <t>741910412</t>
  </si>
  <si>
    <t>Montáž žlab kovový šířky do 100 mm bez víka</t>
  </si>
  <si>
    <t>-1869921382</t>
  </si>
  <si>
    <t>20350045</t>
  </si>
  <si>
    <t xml:space="preserve">Drátěný žlab 100/100  2M</t>
  </si>
  <si>
    <t>-989652743</t>
  </si>
  <si>
    <t>20350088</t>
  </si>
  <si>
    <t>SPOJKA SUM 1 - UZEMNOVACI (SU 1)</t>
  </si>
  <si>
    <t>-1482937744</t>
  </si>
  <si>
    <t>20350047</t>
  </si>
  <si>
    <t>SPOJKA SZ 1 GZ</t>
  </si>
  <si>
    <t>1352267683</t>
  </si>
  <si>
    <t>20350552</t>
  </si>
  <si>
    <t>SROUB + MATICE SADA BALENI=100 KS</t>
  </si>
  <si>
    <t>-1733949901</t>
  </si>
  <si>
    <t>20350046</t>
  </si>
  <si>
    <t>NOSNIK PRO ŽLAB Š.100 MM</t>
  </si>
  <si>
    <t>689417323</t>
  </si>
  <si>
    <t>741910414</t>
  </si>
  <si>
    <t>Montáž žlab kovový šířky do 250 mm bez víka</t>
  </si>
  <si>
    <t>430862874</t>
  </si>
  <si>
    <t>741910421</t>
  </si>
  <si>
    <t>Montáž žlab kovový - uzavření víkem</t>
  </si>
  <si>
    <t>-1632251031</t>
  </si>
  <si>
    <t>20310522</t>
  </si>
  <si>
    <t>Kanál parapetní 170x70mm</t>
  </si>
  <si>
    <t>-700505448</t>
  </si>
  <si>
    <t>20311034</t>
  </si>
  <si>
    <t>POSPOJOVACI LANKO</t>
  </si>
  <si>
    <t>-2107790567</t>
  </si>
  <si>
    <t>20310530</t>
  </si>
  <si>
    <t>Kryt spojovbací 170x70</t>
  </si>
  <si>
    <t>-154436912</t>
  </si>
  <si>
    <t>20310683</t>
  </si>
  <si>
    <t>KRYT PK 170X70 ODBOCNY 8444</t>
  </si>
  <si>
    <t>-1179604217</t>
  </si>
  <si>
    <t>20310527</t>
  </si>
  <si>
    <t>Kryt PK 170X70 koncový</t>
  </si>
  <si>
    <t>1675767858</t>
  </si>
  <si>
    <t>20310528</t>
  </si>
  <si>
    <t>Kryt 170x70 roh vnitřní</t>
  </si>
  <si>
    <t>-224675944</t>
  </si>
  <si>
    <t>20391107</t>
  </si>
  <si>
    <t>Přepážka parepetního kanálu</t>
  </si>
  <si>
    <t>773541064</t>
  </si>
  <si>
    <t>28003211</t>
  </si>
  <si>
    <t>Konzole upevňovací pro parapetní kanál</t>
  </si>
  <si>
    <t>-366537116</t>
  </si>
  <si>
    <t>741910514</t>
  </si>
  <si>
    <t>Montáž se zhotovením konstrukce pro upevnění přístrojů do 100 kg</t>
  </si>
  <si>
    <t>-1426315863</t>
  </si>
  <si>
    <t>R8</t>
  </si>
  <si>
    <t>Ocel. konstrukce pro napínáky</t>
  </si>
  <si>
    <t>764939870</t>
  </si>
  <si>
    <t>-1489588004</t>
  </si>
  <si>
    <t>-992265272</t>
  </si>
  <si>
    <t>358252740</t>
  </si>
  <si>
    <t xml:space="preserve">pojistka nízkoztrátová PHNA2 250A provedení normální, charakteristika  gG</t>
  </si>
  <si>
    <t>-2090489907</t>
  </si>
  <si>
    <t>210220321</t>
  </si>
  <si>
    <t>Montáž svorek hromosvodných na potrubí typ Bernard se zhotovením pásku</t>
  </si>
  <si>
    <t>129331526</t>
  </si>
  <si>
    <t>21050001</t>
  </si>
  <si>
    <t>CU PASEK ZS 16 /I142708/</t>
  </si>
  <si>
    <t>-1345079761</t>
  </si>
  <si>
    <t>21050003</t>
  </si>
  <si>
    <t xml:space="preserve">ZEMNICI SVORKA  ZS 16 (AB SVORKA) /I131307/</t>
  </si>
  <si>
    <t>1768059410</t>
  </si>
  <si>
    <t>741112061</t>
  </si>
  <si>
    <t>Montáž krabice přístrojová zapuštěná plastová kruhová</t>
  </si>
  <si>
    <t>-2078603079</t>
  </si>
  <si>
    <t>345715110</t>
  </si>
  <si>
    <t>krabice přístrojová instalační KP 68zapuštěná</t>
  </si>
  <si>
    <t>1462305663</t>
  </si>
  <si>
    <t>20300745</t>
  </si>
  <si>
    <t>KRABICE KPR 68/71L SPOJOVACI</t>
  </si>
  <si>
    <t>-1323972661</t>
  </si>
  <si>
    <t>741112071</t>
  </si>
  <si>
    <t>Montáž krabice přístrojová lištová plast jednoduchá</t>
  </si>
  <si>
    <t>816004753</t>
  </si>
  <si>
    <t>20300313</t>
  </si>
  <si>
    <t>Krabice přístrojová pro parapetní kanál 170X70</t>
  </si>
  <si>
    <t>1453988424</t>
  </si>
  <si>
    <t>741112101</t>
  </si>
  <si>
    <t>Montáž rozvodka zapuštěná plastová kruhová</t>
  </si>
  <si>
    <t>1225732032</t>
  </si>
  <si>
    <t>345715210</t>
  </si>
  <si>
    <t>krabice univerzální se svorkovnicí KU 68</t>
  </si>
  <si>
    <t>1072928416</t>
  </si>
  <si>
    <t>741112103</t>
  </si>
  <si>
    <t>Montáž rozvodka zapuštěná plastová čtyřhranná</t>
  </si>
  <si>
    <t>-565535865</t>
  </si>
  <si>
    <t>345715240</t>
  </si>
  <si>
    <t>krabice přístrojová odbočná s víčkem z PH KO125E</t>
  </si>
  <si>
    <t>1698358787</t>
  </si>
  <si>
    <t>741112111</t>
  </si>
  <si>
    <t>Montáž rozvodka nástěnná plastová čtyřhranná vodič D do 4mm2</t>
  </si>
  <si>
    <t>776550218</t>
  </si>
  <si>
    <t>20300079</t>
  </si>
  <si>
    <t>Krabice plastová se svorkovnicí - acidur</t>
  </si>
  <si>
    <t>-1100592569</t>
  </si>
  <si>
    <t>741120301</t>
  </si>
  <si>
    <t>Montáž vodič Cu izolovaný plný a laněný s PVC pláštěm žíla 0,55-16 mm2 pevně (CY, CHAH-R(V))</t>
  </si>
  <si>
    <t>310464659</t>
  </si>
  <si>
    <t>341408260</t>
  </si>
  <si>
    <t>vodič silový s Cu jádrem CY H07 V-U 6 mm2</t>
  </si>
  <si>
    <t>487860344</t>
  </si>
  <si>
    <t>741120303</t>
  </si>
  <si>
    <t>Montáž vodič Cu izolovaný plný a laněný s PVC pláštěm žíla 25-35 mm2 pevně (CY, CHAH-R(V))</t>
  </si>
  <si>
    <t>863392953</t>
  </si>
  <si>
    <t>341408500</t>
  </si>
  <si>
    <t>vodič izolovaný s Cu jádrem H07V-R 25 mm2</t>
  </si>
  <si>
    <t>1030025176</t>
  </si>
  <si>
    <t>-875222269</t>
  </si>
  <si>
    <t>-1894110124</t>
  </si>
  <si>
    <t>1121164387</t>
  </si>
  <si>
    <t>-1361559083</t>
  </si>
  <si>
    <t>203776284</t>
  </si>
  <si>
    <t>341111100</t>
  </si>
  <si>
    <t>kabel silový s Cu jádrem CYKY 7x1,5 mm2</t>
  </si>
  <si>
    <t>-906502844</t>
  </si>
  <si>
    <t>876422077</t>
  </si>
  <si>
    <t>741122601</t>
  </si>
  <si>
    <t>Montáž kabel Cu plný kulatý žíla 2x1,5 až 6 mm2 uložený pevně (CYKY)</t>
  </si>
  <si>
    <t>1248864785</t>
  </si>
  <si>
    <t>341110050</t>
  </si>
  <si>
    <t>kabel silový s Cu jádrem CYKY 2x1,5 mm2</t>
  </si>
  <si>
    <t>-1870780399</t>
  </si>
  <si>
    <t>741122611</t>
  </si>
  <si>
    <t>Montáž kabel Cu plný kulatý žíla 3x1,5 až 6 mm2 uložený pevně (CYKY)</t>
  </si>
  <si>
    <t>1995238514</t>
  </si>
  <si>
    <t>341110300</t>
  </si>
  <si>
    <t>kabel silový s Cu jádrem CYKY 3x1,5 mm2</t>
  </si>
  <si>
    <t>-614352688</t>
  </si>
  <si>
    <t>11410908</t>
  </si>
  <si>
    <t>KABEL 1-CXKH-R-J B2CAS1D0 3X1,5</t>
  </si>
  <si>
    <t>546215973</t>
  </si>
  <si>
    <t>341110360</t>
  </si>
  <si>
    <t>kabel silový s Cu jádrem CYKY 3x2,5 mm2</t>
  </si>
  <si>
    <t>-815507254</t>
  </si>
  <si>
    <t>11410911</t>
  </si>
  <si>
    <t>KABEL 1-CXKH-R-J B2CAS1D0 3X2,5</t>
  </si>
  <si>
    <t>2009669106</t>
  </si>
  <si>
    <t>741122632</t>
  </si>
  <si>
    <t>Montáž kabel Cu plný kulatý žíla 3x50+35 až 95+50 mm2 uložený pevně (CYKY)</t>
  </si>
  <si>
    <t>-1337501375</t>
  </si>
  <si>
    <t>10300279</t>
  </si>
  <si>
    <t>KABEL 1-CYKY 5CX70 (1-CYKY-J 5X70)</t>
  </si>
  <si>
    <t>556750594</t>
  </si>
  <si>
    <t>741122641</t>
  </si>
  <si>
    <t>Montáž kabel Cu plný kulatý žíla 5x1,5 až 2,5 mm2 uložený pevně (CYKY)</t>
  </si>
  <si>
    <t>1439624976</t>
  </si>
  <si>
    <t>341110900</t>
  </si>
  <si>
    <t>kabel silový s Cu jádrem CYKY 5x1,5 mm2</t>
  </si>
  <si>
    <t>1869138966</t>
  </si>
  <si>
    <t>11410912</t>
  </si>
  <si>
    <t>KABEL 1-CXKH-R-J B2CAS1D0 5X1,5</t>
  </si>
  <si>
    <t>922555652</t>
  </si>
  <si>
    <t>341110940</t>
  </si>
  <si>
    <t>kabel silový s Cu jádrem CYKY 5x2,5 mm2</t>
  </si>
  <si>
    <t>1196065632</t>
  </si>
  <si>
    <t>11410913</t>
  </si>
  <si>
    <t>KABEL 1-CXKH-R-J B2CAS1D0 5X2,5</t>
  </si>
  <si>
    <t>1741193111</t>
  </si>
  <si>
    <t>741122642</t>
  </si>
  <si>
    <t>Montáž kabel Cu plný kulatý žíla 5x4 až 6 mm2 uložený pevně (CYKY)</t>
  </si>
  <si>
    <t>1582027358</t>
  </si>
  <si>
    <t>341110980</t>
  </si>
  <si>
    <t>kabel silový s Cu jádrem CYKY 5x4 mm2</t>
  </si>
  <si>
    <t>-829891130</t>
  </si>
  <si>
    <t>741122643</t>
  </si>
  <si>
    <t>Montáž kabel Cu plný kulatý žíla 5x10 mm2 uložený pevně (CYKY)</t>
  </si>
  <si>
    <t>-162020217</t>
  </si>
  <si>
    <t>10300124</t>
  </si>
  <si>
    <t>KABEL CYKY 5Cx10 (CYKY-J 5X10)</t>
  </si>
  <si>
    <t>1496054453</t>
  </si>
  <si>
    <t>741122644</t>
  </si>
  <si>
    <t>Montáž kabel Cu plný kulatý žíla 5x16 mm2 uložený pevně (CYKY)</t>
  </si>
  <si>
    <t>1113127756</t>
  </si>
  <si>
    <t>10300127</t>
  </si>
  <si>
    <t>KABEL CYKY 5Cx16 (CYKY-J 5X16)</t>
  </si>
  <si>
    <t>1348680030</t>
  </si>
  <si>
    <t>741122647</t>
  </si>
  <si>
    <t>Montáž kabel Cu plný kulatý žíla 7x1,5 až 2,5 mm2 uložený pevně (CYKY)</t>
  </si>
  <si>
    <t>-1964445026</t>
  </si>
  <si>
    <t>741130004</t>
  </si>
  <si>
    <t>Ukončení vodič izolovaný do 6 mm2 v rozváděči nebo na přístroji</t>
  </si>
  <si>
    <t>-642017065</t>
  </si>
  <si>
    <t>741130007</t>
  </si>
  <si>
    <t>Ukončení vodič izolovaný do 25 mm2 v rozváděči nebo na přístroji</t>
  </si>
  <si>
    <t>1939952910</t>
  </si>
  <si>
    <t>741132101</t>
  </si>
  <si>
    <t>Ukončení kabelů 2x1,5 až 4 mm2 smršťovací záklopkou nebo páskem bez letování</t>
  </si>
  <si>
    <t>499070794</t>
  </si>
  <si>
    <t>741132103</t>
  </si>
  <si>
    <t>Ukončení kabelů 3x1,5 až 4 mm2 smršťovací záklopkou nebo páskem bez letování</t>
  </si>
  <si>
    <t>1289903311</t>
  </si>
  <si>
    <t>215466836</t>
  </si>
  <si>
    <t>741132137</t>
  </si>
  <si>
    <t>Ukončení kabelů 4x70 mm2 smršťovací záklopkou nebo páskem bez letování</t>
  </si>
  <si>
    <t>-1164606395</t>
  </si>
  <si>
    <t>741132145</t>
  </si>
  <si>
    <t>Ukončení kabelů 5x1,5 až 4 mm2 smršťovací záklopkou nebo páskem bez letování</t>
  </si>
  <si>
    <t>-899071855</t>
  </si>
  <si>
    <t>741132147</t>
  </si>
  <si>
    <t>Ukončení kabelů 5x10 mm2 smršťovací záklopkou nebo páskem bez letování</t>
  </si>
  <si>
    <t>1118133039</t>
  </si>
  <si>
    <t>741132148</t>
  </si>
  <si>
    <t>Ukončení kabelů 5x16 mm2 smršťovací záklopkou nebo páskem bez letování</t>
  </si>
  <si>
    <t>2008051361</t>
  </si>
  <si>
    <t>-1116169125</t>
  </si>
  <si>
    <t>743411121</t>
  </si>
  <si>
    <t xml:space="preserve">Montáž  ekvipot.svorkovnice</t>
  </si>
  <si>
    <t>1968184286</t>
  </si>
  <si>
    <t>21040021</t>
  </si>
  <si>
    <t>Ekvipotencionální svorkovnice</t>
  </si>
  <si>
    <t>-1370069797</t>
  </si>
  <si>
    <t>741310031</t>
  </si>
  <si>
    <t>Montáž vypínač nástěnný 1-jednopólový prostředí venkovní/mokré</t>
  </si>
  <si>
    <t>323071560</t>
  </si>
  <si>
    <t>30304167</t>
  </si>
  <si>
    <t>Spínač 1pól.10A/250V IP44</t>
  </si>
  <si>
    <t>-1395511182</t>
  </si>
  <si>
    <t>741310042</t>
  </si>
  <si>
    <t>Montáž přepínač nástěnný 6-střídavý prostředí venkovní/mokré</t>
  </si>
  <si>
    <t>1172062499</t>
  </si>
  <si>
    <t>30304172</t>
  </si>
  <si>
    <t>Spínač střídavý 10A/250V IP54</t>
  </si>
  <si>
    <t>1299528574</t>
  </si>
  <si>
    <t>741310043</t>
  </si>
  <si>
    <t>Montáž přepínač nástěnný 7-křížový prostředí venkovní/mokré</t>
  </si>
  <si>
    <t>1833293071</t>
  </si>
  <si>
    <t>345357730</t>
  </si>
  <si>
    <t>přepínač křížový řazení 7 10A 3553-07629 do vlhka z plastu</t>
  </si>
  <si>
    <t>-1625840399</t>
  </si>
  <si>
    <t>741310101</t>
  </si>
  <si>
    <t>Montáž vypínač (polo)zapuštěný bezšroubové připojení 1-jednopólový</t>
  </si>
  <si>
    <t>2098096260</t>
  </si>
  <si>
    <t>345355150</t>
  </si>
  <si>
    <t>spínač jednopólový 10A Tango bílý, slonová kost</t>
  </si>
  <si>
    <t>501102362</t>
  </si>
  <si>
    <t>741310121</t>
  </si>
  <si>
    <t>Montáž přepínač (polo)zapuštěný bezšroubové připojení 5-seriový</t>
  </si>
  <si>
    <t>-1346092246</t>
  </si>
  <si>
    <t>345355750</t>
  </si>
  <si>
    <t>Spínač domovní řazení 5 10A /250V</t>
  </si>
  <si>
    <t>1607697894</t>
  </si>
  <si>
    <t>741311004</t>
  </si>
  <si>
    <t>Montáž čidlo pohybu nástěnné se zapojením vodičů</t>
  </si>
  <si>
    <t>1851186414</t>
  </si>
  <si>
    <t>33500209</t>
  </si>
  <si>
    <t>STEINEL CIDLO IS 360 D TRIO BILA /602611/</t>
  </si>
  <si>
    <t>-944562203</t>
  </si>
  <si>
    <t>30303010</t>
  </si>
  <si>
    <t>SPINAC SE SNIMACEM POHYBU 3299A-A12180 B</t>
  </si>
  <si>
    <t>-307625362</t>
  </si>
  <si>
    <t>741313001</t>
  </si>
  <si>
    <t>Montáž zásuvka (polo)zapuštěná bezšroubové připojení 2P+PE se zapojením vodičů</t>
  </si>
  <si>
    <t>1214477276</t>
  </si>
  <si>
    <t>345551030</t>
  </si>
  <si>
    <t>zásuvka polozapuštěná 1násobná 16A /250V</t>
  </si>
  <si>
    <t>265981645</t>
  </si>
  <si>
    <t>345551040</t>
  </si>
  <si>
    <t>zásuvka polozapuštěná 16A /250V s přepěťovou ochranou</t>
  </si>
  <si>
    <t>-1976804257</t>
  </si>
  <si>
    <t>741313082</t>
  </si>
  <si>
    <t>Montáž zásuvka chráněná v krabici šroubové připojení 2P+PE prostředí venkovní, mokré</t>
  </si>
  <si>
    <t>-647818566</t>
  </si>
  <si>
    <t>345514850</t>
  </si>
  <si>
    <t>Zásuvka pro vlhké prostředí 10A/250V IP44</t>
  </si>
  <si>
    <t>2066983611</t>
  </si>
  <si>
    <t>741313222</t>
  </si>
  <si>
    <t>Montáž zásuvek průmyslových spojovacích provedení IP 44 3P+N+PE 32 A</t>
  </si>
  <si>
    <t>171591422</t>
  </si>
  <si>
    <t>35000014</t>
  </si>
  <si>
    <t xml:space="preserve">Zásuvka 3fáz. 32A 5p/400V  IP67</t>
  </si>
  <si>
    <t>870986651</t>
  </si>
  <si>
    <t>741330371</t>
  </si>
  <si>
    <t>Montáž ovladač tlačítkový ve skříni1 tlačítkový</t>
  </si>
  <si>
    <t>-1336485151</t>
  </si>
  <si>
    <t>46500471</t>
  </si>
  <si>
    <t>Jednotlačítkový ovladač hřibový/stop/ v plast.skříni IP66</t>
  </si>
  <si>
    <t>-209579488</t>
  </si>
  <si>
    <t>R9</t>
  </si>
  <si>
    <t>Tlačítko požárni prosklené GW42201 ve skříňcei IP55</t>
  </si>
  <si>
    <t>1682913597</t>
  </si>
  <si>
    <t>741371002</t>
  </si>
  <si>
    <t>Montáž svítidlo zářivkové bytové stropní přisazené 1 zdroj s krytem</t>
  </si>
  <si>
    <t>108839308</t>
  </si>
  <si>
    <t>50381415</t>
  </si>
  <si>
    <t>Svítidlo zářivkové asymetr.reflektor- 1X36W EP IP20</t>
  </si>
  <si>
    <t>-1659326029</t>
  </si>
  <si>
    <t>348121100</t>
  </si>
  <si>
    <t>svítidlo zářivkové nástěnné BÍGL-S, 1x11W, IP43</t>
  </si>
  <si>
    <t>-738448875</t>
  </si>
  <si>
    <t>741371004</t>
  </si>
  <si>
    <t>Montáž svítidlo zářivkové bytové stropní přisazené 2 zdroje s krytem</t>
  </si>
  <si>
    <t>-656539263</t>
  </si>
  <si>
    <t>50320143</t>
  </si>
  <si>
    <t xml:space="preserve">SVITIDLO SM 236 E  PMMA /12855/</t>
  </si>
  <si>
    <t>-568631240</t>
  </si>
  <si>
    <t>741371022</t>
  </si>
  <si>
    <t>Montáž svítidlo zářivkové bytové stropní vestavné 2 zdroje</t>
  </si>
  <si>
    <t>531986370</t>
  </si>
  <si>
    <t>50380835</t>
  </si>
  <si>
    <t>Svítidlo zářivkové podhled.rastrové+ plexi kryt-EP 2X18W IP40</t>
  </si>
  <si>
    <t>251062056</t>
  </si>
  <si>
    <t>741371024</t>
  </si>
  <si>
    <t>Montáž svítidlo zářivkové bytové stropní vestavné 3 zdroje</t>
  </si>
  <si>
    <t>102753679</t>
  </si>
  <si>
    <t>50381307</t>
  </si>
  <si>
    <t>318-PX-EP 3X18W IP40 /58062/</t>
  </si>
  <si>
    <t>1644253013</t>
  </si>
  <si>
    <t>50321492</t>
  </si>
  <si>
    <t xml:space="preserve">SVITIDLO  258 AC E IP66 /92165/</t>
  </si>
  <si>
    <t>1651883519</t>
  </si>
  <si>
    <t>741371025</t>
  </si>
  <si>
    <t>Montáž svítidlo zářivkové bytové stropní vestavné 4 zdroje</t>
  </si>
  <si>
    <t>-1898616004</t>
  </si>
  <si>
    <t>50380335</t>
  </si>
  <si>
    <t>Svítidlo zářivkové podhled.lesklá mřížka-EP 4X18W IP20</t>
  </si>
  <si>
    <t>-976311300</t>
  </si>
  <si>
    <t>50380834</t>
  </si>
  <si>
    <t>Svítidlo zářivkové podhled.lesklá mřížka + plexi kryt-EP 4X18W IP40</t>
  </si>
  <si>
    <t>-881394168</t>
  </si>
  <si>
    <t>741371032</t>
  </si>
  <si>
    <t>Montáž svítidlo zářivkové bytové nástěnné přisazené 1 zdroj kompaktní</t>
  </si>
  <si>
    <t>-701785389</t>
  </si>
  <si>
    <t>50552254</t>
  </si>
  <si>
    <t>Nouzové svítidlo Led 11W IP65</t>
  </si>
  <si>
    <t>1127028889</t>
  </si>
  <si>
    <t>52010090</t>
  </si>
  <si>
    <t>Zářivková trubice 18W/840</t>
  </si>
  <si>
    <t>-662331283</t>
  </si>
  <si>
    <t>52010094</t>
  </si>
  <si>
    <t>Zářivková trubice 36W/840</t>
  </si>
  <si>
    <t>1157354469</t>
  </si>
  <si>
    <t>52010206</t>
  </si>
  <si>
    <t>Zářivková trubiceL58W/840</t>
  </si>
  <si>
    <t>-349542290</t>
  </si>
  <si>
    <t>347 R2</t>
  </si>
  <si>
    <t>Zářivková trubice 80W/840</t>
  </si>
  <si>
    <t>-1032280724</t>
  </si>
  <si>
    <t>347640220</t>
  </si>
  <si>
    <t>Ekologický poplatek - zdroj</t>
  </si>
  <si>
    <t>-702927318</t>
  </si>
  <si>
    <t>347620310</t>
  </si>
  <si>
    <t>Ekologický poplatek - svítidlo</t>
  </si>
  <si>
    <t>-1455865486</t>
  </si>
  <si>
    <t>741371102</t>
  </si>
  <si>
    <t>Montáž svítidlo zářivkové průmyslové stropní přisazené 1 zdroj s krytem</t>
  </si>
  <si>
    <t>-963384069</t>
  </si>
  <si>
    <t>50320789</t>
  </si>
  <si>
    <t>Svítidlo zářivkové 1x36W EP IP66</t>
  </si>
  <si>
    <t>-422752833</t>
  </si>
  <si>
    <t>50321456</t>
  </si>
  <si>
    <t>Svítidlo zářivkové 1x80W EP IP66</t>
  </si>
  <si>
    <t>1723430462</t>
  </si>
  <si>
    <t>741371141</t>
  </si>
  <si>
    <t>Montáž svítidlo zářivkové průmyslové stropní závěsné řetízek 2 zdroje</t>
  </si>
  <si>
    <t>-39529777</t>
  </si>
  <si>
    <t>348 R1</t>
  </si>
  <si>
    <t>svítidlo průmyslové zářivkové prachotěsné IP66, AC ET5, 2x80W, délka 1572 mm</t>
  </si>
  <si>
    <t>1587427399</t>
  </si>
  <si>
    <t>R12</t>
  </si>
  <si>
    <t>Pojízdné lešení</t>
  </si>
  <si>
    <t>-553629975</t>
  </si>
  <si>
    <t>R13</t>
  </si>
  <si>
    <t>-1765422058</t>
  </si>
  <si>
    <t>007 - Elektroinstalace - slaboproud</t>
  </si>
  <si>
    <t xml:space="preserve">    Data - Datový rozvod - materiál</t>
  </si>
  <si>
    <t xml:space="preserve">    Rozhlas - Školní rozhlas - materiál</t>
  </si>
  <si>
    <t xml:space="preserve">    MaD - Montáž, ostatní práce a doprava</t>
  </si>
  <si>
    <t>Kabel optický FTTx DROP 09/125um avl, G657A, pr.mm, LSOH</t>
  </si>
  <si>
    <t>-1689850600</t>
  </si>
  <si>
    <t>Víčko na kazetu optickou RXS</t>
  </si>
  <si>
    <t>-2126607267</t>
  </si>
  <si>
    <t>Vnitřní AP /802.11N/2.4GHz -300 Mbps/Pasivní PoE</t>
  </si>
  <si>
    <t>926734582</t>
  </si>
  <si>
    <t>10.004.227</t>
  </si>
  <si>
    <t xml:space="preserve">WMS 2,4 (EX4)R Smršťovací návlečka  Smrš</t>
  </si>
  <si>
    <t>657095588</t>
  </si>
  <si>
    <t>1285187</t>
  </si>
  <si>
    <t>OPTICKA KAZETA PRO 24 SVARU SXOK-24 /702</t>
  </si>
  <si>
    <t>-1592771138</t>
  </si>
  <si>
    <t>1143255</t>
  </si>
  <si>
    <t>KABEL SIGNAMAX FTP CAT.6 LSOH 500M BC6-4</t>
  </si>
  <si>
    <t>68453147</t>
  </si>
  <si>
    <t>374512440</t>
  </si>
  <si>
    <t>zásuvka data 1xRJ45 Tango ostatní barvy</t>
  </si>
  <si>
    <t>1660964571</t>
  </si>
  <si>
    <t>1000598</t>
  </si>
  <si>
    <t>KEYSTONE SYSTEMOVY CAT6A STP STINENY RJ4</t>
  </si>
  <si>
    <t>-2123265377</t>
  </si>
  <si>
    <t>10.074.813</t>
  </si>
  <si>
    <t>Krabice LK 80x28 T lištová TANGO</t>
  </si>
  <si>
    <t>930986210</t>
  </si>
  <si>
    <t>10.081.221</t>
  </si>
  <si>
    <t>Kryt TANGO 5014A-A100 B</t>
  </si>
  <si>
    <t>686304223</t>
  </si>
  <si>
    <t>10.074.475</t>
  </si>
  <si>
    <t>Lišta LH 60x40 vkládací bílá 3m</t>
  </si>
  <si>
    <t>-727415158</t>
  </si>
  <si>
    <t>10.075.966</t>
  </si>
  <si>
    <t>Lišta DLPLUS 30027 40x20 s krytem bílá</t>
  </si>
  <si>
    <t>-345517800</t>
  </si>
  <si>
    <t>1002072</t>
  </si>
  <si>
    <t>19" ROZVADEC JEDNODILNY 18U/600MM CELOSK</t>
  </si>
  <si>
    <t>193191710</t>
  </si>
  <si>
    <t>1253686</t>
  </si>
  <si>
    <t>VYVAZOVACI PANEL 19" 1U BK PLASTOVY VP-0</t>
  </si>
  <si>
    <t>-770370658</t>
  </si>
  <si>
    <t>1202655</t>
  </si>
  <si>
    <t>SWITCH CISCO SG200-50P 50xGIG, POE, SMAR</t>
  </si>
  <si>
    <t>919763999</t>
  </si>
  <si>
    <t>1191821</t>
  </si>
  <si>
    <t>PATCH PANEL SOLARIX 24XRJ45 CAT.6</t>
  </si>
  <si>
    <t>820226166</t>
  </si>
  <si>
    <t>1243368</t>
  </si>
  <si>
    <t>LIN-P. KABEL CAT.6 FTP 1M M /632760/</t>
  </si>
  <si>
    <t>1593805797</t>
  </si>
  <si>
    <t>Ústředna s vestavěným MP3 přehrávačem, IR 180W</t>
  </si>
  <si>
    <t>-1763564296</t>
  </si>
  <si>
    <t>Školní zvonění SIRIUS-B s MP3, DCF</t>
  </si>
  <si>
    <t>1410409073</t>
  </si>
  <si>
    <t>Rozvaděč pro propojení Sirius a Ustředny</t>
  </si>
  <si>
    <t>-146405651</t>
  </si>
  <si>
    <t>Elektretový mikrofon na stůl s tlačítkem</t>
  </si>
  <si>
    <t>-2111036552</t>
  </si>
  <si>
    <t>Reprostříňka pro ozvučení tříd 100V/5,10W</t>
  </si>
  <si>
    <t>-1900654179</t>
  </si>
  <si>
    <t>HSLCH FRNC 3x2,5 Bezhalogenový ovládací kabel</t>
  </si>
  <si>
    <t>1223598887</t>
  </si>
  <si>
    <t>R10</t>
  </si>
  <si>
    <t>Montážní práce rozvaděč</t>
  </si>
  <si>
    <t>1555496538</t>
  </si>
  <si>
    <t>R11</t>
  </si>
  <si>
    <t>Proměření datové sítě, vystavení měřících protokolů</t>
  </si>
  <si>
    <t>-787970586</t>
  </si>
  <si>
    <t>Ostatní náklady - dopravné</t>
  </si>
  <si>
    <t>-2050025024</t>
  </si>
  <si>
    <t>r9</t>
  </si>
  <si>
    <t>Montážní práce datových rozvodů</t>
  </si>
  <si>
    <t>602559963</t>
  </si>
  <si>
    <t>008 - Ochrana před bleskem</t>
  </si>
  <si>
    <t>-325257491</t>
  </si>
  <si>
    <t>741820001</t>
  </si>
  <si>
    <t>Měření zemních odporů zemniče</t>
  </si>
  <si>
    <t>822652358</t>
  </si>
  <si>
    <t>210220431</t>
  </si>
  <si>
    <t>Montáž vedení hromosvodné - tvarování prvků</t>
  </si>
  <si>
    <t>-1437727995</t>
  </si>
  <si>
    <t>741410001</t>
  </si>
  <si>
    <t>Montáž vodič uzemňovací pásek D do 120 mm2 na povrchu</t>
  </si>
  <si>
    <t>1868272278</t>
  </si>
  <si>
    <t>-702384213</t>
  </si>
  <si>
    <t>392203889</t>
  </si>
  <si>
    <t>-1376792339</t>
  </si>
  <si>
    <t>741420001</t>
  </si>
  <si>
    <t>Montáž drát nebo lano hromosvodné svodové D do 10 mm s podpěrou</t>
  </si>
  <si>
    <t>1251865376</t>
  </si>
  <si>
    <t>354410770</t>
  </si>
  <si>
    <t>Vodič AlMgSi - 8</t>
  </si>
  <si>
    <t>-1331429569</t>
  </si>
  <si>
    <t>podpěra vedení PV23 FeZn upravena pro plech.krytinu vč.nýtů</t>
  </si>
  <si>
    <t>1207730648</t>
  </si>
  <si>
    <t>354414150</t>
  </si>
  <si>
    <t>podpěra vedení PV 1b 15 FeZn do zdiva 150 mm</t>
  </si>
  <si>
    <t>-1416842429</t>
  </si>
  <si>
    <t>-1899413096</t>
  </si>
  <si>
    <t>-179035683</t>
  </si>
  <si>
    <t>-1471480055</t>
  </si>
  <si>
    <t>354418600</t>
  </si>
  <si>
    <t>svorka SJ 1 k jímací tyči-4 šrouby</t>
  </si>
  <si>
    <t>-973003962</t>
  </si>
  <si>
    <t>354418950</t>
  </si>
  <si>
    <t>svorka připojovací SP1 k připojení kovových částí</t>
  </si>
  <si>
    <t>-1782081421</t>
  </si>
  <si>
    <t>354418750</t>
  </si>
  <si>
    <t>svorka křížová SK pro vodič D6-10 mm</t>
  </si>
  <si>
    <t>381534429</t>
  </si>
  <si>
    <t>354419250</t>
  </si>
  <si>
    <t xml:space="preserve">svorka zkušební SZ pro lano D6-12 mm   FeZn</t>
  </si>
  <si>
    <t>994536751</t>
  </si>
  <si>
    <t>354419050</t>
  </si>
  <si>
    <t>svorka připojovací SOc k připojení okapových žlabů</t>
  </si>
  <si>
    <t>883702557</t>
  </si>
  <si>
    <t>741420051</t>
  </si>
  <si>
    <t>Montáž vedení hromosvodné-úhelník nebo trubka s držáky do zdiva</t>
  </si>
  <si>
    <t>428155235</t>
  </si>
  <si>
    <t>354418300</t>
  </si>
  <si>
    <t>úhelník ochranný OU 1.7 na ochranu svodu 1,7 m</t>
  </si>
  <si>
    <t>-466884188</t>
  </si>
  <si>
    <t>354418360</t>
  </si>
  <si>
    <t>držák ochranného úhelníku do zdiva DOU FeZn</t>
  </si>
  <si>
    <t>1836186612</t>
  </si>
  <si>
    <t>741430004</t>
  </si>
  <si>
    <t>Montáž tyč jímací délky do 3 m na střešní hřeben</t>
  </si>
  <si>
    <t>862750065</t>
  </si>
  <si>
    <t>354410700</t>
  </si>
  <si>
    <t xml:space="preserve">tyč jímací s rovným koncem JR 2,0  2000 mm FeZn</t>
  </si>
  <si>
    <t>-534711249</t>
  </si>
  <si>
    <t>354418490</t>
  </si>
  <si>
    <t>držák jímače a ochranné trubky DJT FeZn</t>
  </si>
  <si>
    <t>-1552490922</t>
  </si>
  <si>
    <t>354421030</t>
  </si>
  <si>
    <t>stříška ochranná horní OSH Cu</t>
  </si>
  <si>
    <t>1447744596</t>
  </si>
  <si>
    <t>Montážní plošina + doprava</t>
  </si>
  <si>
    <t>261165667</t>
  </si>
  <si>
    <t>354421100</t>
  </si>
  <si>
    <t>štítek plastový</t>
  </si>
  <si>
    <t>-1020289281</t>
  </si>
  <si>
    <t>246170260sou</t>
  </si>
  <si>
    <t>lak asfaltový RENOLAK</t>
  </si>
  <si>
    <t>-1073530538</t>
  </si>
  <si>
    <t>009 - Zdravotně technické instalace</t>
  </si>
  <si>
    <t xml:space="preserve">    9 - Ostatní konstrukce a práce-bourání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</si>
  <si>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</si>
  <si>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</si>
  <si>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</si>
  <si>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</si>
  <si>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761 - Ostatní</t>
  </si>
  <si>
    <t>132201101</t>
  </si>
  <si>
    <t>Hloubení rýh š do 600 mm v hornině tř. 3 objemu do 100 m3 (vnitřní kanalizace)</t>
  </si>
  <si>
    <t>-1298487994</t>
  </si>
  <si>
    <t>254539852</t>
  </si>
  <si>
    <t>167101101</t>
  </si>
  <si>
    <t>Nakládání výkopku z hornin tř. 1 až 4 do 100 m3</t>
  </si>
  <si>
    <t>105284791</t>
  </si>
  <si>
    <t>709376365</t>
  </si>
  <si>
    <t>-1931279544</t>
  </si>
  <si>
    <t>-584017365</t>
  </si>
  <si>
    <t>1110455736</t>
  </si>
  <si>
    <t>583373100r</t>
  </si>
  <si>
    <t>štěrkopísek frakce 0-4 mm třída B</t>
  </si>
  <si>
    <t>1474030272</t>
  </si>
  <si>
    <t>941111112r</t>
  </si>
  <si>
    <t>Lešení trubkové lehké pojízdné s podlahami zatížení do 200 kg/m2 š do 0,9 m v do 25 m (3 x MTZ a DMTZ)</t>
  </si>
  <si>
    <t>1525630582</t>
  </si>
  <si>
    <t>713463121</t>
  </si>
  <si>
    <t>Montáž izolace tepelné potrubí potrubními pouzdry bez úpravy uchycenými sponami 1x</t>
  </si>
  <si>
    <t>890906407</t>
  </si>
  <si>
    <t>631544000r</t>
  </si>
  <si>
    <t>tepelná izolace potrubí návleková 22/10 mm</t>
  </si>
  <si>
    <t>1101247864</t>
  </si>
  <si>
    <t>631544000a</t>
  </si>
  <si>
    <t>tepelná izolace potrubí návleková 22/20 mm</t>
  </si>
  <si>
    <t>-1165026590</t>
  </si>
  <si>
    <t>631544010r</t>
  </si>
  <si>
    <t>tepelná izolace potrubí návleková 28/10 mm</t>
  </si>
  <si>
    <t>-2071486570</t>
  </si>
  <si>
    <t>631544010a</t>
  </si>
  <si>
    <t>tepelná izolace potrubí návleková 28/20 mm</t>
  </si>
  <si>
    <t>-904051171</t>
  </si>
  <si>
    <t>631544020r</t>
  </si>
  <si>
    <t>tepelná izolace potrubí návleková 35/10 mm</t>
  </si>
  <si>
    <t>25070456</t>
  </si>
  <si>
    <t>631544030r</t>
  </si>
  <si>
    <t>tepelná izolace potrubí návleková 42/10 mm</t>
  </si>
  <si>
    <t>-553468404</t>
  </si>
  <si>
    <t>631544190r</t>
  </si>
  <si>
    <t>tepelná izolace potrubí návleková 52/10 mm</t>
  </si>
  <si>
    <t>-2117373228</t>
  </si>
  <si>
    <t>631544050r</t>
  </si>
  <si>
    <t>tepelná izolace potrubí návleková 65/10 mm</t>
  </si>
  <si>
    <t>-469447156</t>
  </si>
  <si>
    <t>-686186731</t>
  </si>
  <si>
    <t>631545120r</t>
  </si>
  <si>
    <t>pouzdro potrubní izolační 35/25 mm</t>
  </si>
  <si>
    <t>90639873</t>
  </si>
  <si>
    <t>631545330r</t>
  </si>
  <si>
    <t>pouzdro potrubní izolační 42/30 mm</t>
  </si>
  <si>
    <t>-1461891351</t>
  </si>
  <si>
    <t>631545750r</t>
  </si>
  <si>
    <t>pouzdro potrubní izolační 54/40 mm</t>
  </si>
  <si>
    <t>-90898555</t>
  </si>
  <si>
    <t>998713202</t>
  </si>
  <si>
    <t>Přesun hmot procentní pro izolace tepelné v objektech v do 12 m</t>
  </si>
  <si>
    <t>1205753378</t>
  </si>
  <si>
    <t>721173401</t>
  </si>
  <si>
    <t>Potrubí kanalizační plastové svodné systém KG DN 100</t>
  </si>
  <si>
    <t>930429515</t>
  </si>
  <si>
    <t>721173402</t>
  </si>
  <si>
    <t>Potrubí kanalizační plastové svodné systém KG DN 125</t>
  </si>
  <si>
    <t>1119075896</t>
  </si>
  <si>
    <t>721173403</t>
  </si>
  <si>
    <t>Potrubí kanalizační plastové svodné systém KG DN 150</t>
  </si>
  <si>
    <t>-668981552</t>
  </si>
  <si>
    <t>721173404</t>
  </si>
  <si>
    <t>Potrubí kanalizační plastové svodné systém KG DN 200</t>
  </si>
  <si>
    <t>-1192809518</t>
  </si>
  <si>
    <t>142282548</t>
  </si>
  <si>
    <t>721174004r</t>
  </si>
  <si>
    <t>Potrubí kanalizační z PP svodné systém HT DN 50</t>
  </si>
  <si>
    <t>-1406969525</t>
  </si>
  <si>
    <t>721174024</t>
  </si>
  <si>
    <t>Potrubí kanalizační z PP odpadní systém HT DN 70</t>
  </si>
  <si>
    <t>1380136281</t>
  </si>
  <si>
    <t>721174024r</t>
  </si>
  <si>
    <t>Potrubí kanalizační z PP odpadní systém HT DN 50</t>
  </si>
  <si>
    <t>-777642311</t>
  </si>
  <si>
    <t>721174025</t>
  </si>
  <si>
    <t>Potrubí kanalizační z PP odpadní systém HT DN 100</t>
  </si>
  <si>
    <t>686529913</t>
  </si>
  <si>
    <t>721174042</t>
  </si>
  <si>
    <t>Potrubí kanalizační z PP připojovací systém HT DN 40</t>
  </si>
  <si>
    <t>450639723</t>
  </si>
  <si>
    <t>721174042r</t>
  </si>
  <si>
    <t>Potrubí kanalizační z PP připojovací systém HT DN 32</t>
  </si>
  <si>
    <t>-1602703543</t>
  </si>
  <si>
    <t>721174043</t>
  </si>
  <si>
    <t>Potrubí kanalizační z PP připojovací systém HT DN 50</t>
  </si>
  <si>
    <t>1164771043</t>
  </si>
  <si>
    <t>721174044</t>
  </si>
  <si>
    <t>Potrubí kanalizační z PP připojovací systém HT DN 70</t>
  </si>
  <si>
    <t>1350639838</t>
  </si>
  <si>
    <t>721174045</t>
  </si>
  <si>
    <t>Potrubí kanalizační z PP připojovací systém HT DN 100</t>
  </si>
  <si>
    <t>-271812727</t>
  </si>
  <si>
    <t>721174063</t>
  </si>
  <si>
    <t>Potrubí kanalizační z PP větrací systém HT DN 110</t>
  </si>
  <si>
    <t>-11422603</t>
  </si>
  <si>
    <t>721194104</t>
  </si>
  <si>
    <t>Vyvedení a upevnění odpadních výpustek DN 40</t>
  </si>
  <si>
    <t>-1342132686</t>
  </si>
  <si>
    <t>721194105</t>
  </si>
  <si>
    <t>Vyvedení a upevnění odpadních výpustek DN 50</t>
  </si>
  <si>
    <t>-2058335162</t>
  </si>
  <si>
    <t>721194109</t>
  </si>
  <si>
    <t>Vyvedení a upevnění odpadních výpustek DN 100</t>
  </si>
  <si>
    <t>-1158350425</t>
  </si>
  <si>
    <t>721211913</t>
  </si>
  <si>
    <t>Montáž vpustí podlahových DN 110</t>
  </si>
  <si>
    <t>1086206475</t>
  </si>
  <si>
    <t>551617560</t>
  </si>
  <si>
    <t>uzávěrka zápachová podlahová PP se svislým odtokem DN 50/75/110 s nástavcem a nerez vtokovou mřížkou 140x140 mm</t>
  </si>
  <si>
    <t>-1486681880</t>
  </si>
  <si>
    <t>721219114</t>
  </si>
  <si>
    <t>Montáž odtokového sprchového žlabu délky do 1000 mm</t>
  </si>
  <si>
    <t>-305853645</t>
  </si>
  <si>
    <t>552332030</t>
  </si>
  <si>
    <t>žlab sprchového koutu z nerez oceli .0/90-DN 50, šířka koutu 900 mm, montáž ke stěně včetně vyjímatelné zápach. uzávěrky</t>
  </si>
  <si>
    <t>1378363457</t>
  </si>
  <si>
    <t>721226512r</t>
  </si>
  <si>
    <t>Zápachová uzávěrka vodní podomítková - DN 32 x d 20-32 mm pro odvod kondenzátu (D+M)</t>
  </si>
  <si>
    <t>-331687563</t>
  </si>
  <si>
    <t>721242116</t>
  </si>
  <si>
    <t>Lapač střešních splavenin z PP se zápachovou klapkou a lapacím košem DN 125 (D+M)</t>
  </si>
  <si>
    <t>1706215076</t>
  </si>
  <si>
    <t>721273153</t>
  </si>
  <si>
    <t>Hlavice ventilační polypropylen PP DN 110 (D+M)</t>
  </si>
  <si>
    <t>-628623412</t>
  </si>
  <si>
    <t>-183453099</t>
  </si>
  <si>
    <t>721290112</t>
  </si>
  <si>
    <t>Zkouška těsnosti potrubí kanalizace vodou do DN 200</t>
  </si>
  <si>
    <t>-1983969397</t>
  </si>
  <si>
    <t>722174003r</t>
  </si>
  <si>
    <t>Potrubí vodovodní plastové PPR svar polyfuze PN 16 D 25 x 3,5 mm - pro odvod kondenzátu</t>
  </si>
  <si>
    <t>1101018281</t>
  </si>
  <si>
    <t>286113020r</t>
  </si>
  <si>
    <t>chránička - trubka kanalizace plastová KG-DN 110x1000 mm SN4</t>
  </si>
  <si>
    <t>-2095031171</t>
  </si>
  <si>
    <t>286113120r</t>
  </si>
  <si>
    <t>chránička - trubka kanalizace plastová KG-DN 160x1000 mm SN4</t>
  </si>
  <si>
    <t>1744185949</t>
  </si>
  <si>
    <t>286113170r</t>
  </si>
  <si>
    <t>chránička - trubka kanalizace plastová KG-DN 200x1000 mm SN 4</t>
  </si>
  <si>
    <t>1478378691</t>
  </si>
  <si>
    <t>286113240r</t>
  </si>
  <si>
    <t>chránička - trubka kanalizace plastová KG-DN 315x1000 mm SN4</t>
  </si>
  <si>
    <t>1325108475</t>
  </si>
  <si>
    <t>286156010</t>
  </si>
  <si>
    <t>čistící tvarovka HT, DN 50</t>
  </si>
  <si>
    <t>-641818019</t>
  </si>
  <si>
    <t>286156020</t>
  </si>
  <si>
    <t>čistící tvarovka HT, DN 75</t>
  </si>
  <si>
    <t>552273379</t>
  </si>
  <si>
    <t>286156030</t>
  </si>
  <si>
    <t>čistící tvarovka HT, DN 100</t>
  </si>
  <si>
    <t>-896328615</t>
  </si>
  <si>
    <t>998721202</t>
  </si>
  <si>
    <t>Přesun hmot procentní pro vnitřní kanalizace v objektech v do 12 m</t>
  </si>
  <si>
    <t>403248909</t>
  </si>
  <si>
    <t>722174002</t>
  </si>
  <si>
    <t>Potrubí vodovodní plastové PPR svar polyfuze PN 16 D 20 x 2,8 mm</t>
  </si>
  <si>
    <t>1198084224</t>
  </si>
  <si>
    <t>722174003</t>
  </si>
  <si>
    <t>Potrubí vodovodní plastové PPR svar polyfuze PN 16 D 25 x 3,5 mm</t>
  </si>
  <si>
    <t>1069756345</t>
  </si>
  <si>
    <t>722174004</t>
  </si>
  <si>
    <t>Potrubí vodovodní plastové PPR svar polyfuze PN 16 D 32 x 4,4 mm</t>
  </si>
  <si>
    <t>-1801293174</t>
  </si>
  <si>
    <t>722174005</t>
  </si>
  <si>
    <t>Potrubí vodovodní plastové PPR svar polyfuze PN 16 D 40 x 5,5 mm</t>
  </si>
  <si>
    <t>-453488391</t>
  </si>
  <si>
    <t>722174006</t>
  </si>
  <si>
    <t>Potrubí vodovodní plastové PPR svar polyfuze PN 16 D 50 x 6,9 mm</t>
  </si>
  <si>
    <t>-1415153454</t>
  </si>
  <si>
    <t>722174007</t>
  </si>
  <si>
    <t>Potrubí vodovodní plastové PPR svar polyfuze PN 16 D 63 x 8,6 mm</t>
  </si>
  <si>
    <t>573555404</t>
  </si>
  <si>
    <t>722181211</t>
  </si>
  <si>
    <t>Ochrana vodovodního potrubí přilepenými tepelně izolačními trubicemi z PE tl do 6 mm DN do 22 mm</t>
  </si>
  <si>
    <t>1432903946</t>
  </si>
  <si>
    <t>722181212</t>
  </si>
  <si>
    <t>Ochrana vodovodního potrubí přilepenými tepelně izolačními trubicemi z PE tl do 6 mm DN do 32 mm</t>
  </si>
  <si>
    <t>1537201227</t>
  </si>
  <si>
    <t>722181213</t>
  </si>
  <si>
    <t>Ochrana vodovodního potrubí přilepenými tepelně izolačními trubicemi z PE tl do 6 mm DN přes 32 mm</t>
  </si>
  <si>
    <t>-1670163178</t>
  </si>
  <si>
    <t>722190401</t>
  </si>
  <si>
    <t>Vyvedení a upevnění výpustku do DN 25</t>
  </si>
  <si>
    <t>2115432358</t>
  </si>
  <si>
    <t>722190402</t>
  </si>
  <si>
    <t>Vyvedení a upevnění výpustku do DN 50</t>
  </si>
  <si>
    <t>1005846032</t>
  </si>
  <si>
    <t>722220152</t>
  </si>
  <si>
    <t>Nástěnka závitová plastová PPR PN 20 DN 20 x G 1/2</t>
  </si>
  <si>
    <t>-1794047433</t>
  </si>
  <si>
    <t>722220161</t>
  </si>
  <si>
    <t>Nástěnný komplet plastový PPR PN 20 DN 20 x G 1/2</t>
  </si>
  <si>
    <t>-1996034046</t>
  </si>
  <si>
    <t>722220231</t>
  </si>
  <si>
    <t>Přechodka dGK PPR PN 20 D 20 x G 1/2 s kovovým vnitřním závitem</t>
  </si>
  <si>
    <t>-1625627195</t>
  </si>
  <si>
    <t>722220232</t>
  </si>
  <si>
    <t>Přechodka dGK PPR PN 20 D 25 x G 3/4 s kovovým vnitřním závitem</t>
  </si>
  <si>
    <t>808144588</t>
  </si>
  <si>
    <t>722220233</t>
  </si>
  <si>
    <t>Přechodka dGK PPR PN 20 D 32 x G 1 s kovovým vnitřním závitem</t>
  </si>
  <si>
    <t>-339892984</t>
  </si>
  <si>
    <t>722220234</t>
  </si>
  <si>
    <t>Přechodka dGK PPR PN 20 D 40 x G 5/4 s kovovým vnitřním závitem</t>
  </si>
  <si>
    <t>1846900418</t>
  </si>
  <si>
    <t>722220235</t>
  </si>
  <si>
    <t>Přechodka dGK PPR PN 20 D 50 x G 6/4 s kovovým vnitřním závitem</t>
  </si>
  <si>
    <t>1569190854</t>
  </si>
  <si>
    <t>722220236</t>
  </si>
  <si>
    <t>Přechodka dGK PPR PN 20 D 63 x G 2 s kovovým vnitřním závitem</t>
  </si>
  <si>
    <t>1012153520</t>
  </si>
  <si>
    <t>319427660r</t>
  </si>
  <si>
    <t>topenářské šroubení, přímé provedení mosaz 3/4"</t>
  </si>
  <si>
    <t>62712708</t>
  </si>
  <si>
    <t>319427680r</t>
  </si>
  <si>
    <t>topenářské šroubení, přímé provedení mosaz 5/4"</t>
  </si>
  <si>
    <t>-1547613958</t>
  </si>
  <si>
    <t>722220241r</t>
  </si>
  <si>
    <t>Smyčkový kompenzátor PPR PN 20 D 20</t>
  </si>
  <si>
    <t>1760376234</t>
  </si>
  <si>
    <t>722220242r</t>
  </si>
  <si>
    <t>Smyčkový kompenzátor PPR PN 20 D 25</t>
  </si>
  <si>
    <t>13127149</t>
  </si>
  <si>
    <t>722220243r</t>
  </si>
  <si>
    <t>Smyčkový kompenzátor PPR PN 20 D 32</t>
  </si>
  <si>
    <t>-1500089770</t>
  </si>
  <si>
    <t>722229101</t>
  </si>
  <si>
    <t>Montáž vodovodních armatur s jedním závitem G 1/2 ostatní typ</t>
  </si>
  <si>
    <t>-875997658</t>
  </si>
  <si>
    <t>551243890</t>
  </si>
  <si>
    <t xml:space="preserve">kohout vypouštěcí  kulový, s hadicovou vývodkou a zátkou, PN 10, T 110°C 1/2"</t>
  </si>
  <si>
    <t>912488058</t>
  </si>
  <si>
    <t>551212840</t>
  </si>
  <si>
    <t>ventil automatický odvzdušňovací, svislý, mosaz 1/2"</t>
  </si>
  <si>
    <t>-1264368391</t>
  </si>
  <si>
    <t>551243930r</t>
  </si>
  <si>
    <t>kohout výtokový kulový, páka (zahradní ventil) PN 14 1/2" na hadici</t>
  </si>
  <si>
    <t>1028826725</t>
  </si>
  <si>
    <t>722239101</t>
  </si>
  <si>
    <t>Montáž armatur vodovodních se dvěma závity G 1/2</t>
  </si>
  <si>
    <t>-1529874163</t>
  </si>
  <si>
    <t>551141240</t>
  </si>
  <si>
    <t>kohout kulový, PN 42, T 185 C, chromovaný 1/2" červený</t>
  </si>
  <si>
    <t>-1881789872</t>
  </si>
  <si>
    <t>722239102</t>
  </si>
  <si>
    <t>Montáž armatur vodovodních se dvěma závity G 3/4</t>
  </si>
  <si>
    <t>-996555214</t>
  </si>
  <si>
    <t>551141260</t>
  </si>
  <si>
    <t>kulový kohout, PN 42, T 185 C, chromovaný 3/4" červený</t>
  </si>
  <si>
    <t>2042705043</t>
  </si>
  <si>
    <t>551172330r</t>
  </si>
  <si>
    <t>filtr závitový mosaz, závit vnitřní-vnitřní PN16 3/4"</t>
  </si>
  <si>
    <t>582527498</t>
  </si>
  <si>
    <t>551211980r</t>
  </si>
  <si>
    <t>závitový klapka závitová 3/4", PN 10</t>
  </si>
  <si>
    <t>-958426942</t>
  </si>
  <si>
    <t>722239103</t>
  </si>
  <si>
    <t>Montáž armatur vodovodních se dvěma závity G 1</t>
  </si>
  <si>
    <t>1762411836</t>
  </si>
  <si>
    <t>551141280</t>
  </si>
  <si>
    <t>kulový kohout, PN 35, T 185 C, chromovaný 1" červený</t>
  </si>
  <si>
    <t>1913408641</t>
  </si>
  <si>
    <t>722239104</t>
  </si>
  <si>
    <t>Montáž armatur vodovodních se dvěma závity G 5/4</t>
  </si>
  <si>
    <t>-52272829</t>
  </si>
  <si>
    <t>551141300</t>
  </si>
  <si>
    <t>kulový kohout, PN 35, T 185 C, chromovaný 1"1/4 červený</t>
  </si>
  <si>
    <t>112743535</t>
  </si>
  <si>
    <t>722239105</t>
  </si>
  <si>
    <t>Montáž armatur vodovodních se dvěma závity G 6/4</t>
  </si>
  <si>
    <t>861366402</t>
  </si>
  <si>
    <t>551141320</t>
  </si>
  <si>
    <t>kulový kohout, PN 35, T 185 C, chromovaný 1"1/2 červený</t>
  </si>
  <si>
    <t>1821405815</t>
  </si>
  <si>
    <t>551212010r</t>
  </si>
  <si>
    <t>závitový klapka závitová 1"1/2, PN 10</t>
  </si>
  <si>
    <t>1164186100</t>
  </si>
  <si>
    <t>722239106</t>
  </si>
  <si>
    <t>Montáž armatur vodovodních se dvěma závity G 2</t>
  </si>
  <si>
    <t>-1380710185</t>
  </si>
  <si>
    <t>551141340</t>
  </si>
  <si>
    <t>kulový kohout, PN 35, T 185 C, chromovaný 2" červený</t>
  </si>
  <si>
    <t>-245177031</t>
  </si>
  <si>
    <t>551212020r</t>
  </si>
  <si>
    <t>závitový klapka závitová 2", PN 10</t>
  </si>
  <si>
    <t>212805908</t>
  </si>
  <si>
    <t>722250133r</t>
  </si>
  <si>
    <t>Hydrantový systém s tvarově stálou hadicí D 25 x 30 m celoplechový vel. 650x650x285 mm (D+M)</t>
  </si>
  <si>
    <t>154940906</t>
  </si>
  <si>
    <t>722262213r</t>
  </si>
  <si>
    <t>Vodoměr závitový jednovtokový suchoběžný do 40°C G 1 x 260 mm Qn 6,3 m3/h horizontální (D+M)</t>
  </si>
  <si>
    <t>-2052987113</t>
  </si>
  <si>
    <t>722270101r</t>
  </si>
  <si>
    <t>Instalační materiál pro potrubí PPR (dvoušroubové objímky s gumou, závěsné tyče + upevnění)</t>
  </si>
  <si>
    <t>-433044660</t>
  </si>
  <si>
    <t>722290226</t>
  </si>
  <si>
    <t>Zkouška těsnosti vodovodního potrubí závitového do DN 50</t>
  </si>
  <si>
    <t>-1818403962</t>
  </si>
  <si>
    <t>722290234</t>
  </si>
  <si>
    <t>Proplach a dezinfekce vodovodního potrubí do DN 80</t>
  </si>
  <si>
    <t>1518342240</t>
  </si>
  <si>
    <t>998722202</t>
  </si>
  <si>
    <t>Přesun hmot procentní pro vnitřní vodovod v objektech v do 12 m</t>
  </si>
  <si>
    <t>-245586956</t>
  </si>
  <si>
    <t>724231128r</t>
  </si>
  <si>
    <t>Měřící tlakoměr deformační d 100 mm, rozsah 0-1,0 MPa</t>
  </si>
  <si>
    <t>-1597620713</t>
  </si>
  <si>
    <t>725119101</t>
  </si>
  <si>
    <t>Montáž splachovače nádržkového plastového vysokopoloženého</t>
  </si>
  <si>
    <t>815592558</t>
  </si>
  <si>
    <t>551470150r</t>
  </si>
  <si>
    <t xml:space="preserve">splachovač nádržkový úsporný plastový vysoko nebo nízkopoložený </t>
  </si>
  <si>
    <t>-183237574</t>
  </si>
  <si>
    <t>725119122</t>
  </si>
  <si>
    <t>Montáž klozetových mís kombi</t>
  </si>
  <si>
    <t>763403582</t>
  </si>
  <si>
    <t>642342110</t>
  </si>
  <si>
    <t>mísa keramická ke kombiklozetu hluboké splachování odpad VARIO - zvýšená výška, bílá</t>
  </si>
  <si>
    <t>860097682</t>
  </si>
  <si>
    <t>642340810</t>
  </si>
  <si>
    <t>nádrž klozetu bílá se splachovacím mechanismem</t>
  </si>
  <si>
    <t>-1511421397</t>
  </si>
  <si>
    <t>551673940r</t>
  </si>
  <si>
    <t>sedátko záchodové Antibak - Duroplast- univerzální bílé</t>
  </si>
  <si>
    <t>-1146528258</t>
  </si>
  <si>
    <t>725119125</t>
  </si>
  <si>
    <t>Montáž klozetových mís závěsných na nosné stěny</t>
  </si>
  <si>
    <t>-217086898</t>
  </si>
  <si>
    <t>642360310</t>
  </si>
  <si>
    <t>klozet keramický závěsný hluboké splachování, bílý</t>
  </si>
  <si>
    <t>1390469102</t>
  </si>
  <si>
    <t>725129102</t>
  </si>
  <si>
    <t>Montáž pisoáru s automatickým splachováním</t>
  </si>
  <si>
    <t>1741499218</t>
  </si>
  <si>
    <t>642513340r</t>
  </si>
  <si>
    <t>pisoár automatický s radarovým splachovačem a s integrovaným zdrojem, 230V AC/50Hz</t>
  </si>
  <si>
    <t>-797046294</t>
  </si>
  <si>
    <t>725219102</t>
  </si>
  <si>
    <t>Montáž umyvadla připevněného na šrouby do zdiva</t>
  </si>
  <si>
    <t>-615957551</t>
  </si>
  <si>
    <t>642110450</t>
  </si>
  <si>
    <t>umyvadlo keramické závěsné vel. 55 x 45 cm bílé</t>
  </si>
  <si>
    <t>1031948313</t>
  </si>
  <si>
    <t>642110230</t>
  </si>
  <si>
    <t>umyvadlo keramické závěsné bezbariérové vel. 64 x 55 cm bílé</t>
  </si>
  <si>
    <t>-1435040271</t>
  </si>
  <si>
    <t>725239101</t>
  </si>
  <si>
    <t>Montáž bidetů bez výtokových armatur ostatní typ</t>
  </si>
  <si>
    <t>-68538698</t>
  </si>
  <si>
    <t>642404140r</t>
  </si>
  <si>
    <t>bidet keramický závěsný, bílý</t>
  </si>
  <si>
    <t>1201208894</t>
  </si>
  <si>
    <t>725249103r</t>
  </si>
  <si>
    <t>Montáž sprchových dveří</t>
  </si>
  <si>
    <t>376325571</t>
  </si>
  <si>
    <t>554840090r</t>
  </si>
  <si>
    <t>dveře sprchové posuvné třídílné .-90 bílá, výška 1850 mm</t>
  </si>
  <si>
    <t>-65886149</t>
  </si>
  <si>
    <t>725291511</t>
  </si>
  <si>
    <t>Doplňky zařízení koupelen a záchodů plastové dávkovač tekutého mýdla na 350 ml</t>
  </si>
  <si>
    <t>1980634437</t>
  </si>
  <si>
    <t>725291521</t>
  </si>
  <si>
    <t>Doplňky zařízení koupelen a záchodů plastové zásobník toaletních papírů</t>
  </si>
  <si>
    <t>-1211158933</t>
  </si>
  <si>
    <t>725291531</t>
  </si>
  <si>
    <t>Doplňky zařízení koupelen a záchodů plastové zásobník papírových ručníků</t>
  </si>
  <si>
    <t>45924467</t>
  </si>
  <si>
    <t>725291706</t>
  </si>
  <si>
    <t>Doplňky zařízení koupelen a záchodů smaltované madlo rovné dl.800 mm</t>
  </si>
  <si>
    <t>-1462357567</t>
  </si>
  <si>
    <t>725291712</t>
  </si>
  <si>
    <t>Doplňky zařízení koupelen a záchodů smaltované madlo krakorcové dl.834 mm</t>
  </si>
  <si>
    <t>364746891</t>
  </si>
  <si>
    <t>725291722</t>
  </si>
  <si>
    <t>Doplňky zařízení koupelen a záchodů smaltované madlo krakorcové sklopné dl.834 mm</t>
  </si>
  <si>
    <t>1540810953</t>
  </si>
  <si>
    <t>725339111</t>
  </si>
  <si>
    <t>Montáž výlevky</t>
  </si>
  <si>
    <t>soub</t>
  </si>
  <si>
    <t>345154228</t>
  </si>
  <si>
    <t>642711010r</t>
  </si>
  <si>
    <t>výlevka keramická, bílá</t>
  </si>
  <si>
    <t>-82435715</t>
  </si>
  <si>
    <t>725535221r</t>
  </si>
  <si>
    <t>Montáž pojistný ventil do DN 20</t>
  </si>
  <si>
    <t>96574411</t>
  </si>
  <si>
    <t>551212580r</t>
  </si>
  <si>
    <t>ventil pojistný pro TUV 3/4"x 1", DN 20 do 1,0 MPa</t>
  </si>
  <si>
    <t>-1296897776</t>
  </si>
  <si>
    <t>725819402</t>
  </si>
  <si>
    <t>Montáž ventilů rohových G 1/2 bez připojovací trubičky</t>
  </si>
  <si>
    <t>1583219944</t>
  </si>
  <si>
    <t>551119990r</t>
  </si>
  <si>
    <t>ventil rohový kulový 1/2" x 3/8"</t>
  </si>
  <si>
    <t>-2080570577</t>
  </si>
  <si>
    <t>286121420r</t>
  </si>
  <si>
    <t>připojovací flexi hadička chrom - 3/8"x 3/8", dl. 600 mm, matice mosaz chrom</t>
  </si>
  <si>
    <t>-871207225</t>
  </si>
  <si>
    <t>725829101</t>
  </si>
  <si>
    <t>Montáž baterie nástěnné dřezové pákové a klasické</t>
  </si>
  <si>
    <t>2103911899</t>
  </si>
  <si>
    <t>551439760</t>
  </si>
  <si>
    <t>baterie dřezová páková nástěnná s ústím 300 mm</t>
  </si>
  <si>
    <t>291162268</t>
  </si>
  <si>
    <t>725829131</t>
  </si>
  <si>
    <t>Montáž baterie umyvadlové stojánkové G 1/2 ostatní typ</t>
  </si>
  <si>
    <t>567605674</t>
  </si>
  <si>
    <t>551440480</t>
  </si>
  <si>
    <t>baterie umyvadlová stojánková páková</t>
  </si>
  <si>
    <t>-196679173</t>
  </si>
  <si>
    <t>725829141</t>
  </si>
  <si>
    <t>Montáž baterie bidetové stojánkové soupravy pákové ostatní typ</t>
  </si>
  <si>
    <t>-1030990031</t>
  </si>
  <si>
    <t>551455050</t>
  </si>
  <si>
    <t>baterie bidetová páková s otvíráním odpadu</t>
  </si>
  <si>
    <t>1893481045</t>
  </si>
  <si>
    <t>725849411</t>
  </si>
  <si>
    <t>Montáž baterie sprchové nástěnné s nastavitelnou výškou sprchy</t>
  </si>
  <si>
    <t>-495009832</t>
  </si>
  <si>
    <t>551455880</t>
  </si>
  <si>
    <t>baterie sprchová prostá bez příslušenství</t>
  </si>
  <si>
    <t>1599598033</t>
  </si>
  <si>
    <t>551454030r</t>
  </si>
  <si>
    <t>sprchový komplet (pohyblivý držák pr.18 mm/60 cm, sprchová kovová hadice 150 mm, sprchová růžice)</t>
  </si>
  <si>
    <t>67627249</t>
  </si>
  <si>
    <t>725863311r</t>
  </si>
  <si>
    <t>Montáž zápachových uzávěrek pro bidety DN 40</t>
  </si>
  <si>
    <t>-1706934244</t>
  </si>
  <si>
    <t>551613160r</t>
  </si>
  <si>
    <t>uzávěrka zápachová bidetová umyvadlová DN40</t>
  </si>
  <si>
    <t>1361281049</t>
  </si>
  <si>
    <t>725869101</t>
  </si>
  <si>
    <t>Montáž zápachových uzávěrek umyvadlových do DN 40</t>
  </si>
  <si>
    <t>962876129</t>
  </si>
  <si>
    <t>551613120</t>
  </si>
  <si>
    <t>sifon umyvadlový DN40 s výpustí</t>
  </si>
  <si>
    <t>1102017190</t>
  </si>
  <si>
    <t>551613150r</t>
  </si>
  <si>
    <t>uzávěrka zápachová umyvadlová nábytková k umyvadlům pro imobilní PP - DN 40 x 5/4"</t>
  </si>
  <si>
    <t>1251286273</t>
  </si>
  <si>
    <t>725980123r</t>
  </si>
  <si>
    <t>Dvířka krycí plastová 20/30 cm - pro čistící kus (D+M)</t>
  </si>
  <si>
    <t>667466124</t>
  </si>
  <si>
    <t>998725202</t>
  </si>
  <si>
    <t>Přesun hmot procentní pro zařizovací předměty v objektech v do 12 m</t>
  </si>
  <si>
    <t>-550131373</t>
  </si>
  <si>
    <t>726111202</t>
  </si>
  <si>
    <t>Instalační předstěna - montáž bidetu do masivní zděné kce</t>
  </si>
  <si>
    <t>460830522</t>
  </si>
  <si>
    <t>552817480r</t>
  </si>
  <si>
    <t>montážní prvek pro bidet, hloubka 12 cm</t>
  </si>
  <si>
    <t>774174028</t>
  </si>
  <si>
    <t>726111204r</t>
  </si>
  <si>
    <t>Instalační předstěna - montáž klozetu do masivní zděné kce</t>
  </si>
  <si>
    <t>1060502376</t>
  </si>
  <si>
    <t>552817000</t>
  </si>
  <si>
    <t>montážní prvek pro závěsné WC ovládání zepředu, hloubka 12 cm</t>
  </si>
  <si>
    <t>-1479695687</t>
  </si>
  <si>
    <t>552817940</t>
  </si>
  <si>
    <t>tlačítko pro ovládání WC zepředu, plast, dvě množství vody, 24,6 x 16,4 cm</t>
  </si>
  <si>
    <t>-1902428527</t>
  </si>
  <si>
    <t>998726112</t>
  </si>
  <si>
    <t>Přesun hmot tonážní pro instalační prefabrikáty v objektech v do 12 m</t>
  </si>
  <si>
    <t>-2122965641</t>
  </si>
  <si>
    <t>727111141r</t>
  </si>
  <si>
    <t>Prostup plastového potrubí D 20 mm stěnou do tl 30 cm požární odolnost EI 180</t>
  </si>
  <si>
    <t>-1193332820</t>
  </si>
  <si>
    <t>727111142r</t>
  </si>
  <si>
    <t>Prostup plastového potrubí D 25 mm stěnou do tl 30 cm požární odolnost EI 180</t>
  </si>
  <si>
    <t>63153846</t>
  </si>
  <si>
    <t>727111144r</t>
  </si>
  <si>
    <t>Prostup plastového potrubí D 32 mm stěnou do tl 30 cm požární odolnost EI 180</t>
  </si>
  <si>
    <t>-1313510904</t>
  </si>
  <si>
    <t>727111146r</t>
  </si>
  <si>
    <t>Prostup plastového potrubí D 50 mm stěnou do tl 30 cm požární odolnost EI 180</t>
  </si>
  <si>
    <t>988010401</t>
  </si>
  <si>
    <t>727111147r</t>
  </si>
  <si>
    <t>Prostup plastového potrubí D 63 mm stěnou do tl 30 cm požární odolnost EI 180</t>
  </si>
  <si>
    <t>1906307685</t>
  </si>
  <si>
    <t>727121131</t>
  </si>
  <si>
    <t>Protipožární manžeta D 50 mm z jedné strany dělící konstrukce požární odolnost EI 120</t>
  </si>
  <si>
    <t>504650034</t>
  </si>
  <si>
    <t>727121135</t>
  </si>
  <si>
    <t>Protipožární manžeta D 110 mm z jedné strany dělící konstrukce požární odolnost EI 120</t>
  </si>
  <si>
    <t>-559462328</t>
  </si>
  <si>
    <t>732331614r</t>
  </si>
  <si>
    <t>Nádoba tlaková expanzní s membránou pro TUV závitové připojení PN 10 o objemu 25 litrů (D+M)</t>
  </si>
  <si>
    <t>-166473452</t>
  </si>
  <si>
    <t>732331711r</t>
  </si>
  <si>
    <t>Průtočná armatura G 3/4" s vypouštěním pro EN + T-kus 3/4"</t>
  </si>
  <si>
    <t>-1861887598</t>
  </si>
  <si>
    <t>732429212</t>
  </si>
  <si>
    <t>Montáž čerpadla oběhového mokroběžného závitového DN 25</t>
  </si>
  <si>
    <t>-1253497042</t>
  </si>
  <si>
    <t>426112800r</t>
  </si>
  <si>
    <t>čerpadlo oběhové cirkulace TUV 25/2 Qmax 3,1 m3/h, Hmax 2,0 m, PN 10, 1-230V</t>
  </si>
  <si>
    <t>-551543129</t>
  </si>
  <si>
    <t>998732202</t>
  </si>
  <si>
    <t>Přesun hmot procentní pro strojovny v objektech v do 12 m</t>
  </si>
  <si>
    <t>-1208112456</t>
  </si>
  <si>
    <t>761111313r</t>
  </si>
  <si>
    <t>Zednické přípomoce (vysekání rýh ve stěnách, příčkách + hrubé vyplnění rýh maltou)</t>
  </si>
  <si>
    <t>1906365918</t>
  </si>
  <si>
    <t>767995102r</t>
  </si>
  <si>
    <t>D + MTZ ocelový válcovaný materiál L profil (ukotvení potrubí)</t>
  </si>
  <si>
    <t>-731852513</t>
  </si>
  <si>
    <t>998767102</t>
  </si>
  <si>
    <t>Přesun hmot pro zámečnické konstrukce v objektech v do 12 m</t>
  </si>
  <si>
    <t>1664556034</t>
  </si>
  <si>
    <t>783314201</t>
  </si>
  <si>
    <t>Základní antikorozní jednonásobný syntetický standardní nátěr zámečnických konstrukcí</t>
  </si>
  <si>
    <t>2074941660</t>
  </si>
  <si>
    <t>783317101r</t>
  </si>
  <si>
    <t>-1691859752</t>
  </si>
  <si>
    <t>010 - Splašková kanalizační přípojka</t>
  </si>
  <si>
    <t>115001101</t>
  </si>
  <si>
    <t>Převedení vody potrubím DN do 100</t>
  </si>
  <si>
    <t>-1024916552</t>
  </si>
  <si>
    <t>115101201</t>
  </si>
  <si>
    <t>Čerpání vody na dopravní výšku do 10 m průměrný přítok do 500 l/min</t>
  </si>
  <si>
    <t>1298129270</t>
  </si>
  <si>
    <t>115101301</t>
  </si>
  <si>
    <t>Pohotovost čerpací soupravy pro dopravní výšku do 10 m přítok do 500 l/min</t>
  </si>
  <si>
    <t>den</t>
  </si>
  <si>
    <t>374662415</t>
  </si>
  <si>
    <t>130001101</t>
  </si>
  <si>
    <t>Příplatek za ztížení vykopávky v blízkosti podzemního vedení</t>
  </si>
  <si>
    <t>-963981498</t>
  </si>
  <si>
    <t>132201201</t>
  </si>
  <si>
    <t>Hloubení rýh š do 2000 mm v hornině tř. 3 objemu do 100 m3</t>
  </si>
  <si>
    <t>-52454651</t>
  </si>
  <si>
    <t>151101101</t>
  </si>
  <si>
    <t>Zřízení příložného pažení a rozepření stěn rýh hl do 2 m</t>
  </si>
  <si>
    <t>-383229398</t>
  </si>
  <si>
    <t>151101111</t>
  </si>
  <si>
    <t>Odstranění příložného pažení a rozepření stěn rýh hl do 2 m</t>
  </si>
  <si>
    <t>2035726448</t>
  </si>
  <si>
    <t>-1758616388</t>
  </si>
  <si>
    <t>-805776020</t>
  </si>
  <si>
    <t>389370470</t>
  </si>
  <si>
    <t>2086396223</t>
  </si>
  <si>
    <t>174101101a</t>
  </si>
  <si>
    <t>Zásyp jam, šachet rýh nebo kolem objektů sypaninou se zhutněním - zemina</t>
  </si>
  <si>
    <t>-1439127295</t>
  </si>
  <si>
    <t>174101101r</t>
  </si>
  <si>
    <t>Zásyp jam, šachet rýh nebo kolem objektů sypaninou se zhutněním - kamenivo</t>
  </si>
  <si>
    <t>-1928715833</t>
  </si>
  <si>
    <t>583336980r</t>
  </si>
  <si>
    <t>kamenivo těžené hrubé frakce 0-63 mm</t>
  </si>
  <si>
    <t>-1777559399</t>
  </si>
  <si>
    <t>1991090035</t>
  </si>
  <si>
    <t>583373100a</t>
  </si>
  <si>
    <t>-619355483</t>
  </si>
  <si>
    <t>871353121</t>
  </si>
  <si>
    <t>Montáž kanalizačního potrubí z PVC těsněné gumovým kroužkem otevřený výkop sklon do 20 % DN 200</t>
  </si>
  <si>
    <t>442266398</t>
  </si>
  <si>
    <t>286113160</t>
  </si>
  <si>
    <t>trubka kanalizace plastová KGEM-200x500 mm SN4</t>
  </si>
  <si>
    <t>-899848740</t>
  </si>
  <si>
    <t>286113180</t>
  </si>
  <si>
    <t>trubka kanalizace plastová KGEM-200x2000 mm SN4</t>
  </si>
  <si>
    <t>-1167580200</t>
  </si>
  <si>
    <t>286113200</t>
  </si>
  <si>
    <t>trubka kanalizace plastová KGEM-200x5000 mm SN4</t>
  </si>
  <si>
    <t>-42952331</t>
  </si>
  <si>
    <t>286114640</t>
  </si>
  <si>
    <t>trubka kanalizace plastová KGEM-200x1000 mm SN8</t>
  </si>
  <si>
    <t>644369929</t>
  </si>
  <si>
    <t>286114660</t>
  </si>
  <si>
    <t>trubka kanalizace plastová KGEM-200x5000 mm SN8</t>
  </si>
  <si>
    <t>1036472147</t>
  </si>
  <si>
    <t>877355211</t>
  </si>
  <si>
    <t>Montáž tvarovek z tvrdého PVC-systém KG nebo z polypropylenu-systém KG 2000 jednoosé DN 200</t>
  </si>
  <si>
    <t>595895567</t>
  </si>
  <si>
    <t>286113640</t>
  </si>
  <si>
    <t>koleno kanalizace plastové KGB 200x15°</t>
  </si>
  <si>
    <t>-12996392</t>
  </si>
  <si>
    <t>286116880r</t>
  </si>
  <si>
    <t>šachtová vložka KGF DN200/110 mm</t>
  </si>
  <si>
    <t>-2019505881</t>
  </si>
  <si>
    <t>286117540</t>
  </si>
  <si>
    <t>montážní mazivo KG - 500g</t>
  </si>
  <si>
    <t>-128673033</t>
  </si>
  <si>
    <t>879450191r</t>
  </si>
  <si>
    <t>806476949</t>
  </si>
  <si>
    <t>894411121r</t>
  </si>
  <si>
    <t>Zřízení šachet kanalizačních z betonových dílců na potrubí DN nad 200 do 300 dno beton tř. C 25/30</t>
  </si>
  <si>
    <t>-840871517</t>
  </si>
  <si>
    <t>592241680</t>
  </si>
  <si>
    <t>skruž betonová přechodová TBR-Q 625/600/120 SPK 62,5/100x60x12 cm</t>
  </si>
  <si>
    <t>313801785</t>
  </si>
  <si>
    <t>592243060</t>
  </si>
  <si>
    <t>skruž betonová šachetní TBS-Q.1 100/50 D100x50x12 cm</t>
  </si>
  <si>
    <t>-413815057</t>
  </si>
  <si>
    <t>592241750</t>
  </si>
  <si>
    <t>prstenec betonový vyrovnávací TBW-Q 625/60/120 62,5x6x12 cm</t>
  </si>
  <si>
    <t>648933767</t>
  </si>
  <si>
    <t>592241770</t>
  </si>
  <si>
    <t>prstenec betonový vyrovnávací TBW-Q 625/100/120 62,5x10x12 cm</t>
  </si>
  <si>
    <t>950597193</t>
  </si>
  <si>
    <t>592241830</t>
  </si>
  <si>
    <t>dno betonové šachtové kulaté TZZ-Q 100/75 D130x15 cm</t>
  </si>
  <si>
    <t>-1413033788</t>
  </si>
  <si>
    <t>899304111</t>
  </si>
  <si>
    <t>Osazení poklop železobetonových včetně rámů jakékoli hmotnosti</t>
  </si>
  <si>
    <t>-1432522534</t>
  </si>
  <si>
    <t>552413600r</t>
  </si>
  <si>
    <t>rám DIN 4271 B 125 zabetonovaný</t>
  </si>
  <si>
    <t>149862562</t>
  </si>
  <si>
    <t>552431110r</t>
  </si>
  <si>
    <t>poklop (víko) těžký bez rámu B1 B125 BEGU betonové bez odvětrání</t>
  </si>
  <si>
    <t>1609432367</t>
  </si>
  <si>
    <t>899503111r</t>
  </si>
  <si>
    <t xml:space="preserve">Napojení na stávaj. jednotnou kanalizaci do stávaj. revizní šachty DN 1000 (příprava napojení, utěšnení a vyčištění šachty)  </t>
  </si>
  <si>
    <t>306458598</t>
  </si>
  <si>
    <t>899623151</t>
  </si>
  <si>
    <t>Obetonování potrubí nebo zdiva stok betonem prostým tř. C 16/20 otevřený výkop</t>
  </si>
  <si>
    <t>1767081748</t>
  </si>
  <si>
    <t>977151128</t>
  </si>
  <si>
    <t>Jádrové vrty diamantovými korunkami do D 300 mm do stavebních materiálů</t>
  </si>
  <si>
    <t>1882320693</t>
  </si>
  <si>
    <t>977211111r</t>
  </si>
  <si>
    <t>Utěsnění vrtaného otvoru do šachty</t>
  </si>
  <si>
    <t>723974611</t>
  </si>
  <si>
    <t>998276101</t>
  </si>
  <si>
    <t>Přesun hmot pro trubní vedení z trub z plastických hmot otevřený výkop</t>
  </si>
  <si>
    <t>2125447293</t>
  </si>
  <si>
    <t>011 - Přípojka vody</t>
  </si>
  <si>
    <t>-1004642957</t>
  </si>
  <si>
    <t>-1961566970</t>
  </si>
  <si>
    <t>131626934</t>
  </si>
  <si>
    <t>-656069020</t>
  </si>
  <si>
    <t>815411878</t>
  </si>
  <si>
    <t>1696456892</t>
  </si>
  <si>
    <t>347597336</t>
  </si>
  <si>
    <t>347720186</t>
  </si>
  <si>
    <t>-1459043549</t>
  </si>
  <si>
    <t>-124522936</t>
  </si>
  <si>
    <t>630633806</t>
  </si>
  <si>
    <t>1925258457</t>
  </si>
  <si>
    <t>-2116838223</t>
  </si>
  <si>
    <t>1669073627</t>
  </si>
  <si>
    <t>871211141</t>
  </si>
  <si>
    <t>Montáž potrubí z PE100 SDR 11 otevřený výkop svařovaných na tupo D 63 x 5,8 mm</t>
  </si>
  <si>
    <t>-1579704762</t>
  </si>
  <si>
    <t>286131130r</t>
  </si>
  <si>
    <t>potrubí vodovodní PE100 PN16 SDR11 6 m, 100 m, 63 x 5,8 mm</t>
  </si>
  <si>
    <t>618838899</t>
  </si>
  <si>
    <t>286131150r</t>
  </si>
  <si>
    <t>chránička - potrubí PE100 PN16 SDR11 6 m, 100 m, 90 x 8,2 mm</t>
  </si>
  <si>
    <t>-59817620</t>
  </si>
  <si>
    <t>286139100r</t>
  </si>
  <si>
    <t>výstražná fólie PVC Pozor voda - š.300 x 100 0,08 mm BÍLÁ (D+M)</t>
  </si>
  <si>
    <t>-2122277515</t>
  </si>
  <si>
    <t>877211101a</t>
  </si>
  <si>
    <t>Montáž elektrotvarovek na potrubí z trubek z tlakového PE otevřený výkop vnější průměr 63 mm</t>
  </si>
  <si>
    <t>654958776</t>
  </si>
  <si>
    <t>286530830r</t>
  </si>
  <si>
    <t>elektrokoleno 90°, W 90° PE 100 SDR 11, d 63 mm</t>
  </si>
  <si>
    <t>2010215533</t>
  </si>
  <si>
    <t>286530810r</t>
  </si>
  <si>
    <t>elektrokoleno 45°, W 45° PE 100 SDR 11, d 63 mm</t>
  </si>
  <si>
    <t>785310391</t>
  </si>
  <si>
    <t>286530200r</t>
  </si>
  <si>
    <t>elektrospojka (objímka) MB PE 100 SDR 11, d 63 mm</t>
  </si>
  <si>
    <t>-1644770728</t>
  </si>
  <si>
    <t>877211101r</t>
  </si>
  <si>
    <t>Montáž svěrných tvarovek na potrubí z PE trub d 63</t>
  </si>
  <si>
    <t>1498438314</t>
  </si>
  <si>
    <t>286149340r</t>
  </si>
  <si>
    <t>svěrná spojka ISIFLO T-110 63x2", mosaz</t>
  </si>
  <si>
    <t>-184613443</t>
  </si>
  <si>
    <t>879221111</t>
  </si>
  <si>
    <t>Montáž napojení vodovodní přípojky na potrubí DN 63</t>
  </si>
  <si>
    <t>18370875</t>
  </si>
  <si>
    <t>429732060r</t>
  </si>
  <si>
    <t>příruba X se závitem X 100/2" (D+M)</t>
  </si>
  <si>
    <t>-2034453163</t>
  </si>
  <si>
    <t>286504210r</t>
  </si>
  <si>
    <t>spojovací materiál pro přírubové spoje</t>
  </si>
  <si>
    <t>-298286289</t>
  </si>
  <si>
    <t>286507010r</t>
  </si>
  <si>
    <t>tvarovka - T 2"/2", mosaz</t>
  </si>
  <si>
    <t>917138188</t>
  </si>
  <si>
    <t>892233122</t>
  </si>
  <si>
    <t>Proplach a dezinfekce vodovodního potrubí DN od 40 do 70</t>
  </si>
  <si>
    <t>1897768087</t>
  </si>
  <si>
    <t>892241111</t>
  </si>
  <si>
    <t>Tlaková zkouška vodou potrubí do 80</t>
  </si>
  <si>
    <t>-163146266</t>
  </si>
  <si>
    <t>892372111r</t>
  </si>
  <si>
    <t>Zabezpečení konců potrubí DN do 300 při tlakových zkouškách vodou</t>
  </si>
  <si>
    <t>1150806954</t>
  </si>
  <si>
    <t>892522111r</t>
  </si>
  <si>
    <t>Napojení na stávající přívod st. v. v šachtě včetně úpravy a zpětného přepojení stávaj. přípojky pro domov mládeže</t>
  </si>
  <si>
    <t>1733511660</t>
  </si>
  <si>
    <t>Signalizační vodič DN do 150 mm na potrubí PVC (D+M)</t>
  </si>
  <si>
    <t>-1692896925</t>
  </si>
  <si>
    <t>977151123</t>
  </si>
  <si>
    <t>Jádrové vrty diamantovými korunkami do D 150 mm do stavebních materiálů</t>
  </si>
  <si>
    <t>430382712</t>
  </si>
  <si>
    <t>1521747546</t>
  </si>
  <si>
    <t>2084306722</t>
  </si>
  <si>
    <t>722130236</t>
  </si>
  <si>
    <t>Potrubí vodovodní ocelové závitové pozinkované běžné DN 50</t>
  </si>
  <si>
    <t>-423316179</t>
  </si>
  <si>
    <t>722130803</t>
  </si>
  <si>
    <t>Demontáž potrubí ocelové pozinkované závitové do DN 50</t>
  </si>
  <si>
    <t>1927399083</t>
  </si>
  <si>
    <t>221843953</t>
  </si>
  <si>
    <t>kohout kulový, PN 35, T 185 C, chromovaný 2" červený</t>
  </si>
  <si>
    <t>-435223024</t>
  </si>
  <si>
    <t>94390037</t>
  </si>
  <si>
    <t>012 - Sadové úpravy, zeleň</t>
  </si>
  <si>
    <t>181411131R</t>
  </si>
  <si>
    <t>Drobné sadové a zahradní úpravy včetně doplnění zelení</t>
  </si>
  <si>
    <t>374153</t>
  </si>
  <si>
    <t>SO 02 - Dešťová kanalizační přípojka</t>
  </si>
  <si>
    <t>001 - Dešťová kanalizační přípojka</t>
  </si>
  <si>
    <t xml:space="preserve">    35-M - Montáž čerpadel, kompr.a vodoh.zař.</t>
  </si>
  <si>
    <t>721041306</t>
  </si>
  <si>
    <t>-356244768</t>
  </si>
  <si>
    <t>-24173528</t>
  </si>
  <si>
    <t>584803521</t>
  </si>
  <si>
    <t>131201201</t>
  </si>
  <si>
    <t>Hloubení jam zapažených v hornině tř. 3 objemu do 100 m3</t>
  </si>
  <si>
    <t>977145285</t>
  </si>
  <si>
    <t>132201102</t>
  </si>
  <si>
    <t>Hloubení rýh š do 600 mm v hornině tř. 3 objemu přes 100 m3</t>
  </si>
  <si>
    <t>159422086</t>
  </si>
  <si>
    <t>1312199205</t>
  </si>
  <si>
    <t>151101201</t>
  </si>
  <si>
    <t>Zřízení příložného pažení stěn výkopu hl do 4 m</t>
  </si>
  <si>
    <t>-943510630</t>
  </si>
  <si>
    <t>151101211</t>
  </si>
  <si>
    <t>Odstranění příložného pažení stěn hl do 4 m</t>
  </si>
  <si>
    <t>1273820995</t>
  </si>
  <si>
    <t>128449107</t>
  </si>
  <si>
    <t>-945255614</t>
  </si>
  <si>
    <t>-2124833329</t>
  </si>
  <si>
    <t>-592905897</t>
  </si>
  <si>
    <t>1146597297</t>
  </si>
  <si>
    <t>153024977</t>
  </si>
  <si>
    <t>-1963339912</t>
  </si>
  <si>
    <t>-1931702618</t>
  </si>
  <si>
    <t>1323903629</t>
  </si>
  <si>
    <t>273313611</t>
  </si>
  <si>
    <t>Základové desky z betonu tř. C 16/20</t>
  </si>
  <si>
    <t>364328231</t>
  </si>
  <si>
    <t>1666085010</t>
  </si>
  <si>
    <t>465511513r</t>
  </si>
  <si>
    <t>Rovnanina z neopracovaných kamenů 80-200 kg min. šíře 2,0 m s kladením na sucho s vazbou podélném i příčném</t>
  </si>
  <si>
    <t>291724129</t>
  </si>
  <si>
    <t>465511514r</t>
  </si>
  <si>
    <t>Obetonávka kanalizačního potrubí DN 250 v místě výustního objektu</t>
  </si>
  <si>
    <t>-1421394114</t>
  </si>
  <si>
    <t>635111242r</t>
  </si>
  <si>
    <t>Násyp pod jímku z hrubého kameniva 0-63 se zhutněním</t>
  </si>
  <si>
    <t>698875054</t>
  </si>
  <si>
    <t>871273121</t>
  </si>
  <si>
    <t>Montáž kanalizačního potrubí z PVC těsněné gumovým kroužkem otevřený výkop sklon do 20 % DN 125</t>
  </si>
  <si>
    <t>1482034777</t>
  </si>
  <si>
    <t>286113070</t>
  </si>
  <si>
    <t>trubka kanalizace plastová KGEM-125x1000 mm SN4</t>
  </si>
  <si>
    <t>-1352027431</t>
  </si>
  <si>
    <t>871313121</t>
  </si>
  <si>
    <t>Montáž kanalizačního potrubí z PVC těsněné gumovým kroužkem otevřený výkop sklon do 20 % DN 150</t>
  </si>
  <si>
    <t>-409818616</t>
  </si>
  <si>
    <t>286113110</t>
  </si>
  <si>
    <t>trubka kanalizace plastová KGEM-160x500 mm SN4</t>
  </si>
  <si>
    <t>-1791546359</t>
  </si>
  <si>
    <t>286113120</t>
  </si>
  <si>
    <t>trubka kanalizace plastová KGEM-160x1000 mm SN4</t>
  </si>
  <si>
    <t>-1861211704</t>
  </si>
  <si>
    <t>286113150</t>
  </si>
  <si>
    <t>trubka kanalizace plastová KGEM-160x5000 mm SN4</t>
  </si>
  <si>
    <t>970628061</t>
  </si>
  <si>
    <t>286114600</t>
  </si>
  <si>
    <t>trubka kanalizace plastová KGEM-160x1000 mm SN8</t>
  </si>
  <si>
    <t>997353067</t>
  </si>
  <si>
    <t>286114610</t>
  </si>
  <si>
    <t>trubka kanalizace plastová KGEM-160x3000 mm SN8</t>
  </si>
  <si>
    <t>-990802888</t>
  </si>
  <si>
    <t>286114620</t>
  </si>
  <si>
    <t>trubka kanalizace plastová KGEM-160x5000 mm SN8</t>
  </si>
  <si>
    <t>-312221580</t>
  </si>
  <si>
    <t>-1689674310</t>
  </si>
  <si>
    <t>1036083480</t>
  </si>
  <si>
    <t>286113170</t>
  </si>
  <si>
    <t>trubka kanalizace plastová KGEM-200x1000 mm SN4</t>
  </si>
  <si>
    <t>-1545505496</t>
  </si>
  <si>
    <t>1857259369</t>
  </si>
  <si>
    <t>286113190</t>
  </si>
  <si>
    <t>trubka kanalizace plastová KGEM-200x3000 mm SN4</t>
  </si>
  <si>
    <t>887427695</t>
  </si>
  <si>
    <t>-465354680</t>
  </si>
  <si>
    <t>871363121</t>
  </si>
  <si>
    <t>Montáž kanalizačního potrubí z PVC těsněné gumovým kroužkem otevřený výkop sklon do 20 % DN 250</t>
  </si>
  <si>
    <t>2019293737</t>
  </si>
  <si>
    <t>286113210</t>
  </si>
  <si>
    <t>trubka kanalizace plastová KGEM-250x1000 mm SN4</t>
  </si>
  <si>
    <t>-1895381448</t>
  </si>
  <si>
    <t>286113220</t>
  </si>
  <si>
    <t>trubka kanalizace plastová KGEM-250x2000 mm SN4</t>
  </si>
  <si>
    <t>-200757738</t>
  </si>
  <si>
    <t>286113230</t>
  </si>
  <si>
    <t>trubka kanalizace plastová KGEM-250x5000 mm SN4</t>
  </si>
  <si>
    <t>-193470508</t>
  </si>
  <si>
    <t>286113360</t>
  </si>
  <si>
    <t>trubka kanalizace plastová KGEM-250x2000 mm SN8</t>
  </si>
  <si>
    <t>-358736287</t>
  </si>
  <si>
    <t>286113370</t>
  </si>
  <si>
    <t>trubka kanalizace plastová KGEM-250x5000 mm SN8</t>
  </si>
  <si>
    <t>1865502874</t>
  </si>
  <si>
    <t>877315211</t>
  </si>
  <si>
    <t>Montáž tvarovek z tvrdého PVC-systém KG nebo z polypropylenu-systém KG 2000 jednoosé DN 150</t>
  </si>
  <si>
    <t>-537199216</t>
  </si>
  <si>
    <t>286113600</t>
  </si>
  <si>
    <t>koleno kanalizace plastové KGB 160x30°</t>
  </si>
  <si>
    <t>1034574256</t>
  </si>
  <si>
    <t>286113610</t>
  </si>
  <si>
    <t>koleno kanalizace plastové KGB 160x45°</t>
  </si>
  <si>
    <t>561984239</t>
  </si>
  <si>
    <t>286113630</t>
  </si>
  <si>
    <t>koleno kanalizace plastové KGB 150x87°</t>
  </si>
  <si>
    <t>1282772869</t>
  </si>
  <si>
    <t>286115060</t>
  </si>
  <si>
    <t>redukce kanalizace plastová KGR 160/125</t>
  </si>
  <si>
    <t>-84578340</t>
  </si>
  <si>
    <t>-383125032</t>
  </si>
  <si>
    <t>286113660</t>
  </si>
  <si>
    <t>koleno kanalizace plastové KGB 200x45°</t>
  </si>
  <si>
    <t>662391741</t>
  </si>
  <si>
    <t>286113680</t>
  </si>
  <si>
    <t>koleno kanalizace plastové KGB 200x87°</t>
  </si>
  <si>
    <t>-793834341</t>
  </si>
  <si>
    <t>286115080</t>
  </si>
  <si>
    <t>redukce kanalizace plastová KGR 200/160</t>
  </si>
  <si>
    <t>-782793042</t>
  </si>
  <si>
    <t>286115900</t>
  </si>
  <si>
    <t>zátka kanalizace plastové KGM DN 200</t>
  </si>
  <si>
    <t>1507455328</t>
  </si>
  <si>
    <t>-1457865590</t>
  </si>
  <si>
    <t>877355221</t>
  </si>
  <si>
    <t>Montáž tvarovek z tvrdého PVC-systém KG nebo z polypropylenu-systém KG 2000 dvouosé DN 200</t>
  </si>
  <si>
    <t>1111013637</t>
  </si>
  <si>
    <t>286113950</t>
  </si>
  <si>
    <t>odbočka kanalizační plastová s hrdlem KGEA-200/160/45°</t>
  </si>
  <si>
    <t>1999427935</t>
  </si>
  <si>
    <t>877365221</t>
  </si>
  <si>
    <t>Montáž tvarovek z tvrdého PVC-systém KG nebo z polypropylenu-systém KG 2000 dvouosé DN 250</t>
  </si>
  <si>
    <t>-524008290</t>
  </si>
  <si>
    <t>286114000</t>
  </si>
  <si>
    <t>odbočka kanalizační plastová s hrdlem KGEA-250/200/45°</t>
  </si>
  <si>
    <t>321263538</t>
  </si>
  <si>
    <t>286115720</t>
  </si>
  <si>
    <t>objímka převlečná kanalizace plastové KGU DN 250</t>
  </si>
  <si>
    <t>-362921683</t>
  </si>
  <si>
    <t>286117440a</t>
  </si>
  <si>
    <t>zpětná klapka např. KG DN 250 KG - KLAP</t>
  </si>
  <si>
    <t>-481992920</t>
  </si>
  <si>
    <t>879230191r</t>
  </si>
  <si>
    <t>-902213045</t>
  </si>
  <si>
    <t>879450191a</t>
  </si>
  <si>
    <t>-821297852</t>
  </si>
  <si>
    <t>Zkouška těsnosti potrubí kanalizace vodou do DN 300</t>
  </si>
  <si>
    <t>-1439033318</t>
  </si>
  <si>
    <t>891362122</t>
  </si>
  <si>
    <t>Montáž kanalizačních šoupátek otevřený výkop DN 250</t>
  </si>
  <si>
    <t>-1081503125</t>
  </si>
  <si>
    <t>422214580r</t>
  </si>
  <si>
    <t>kanalizační vřetenové šoupátko PN10/16 DN 250 mm, celonerezové</t>
  </si>
  <si>
    <t>-801976227</t>
  </si>
  <si>
    <t>-48783389</t>
  </si>
  <si>
    <t>-2083500869</t>
  </si>
  <si>
    <t>592243150</t>
  </si>
  <si>
    <t>deska betonová zákrytová TZK-Q.1 100-63/17 100/62,5 x 16,5 cm</t>
  </si>
  <si>
    <t>-2102838704</t>
  </si>
  <si>
    <t>-485177766</t>
  </si>
  <si>
    <t>-358222395</t>
  </si>
  <si>
    <t>216613755</t>
  </si>
  <si>
    <t>894811241</t>
  </si>
  <si>
    <t>Revizní šachta z PVC systém RV typ pravý/přímý/levý, DN 400/160 tlak 40 t hl od 860 do 1230 mm</t>
  </si>
  <si>
    <t>209764917</t>
  </si>
  <si>
    <t>895941111</t>
  </si>
  <si>
    <t>Zřízení vpusti kanalizační uliční z betonových dílců typ UV-50 normální</t>
  </si>
  <si>
    <t>-710664713</t>
  </si>
  <si>
    <t>592238500r</t>
  </si>
  <si>
    <t>dno betonové pro uliční vpusť s výtokovým otvorem TBV-Q 450/330/1a 45x33x5 cm pro PVC DN 160</t>
  </si>
  <si>
    <t>-416888537</t>
  </si>
  <si>
    <t>592238560</t>
  </si>
  <si>
    <t>skruž betonová pro uliční vpusť horní TBV-Q 450/195/5c, 45x20x5 cm</t>
  </si>
  <si>
    <t>-1689414285</t>
  </si>
  <si>
    <t>592238600</t>
  </si>
  <si>
    <t>skruž betonová pro uliční vpusť středová TBV-Q 450/195/6b, 45x19,5x5 cm</t>
  </si>
  <si>
    <t>-2085656480</t>
  </si>
  <si>
    <t>592238640</t>
  </si>
  <si>
    <t>prstenec betonový pro uliční vpusť vyrovnávací TBV-Q 390/60/10a, 39x6x5 cm</t>
  </si>
  <si>
    <t>1830928606</t>
  </si>
  <si>
    <t>899203111</t>
  </si>
  <si>
    <t>Osazení mříží litinových včetně rámů a košů na bahno hmotnosti nad 100 do 150 kg</t>
  </si>
  <si>
    <t>-1386635472</t>
  </si>
  <si>
    <t>592238760</t>
  </si>
  <si>
    <t>rám zabetonovaný DIN 19583-9 500/500 mm</t>
  </si>
  <si>
    <t>-174161584</t>
  </si>
  <si>
    <t>592238780</t>
  </si>
  <si>
    <t>mříž M1 D400 DIN 19583-13, 500/500 mm</t>
  </si>
  <si>
    <t>663955702</t>
  </si>
  <si>
    <t>592238750r</t>
  </si>
  <si>
    <t>koš pozink. B1 DIN 4052, nízký, pro rám 500/500 mm</t>
  </si>
  <si>
    <t>2066040478</t>
  </si>
  <si>
    <t>2116013241</t>
  </si>
  <si>
    <t>552410110r</t>
  </si>
  <si>
    <t>rám D400 BEGU-R-1 zabetonovaný</t>
  </si>
  <si>
    <t>510769965</t>
  </si>
  <si>
    <t xml:space="preserve">poklop (víko) těžký bez rámu D3-T D400 litinové s odvětráním </t>
  </si>
  <si>
    <t>109849429</t>
  </si>
  <si>
    <t>-1900145295</t>
  </si>
  <si>
    <t>552431110rr</t>
  </si>
  <si>
    <t xml:space="preserve">poklop (víko) těžký bez rámu B1 B125 BEGU betonové bez odvětrání </t>
  </si>
  <si>
    <t>1394666587</t>
  </si>
  <si>
    <t>-183674917</t>
  </si>
  <si>
    <t>899623192r</t>
  </si>
  <si>
    <t xml:space="preserve">Ukončení, upravení a uložení potrubí dešťové přípojky v ústí výtoku do vodoteče </t>
  </si>
  <si>
    <t>1664022542</t>
  </si>
  <si>
    <t>1382883318</t>
  </si>
  <si>
    <t>Utěsnění vrtaného otvoru do nádrže</t>
  </si>
  <si>
    <t>-683377037</t>
  </si>
  <si>
    <t>977211112r</t>
  </si>
  <si>
    <t>Utěsnění vrtaného otvoru do šachty Š7</t>
  </si>
  <si>
    <t>23053016</t>
  </si>
  <si>
    <t>22134358</t>
  </si>
  <si>
    <t>350120005r</t>
  </si>
  <si>
    <t>Montáž a osazení skládané nádrže - včetně jeřábu</t>
  </si>
  <si>
    <t>33059752</t>
  </si>
  <si>
    <t>350120006r</t>
  </si>
  <si>
    <t>Montáž a osazení odlučovače - včetně jeřábu</t>
  </si>
  <si>
    <t>-446189568</t>
  </si>
  <si>
    <t>350140001r</t>
  </si>
  <si>
    <t>Skládaná nádrž - PNS 848/268/232/14 (vnitř.rozm. 2400/8200/v.1930, objem 38 m3</t>
  </si>
  <si>
    <t>792194940</t>
  </si>
  <si>
    <t>350140002r</t>
  </si>
  <si>
    <t>Odlučovač lehkých kapalin betonový, účinnost 0,34 mg/l, průtok 45 l/s</t>
  </si>
  <si>
    <t>-161326964</t>
  </si>
  <si>
    <t>592241680r</t>
  </si>
  <si>
    <t>1487111079</t>
  </si>
  <si>
    <t>592243150r</t>
  </si>
  <si>
    <t>935500448</t>
  </si>
  <si>
    <t>SO 03 - Zpevněná plocha, komunikace</t>
  </si>
  <si>
    <t>001 - Zpevněná plocha, komunikace</t>
  </si>
  <si>
    <t xml:space="preserve">    5 - Komunikace pozemní</t>
  </si>
  <si>
    <t>-1310146831</t>
  </si>
  <si>
    <t>-4699474</t>
  </si>
  <si>
    <t>-304859389</t>
  </si>
  <si>
    <t>40444852</t>
  </si>
  <si>
    <t>171102101</t>
  </si>
  <si>
    <t>Uložení sypaniny z hornin soudržných do násypů zhutněných do 95 % PS</t>
  </si>
  <si>
    <t>1921027140</t>
  </si>
  <si>
    <t>-446390132</t>
  </si>
  <si>
    <t>181202305</t>
  </si>
  <si>
    <t>Úprava pláně na násypech se zhutněním</t>
  </si>
  <si>
    <t>-1860453963</t>
  </si>
  <si>
    <t>-696686821</t>
  </si>
  <si>
    <t>182201101</t>
  </si>
  <si>
    <t>Svahování násypů</t>
  </si>
  <si>
    <t>-1514849763</t>
  </si>
  <si>
    <t>561081111</t>
  </si>
  <si>
    <t>Zřízení podkladu ze zeminy upravené vápnem, cementem, směsnými pojivy tl 500 mm plochy do 1000 m2</t>
  </si>
  <si>
    <t>1648385969</t>
  </si>
  <si>
    <t>561081121</t>
  </si>
  <si>
    <t>Zřízení podkladu ze zeminy upravené vápnem, cementem, směsnými pojivy tl 500 mm plochy do 5000 m2</t>
  </si>
  <si>
    <t>206187825</t>
  </si>
  <si>
    <t>564871116</t>
  </si>
  <si>
    <t>Podklad ze štěrkodrtě ŠD tl. 300 mm</t>
  </si>
  <si>
    <t>-823700034</t>
  </si>
  <si>
    <t>565175122</t>
  </si>
  <si>
    <t>Asfaltový beton vrstva podkladní ACP 16 (obalované kamenivo OKS) tl 110 mm š přes 3 m</t>
  </si>
  <si>
    <t>-1945623253</t>
  </si>
  <si>
    <t>567122114</t>
  </si>
  <si>
    <t>Podklad ze směsi stmelené cementem SC C 8/10 (KSC I) tl 150 mm</t>
  </si>
  <si>
    <t>2009734990</t>
  </si>
  <si>
    <t>573231111</t>
  </si>
  <si>
    <t>Postřik živičný spojovací ze silniční emulze v množství 0,70 kg/m2</t>
  </si>
  <si>
    <t>2032834931</t>
  </si>
  <si>
    <t>577134221</t>
  </si>
  <si>
    <t>Asfaltový beton vrstva obrusná ACO 11 (ABS) tř. II tl 40 mm š přes 3 m z nemodifikovaného asfaltu</t>
  </si>
  <si>
    <t>-717633004</t>
  </si>
  <si>
    <t>916131213</t>
  </si>
  <si>
    <t>Osazení silničního obrubníku betonového stojatého s boční opěrou do lože z betonu prostého</t>
  </si>
  <si>
    <t>-926136235</t>
  </si>
  <si>
    <t>592174600</t>
  </si>
  <si>
    <t>obrubník betonový chodníkový ABO 2-15 100x15x25 cm</t>
  </si>
  <si>
    <t>665815535</t>
  </si>
  <si>
    <t>998225111</t>
  </si>
  <si>
    <t>Přesun hmot pro pozemní komunikace s krytem z kamene, monolitickým betonovým nebo živičným</t>
  </si>
  <si>
    <t>-1553383010</t>
  </si>
  <si>
    <t>NN - Neuznatelné náklady</t>
  </si>
  <si>
    <t>-1059400093</t>
  </si>
  <si>
    <t>-2143534785</t>
  </si>
  <si>
    <t>1918705185</t>
  </si>
  <si>
    <t>-936957325</t>
  </si>
  <si>
    <t>-50614513</t>
  </si>
  <si>
    <t>-711217500</t>
  </si>
  <si>
    <t>980652889</t>
  </si>
  <si>
    <t>516926901</t>
  </si>
  <si>
    <t>881651521</t>
  </si>
  <si>
    <t>1515709972</t>
  </si>
  <si>
    <t>-189155609</t>
  </si>
  <si>
    <t xml:space="preserve">okno plastové 150 x 200 cm, zvenku barevné, zevnitř bílé, vč. vnitřního plast. a venkovního hliník. parapetu, pákový otvírač nadsvětlíku - č. poz. O1 </t>
  </si>
  <si>
    <t>1715423894</t>
  </si>
  <si>
    <t>-1636642027</t>
  </si>
  <si>
    <t>-1295749097</t>
  </si>
  <si>
    <t>-1116346852</t>
  </si>
  <si>
    <t>860407178</t>
  </si>
  <si>
    <t>491064664</t>
  </si>
  <si>
    <t>-1972202482</t>
  </si>
  <si>
    <t>R</t>
  </si>
  <si>
    <t>985846444</t>
  </si>
  <si>
    <t>-2033439377</t>
  </si>
  <si>
    <t>1621077711</t>
  </si>
  <si>
    <t>-1408999586</t>
  </si>
  <si>
    <t>815023977</t>
  </si>
  <si>
    <t xml:space="preserve">    D2 - Zařízení č.2: Větrání učeben</t>
  </si>
  <si>
    <t xml:space="preserve">VZT jednotka s rekuperací, filtrací,  výkon max.700 přívod/odvod vzduchu, integrovaný ohřívač 4,6 kW/400V, fasádní žaluzie v barvě RAL fasády</t>
  </si>
  <si>
    <t>263279994</t>
  </si>
  <si>
    <t>Flexo potrubí s ocelovou pružinou , tepelně izolované (dopojení potrubí)</t>
  </si>
  <si>
    <t>1919953181</t>
  </si>
  <si>
    <t>Pol19</t>
  </si>
  <si>
    <t>Spiro potrubí včetně tvarovek (a průchodek stěnou)</t>
  </si>
  <si>
    <t>-1496313797</t>
  </si>
  <si>
    <t>-312424977</t>
  </si>
  <si>
    <t>109813816</t>
  </si>
  <si>
    <t>737727074</t>
  </si>
  <si>
    <t>-473382908</t>
  </si>
  <si>
    <t>-1968804703</t>
  </si>
  <si>
    <t>510126881</t>
  </si>
  <si>
    <t>-1453532244</t>
  </si>
  <si>
    <t>1848930271</t>
  </si>
  <si>
    <t>-1094387377</t>
  </si>
  <si>
    <t>1111823454</t>
  </si>
  <si>
    <t>176595919</t>
  </si>
  <si>
    <t>89361194</t>
  </si>
  <si>
    <t>-1005190785</t>
  </si>
  <si>
    <t>-245000352</t>
  </si>
  <si>
    <t>-345753074</t>
  </si>
  <si>
    <t>784448577</t>
  </si>
  <si>
    <t>138240147</t>
  </si>
  <si>
    <t>004 - Elektroinstalace - silnoproud</t>
  </si>
  <si>
    <t xml:space="preserve">PSV -  Práce a dodávky PSV</t>
  </si>
  <si>
    <t xml:space="preserve">    744 -  Elektromontáže</t>
  </si>
  <si>
    <t xml:space="preserve">    746 -  Elektromontáže</t>
  </si>
  <si>
    <t xml:space="preserve">    21-M - Elektromontáže</t>
  </si>
  <si>
    <t xml:space="preserve">OST -  Ostatní</t>
  </si>
  <si>
    <t>2088556235</t>
  </si>
  <si>
    <t>2129765487</t>
  </si>
  <si>
    <t>-119088042</t>
  </si>
  <si>
    <t>741596324</t>
  </si>
  <si>
    <t>-1590034274</t>
  </si>
  <si>
    <t>868176132</t>
  </si>
  <si>
    <t>-1600379429</t>
  </si>
  <si>
    <t>218524183</t>
  </si>
  <si>
    <t>1663581590</t>
  </si>
  <si>
    <t>1793741193</t>
  </si>
  <si>
    <t>2069816480</t>
  </si>
  <si>
    <t>185178254</t>
  </si>
  <si>
    <t>-1870726887</t>
  </si>
  <si>
    <t>126034847</t>
  </si>
  <si>
    <t>-764407545</t>
  </si>
  <si>
    <t>-1355899451</t>
  </si>
  <si>
    <t xml:space="preserve">Svítidlo zářivkové podhled.lesklá mřížka-EP 4X18W IP20 </t>
  </si>
  <si>
    <t>-1380703846</t>
  </si>
  <si>
    <t>-862913951</t>
  </si>
  <si>
    <t>-771015550</t>
  </si>
  <si>
    <t>-1505091686</t>
  </si>
  <si>
    <t>2030922475</t>
  </si>
  <si>
    <t>-1280557500</t>
  </si>
  <si>
    <t>-628148913</t>
  </si>
  <si>
    <t>-2074696701</t>
  </si>
  <si>
    <t>-12101753</t>
  </si>
  <si>
    <t>1592544982</t>
  </si>
  <si>
    <t>1333514988</t>
  </si>
  <si>
    <t>-1000710089</t>
  </si>
  <si>
    <t>247039246</t>
  </si>
  <si>
    <t>-468910297</t>
  </si>
  <si>
    <t>005 - Zdravotně technické instalace</t>
  </si>
  <si>
    <t>1080065104</t>
  </si>
  <si>
    <t>532196681</t>
  </si>
  <si>
    <t>1952280600</t>
  </si>
  <si>
    <t>2079747525</t>
  </si>
  <si>
    <t>516689546</t>
  </si>
  <si>
    <t>1910795192</t>
  </si>
  <si>
    <t>-2057586214</t>
  </si>
  <si>
    <t>1024537000</t>
  </si>
  <si>
    <t>984818379</t>
  </si>
  <si>
    <t>-537589813</t>
  </si>
  <si>
    <t>1320314977</t>
  </si>
  <si>
    <t>-378848946</t>
  </si>
  <si>
    <t>1160016256</t>
  </si>
  <si>
    <t>umyvadlo keramické závěsné 55 x 45 cm bílé</t>
  </si>
  <si>
    <t>2054641304</t>
  </si>
  <si>
    <t>-1897928659</t>
  </si>
  <si>
    <t>422807908</t>
  </si>
  <si>
    <t>809924341</t>
  </si>
  <si>
    <t>-1204451172</t>
  </si>
  <si>
    <t>baterie umyvadlová páková PL26</t>
  </si>
  <si>
    <t>711706044</t>
  </si>
  <si>
    <t>578998206</t>
  </si>
  <si>
    <t xml:space="preserve">sifon umyvadlový  např. T 1016 B DN40 s výpustí</t>
  </si>
  <si>
    <t>2054678549</t>
  </si>
  <si>
    <t>1540929783</t>
  </si>
  <si>
    <t>SO 04 - Přeložka stávající jednotné kanalizace</t>
  </si>
  <si>
    <t>01 - Přeložka sávající jenotné kanalizace</t>
  </si>
  <si>
    <t>414802375</t>
  </si>
  <si>
    <t>-138770778</t>
  </si>
  <si>
    <t>666265944</t>
  </si>
  <si>
    <t>890593877</t>
  </si>
  <si>
    <t>454670003</t>
  </si>
  <si>
    <t>-1094931072</t>
  </si>
  <si>
    <t>1671603887</t>
  </si>
  <si>
    <t>-515353874</t>
  </si>
  <si>
    <t>1689221982</t>
  </si>
  <si>
    <t>651047867</t>
  </si>
  <si>
    <t>617638584</t>
  </si>
  <si>
    <t>-1026730470</t>
  </si>
  <si>
    <t>567901499</t>
  </si>
  <si>
    <t>-946444764</t>
  </si>
  <si>
    <t>-1400615425</t>
  </si>
  <si>
    <t>871373121</t>
  </si>
  <si>
    <t>Montáž kanalizačního potrubí z PVC těsněné gumovým kroužkem otevřený výkop sklon do 20 % DN 315</t>
  </si>
  <si>
    <t>-1533516244</t>
  </si>
  <si>
    <t>286113400</t>
  </si>
  <si>
    <t>trubka kanalizace plastová KGEM-315x5000 mm SN8</t>
  </si>
  <si>
    <t>1016186105</t>
  </si>
  <si>
    <t>286113380</t>
  </si>
  <si>
    <t>trubka kanalizace plastová KGEM-315x1000 mm SN8</t>
  </si>
  <si>
    <t>-379025295</t>
  </si>
  <si>
    <t>877375211</t>
  </si>
  <si>
    <t>Montáž tvarovek z tvrdého PVC-systém KG nebo z polypropylenu-systém KG 2000 jednoosé DN 300</t>
  </si>
  <si>
    <t>2145424673</t>
  </si>
  <si>
    <t>286116900r</t>
  </si>
  <si>
    <t>šachtová vložka KGF DN315/110 mm</t>
  </si>
  <si>
    <t>1570883245</t>
  </si>
  <si>
    <t>-1897920213</t>
  </si>
  <si>
    <t>1354087899</t>
  </si>
  <si>
    <t>1119446996</t>
  </si>
  <si>
    <t>395179742</t>
  </si>
  <si>
    <t>-529895335</t>
  </si>
  <si>
    <t>1983642284</t>
  </si>
  <si>
    <t>766431947</t>
  </si>
  <si>
    <t>695506062</t>
  </si>
  <si>
    <t>rám D400 R-1 zabetonovaný</t>
  </si>
  <si>
    <t>-1670551883</t>
  </si>
  <si>
    <t>552410140r</t>
  </si>
  <si>
    <t>poklop (víko) těžký bez rámu D3-T D400 litinové s odvětráním</t>
  </si>
  <si>
    <t>25886191</t>
  </si>
  <si>
    <t>1808014690</t>
  </si>
  <si>
    <t>899503112r</t>
  </si>
  <si>
    <t>Odpojení a zaslepení stávajícího kanalizačního potrubí BET. DN 300 ? ze šachty betonem</t>
  </si>
  <si>
    <t>794048092</t>
  </si>
  <si>
    <t>-532711299</t>
  </si>
  <si>
    <t>1714277466</t>
  </si>
  <si>
    <t>-1661429861</t>
  </si>
  <si>
    <t>191199445</t>
  </si>
  <si>
    <t>VRN - Vedlejší rozpočtové náklady</t>
  </si>
  <si>
    <t>001 -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</si>
  <si>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</si>
  <si>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</si>
  <si>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</si>
  <si>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</si>
  <si>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</si>
  <si>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013254000</t>
  </si>
  <si>
    <t>Dokumentace skutečného provedení stavby</t>
  </si>
  <si>
    <t>1024</t>
  </si>
  <si>
    <t>-1299927695</t>
  </si>
  <si>
    <t>030001000</t>
  </si>
  <si>
    <t>-1758409571</t>
  </si>
  <si>
    <t>041103000</t>
  </si>
  <si>
    <t>Autorský dozor projektanta</t>
  </si>
  <si>
    <t>-78995513</t>
  </si>
  <si>
    <t>041203000</t>
  </si>
  <si>
    <t>Technický dozor investora</t>
  </si>
  <si>
    <t>-391966574</t>
  </si>
  <si>
    <t>041403000</t>
  </si>
  <si>
    <t>Koordinátor BOZP na staveništi</t>
  </si>
  <si>
    <t>-1800911475</t>
  </si>
  <si>
    <t>051103000R</t>
  </si>
  <si>
    <t>Pojištění stavby</t>
  </si>
  <si>
    <t>-750923578</t>
  </si>
  <si>
    <t>091002000</t>
  </si>
  <si>
    <t>Ostatní náklady související s objektem</t>
  </si>
  <si>
    <t>-2061717181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</si>
</sst>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7" fillId="0" borderId="0" xfId="0" applyNumberFormat="1" applyFont="1" applyBorder="1" applyAlignment="1" applyProtection="1">
      <alignment horizontal="right"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17" xfId="0" applyNumberFormat="1" applyFont="1" applyBorder="1" applyAlignment="1" applyProtection="1">
      <alignment vertical="center"/>
    </xf>
    <xf numFmtId="166" fontId="20" fillId="0" borderId="17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2" fillId="6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</xf>
    <xf numFmtId="4" fontId="34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167" fontId="34" fillId="4" borderId="25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theme" Target="theme/theme1.xml" /><Relationship Id="rId27" Type="http://schemas.openxmlformats.org/officeDocument/2006/relationships/calcChain" Target="calcChain.xml" /><Relationship Id="rId2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R2" s="20" t="s">
        <v>8</v>
      </c>
      <c r="BS2" s="21" t="s">
        <v>9</v>
      </c>
      <c r="BT2" s="21" t="s">
        <v>10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ht="36.96" customHeight="1">
      <c r="B4" s="25"/>
      <c r="C4" s="26" t="s">
        <v>12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19" t="s">
        <v>13</v>
      </c>
      <c r="BE4" s="29" t="s">
        <v>14</v>
      </c>
      <c r="BS4" s="21" t="s">
        <v>15</v>
      </c>
    </row>
    <row r="5" ht="14.4" customHeight="1">
      <c r="B5" s="25"/>
      <c r="C5" s="30"/>
      <c r="D5" s="31" t="s">
        <v>16</v>
      </c>
      <c r="E5" s="30"/>
      <c r="F5" s="30"/>
      <c r="G5" s="30"/>
      <c r="H5" s="30"/>
      <c r="I5" s="30"/>
      <c r="J5" s="30"/>
      <c r="K5" s="32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28"/>
      <c r="BE5" s="33" t="s">
        <v>18</v>
      </c>
      <c r="BS5" s="21" t="s">
        <v>9</v>
      </c>
    </row>
    <row r="6" ht="36.96" customHeight="1">
      <c r="B6" s="25"/>
      <c r="C6" s="30"/>
      <c r="D6" s="34" t="s">
        <v>19</v>
      </c>
      <c r="E6" s="30"/>
      <c r="F6" s="30"/>
      <c r="G6" s="30"/>
      <c r="H6" s="30"/>
      <c r="I6" s="30"/>
      <c r="J6" s="30"/>
      <c r="K6" s="35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8"/>
      <c r="BE6" s="36"/>
      <c r="BS6" s="21" t="s">
        <v>9</v>
      </c>
    </row>
    <row r="7" ht="14.4" customHeight="1">
      <c r="B7" s="25"/>
      <c r="C7" s="30"/>
      <c r="D7" s="37" t="s">
        <v>21</v>
      </c>
      <c r="E7" s="30"/>
      <c r="F7" s="30"/>
      <c r="G7" s="30"/>
      <c r="H7" s="30"/>
      <c r="I7" s="30"/>
      <c r="J7" s="30"/>
      <c r="K7" s="32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7" t="s">
        <v>23</v>
      </c>
      <c r="AL7" s="30"/>
      <c r="AM7" s="30"/>
      <c r="AN7" s="32" t="s">
        <v>22</v>
      </c>
      <c r="AO7" s="30"/>
      <c r="AP7" s="30"/>
      <c r="AQ7" s="28"/>
      <c r="BE7" s="36"/>
      <c r="BS7" s="21" t="s">
        <v>9</v>
      </c>
    </row>
    <row r="8" ht="14.4" customHeight="1">
      <c r="B8" s="25"/>
      <c r="C8" s="30"/>
      <c r="D8" s="37" t="s">
        <v>24</v>
      </c>
      <c r="E8" s="30"/>
      <c r="F8" s="30"/>
      <c r="G8" s="30"/>
      <c r="H8" s="30"/>
      <c r="I8" s="30"/>
      <c r="J8" s="30"/>
      <c r="K8" s="32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7" t="s">
        <v>26</v>
      </c>
      <c r="AL8" s="30"/>
      <c r="AM8" s="30"/>
      <c r="AN8" s="38" t="s">
        <v>27</v>
      </c>
      <c r="AO8" s="30"/>
      <c r="AP8" s="30"/>
      <c r="AQ8" s="28"/>
      <c r="BE8" s="36"/>
      <c r="BS8" s="21" t="s">
        <v>9</v>
      </c>
    </row>
    <row r="9" ht="14.4" customHeight="1"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36"/>
      <c r="BS9" s="21" t="s">
        <v>9</v>
      </c>
    </row>
    <row r="10" ht="14.4" customHeight="1">
      <c r="B10" s="25"/>
      <c r="C10" s="30"/>
      <c r="D10" s="37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7" t="s">
        <v>29</v>
      </c>
      <c r="AL10" s="30"/>
      <c r="AM10" s="30"/>
      <c r="AN10" s="32" t="s">
        <v>30</v>
      </c>
      <c r="AO10" s="30"/>
      <c r="AP10" s="30"/>
      <c r="AQ10" s="28"/>
      <c r="BE10" s="36"/>
      <c r="BS10" s="21" t="s">
        <v>9</v>
      </c>
    </row>
    <row r="11" ht="18.48" customHeight="1">
      <c r="B11" s="25"/>
      <c r="C11" s="30"/>
      <c r="D11" s="30"/>
      <c r="E11" s="32" t="s">
        <v>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 t="s">
        <v>32</v>
      </c>
      <c r="AL11" s="30"/>
      <c r="AM11" s="30"/>
      <c r="AN11" s="32" t="s">
        <v>22</v>
      </c>
      <c r="AO11" s="30"/>
      <c r="AP11" s="30"/>
      <c r="AQ11" s="28"/>
      <c r="BE11" s="36"/>
      <c r="BS11" s="21" t="s">
        <v>9</v>
      </c>
    </row>
    <row r="12" ht="6.96" customHeight="1"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36"/>
      <c r="BS12" s="21" t="s">
        <v>9</v>
      </c>
    </row>
    <row r="13" ht="14.4" customHeight="1">
      <c r="B13" s="25"/>
      <c r="C13" s="30"/>
      <c r="D13" s="37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7" t="s">
        <v>29</v>
      </c>
      <c r="AL13" s="30"/>
      <c r="AM13" s="30"/>
      <c r="AN13" s="39" t="s">
        <v>34</v>
      </c>
      <c r="AO13" s="30"/>
      <c r="AP13" s="30"/>
      <c r="AQ13" s="28"/>
      <c r="BE13" s="36"/>
      <c r="BS13" s="21" t="s">
        <v>9</v>
      </c>
    </row>
    <row r="14">
      <c r="B14" s="25"/>
      <c r="C14" s="30"/>
      <c r="D14" s="30"/>
      <c r="E14" s="39" t="s">
        <v>34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32</v>
      </c>
      <c r="AL14" s="30"/>
      <c r="AM14" s="30"/>
      <c r="AN14" s="39" t="s">
        <v>34</v>
      </c>
      <c r="AO14" s="30"/>
      <c r="AP14" s="30"/>
      <c r="AQ14" s="28"/>
      <c r="BE14" s="36"/>
      <c r="BS14" s="21" t="s">
        <v>9</v>
      </c>
    </row>
    <row r="15" ht="6.96" customHeight="1"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36"/>
      <c r="BS15" s="21" t="s">
        <v>6</v>
      </c>
    </row>
    <row r="16" ht="14.4" customHeight="1">
      <c r="B16" s="25"/>
      <c r="C16" s="30"/>
      <c r="D16" s="37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7" t="s">
        <v>29</v>
      </c>
      <c r="AL16" s="30"/>
      <c r="AM16" s="30"/>
      <c r="AN16" s="32" t="s">
        <v>36</v>
      </c>
      <c r="AO16" s="30"/>
      <c r="AP16" s="30"/>
      <c r="AQ16" s="28"/>
      <c r="BE16" s="36"/>
      <c r="BS16" s="21" t="s">
        <v>6</v>
      </c>
    </row>
    <row r="17" ht="18.48" customHeight="1">
      <c r="B17" s="25"/>
      <c r="C17" s="30"/>
      <c r="D17" s="30"/>
      <c r="E17" s="32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 t="s">
        <v>32</v>
      </c>
      <c r="AL17" s="30"/>
      <c r="AM17" s="30"/>
      <c r="AN17" s="32" t="s">
        <v>38</v>
      </c>
      <c r="AO17" s="30"/>
      <c r="AP17" s="30"/>
      <c r="AQ17" s="28"/>
      <c r="BE17" s="36"/>
      <c r="BS17" s="21" t="s">
        <v>39</v>
      </c>
    </row>
    <row r="18" ht="6.96" customHeight="1"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36"/>
      <c r="BS18" s="21" t="s">
        <v>40</v>
      </c>
    </row>
    <row r="19" ht="14.4" customHeight="1">
      <c r="B19" s="25"/>
      <c r="C19" s="30"/>
      <c r="D19" s="37" t="s">
        <v>41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7" t="s">
        <v>29</v>
      </c>
      <c r="AL19" s="30"/>
      <c r="AM19" s="30"/>
      <c r="AN19" s="32" t="s">
        <v>36</v>
      </c>
      <c r="AO19" s="30"/>
      <c r="AP19" s="30"/>
      <c r="AQ19" s="28"/>
      <c r="BE19" s="36"/>
      <c r="BS19" s="21" t="s">
        <v>42</v>
      </c>
    </row>
    <row r="20" ht="18.48" customHeight="1">
      <c r="B20" s="25"/>
      <c r="C20" s="30"/>
      <c r="D20" s="30"/>
      <c r="E20" s="32" t="s">
        <v>37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 t="s">
        <v>32</v>
      </c>
      <c r="AL20" s="30"/>
      <c r="AM20" s="30"/>
      <c r="AN20" s="32" t="s">
        <v>38</v>
      </c>
      <c r="AO20" s="30"/>
      <c r="AP20" s="30"/>
      <c r="AQ20" s="28"/>
      <c r="BE20" s="36"/>
    </row>
    <row r="21" ht="6.96" customHeight="1"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36"/>
    </row>
    <row r="22">
      <c r="B22" s="25"/>
      <c r="C22" s="30"/>
      <c r="D22" s="37" t="s">
        <v>43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36"/>
    </row>
    <row r="23" ht="71.25" customHeight="1">
      <c r="B23" s="25"/>
      <c r="C23" s="30"/>
      <c r="D23" s="30"/>
      <c r="E23" s="41" t="s">
        <v>44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30"/>
      <c r="AP23" s="30"/>
      <c r="AQ23" s="28"/>
      <c r="BE23" s="36"/>
    </row>
    <row r="24" ht="6.96" customHeight="1"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36"/>
    </row>
    <row r="25" ht="6.96" customHeight="1">
      <c r="B25" s="25"/>
      <c r="C25" s="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0"/>
      <c r="AQ25" s="28"/>
      <c r="BE25" s="36"/>
    </row>
    <row r="26" ht="14.4" customHeight="1">
      <c r="B26" s="25"/>
      <c r="C26" s="30"/>
      <c r="D26" s="43" t="s">
        <v>45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4">
        <f>ROUND(AG87,0)</f>
        <v>0</v>
      </c>
      <c r="AL26" s="30"/>
      <c r="AM26" s="30"/>
      <c r="AN26" s="30"/>
      <c r="AO26" s="30"/>
      <c r="AP26" s="30"/>
      <c r="AQ26" s="28"/>
      <c r="BE26" s="36"/>
    </row>
    <row r="27" ht="14.4" customHeight="1">
      <c r="B27" s="25"/>
      <c r="C27" s="30"/>
      <c r="D27" s="43" t="s">
        <v>46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44">
        <f>ROUND(AG121,0)</f>
        <v>0</v>
      </c>
      <c r="AL27" s="44"/>
      <c r="AM27" s="44"/>
      <c r="AN27" s="44"/>
      <c r="AO27" s="44"/>
      <c r="AP27" s="30"/>
      <c r="AQ27" s="28"/>
      <c r="BE27" s="36"/>
    </row>
    <row r="28" s="1" customFormat="1" ht="6.96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BE28" s="36"/>
    </row>
    <row r="29" s="1" customFormat="1" ht="25.92" customHeight="1">
      <c r="B29" s="45"/>
      <c r="C29" s="46"/>
      <c r="D29" s="48" t="s">
        <v>47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ROUND(AK26+AK27,0)</f>
        <v>0</v>
      </c>
      <c r="AL29" s="49"/>
      <c r="AM29" s="49"/>
      <c r="AN29" s="49"/>
      <c r="AO29" s="49"/>
      <c r="AP29" s="46"/>
      <c r="AQ29" s="47"/>
      <c r="BE29" s="36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BE30" s="36"/>
    </row>
    <row r="31" s="2" customFormat="1" ht="14.4" customHeight="1">
      <c r="B31" s="51"/>
      <c r="C31" s="52"/>
      <c r="D31" s="53" t="s">
        <v>48</v>
      </c>
      <c r="E31" s="52"/>
      <c r="F31" s="53" t="s">
        <v>49</v>
      </c>
      <c r="G31" s="52"/>
      <c r="H31" s="52"/>
      <c r="I31" s="52"/>
      <c r="J31" s="52"/>
      <c r="K31" s="52"/>
      <c r="L31" s="54">
        <v>0.20999999999999999</v>
      </c>
      <c r="M31" s="52"/>
      <c r="N31" s="52"/>
      <c r="O31" s="52"/>
      <c r="P31" s="52"/>
      <c r="Q31" s="52"/>
      <c r="R31" s="52"/>
      <c r="S31" s="52"/>
      <c r="T31" s="55" t="s">
        <v>50</v>
      </c>
      <c r="U31" s="52"/>
      <c r="V31" s="52"/>
      <c r="W31" s="56">
        <f>ROUND(AZ87+SUM(CD122:CD126),0)</f>
        <v>0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6">
        <f>ROUND(AV87+SUM(BY122:BY126),1)</f>
        <v>0</v>
      </c>
      <c r="AL31" s="52"/>
      <c r="AM31" s="52"/>
      <c r="AN31" s="52"/>
      <c r="AO31" s="52"/>
      <c r="AP31" s="52"/>
      <c r="AQ31" s="57"/>
      <c r="BE31" s="36"/>
    </row>
    <row r="32" s="2" customFormat="1" ht="14.4" customHeight="1">
      <c r="B32" s="51"/>
      <c r="C32" s="52"/>
      <c r="D32" s="52"/>
      <c r="E32" s="52"/>
      <c r="F32" s="53" t="s">
        <v>51</v>
      </c>
      <c r="G32" s="52"/>
      <c r="H32" s="52"/>
      <c r="I32" s="52"/>
      <c r="J32" s="52"/>
      <c r="K32" s="52"/>
      <c r="L32" s="54">
        <v>0.14999999999999999</v>
      </c>
      <c r="M32" s="52"/>
      <c r="N32" s="52"/>
      <c r="O32" s="52"/>
      <c r="P32" s="52"/>
      <c r="Q32" s="52"/>
      <c r="R32" s="52"/>
      <c r="S32" s="52"/>
      <c r="T32" s="55" t="s">
        <v>50</v>
      </c>
      <c r="U32" s="52"/>
      <c r="V32" s="52"/>
      <c r="W32" s="56">
        <f>ROUND(BA87+SUM(CE122:CE126),0)</f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6">
        <f>ROUND(AW87+SUM(BZ122:BZ126),1)</f>
        <v>0</v>
      </c>
      <c r="AL32" s="52"/>
      <c r="AM32" s="52"/>
      <c r="AN32" s="52"/>
      <c r="AO32" s="52"/>
      <c r="AP32" s="52"/>
      <c r="AQ32" s="57"/>
      <c r="BE32" s="36"/>
    </row>
    <row r="33" hidden="1" s="2" customFormat="1" ht="14.4" customHeight="1">
      <c r="B33" s="51"/>
      <c r="C33" s="52"/>
      <c r="D33" s="52"/>
      <c r="E33" s="52"/>
      <c r="F33" s="53" t="s">
        <v>52</v>
      </c>
      <c r="G33" s="52"/>
      <c r="H33" s="52"/>
      <c r="I33" s="52"/>
      <c r="J33" s="52"/>
      <c r="K33" s="52"/>
      <c r="L33" s="54">
        <v>0.20999999999999999</v>
      </c>
      <c r="M33" s="52"/>
      <c r="N33" s="52"/>
      <c r="O33" s="52"/>
      <c r="P33" s="52"/>
      <c r="Q33" s="52"/>
      <c r="R33" s="52"/>
      <c r="S33" s="52"/>
      <c r="T33" s="55" t="s">
        <v>50</v>
      </c>
      <c r="U33" s="52"/>
      <c r="V33" s="52"/>
      <c r="W33" s="56">
        <f>ROUND(BB87+SUM(CF122:CF126),0)</f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6">
        <v>0</v>
      </c>
      <c r="AL33" s="52"/>
      <c r="AM33" s="52"/>
      <c r="AN33" s="52"/>
      <c r="AO33" s="52"/>
      <c r="AP33" s="52"/>
      <c r="AQ33" s="57"/>
      <c r="BE33" s="36"/>
    </row>
    <row r="34" hidden="1" s="2" customFormat="1" ht="14.4" customHeight="1">
      <c r="B34" s="51"/>
      <c r="C34" s="52"/>
      <c r="D34" s="52"/>
      <c r="E34" s="52"/>
      <c r="F34" s="53" t="s">
        <v>53</v>
      </c>
      <c r="G34" s="52"/>
      <c r="H34" s="52"/>
      <c r="I34" s="52"/>
      <c r="J34" s="52"/>
      <c r="K34" s="52"/>
      <c r="L34" s="54">
        <v>0.14999999999999999</v>
      </c>
      <c r="M34" s="52"/>
      <c r="N34" s="52"/>
      <c r="O34" s="52"/>
      <c r="P34" s="52"/>
      <c r="Q34" s="52"/>
      <c r="R34" s="52"/>
      <c r="S34" s="52"/>
      <c r="T34" s="55" t="s">
        <v>50</v>
      </c>
      <c r="U34" s="52"/>
      <c r="V34" s="52"/>
      <c r="W34" s="56">
        <f>ROUND(BC87+SUM(CG122:CG126),0)</f>
        <v>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6">
        <v>0</v>
      </c>
      <c r="AL34" s="52"/>
      <c r="AM34" s="52"/>
      <c r="AN34" s="52"/>
      <c r="AO34" s="52"/>
      <c r="AP34" s="52"/>
      <c r="AQ34" s="57"/>
      <c r="BE34" s="36"/>
    </row>
    <row r="35" hidden="1" s="2" customFormat="1" ht="14.4" customHeight="1">
      <c r="B35" s="51"/>
      <c r="C35" s="52"/>
      <c r="D35" s="52"/>
      <c r="E35" s="52"/>
      <c r="F35" s="53" t="s">
        <v>54</v>
      </c>
      <c r="G35" s="52"/>
      <c r="H35" s="52"/>
      <c r="I35" s="52"/>
      <c r="J35" s="52"/>
      <c r="K35" s="52"/>
      <c r="L35" s="54">
        <v>0</v>
      </c>
      <c r="M35" s="52"/>
      <c r="N35" s="52"/>
      <c r="O35" s="52"/>
      <c r="P35" s="52"/>
      <c r="Q35" s="52"/>
      <c r="R35" s="52"/>
      <c r="S35" s="52"/>
      <c r="T35" s="55" t="s">
        <v>50</v>
      </c>
      <c r="U35" s="52"/>
      <c r="V35" s="52"/>
      <c r="W35" s="56">
        <f>ROUND(BD87+SUM(CH122:CH126),0)</f>
        <v>0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6">
        <v>0</v>
      </c>
      <c r="AL35" s="52"/>
      <c r="AM35" s="52"/>
      <c r="AN35" s="52"/>
      <c r="AO35" s="52"/>
      <c r="AP35" s="52"/>
      <c r="AQ35" s="57"/>
    </row>
    <row r="36" s="1" customFormat="1" ht="6.96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</row>
    <row r="37" s="1" customFormat="1" ht="25.92" customHeight="1">
      <c r="B37" s="45"/>
      <c r="C37" s="58"/>
      <c r="D37" s="59" t="s">
        <v>55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 t="s">
        <v>56</v>
      </c>
      <c r="U37" s="60"/>
      <c r="V37" s="60"/>
      <c r="W37" s="60"/>
      <c r="X37" s="62" t="s">
        <v>57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3">
        <f>SUM(AK29:AK35)</f>
        <v>0</v>
      </c>
      <c r="AL37" s="60"/>
      <c r="AM37" s="60"/>
      <c r="AN37" s="60"/>
      <c r="AO37" s="64"/>
      <c r="AP37" s="58"/>
      <c r="AQ37" s="47"/>
    </row>
    <row r="38" s="1" customFormat="1" ht="14.4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</row>
    <row r="39">
      <c r="B39" s="2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>
      <c r="B40" s="2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="1" customFormat="1">
      <c r="B49" s="45"/>
      <c r="C49" s="46"/>
      <c r="D49" s="65" t="s">
        <v>58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7"/>
      <c r="AA49" s="46"/>
      <c r="AB49" s="46"/>
      <c r="AC49" s="65" t="s">
        <v>59</v>
      </c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7"/>
      <c r="AP49" s="46"/>
      <c r="AQ49" s="47"/>
    </row>
    <row r="50">
      <c r="B50" s="25"/>
      <c r="C50" s="30"/>
      <c r="D50" s="6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9"/>
      <c r="AA50" s="30"/>
      <c r="AB50" s="30"/>
      <c r="AC50" s="68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9"/>
      <c r="AP50" s="30"/>
      <c r="AQ50" s="28"/>
    </row>
    <row r="51">
      <c r="B51" s="25"/>
      <c r="C51" s="30"/>
      <c r="D51" s="6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9"/>
      <c r="AA51" s="30"/>
      <c r="AB51" s="30"/>
      <c r="AC51" s="68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9"/>
      <c r="AP51" s="30"/>
      <c r="AQ51" s="28"/>
    </row>
    <row r="52">
      <c r="B52" s="25"/>
      <c r="C52" s="30"/>
      <c r="D52" s="6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69"/>
      <c r="AA52" s="30"/>
      <c r="AB52" s="30"/>
      <c r="AC52" s="68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9"/>
      <c r="AP52" s="30"/>
      <c r="AQ52" s="28"/>
    </row>
    <row r="53">
      <c r="B53" s="25"/>
      <c r="C53" s="30"/>
      <c r="D53" s="6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9"/>
      <c r="AA53" s="30"/>
      <c r="AB53" s="30"/>
      <c r="AC53" s="68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69"/>
      <c r="AP53" s="30"/>
      <c r="AQ53" s="28"/>
    </row>
    <row r="54">
      <c r="B54" s="25"/>
      <c r="C54" s="30"/>
      <c r="D54" s="6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69"/>
      <c r="AA54" s="30"/>
      <c r="AB54" s="30"/>
      <c r="AC54" s="68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9"/>
      <c r="AP54" s="30"/>
      <c r="AQ54" s="28"/>
    </row>
    <row r="55">
      <c r="B55" s="25"/>
      <c r="C55" s="30"/>
      <c r="D55" s="6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9"/>
      <c r="AA55" s="30"/>
      <c r="AB55" s="30"/>
      <c r="AC55" s="68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9"/>
      <c r="AP55" s="30"/>
      <c r="AQ55" s="28"/>
    </row>
    <row r="56">
      <c r="B56" s="25"/>
      <c r="C56" s="30"/>
      <c r="D56" s="6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9"/>
      <c r="AA56" s="30"/>
      <c r="AB56" s="30"/>
      <c r="AC56" s="68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9"/>
      <c r="AP56" s="30"/>
      <c r="AQ56" s="28"/>
    </row>
    <row r="57">
      <c r="B57" s="25"/>
      <c r="C57" s="30"/>
      <c r="D57" s="6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9"/>
      <c r="AA57" s="30"/>
      <c r="AB57" s="30"/>
      <c r="AC57" s="68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9"/>
      <c r="AP57" s="30"/>
      <c r="AQ57" s="28"/>
    </row>
    <row r="58" s="1" customFormat="1">
      <c r="B58" s="45"/>
      <c r="C58" s="46"/>
      <c r="D58" s="70" t="s">
        <v>60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 t="s">
        <v>61</v>
      </c>
      <c r="S58" s="71"/>
      <c r="T58" s="71"/>
      <c r="U58" s="71"/>
      <c r="V58" s="71"/>
      <c r="W58" s="71"/>
      <c r="X58" s="71"/>
      <c r="Y58" s="71"/>
      <c r="Z58" s="73"/>
      <c r="AA58" s="46"/>
      <c r="AB58" s="46"/>
      <c r="AC58" s="70" t="s">
        <v>60</v>
      </c>
      <c r="AD58" s="71"/>
      <c r="AE58" s="71"/>
      <c r="AF58" s="71"/>
      <c r="AG58" s="71"/>
      <c r="AH58" s="71"/>
      <c r="AI58" s="71"/>
      <c r="AJ58" s="71"/>
      <c r="AK58" s="71"/>
      <c r="AL58" s="71"/>
      <c r="AM58" s="72" t="s">
        <v>61</v>
      </c>
      <c r="AN58" s="71"/>
      <c r="AO58" s="73"/>
      <c r="AP58" s="46"/>
      <c r="AQ58" s="47"/>
    </row>
    <row r="59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="1" customFormat="1">
      <c r="B60" s="45"/>
      <c r="C60" s="46"/>
      <c r="D60" s="65" t="s">
        <v>62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/>
      <c r="AA60" s="46"/>
      <c r="AB60" s="46"/>
      <c r="AC60" s="65" t="s">
        <v>63</v>
      </c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46"/>
      <c r="AQ60" s="47"/>
    </row>
    <row r="61">
      <c r="B61" s="25"/>
      <c r="C61" s="30"/>
      <c r="D61" s="6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9"/>
      <c r="AA61" s="30"/>
      <c r="AB61" s="30"/>
      <c r="AC61" s="68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9"/>
      <c r="AP61" s="30"/>
      <c r="AQ61" s="28"/>
    </row>
    <row r="62">
      <c r="B62" s="25"/>
      <c r="C62" s="30"/>
      <c r="D62" s="6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9"/>
      <c r="AA62" s="30"/>
      <c r="AB62" s="30"/>
      <c r="AC62" s="68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9"/>
      <c r="AP62" s="30"/>
      <c r="AQ62" s="28"/>
    </row>
    <row r="63">
      <c r="B63" s="25"/>
      <c r="C63" s="30"/>
      <c r="D63" s="6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69"/>
      <c r="AA63" s="30"/>
      <c r="AB63" s="30"/>
      <c r="AC63" s="68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69"/>
      <c r="AP63" s="30"/>
      <c r="AQ63" s="28"/>
    </row>
    <row r="64">
      <c r="B64" s="25"/>
      <c r="C64" s="30"/>
      <c r="D64" s="6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69"/>
      <c r="AA64" s="30"/>
      <c r="AB64" s="30"/>
      <c r="AC64" s="6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9"/>
      <c r="AP64" s="30"/>
      <c r="AQ64" s="28"/>
    </row>
    <row r="65">
      <c r="B65" s="25"/>
      <c r="C65" s="30"/>
      <c r="D65" s="6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9"/>
      <c r="AA65" s="30"/>
      <c r="AB65" s="30"/>
      <c r="AC65" s="68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9"/>
      <c r="AP65" s="30"/>
      <c r="AQ65" s="28"/>
    </row>
    <row r="66">
      <c r="B66" s="25"/>
      <c r="C66" s="30"/>
      <c r="D66" s="6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69"/>
      <c r="AA66" s="30"/>
      <c r="AB66" s="30"/>
      <c r="AC66" s="68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9"/>
      <c r="AP66" s="30"/>
      <c r="AQ66" s="28"/>
    </row>
    <row r="67">
      <c r="B67" s="25"/>
      <c r="C67" s="30"/>
      <c r="D67" s="6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9"/>
      <c r="AA67" s="30"/>
      <c r="AB67" s="30"/>
      <c r="AC67" s="68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9"/>
      <c r="AP67" s="30"/>
      <c r="AQ67" s="28"/>
    </row>
    <row r="68">
      <c r="B68" s="25"/>
      <c r="C68" s="30"/>
      <c r="D68" s="6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69"/>
      <c r="AA68" s="30"/>
      <c r="AB68" s="30"/>
      <c r="AC68" s="68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9"/>
      <c r="AP68" s="30"/>
      <c r="AQ68" s="28"/>
    </row>
    <row r="69" s="1" customFormat="1">
      <c r="B69" s="45"/>
      <c r="C69" s="46"/>
      <c r="D69" s="70" t="s">
        <v>60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 t="s">
        <v>61</v>
      </c>
      <c r="S69" s="71"/>
      <c r="T69" s="71"/>
      <c r="U69" s="71"/>
      <c r="V69" s="71"/>
      <c r="W69" s="71"/>
      <c r="X69" s="71"/>
      <c r="Y69" s="71"/>
      <c r="Z69" s="73"/>
      <c r="AA69" s="46"/>
      <c r="AB69" s="46"/>
      <c r="AC69" s="70" t="s">
        <v>60</v>
      </c>
      <c r="AD69" s="71"/>
      <c r="AE69" s="71"/>
      <c r="AF69" s="71"/>
      <c r="AG69" s="71"/>
      <c r="AH69" s="71"/>
      <c r="AI69" s="71"/>
      <c r="AJ69" s="71"/>
      <c r="AK69" s="71"/>
      <c r="AL69" s="71"/>
      <c r="AM69" s="72" t="s">
        <v>61</v>
      </c>
      <c r="AN69" s="71"/>
      <c r="AO69" s="73"/>
      <c r="AP69" s="46"/>
      <c r="AQ69" s="47"/>
    </row>
    <row r="70" s="1" customFormat="1" ht="6.96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7"/>
    </row>
    <row r="71" s="1" customFormat="1" ht="6.96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</row>
    <row r="76" s="1" customFormat="1" ht="36.96" customHeight="1">
      <c r="B76" s="45"/>
      <c r="C76" s="26" t="s">
        <v>64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47"/>
    </row>
    <row r="77" s="3" customFormat="1" ht="14.4" customHeight="1">
      <c r="B77" s="80"/>
      <c r="C77" s="37" t="s">
        <v>16</v>
      </c>
      <c r="D77" s="81"/>
      <c r="E77" s="81"/>
      <c r="F77" s="81"/>
      <c r="G77" s="81"/>
      <c r="H77" s="81"/>
      <c r="I77" s="81"/>
      <c r="J77" s="81"/>
      <c r="K77" s="81"/>
      <c r="L77" s="81" t="str">
        <f>K5</f>
        <v>150201707BCD</v>
      </c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2"/>
    </row>
    <row r="78" s="4" customFormat="1" ht="36.96" customHeight="1">
      <c r="B78" s="83"/>
      <c r="C78" s="84" t="s">
        <v>19</v>
      </c>
      <c r="D78" s="85"/>
      <c r="E78" s="85"/>
      <c r="F78" s="85"/>
      <c r="G78" s="85"/>
      <c r="H78" s="85"/>
      <c r="I78" s="85"/>
      <c r="J78" s="85"/>
      <c r="K78" s="85"/>
      <c r="L78" s="86" t="str">
        <f>K6</f>
        <v>Dobruška - objekt výuky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7"/>
    </row>
    <row r="79" s="1" customFormat="1" ht="6.96" customHeigh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</row>
    <row r="80" s="1" customFormat="1">
      <c r="B80" s="45"/>
      <c r="C80" s="37" t="s">
        <v>24</v>
      </c>
      <c r="D80" s="46"/>
      <c r="E80" s="46"/>
      <c r="F80" s="46"/>
      <c r="G80" s="46"/>
      <c r="H80" s="46"/>
      <c r="I80" s="46"/>
      <c r="J80" s="46"/>
      <c r="K80" s="46"/>
      <c r="L80" s="88" t="str">
        <f>IF(K8="","",K8)</f>
        <v>Dobruška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37" t="s">
        <v>26</v>
      </c>
      <c r="AJ80" s="46"/>
      <c r="AK80" s="46"/>
      <c r="AL80" s="46"/>
      <c r="AM80" s="89" t="str">
        <f> IF(AN8= "","",AN8)</f>
        <v>5. 3. 2018</v>
      </c>
      <c r="AN80" s="46"/>
      <c r="AO80" s="46"/>
      <c r="AP80" s="46"/>
      <c r="AQ80" s="47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7"/>
    </row>
    <row r="82" s="1" customFormat="1">
      <c r="B82" s="45"/>
      <c r="C82" s="37" t="s">
        <v>28</v>
      </c>
      <c r="D82" s="46"/>
      <c r="E82" s="46"/>
      <c r="F82" s="46"/>
      <c r="G82" s="46"/>
      <c r="H82" s="46"/>
      <c r="I82" s="46"/>
      <c r="J82" s="46"/>
      <c r="K82" s="46"/>
      <c r="L82" s="81" t="str">
        <f>IF(E11= "","",E11)</f>
        <v>SŠ - Podorlické vzdělávací centrum Dobruška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37" t="s">
        <v>35</v>
      </c>
      <c r="AJ82" s="46"/>
      <c r="AK82" s="46"/>
      <c r="AL82" s="46"/>
      <c r="AM82" s="81" t="str">
        <f>IF(E17="","",E17)</f>
        <v>ApA Architektonicko-projekt.ateliér Vamberk s.r.o.</v>
      </c>
      <c r="AN82" s="81"/>
      <c r="AO82" s="81"/>
      <c r="AP82" s="81"/>
      <c r="AQ82" s="47"/>
      <c r="AS82" s="90" t="s">
        <v>65</v>
      </c>
      <c r="AT82" s="91"/>
      <c r="AU82" s="92"/>
      <c r="AV82" s="92"/>
      <c r="AW82" s="92"/>
      <c r="AX82" s="92"/>
      <c r="AY82" s="92"/>
      <c r="AZ82" s="92"/>
      <c r="BA82" s="92"/>
      <c r="BB82" s="92"/>
      <c r="BC82" s="92"/>
      <c r="BD82" s="93"/>
    </row>
    <row r="83" s="1" customFormat="1">
      <c r="B83" s="45"/>
      <c r="C83" s="37" t="s">
        <v>33</v>
      </c>
      <c r="D83" s="46"/>
      <c r="E83" s="46"/>
      <c r="F83" s="46"/>
      <c r="G83" s="46"/>
      <c r="H83" s="46"/>
      <c r="I83" s="46"/>
      <c r="J83" s="46"/>
      <c r="K83" s="46"/>
      <c r="L83" s="81" t="str">
        <f>IF(E14= "Vyplň údaj","",E14)</f>
        <v/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37" t="s">
        <v>41</v>
      </c>
      <c r="AJ83" s="46"/>
      <c r="AK83" s="46"/>
      <c r="AL83" s="46"/>
      <c r="AM83" s="81" t="str">
        <f>IF(E20="","",E20)</f>
        <v>ApA Architektonicko-projekt.ateliér Vamberk s.r.o.</v>
      </c>
      <c r="AN83" s="81"/>
      <c r="AO83" s="81"/>
      <c r="AP83" s="81"/>
      <c r="AQ83" s="47"/>
      <c r="AS83" s="94"/>
      <c r="AT83" s="95"/>
      <c r="AU83" s="96"/>
      <c r="AV83" s="96"/>
      <c r="AW83" s="96"/>
      <c r="AX83" s="96"/>
      <c r="AY83" s="96"/>
      <c r="AZ83" s="96"/>
      <c r="BA83" s="96"/>
      <c r="BB83" s="96"/>
      <c r="BC83" s="96"/>
      <c r="BD83" s="97"/>
    </row>
    <row r="84" s="1" customFormat="1" ht="10.8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S84" s="98"/>
      <c r="AT84" s="53"/>
      <c r="AU84" s="46"/>
      <c r="AV84" s="46"/>
      <c r="AW84" s="46"/>
      <c r="AX84" s="46"/>
      <c r="AY84" s="46"/>
      <c r="AZ84" s="46"/>
      <c r="BA84" s="46"/>
      <c r="BB84" s="46"/>
      <c r="BC84" s="46"/>
      <c r="BD84" s="99"/>
    </row>
    <row r="85" s="1" customFormat="1" ht="29.28" customHeight="1">
      <c r="B85" s="45"/>
      <c r="C85" s="100" t="s">
        <v>66</v>
      </c>
      <c r="D85" s="101"/>
      <c r="E85" s="101"/>
      <c r="F85" s="101"/>
      <c r="G85" s="101"/>
      <c r="H85" s="102"/>
      <c r="I85" s="103" t="s">
        <v>67</v>
      </c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3" t="s">
        <v>68</v>
      </c>
      <c r="AH85" s="101"/>
      <c r="AI85" s="101"/>
      <c r="AJ85" s="101"/>
      <c r="AK85" s="101"/>
      <c r="AL85" s="101"/>
      <c r="AM85" s="101"/>
      <c r="AN85" s="103" t="s">
        <v>69</v>
      </c>
      <c r="AO85" s="101"/>
      <c r="AP85" s="104"/>
      <c r="AQ85" s="47"/>
      <c r="AS85" s="105" t="s">
        <v>70</v>
      </c>
      <c r="AT85" s="106" t="s">
        <v>71</v>
      </c>
      <c r="AU85" s="106" t="s">
        <v>72</v>
      </c>
      <c r="AV85" s="106" t="s">
        <v>73</v>
      </c>
      <c r="AW85" s="106" t="s">
        <v>74</v>
      </c>
      <c r="AX85" s="106" t="s">
        <v>75</v>
      </c>
      <c r="AY85" s="106" t="s">
        <v>76</v>
      </c>
      <c r="AZ85" s="106" t="s">
        <v>77</v>
      </c>
      <c r="BA85" s="106" t="s">
        <v>78</v>
      </c>
      <c r="BB85" s="106" t="s">
        <v>79</v>
      </c>
      <c r="BC85" s="106" t="s">
        <v>80</v>
      </c>
      <c r="BD85" s="107" t="s">
        <v>81</v>
      </c>
    </row>
    <row r="86" s="1" customFormat="1" ht="10.8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/>
      <c r="AS86" s="108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7"/>
    </row>
    <row r="87" s="4" customFormat="1" ht="32.4" customHeight="1">
      <c r="B87" s="83"/>
      <c r="C87" s="109" t="s">
        <v>82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1">
        <f>ROUND(AG88+AG90+AG105+AG107+AG109+AG116+AG118,0)</f>
        <v>0</v>
      </c>
      <c r="AH87" s="111"/>
      <c r="AI87" s="111"/>
      <c r="AJ87" s="111"/>
      <c r="AK87" s="111"/>
      <c r="AL87" s="111"/>
      <c r="AM87" s="111"/>
      <c r="AN87" s="112">
        <f>SUM(AG87,AT87)</f>
        <v>0</v>
      </c>
      <c r="AO87" s="112"/>
      <c r="AP87" s="112"/>
      <c r="AQ87" s="87"/>
      <c r="AS87" s="113">
        <f>ROUND(AS88+AS90+AS105+AS107+AS109+AS116+AS118,0)</f>
        <v>0</v>
      </c>
      <c r="AT87" s="114">
        <f>ROUND(SUM(AV87:AW87),1)</f>
        <v>0</v>
      </c>
      <c r="AU87" s="115">
        <f>ROUND(AU88+AU90+AU105+AU107+AU109+AU116+AU118,5)</f>
        <v>0</v>
      </c>
      <c r="AV87" s="114">
        <f>ROUND(AZ87*L31,1)</f>
        <v>0</v>
      </c>
      <c r="AW87" s="114">
        <f>ROUND(BA87*L32,1)</f>
        <v>0</v>
      </c>
      <c r="AX87" s="114">
        <f>ROUND(BB87*L31,1)</f>
        <v>0</v>
      </c>
      <c r="AY87" s="114">
        <f>ROUND(BC87*L32,1)</f>
        <v>0</v>
      </c>
      <c r="AZ87" s="114">
        <f>ROUND(AZ88+AZ90+AZ105+AZ107+AZ109+AZ116+AZ118,0)</f>
        <v>0</v>
      </c>
      <c r="BA87" s="114">
        <f>ROUND(BA88+BA90+BA105+BA107+BA109+BA116+BA118,0)</f>
        <v>0</v>
      </c>
      <c r="BB87" s="114">
        <f>ROUND(BB88+BB90+BB105+BB107+BB109+BB116+BB118,0)</f>
        <v>0</v>
      </c>
      <c r="BC87" s="114">
        <f>ROUND(BC88+BC90+BC105+BC107+BC109+BC116+BC118,0)</f>
        <v>0</v>
      </c>
      <c r="BD87" s="116">
        <f>ROUND(BD88+BD90+BD105+BD107+BD109+BD116+BD118,0)</f>
        <v>0</v>
      </c>
      <c r="BS87" s="117" t="s">
        <v>83</v>
      </c>
      <c r="BT87" s="117" t="s">
        <v>84</v>
      </c>
      <c r="BU87" s="118" t="s">
        <v>85</v>
      </c>
      <c r="BV87" s="117" t="s">
        <v>86</v>
      </c>
      <c r="BW87" s="117" t="s">
        <v>87</v>
      </c>
      <c r="BX87" s="117" t="s">
        <v>88</v>
      </c>
    </row>
    <row r="88" s="5" customFormat="1" ht="16.5" customHeight="1">
      <c r="B88" s="119"/>
      <c r="C88" s="120"/>
      <c r="D88" s="121" t="s">
        <v>89</v>
      </c>
      <c r="E88" s="121"/>
      <c r="F88" s="121"/>
      <c r="G88" s="121"/>
      <c r="H88" s="121"/>
      <c r="I88" s="122"/>
      <c r="J88" s="121" t="s">
        <v>90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ROUND(AG89,0)</f>
        <v>0</v>
      </c>
      <c r="AH88" s="122"/>
      <c r="AI88" s="122"/>
      <c r="AJ88" s="122"/>
      <c r="AK88" s="122"/>
      <c r="AL88" s="122"/>
      <c r="AM88" s="122"/>
      <c r="AN88" s="124">
        <f>SUM(AG88,AT88)</f>
        <v>0</v>
      </c>
      <c r="AO88" s="122"/>
      <c r="AP88" s="122"/>
      <c r="AQ88" s="125"/>
      <c r="AS88" s="126">
        <f>ROUND(AS89,0)</f>
        <v>0</v>
      </c>
      <c r="AT88" s="127">
        <f>ROUND(SUM(AV88:AW88),1)</f>
        <v>0</v>
      </c>
      <c r="AU88" s="128">
        <f>ROUND(AU89,5)</f>
        <v>0</v>
      </c>
      <c r="AV88" s="127">
        <f>ROUND(AZ88*L31,1)</f>
        <v>0</v>
      </c>
      <c r="AW88" s="127">
        <f>ROUND(BA88*L32,1)</f>
        <v>0</v>
      </c>
      <c r="AX88" s="127">
        <f>ROUND(BB88*L31,1)</f>
        <v>0</v>
      </c>
      <c r="AY88" s="127">
        <f>ROUND(BC88*L32,1)</f>
        <v>0</v>
      </c>
      <c r="AZ88" s="127">
        <f>ROUND(AZ89,0)</f>
        <v>0</v>
      </c>
      <c r="BA88" s="127">
        <f>ROUND(BA89,0)</f>
        <v>0</v>
      </c>
      <c r="BB88" s="127">
        <f>ROUND(BB89,0)</f>
        <v>0</v>
      </c>
      <c r="BC88" s="127">
        <f>ROUND(BC89,0)</f>
        <v>0</v>
      </c>
      <c r="BD88" s="129">
        <f>ROUND(BD89,0)</f>
        <v>0</v>
      </c>
      <c r="BS88" s="130" t="s">
        <v>83</v>
      </c>
      <c r="BT88" s="130" t="s">
        <v>40</v>
      </c>
      <c r="BU88" s="130" t="s">
        <v>85</v>
      </c>
      <c r="BV88" s="130" t="s">
        <v>86</v>
      </c>
      <c r="BW88" s="130" t="s">
        <v>91</v>
      </c>
      <c r="BX88" s="130" t="s">
        <v>87</v>
      </c>
    </row>
    <row r="89" s="6" customFormat="1" ht="16.5" customHeight="1">
      <c r="A89" s="131" t="s">
        <v>92</v>
      </c>
      <c r="B89" s="132"/>
      <c r="C89" s="133"/>
      <c r="D89" s="133"/>
      <c r="E89" s="134" t="s">
        <v>89</v>
      </c>
      <c r="F89" s="134"/>
      <c r="G89" s="134"/>
      <c r="H89" s="134"/>
      <c r="I89" s="134"/>
      <c r="J89" s="133"/>
      <c r="K89" s="134" t="s">
        <v>90</v>
      </c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5">
        <f>'OD - Odstranění stavby'!M31</f>
        <v>0</v>
      </c>
      <c r="AH89" s="133"/>
      <c r="AI89" s="133"/>
      <c r="AJ89" s="133"/>
      <c r="AK89" s="133"/>
      <c r="AL89" s="133"/>
      <c r="AM89" s="133"/>
      <c r="AN89" s="135">
        <f>SUM(AG89,AT89)</f>
        <v>0</v>
      </c>
      <c r="AO89" s="133"/>
      <c r="AP89" s="133"/>
      <c r="AQ89" s="136"/>
      <c r="AS89" s="137">
        <f>'OD - Odstranění stavby'!M29</f>
        <v>0</v>
      </c>
      <c r="AT89" s="138">
        <f>ROUND(SUM(AV89:AW89),1)</f>
        <v>0</v>
      </c>
      <c r="AU89" s="139">
        <f>'OD - Odstranění stavby'!W124</f>
        <v>0</v>
      </c>
      <c r="AV89" s="138">
        <f>'OD - Odstranění stavby'!M33</f>
        <v>0</v>
      </c>
      <c r="AW89" s="138">
        <f>'OD - Odstranění stavby'!M34</f>
        <v>0</v>
      </c>
      <c r="AX89" s="138">
        <f>'OD - Odstranění stavby'!M35</f>
        <v>0</v>
      </c>
      <c r="AY89" s="138">
        <f>'OD - Odstranění stavby'!M36</f>
        <v>0</v>
      </c>
      <c r="AZ89" s="138">
        <f>'OD - Odstranění stavby'!H33</f>
        <v>0</v>
      </c>
      <c r="BA89" s="138">
        <f>'OD - Odstranění stavby'!H34</f>
        <v>0</v>
      </c>
      <c r="BB89" s="138">
        <f>'OD - Odstranění stavby'!H35</f>
        <v>0</v>
      </c>
      <c r="BC89" s="138">
        <f>'OD - Odstranění stavby'!H36</f>
        <v>0</v>
      </c>
      <c r="BD89" s="140">
        <f>'OD - Odstranění stavby'!H37</f>
        <v>0</v>
      </c>
      <c r="BT89" s="141" t="s">
        <v>93</v>
      </c>
      <c r="BV89" s="141" t="s">
        <v>86</v>
      </c>
      <c r="BW89" s="141" t="s">
        <v>94</v>
      </c>
      <c r="BX89" s="141" t="s">
        <v>91</v>
      </c>
    </row>
    <row r="90" s="5" customFormat="1" ht="16.5" customHeight="1">
      <c r="B90" s="119"/>
      <c r="C90" s="120"/>
      <c r="D90" s="121" t="s">
        <v>95</v>
      </c>
      <c r="E90" s="121"/>
      <c r="F90" s="121"/>
      <c r="G90" s="121"/>
      <c r="H90" s="121"/>
      <c r="I90" s="122"/>
      <c r="J90" s="121" t="s">
        <v>96</v>
      </c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3">
        <f>ROUND(AG91+SUM(AG94:AG104),0)</f>
        <v>0</v>
      </c>
      <c r="AH90" s="122"/>
      <c r="AI90" s="122"/>
      <c r="AJ90" s="122"/>
      <c r="AK90" s="122"/>
      <c r="AL90" s="122"/>
      <c r="AM90" s="122"/>
      <c r="AN90" s="124">
        <f>SUM(AG90,AT90)</f>
        <v>0</v>
      </c>
      <c r="AO90" s="122"/>
      <c r="AP90" s="122"/>
      <c r="AQ90" s="125"/>
      <c r="AS90" s="126">
        <f>ROUND(AS91+SUM(AS94:AS104),0)</f>
        <v>0</v>
      </c>
      <c r="AT90" s="127">
        <f>ROUND(SUM(AV90:AW90),1)</f>
        <v>0</v>
      </c>
      <c r="AU90" s="128">
        <f>ROUND(AU91+SUM(AU94:AU104),5)</f>
        <v>0</v>
      </c>
      <c r="AV90" s="127">
        <f>ROUND(AZ90*L31,1)</f>
        <v>0</v>
      </c>
      <c r="AW90" s="127">
        <f>ROUND(BA90*L32,1)</f>
        <v>0</v>
      </c>
      <c r="AX90" s="127">
        <f>ROUND(BB90*L31,1)</f>
        <v>0</v>
      </c>
      <c r="AY90" s="127">
        <f>ROUND(BC90*L32,1)</f>
        <v>0</v>
      </c>
      <c r="AZ90" s="127">
        <f>ROUND(AZ91+SUM(AZ94:AZ104),0)</f>
        <v>0</v>
      </c>
      <c r="BA90" s="127">
        <f>ROUND(BA91+SUM(BA94:BA104),0)</f>
        <v>0</v>
      </c>
      <c r="BB90" s="127">
        <f>ROUND(BB91+SUM(BB94:BB104),0)</f>
        <v>0</v>
      </c>
      <c r="BC90" s="127">
        <f>ROUND(BC91+SUM(BC94:BC104),0)</f>
        <v>0</v>
      </c>
      <c r="BD90" s="129">
        <f>ROUND(BD91+SUM(BD94:BD104),0)</f>
        <v>0</v>
      </c>
      <c r="BS90" s="130" t="s">
        <v>83</v>
      </c>
      <c r="BT90" s="130" t="s">
        <v>40</v>
      </c>
      <c r="BU90" s="130" t="s">
        <v>85</v>
      </c>
      <c r="BV90" s="130" t="s">
        <v>86</v>
      </c>
      <c r="BW90" s="130" t="s">
        <v>97</v>
      </c>
      <c r="BX90" s="130" t="s">
        <v>87</v>
      </c>
    </row>
    <row r="91" s="6" customFormat="1" ht="16.5" customHeight="1">
      <c r="B91" s="132"/>
      <c r="C91" s="133"/>
      <c r="D91" s="133"/>
      <c r="E91" s="134" t="s">
        <v>98</v>
      </c>
      <c r="F91" s="134"/>
      <c r="G91" s="134"/>
      <c r="H91" s="134"/>
      <c r="I91" s="134"/>
      <c r="J91" s="133"/>
      <c r="K91" s="134" t="s">
        <v>99</v>
      </c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42">
        <f>ROUND(SUM(AG92:AG93),0)</f>
        <v>0</v>
      </c>
      <c r="AH91" s="133"/>
      <c r="AI91" s="133"/>
      <c r="AJ91" s="133"/>
      <c r="AK91" s="133"/>
      <c r="AL91" s="133"/>
      <c r="AM91" s="133"/>
      <c r="AN91" s="135">
        <f>SUM(AG91,AT91)</f>
        <v>0</v>
      </c>
      <c r="AO91" s="133"/>
      <c r="AP91" s="133"/>
      <c r="AQ91" s="136"/>
      <c r="AS91" s="137">
        <f>ROUND(SUM(AS92:AS93),0)</f>
        <v>0</v>
      </c>
      <c r="AT91" s="138">
        <f>ROUND(SUM(AV91:AW91),1)</f>
        <v>0</v>
      </c>
      <c r="AU91" s="139">
        <f>ROUND(SUM(AU92:AU93),5)</f>
        <v>0</v>
      </c>
      <c r="AV91" s="138">
        <f>ROUND(AZ91*L31,1)</f>
        <v>0</v>
      </c>
      <c r="AW91" s="138">
        <f>ROUND(BA91*L32,1)</f>
        <v>0</v>
      </c>
      <c r="AX91" s="138">
        <f>ROUND(BB91*L31,1)</f>
        <v>0</v>
      </c>
      <c r="AY91" s="138">
        <f>ROUND(BC91*L32,1)</f>
        <v>0</v>
      </c>
      <c r="AZ91" s="138">
        <f>ROUND(SUM(AZ92:AZ93),0)</f>
        <v>0</v>
      </c>
      <c r="BA91" s="138">
        <f>ROUND(SUM(BA92:BA93),0)</f>
        <v>0</v>
      </c>
      <c r="BB91" s="138">
        <f>ROUND(SUM(BB92:BB93),0)</f>
        <v>0</v>
      </c>
      <c r="BC91" s="138">
        <f>ROUND(SUM(BC92:BC93),0)</f>
        <v>0</v>
      </c>
      <c r="BD91" s="140">
        <f>ROUND(SUM(BD92:BD93),0)</f>
        <v>0</v>
      </c>
      <c r="BS91" s="141" t="s">
        <v>83</v>
      </c>
      <c r="BT91" s="141" t="s">
        <v>93</v>
      </c>
      <c r="BV91" s="141" t="s">
        <v>86</v>
      </c>
      <c r="BW91" s="141" t="s">
        <v>100</v>
      </c>
      <c r="BX91" s="141" t="s">
        <v>97</v>
      </c>
    </row>
    <row r="92" s="6" customFormat="1" ht="16.5" customHeight="1">
      <c r="A92" s="131" t="s">
        <v>92</v>
      </c>
      <c r="B92" s="132"/>
      <c r="C92" s="133"/>
      <c r="D92" s="133"/>
      <c r="E92" s="133"/>
      <c r="F92" s="134" t="s">
        <v>98</v>
      </c>
      <c r="G92" s="134"/>
      <c r="H92" s="134"/>
      <c r="I92" s="134"/>
      <c r="J92" s="134"/>
      <c r="K92" s="133"/>
      <c r="L92" s="134" t="s">
        <v>99</v>
      </c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5">
        <f>'001 - Stavební část'!M31</f>
        <v>0</v>
      </c>
      <c r="AH92" s="133"/>
      <c r="AI92" s="133"/>
      <c r="AJ92" s="133"/>
      <c r="AK92" s="133"/>
      <c r="AL92" s="133"/>
      <c r="AM92" s="133"/>
      <c r="AN92" s="135">
        <f>SUM(AG92,AT92)</f>
        <v>0</v>
      </c>
      <c r="AO92" s="133"/>
      <c r="AP92" s="133"/>
      <c r="AQ92" s="136"/>
      <c r="AS92" s="137">
        <f>'001 - Stavební část'!M29</f>
        <v>0</v>
      </c>
      <c r="AT92" s="138">
        <f>ROUND(SUM(AV92:AW92),1)</f>
        <v>0</v>
      </c>
      <c r="AU92" s="139">
        <f>'001 - Stavební část'!W143</f>
        <v>0</v>
      </c>
      <c r="AV92" s="138">
        <f>'001 - Stavební část'!M33</f>
        <v>0</v>
      </c>
      <c r="AW92" s="138">
        <f>'001 - Stavební část'!M34</f>
        <v>0</v>
      </c>
      <c r="AX92" s="138">
        <f>'001 - Stavební část'!M35</f>
        <v>0</v>
      </c>
      <c r="AY92" s="138">
        <f>'001 - Stavební část'!M36</f>
        <v>0</v>
      </c>
      <c r="AZ92" s="138">
        <f>'001 - Stavební část'!H33</f>
        <v>0</v>
      </c>
      <c r="BA92" s="138">
        <f>'001 - Stavební část'!H34</f>
        <v>0</v>
      </c>
      <c r="BB92" s="138">
        <f>'001 - Stavební část'!H35</f>
        <v>0</v>
      </c>
      <c r="BC92" s="138">
        <f>'001 - Stavební část'!H36</f>
        <v>0</v>
      </c>
      <c r="BD92" s="140">
        <f>'001 - Stavební část'!H37</f>
        <v>0</v>
      </c>
      <c r="BT92" s="141" t="s">
        <v>101</v>
      </c>
      <c r="BU92" s="141" t="s">
        <v>102</v>
      </c>
      <c r="BV92" s="141" t="s">
        <v>86</v>
      </c>
      <c r="BW92" s="141" t="s">
        <v>100</v>
      </c>
      <c r="BX92" s="141" t="s">
        <v>97</v>
      </c>
    </row>
    <row r="93" s="6" customFormat="1" ht="16.5" customHeight="1">
      <c r="A93" s="131" t="s">
        <v>92</v>
      </c>
      <c r="B93" s="132"/>
      <c r="C93" s="133"/>
      <c r="D93" s="133"/>
      <c r="E93" s="133"/>
      <c r="F93" s="134" t="s">
        <v>103</v>
      </c>
      <c r="G93" s="134"/>
      <c r="H93" s="134"/>
      <c r="I93" s="134"/>
      <c r="J93" s="134"/>
      <c r="K93" s="133"/>
      <c r="L93" s="134" t="s">
        <v>104</v>
      </c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5">
        <f>'001A - Pilotové založení ...'!M32</f>
        <v>0</v>
      </c>
      <c r="AH93" s="133"/>
      <c r="AI93" s="133"/>
      <c r="AJ93" s="133"/>
      <c r="AK93" s="133"/>
      <c r="AL93" s="133"/>
      <c r="AM93" s="133"/>
      <c r="AN93" s="135">
        <f>SUM(AG93,AT93)</f>
        <v>0</v>
      </c>
      <c r="AO93" s="133"/>
      <c r="AP93" s="133"/>
      <c r="AQ93" s="136"/>
      <c r="AS93" s="137">
        <f>'001A - Pilotové založení ...'!M30</f>
        <v>0</v>
      </c>
      <c r="AT93" s="138">
        <f>ROUND(SUM(AV93:AW93),1)</f>
        <v>0</v>
      </c>
      <c r="AU93" s="139">
        <f>'001A - Pilotové založení ...'!W124</f>
        <v>0</v>
      </c>
      <c r="AV93" s="138">
        <f>'001A - Pilotové založení ...'!M34</f>
        <v>0</v>
      </c>
      <c r="AW93" s="138">
        <f>'001A - Pilotové založení ...'!M35</f>
        <v>0</v>
      </c>
      <c r="AX93" s="138">
        <f>'001A - Pilotové založení ...'!M36</f>
        <v>0</v>
      </c>
      <c r="AY93" s="138">
        <f>'001A - Pilotové založení ...'!M37</f>
        <v>0</v>
      </c>
      <c r="AZ93" s="138">
        <f>'001A - Pilotové založení ...'!H34</f>
        <v>0</v>
      </c>
      <c r="BA93" s="138">
        <f>'001A - Pilotové založení ...'!H35</f>
        <v>0</v>
      </c>
      <c r="BB93" s="138">
        <f>'001A - Pilotové založení ...'!H36</f>
        <v>0</v>
      </c>
      <c r="BC93" s="138">
        <f>'001A - Pilotové založení ...'!H37</f>
        <v>0</v>
      </c>
      <c r="BD93" s="140">
        <f>'001A - Pilotové založení ...'!H38</f>
        <v>0</v>
      </c>
      <c r="BT93" s="141" t="s">
        <v>101</v>
      </c>
      <c r="BV93" s="141" t="s">
        <v>86</v>
      </c>
      <c r="BW93" s="141" t="s">
        <v>105</v>
      </c>
      <c r="BX93" s="141" t="s">
        <v>100</v>
      </c>
    </row>
    <row r="94" s="6" customFormat="1" ht="16.5" customHeight="1">
      <c r="A94" s="131" t="s">
        <v>92</v>
      </c>
      <c r="B94" s="132"/>
      <c r="C94" s="133"/>
      <c r="D94" s="133"/>
      <c r="E94" s="134" t="s">
        <v>106</v>
      </c>
      <c r="F94" s="134"/>
      <c r="G94" s="134"/>
      <c r="H94" s="134"/>
      <c r="I94" s="134"/>
      <c r="J94" s="133"/>
      <c r="K94" s="134" t="s">
        <v>107</v>
      </c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5">
        <f>'002 - Vzduchotechnika'!M31</f>
        <v>0</v>
      </c>
      <c r="AH94" s="133"/>
      <c r="AI94" s="133"/>
      <c r="AJ94" s="133"/>
      <c r="AK94" s="133"/>
      <c r="AL94" s="133"/>
      <c r="AM94" s="133"/>
      <c r="AN94" s="135">
        <f>SUM(AG94,AT94)</f>
        <v>0</v>
      </c>
      <c r="AO94" s="133"/>
      <c r="AP94" s="133"/>
      <c r="AQ94" s="136"/>
      <c r="AS94" s="137">
        <f>'002 - Vzduchotechnika'!M29</f>
        <v>0</v>
      </c>
      <c r="AT94" s="138">
        <f>ROUND(SUM(AV94:AW94),1)</f>
        <v>0</v>
      </c>
      <c r="AU94" s="139">
        <f>'002 - Vzduchotechnika'!W129</f>
        <v>0</v>
      </c>
      <c r="AV94" s="138">
        <f>'002 - Vzduchotechnika'!M33</f>
        <v>0</v>
      </c>
      <c r="AW94" s="138">
        <f>'002 - Vzduchotechnika'!M34</f>
        <v>0</v>
      </c>
      <c r="AX94" s="138">
        <f>'002 - Vzduchotechnika'!M35</f>
        <v>0</v>
      </c>
      <c r="AY94" s="138">
        <f>'002 - Vzduchotechnika'!M36</f>
        <v>0</v>
      </c>
      <c r="AZ94" s="138">
        <f>'002 - Vzduchotechnika'!H33</f>
        <v>0</v>
      </c>
      <c r="BA94" s="138">
        <f>'002 - Vzduchotechnika'!H34</f>
        <v>0</v>
      </c>
      <c r="BB94" s="138">
        <f>'002 - Vzduchotechnika'!H35</f>
        <v>0</v>
      </c>
      <c r="BC94" s="138">
        <f>'002 - Vzduchotechnika'!H36</f>
        <v>0</v>
      </c>
      <c r="BD94" s="140">
        <f>'002 - Vzduchotechnika'!H37</f>
        <v>0</v>
      </c>
      <c r="BT94" s="141" t="s">
        <v>93</v>
      </c>
      <c r="BV94" s="141" t="s">
        <v>86</v>
      </c>
      <c r="BW94" s="141" t="s">
        <v>108</v>
      </c>
      <c r="BX94" s="141" t="s">
        <v>97</v>
      </c>
    </row>
    <row r="95" s="6" customFormat="1" ht="16.5" customHeight="1">
      <c r="A95" s="131" t="s">
        <v>92</v>
      </c>
      <c r="B95" s="132"/>
      <c r="C95" s="133"/>
      <c r="D95" s="133"/>
      <c r="E95" s="134" t="s">
        <v>109</v>
      </c>
      <c r="F95" s="134"/>
      <c r="G95" s="134"/>
      <c r="H95" s="134"/>
      <c r="I95" s="134"/>
      <c r="J95" s="133"/>
      <c r="K95" s="134" t="s">
        <v>110</v>
      </c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5">
        <f>'003 - Zařízení pro vytápě...'!M31</f>
        <v>0</v>
      </c>
      <c r="AH95" s="133"/>
      <c r="AI95" s="133"/>
      <c r="AJ95" s="133"/>
      <c r="AK95" s="133"/>
      <c r="AL95" s="133"/>
      <c r="AM95" s="133"/>
      <c r="AN95" s="135">
        <f>SUM(AG95,AT95)</f>
        <v>0</v>
      </c>
      <c r="AO95" s="133"/>
      <c r="AP95" s="133"/>
      <c r="AQ95" s="136"/>
      <c r="AS95" s="137">
        <f>'003 - Zařízení pro vytápě...'!M29</f>
        <v>0</v>
      </c>
      <c r="AT95" s="138">
        <f>ROUND(SUM(AV95:AW95),1)</f>
        <v>0</v>
      </c>
      <c r="AU95" s="139">
        <f>'003 - Zařízení pro vytápě...'!W128</f>
        <v>0</v>
      </c>
      <c r="AV95" s="138">
        <f>'003 - Zařízení pro vytápě...'!M33</f>
        <v>0</v>
      </c>
      <c r="AW95" s="138">
        <f>'003 - Zařízení pro vytápě...'!M34</f>
        <v>0</v>
      </c>
      <c r="AX95" s="138">
        <f>'003 - Zařízení pro vytápě...'!M35</f>
        <v>0</v>
      </c>
      <c r="AY95" s="138">
        <f>'003 - Zařízení pro vytápě...'!M36</f>
        <v>0</v>
      </c>
      <c r="AZ95" s="138">
        <f>'003 - Zařízení pro vytápě...'!H33</f>
        <v>0</v>
      </c>
      <c r="BA95" s="138">
        <f>'003 - Zařízení pro vytápě...'!H34</f>
        <v>0</v>
      </c>
      <c r="BB95" s="138">
        <f>'003 - Zařízení pro vytápě...'!H35</f>
        <v>0</v>
      </c>
      <c r="BC95" s="138">
        <f>'003 - Zařízení pro vytápě...'!H36</f>
        <v>0</v>
      </c>
      <c r="BD95" s="140">
        <f>'003 - Zařízení pro vytápě...'!H37</f>
        <v>0</v>
      </c>
      <c r="BT95" s="141" t="s">
        <v>93</v>
      </c>
      <c r="BV95" s="141" t="s">
        <v>86</v>
      </c>
      <c r="BW95" s="141" t="s">
        <v>111</v>
      </c>
      <c r="BX95" s="141" t="s">
        <v>97</v>
      </c>
    </row>
    <row r="96" s="6" customFormat="1" ht="16.5" customHeight="1">
      <c r="A96" s="131" t="s">
        <v>92</v>
      </c>
      <c r="B96" s="132"/>
      <c r="C96" s="133"/>
      <c r="D96" s="133"/>
      <c r="E96" s="134" t="s">
        <v>112</v>
      </c>
      <c r="F96" s="134"/>
      <c r="G96" s="134"/>
      <c r="H96" s="134"/>
      <c r="I96" s="134"/>
      <c r="J96" s="133"/>
      <c r="K96" s="134" t="s">
        <v>113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'004 - Areálový plynovod'!M31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/>
      <c r="AS96" s="137">
        <f>'004 - Areálový plynovod'!M29</f>
        <v>0</v>
      </c>
      <c r="AT96" s="138">
        <f>ROUND(SUM(AV96:AW96),1)</f>
        <v>0</v>
      </c>
      <c r="AU96" s="139">
        <f>'004 - Areálový plynovod'!W125</f>
        <v>0</v>
      </c>
      <c r="AV96" s="138">
        <f>'004 - Areálový plynovod'!M33</f>
        <v>0</v>
      </c>
      <c r="AW96" s="138">
        <f>'004 - Areálový plynovod'!M34</f>
        <v>0</v>
      </c>
      <c r="AX96" s="138">
        <f>'004 - Areálový plynovod'!M35</f>
        <v>0</v>
      </c>
      <c r="AY96" s="138">
        <f>'004 - Areálový plynovod'!M36</f>
        <v>0</v>
      </c>
      <c r="AZ96" s="138">
        <f>'004 - Areálový plynovod'!H33</f>
        <v>0</v>
      </c>
      <c r="BA96" s="138">
        <f>'004 - Areálový plynovod'!H34</f>
        <v>0</v>
      </c>
      <c r="BB96" s="138">
        <f>'004 - Areálový plynovod'!H35</f>
        <v>0</v>
      </c>
      <c r="BC96" s="138">
        <f>'004 - Areálový plynovod'!H36</f>
        <v>0</v>
      </c>
      <c r="BD96" s="140">
        <f>'004 - Areálový plynovod'!H37</f>
        <v>0</v>
      </c>
      <c r="BT96" s="141" t="s">
        <v>93</v>
      </c>
      <c r="BV96" s="141" t="s">
        <v>86</v>
      </c>
      <c r="BW96" s="141" t="s">
        <v>114</v>
      </c>
      <c r="BX96" s="141" t="s">
        <v>97</v>
      </c>
    </row>
    <row r="97" s="6" customFormat="1" ht="16.5" customHeight="1">
      <c r="A97" s="131" t="s">
        <v>92</v>
      </c>
      <c r="B97" s="132"/>
      <c r="C97" s="133"/>
      <c r="D97" s="133"/>
      <c r="E97" s="134" t="s">
        <v>115</v>
      </c>
      <c r="F97" s="134"/>
      <c r="G97" s="134"/>
      <c r="H97" s="134"/>
      <c r="I97" s="134"/>
      <c r="J97" s="133"/>
      <c r="K97" s="134" t="s">
        <v>116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'005 - Kabelová přípojka NN'!M31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/>
      <c r="AS97" s="137">
        <f>'005 - Kabelová přípojka NN'!M29</f>
        <v>0</v>
      </c>
      <c r="AT97" s="138">
        <f>ROUND(SUM(AV97:AW97),1)</f>
        <v>0</v>
      </c>
      <c r="AU97" s="139">
        <f>'005 - Kabelová přípojka NN'!W124</f>
        <v>0</v>
      </c>
      <c r="AV97" s="138">
        <f>'005 - Kabelová přípojka NN'!M33</f>
        <v>0</v>
      </c>
      <c r="AW97" s="138">
        <f>'005 - Kabelová přípojka NN'!M34</f>
        <v>0</v>
      </c>
      <c r="AX97" s="138">
        <f>'005 - Kabelová přípojka NN'!M35</f>
        <v>0</v>
      </c>
      <c r="AY97" s="138">
        <f>'005 - Kabelová přípojka NN'!M36</f>
        <v>0</v>
      </c>
      <c r="AZ97" s="138">
        <f>'005 - Kabelová přípojka NN'!H33</f>
        <v>0</v>
      </c>
      <c r="BA97" s="138">
        <f>'005 - Kabelová přípojka NN'!H34</f>
        <v>0</v>
      </c>
      <c r="BB97" s="138">
        <f>'005 - Kabelová přípojka NN'!H35</f>
        <v>0</v>
      </c>
      <c r="BC97" s="138">
        <f>'005 - Kabelová přípojka NN'!H36</f>
        <v>0</v>
      </c>
      <c r="BD97" s="140">
        <f>'005 - Kabelová přípojka NN'!H37</f>
        <v>0</v>
      </c>
      <c r="BT97" s="141" t="s">
        <v>93</v>
      </c>
      <c r="BV97" s="141" t="s">
        <v>86</v>
      </c>
      <c r="BW97" s="141" t="s">
        <v>117</v>
      </c>
      <c r="BX97" s="141" t="s">
        <v>97</v>
      </c>
    </row>
    <row r="98" s="6" customFormat="1" ht="16.5" customHeight="1">
      <c r="A98" s="131" t="s">
        <v>92</v>
      </c>
      <c r="B98" s="132"/>
      <c r="C98" s="133"/>
      <c r="D98" s="133"/>
      <c r="E98" s="134" t="s">
        <v>118</v>
      </c>
      <c r="F98" s="134"/>
      <c r="G98" s="134"/>
      <c r="H98" s="134"/>
      <c r="I98" s="134"/>
      <c r="J98" s="133"/>
      <c r="K98" s="134" t="s">
        <v>119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'006 - Elektroinstalace - ...'!M31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/>
      <c r="AS98" s="137">
        <f>'006 - Elektroinstalace - ...'!M29</f>
        <v>0</v>
      </c>
      <c r="AT98" s="138">
        <f>ROUND(SUM(AV98:AW98),1)</f>
        <v>0</v>
      </c>
      <c r="AU98" s="139">
        <f>'006 - Elektroinstalace - ...'!W124</f>
        <v>0</v>
      </c>
      <c r="AV98" s="138">
        <f>'006 - Elektroinstalace - ...'!M33</f>
        <v>0</v>
      </c>
      <c r="AW98" s="138">
        <f>'006 - Elektroinstalace - ...'!M34</f>
        <v>0</v>
      </c>
      <c r="AX98" s="138">
        <f>'006 - Elektroinstalace - ...'!M35</f>
        <v>0</v>
      </c>
      <c r="AY98" s="138">
        <f>'006 - Elektroinstalace - ...'!M36</f>
        <v>0</v>
      </c>
      <c r="AZ98" s="138">
        <f>'006 - Elektroinstalace - ...'!H33</f>
        <v>0</v>
      </c>
      <c r="BA98" s="138">
        <f>'006 - Elektroinstalace - ...'!H34</f>
        <v>0</v>
      </c>
      <c r="BB98" s="138">
        <f>'006 - Elektroinstalace - ...'!H35</f>
        <v>0</v>
      </c>
      <c r="BC98" s="138">
        <f>'006 - Elektroinstalace - ...'!H36</f>
        <v>0</v>
      </c>
      <c r="BD98" s="140">
        <f>'006 - Elektroinstalace - ...'!H37</f>
        <v>0</v>
      </c>
      <c r="BT98" s="141" t="s">
        <v>93</v>
      </c>
      <c r="BV98" s="141" t="s">
        <v>86</v>
      </c>
      <c r="BW98" s="141" t="s">
        <v>120</v>
      </c>
      <c r="BX98" s="141" t="s">
        <v>97</v>
      </c>
    </row>
    <row r="99" s="6" customFormat="1" ht="16.5" customHeight="1">
      <c r="A99" s="131" t="s">
        <v>92</v>
      </c>
      <c r="B99" s="132"/>
      <c r="C99" s="133"/>
      <c r="D99" s="133"/>
      <c r="E99" s="134" t="s">
        <v>121</v>
      </c>
      <c r="F99" s="134"/>
      <c r="G99" s="134"/>
      <c r="H99" s="134"/>
      <c r="I99" s="134"/>
      <c r="J99" s="133"/>
      <c r="K99" s="134" t="s">
        <v>122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'007 - Elektroinstalace - ...'!M31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/>
      <c r="AS99" s="137">
        <f>'007 - Elektroinstalace - ...'!M29</f>
        <v>0</v>
      </c>
      <c r="AT99" s="138">
        <f>ROUND(SUM(AV99:AW99),1)</f>
        <v>0</v>
      </c>
      <c r="AU99" s="139">
        <f>'007 - Elektroinstalace - ...'!W121</f>
        <v>0</v>
      </c>
      <c r="AV99" s="138">
        <f>'007 - Elektroinstalace - ...'!M33</f>
        <v>0</v>
      </c>
      <c r="AW99" s="138">
        <f>'007 - Elektroinstalace - ...'!M34</f>
        <v>0</v>
      </c>
      <c r="AX99" s="138">
        <f>'007 - Elektroinstalace - ...'!M35</f>
        <v>0</v>
      </c>
      <c r="AY99" s="138">
        <f>'007 - Elektroinstalace - ...'!M36</f>
        <v>0</v>
      </c>
      <c r="AZ99" s="138">
        <f>'007 - Elektroinstalace - ...'!H33</f>
        <v>0</v>
      </c>
      <c r="BA99" s="138">
        <f>'007 - Elektroinstalace - ...'!H34</f>
        <v>0</v>
      </c>
      <c r="BB99" s="138">
        <f>'007 - Elektroinstalace - ...'!H35</f>
        <v>0</v>
      </c>
      <c r="BC99" s="138">
        <f>'007 - Elektroinstalace - ...'!H36</f>
        <v>0</v>
      </c>
      <c r="BD99" s="140">
        <f>'007 - Elektroinstalace - ...'!H37</f>
        <v>0</v>
      </c>
      <c r="BT99" s="141" t="s">
        <v>93</v>
      </c>
      <c r="BV99" s="141" t="s">
        <v>86</v>
      </c>
      <c r="BW99" s="141" t="s">
        <v>123</v>
      </c>
      <c r="BX99" s="141" t="s">
        <v>97</v>
      </c>
    </row>
    <row r="100" s="6" customFormat="1" ht="16.5" customHeight="1">
      <c r="A100" s="131" t="s">
        <v>92</v>
      </c>
      <c r="B100" s="132"/>
      <c r="C100" s="133"/>
      <c r="D100" s="133"/>
      <c r="E100" s="134" t="s">
        <v>124</v>
      </c>
      <c r="F100" s="134"/>
      <c r="G100" s="134"/>
      <c r="H100" s="134"/>
      <c r="I100" s="134"/>
      <c r="J100" s="133"/>
      <c r="K100" s="134" t="s">
        <v>125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'008 - Ochrana před bleskem'!M31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/>
      <c r="AS100" s="137">
        <f>'008 - Ochrana před bleskem'!M29</f>
        <v>0</v>
      </c>
      <c r="AT100" s="138">
        <f>ROUND(SUM(AV100:AW100),1)</f>
        <v>0</v>
      </c>
      <c r="AU100" s="139">
        <f>'008 - Ochrana před bleskem'!W120</f>
        <v>0</v>
      </c>
      <c r="AV100" s="138">
        <f>'008 - Ochrana před bleskem'!M33</f>
        <v>0</v>
      </c>
      <c r="AW100" s="138">
        <f>'008 - Ochrana před bleskem'!M34</f>
        <v>0</v>
      </c>
      <c r="AX100" s="138">
        <f>'008 - Ochrana před bleskem'!M35</f>
        <v>0</v>
      </c>
      <c r="AY100" s="138">
        <f>'008 - Ochrana před bleskem'!M36</f>
        <v>0</v>
      </c>
      <c r="AZ100" s="138">
        <f>'008 - Ochrana před bleskem'!H33</f>
        <v>0</v>
      </c>
      <c r="BA100" s="138">
        <f>'008 - Ochrana před bleskem'!H34</f>
        <v>0</v>
      </c>
      <c r="BB100" s="138">
        <f>'008 - Ochrana před bleskem'!H35</f>
        <v>0</v>
      </c>
      <c r="BC100" s="138">
        <f>'008 - Ochrana před bleskem'!H36</f>
        <v>0</v>
      </c>
      <c r="BD100" s="140">
        <f>'008 - Ochrana před bleskem'!H37</f>
        <v>0</v>
      </c>
      <c r="BT100" s="141" t="s">
        <v>93</v>
      </c>
      <c r="BV100" s="141" t="s">
        <v>86</v>
      </c>
      <c r="BW100" s="141" t="s">
        <v>126</v>
      </c>
      <c r="BX100" s="141" t="s">
        <v>97</v>
      </c>
    </row>
    <row r="101" s="6" customFormat="1" ht="16.5" customHeight="1">
      <c r="A101" s="131" t="s">
        <v>92</v>
      </c>
      <c r="B101" s="132"/>
      <c r="C101" s="133"/>
      <c r="D101" s="133"/>
      <c r="E101" s="134" t="s">
        <v>127</v>
      </c>
      <c r="F101" s="134"/>
      <c r="G101" s="134"/>
      <c r="H101" s="134"/>
      <c r="I101" s="134"/>
      <c r="J101" s="133"/>
      <c r="K101" s="134" t="s">
        <v>128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'009 - Zdravotně technické...'!M31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/>
      <c r="AS101" s="137">
        <f>'009 - Zdravotně technické...'!M29</f>
        <v>0</v>
      </c>
      <c r="AT101" s="138">
        <f>ROUND(SUM(AV101:AW101),1)</f>
        <v>0</v>
      </c>
      <c r="AU101" s="139">
        <f>'009 - Zdravotně technické...'!W132</f>
        <v>0</v>
      </c>
      <c r="AV101" s="138">
        <f>'009 - Zdravotně technické...'!M33</f>
        <v>0</v>
      </c>
      <c r="AW101" s="138">
        <f>'009 - Zdravotně technické...'!M34</f>
        <v>0</v>
      </c>
      <c r="AX101" s="138">
        <f>'009 - Zdravotně technické...'!M35</f>
        <v>0</v>
      </c>
      <c r="AY101" s="138">
        <f>'009 - Zdravotně technické...'!M36</f>
        <v>0</v>
      </c>
      <c r="AZ101" s="138">
        <f>'009 - Zdravotně technické...'!H33</f>
        <v>0</v>
      </c>
      <c r="BA101" s="138">
        <f>'009 - Zdravotně technické...'!H34</f>
        <v>0</v>
      </c>
      <c r="BB101" s="138">
        <f>'009 - Zdravotně technické...'!H35</f>
        <v>0</v>
      </c>
      <c r="BC101" s="138">
        <f>'009 - Zdravotně technické...'!H36</f>
        <v>0</v>
      </c>
      <c r="BD101" s="140">
        <f>'009 - Zdravotně technické...'!H37</f>
        <v>0</v>
      </c>
      <c r="BT101" s="141" t="s">
        <v>93</v>
      </c>
      <c r="BV101" s="141" t="s">
        <v>86</v>
      </c>
      <c r="BW101" s="141" t="s">
        <v>129</v>
      </c>
      <c r="BX101" s="141" t="s">
        <v>97</v>
      </c>
    </row>
    <row r="102" s="6" customFormat="1" ht="16.5" customHeight="1">
      <c r="A102" s="131" t="s">
        <v>92</v>
      </c>
      <c r="B102" s="132"/>
      <c r="C102" s="133"/>
      <c r="D102" s="133"/>
      <c r="E102" s="134" t="s">
        <v>130</v>
      </c>
      <c r="F102" s="134"/>
      <c r="G102" s="134"/>
      <c r="H102" s="134"/>
      <c r="I102" s="134"/>
      <c r="J102" s="133"/>
      <c r="K102" s="134" t="s">
        <v>131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'010 - Splašková kanalizač...'!M31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/>
      <c r="AS102" s="137">
        <f>'010 - Splašková kanalizač...'!M29</f>
        <v>0</v>
      </c>
      <c r="AT102" s="138">
        <f>ROUND(SUM(AV102:AW102),1)</f>
        <v>0</v>
      </c>
      <c r="AU102" s="139">
        <f>'010 - Splašková kanalizač...'!W122</f>
        <v>0</v>
      </c>
      <c r="AV102" s="138">
        <f>'010 - Splašková kanalizač...'!M33</f>
        <v>0</v>
      </c>
      <c r="AW102" s="138">
        <f>'010 - Splašková kanalizač...'!M34</f>
        <v>0</v>
      </c>
      <c r="AX102" s="138">
        <f>'010 - Splašková kanalizač...'!M35</f>
        <v>0</v>
      </c>
      <c r="AY102" s="138">
        <f>'010 - Splašková kanalizač...'!M36</f>
        <v>0</v>
      </c>
      <c r="AZ102" s="138">
        <f>'010 - Splašková kanalizač...'!H33</f>
        <v>0</v>
      </c>
      <c r="BA102" s="138">
        <f>'010 - Splašková kanalizač...'!H34</f>
        <v>0</v>
      </c>
      <c r="BB102" s="138">
        <f>'010 - Splašková kanalizač...'!H35</f>
        <v>0</v>
      </c>
      <c r="BC102" s="138">
        <f>'010 - Splašková kanalizač...'!H36</f>
        <v>0</v>
      </c>
      <c r="BD102" s="140">
        <f>'010 - Splašková kanalizač...'!H37</f>
        <v>0</v>
      </c>
      <c r="BT102" s="141" t="s">
        <v>93</v>
      </c>
      <c r="BV102" s="141" t="s">
        <v>86</v>
      </c>
      <c r="BW102" s="141" t="s">
        <v>132</v>
      </c>
      <c r="BX102" s="141" t="s">
        <v>97</v>
      </c>
    </row>
    <row r="103" s="6" customFormat="1" ht="16.5" customHeight="1">
      <c r="A103" s="131" t="s">
        <v>92</v>
      </c>
      <c r="B103" s="132"/>
      <c r="C103" s="133"/>
      <c r="D103" s="133"/>
      <c r="E103" s="134" t="s">
        <v>133</v>
      </c>
      <c r="F103" s="134"/>
      <c r="G103" s="134"/>
      <c r="H103" s="134"/>
      <c r="I103" s="134"/>
      <c r="J103" s="133"/>
      <c r="K103" s="134" t="s">
        <v>134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'011 - Přípojka vody'!M31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/>
      <c r="AS103" s="137">
        <f>'011 - Přípojka vody'!M29</f>
        <v>0</v>
      </c>
      <c r="AT103" s="138">
        <f>ROUND(SUM(AV103:AW103),1)</f>
        <v>0</v>
      </c>
      <c r="AU103" s="139">
        <f>'011 - Přípojka vody'!W124</f>
        <v>0</v>
      </c>
      <c r="AV103" s="138">
        <f>'011 - Přípojka vody'!M33</f>
        <v>0</v>
      </c>
      <c r="AW103" s="138">
        <f>'011 - Přípojka vody'!M34</f>
        <v>0</v>
      </c>
      <c r="AX103" s="138">
        <f>'011 - Přípojka vody'!M35</f>
        <v>0</v>
      </c>
      <c r="AY103" s="138">
        <f>'011 - Přípojka vody'!M36</f>
        <v>0</v>
      </c>
      <c r="AZ103" s="138">
        <f>'011 - Přípojka vody'!H33</f>
        <v>0</v>
      </c>
      <c r="BA103" s="138">
        <f>'011 - Přípojka vody'!H34</f>
        <v>0</v>
      </c>
      <c r="BB103" s="138">
        <f>'011 - Přípojka vody'!H35</f>
        <v>0</v>
      </c>
      <c r="BC103" s="138">
        <f>'011 - Přípojka vody'!H36</f>
        <v>0</v>
      </c>
      <c r="BD103" s="140">
        <f>'011 - Přípojka vody'!H37</f>
        <v>0</v>
      </c>
      <c r="BT103" s="141" t="s">
        <v>93</v>
      </c>
      <c r="BV103" s="141" t="s">
        <v>86</v>
      </c>
      <c r="BW103" s="141" t="s">
        <v>135</v>
      </c>
      <c r="BX103" s="141" t="s">
        <v>97</v>
      </c>
    </row>
    <row r="104" s="6" customFormat="1" ht="16.5" customHeight="1">
      <c r="A104" s="131" t="s">
        <v>92</v>
      </c>
      <c r="B104" s="132"/>
      <c r="C104" s="133"/>
      <c r="D104" s="133"/>
      <c r="E104" s="134" t="s">
        <v>136</v>
      </c>
      <c r="F104" s="134"/>
      <c r="G104" s="134"/>
      <c r="H104" s="134"/>
      <c r="I104" s="134"/>
      <c r="J104" s="133"/>
      <c r="K104" s="134" t="s">
        <v>137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'012 - Sadové úpravy, zeleň'!M31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/>
      <c r="AS104" s="137">
        <f>'012 - Sadové úpravy, zeleň'!M29</f>
        <v>0</v>
      </c>
      <c r="AT104" s="138">
        <f>ROUND(SUM(AV104:AW104),1)</f>
        <v>0</v>
      </c>
      <c r="AU104" s="139">
        <f>'012 - Sadové úpravy, zeleň'!W119</f>
        <v>0</v>
      </c>
      <c r="AV104" s="138">
        <f>'012 - Sadové úpravy, zeleň'!M33</f>
        <v>0</v>
      </c>
      <c r="AW104" s="138">
        <f>'012 - Sadové úpravy, zeleň'!M34</f>
        <v>0</v>
      </c>
      <c r="AX104" s="138">
        <f>'012 - Sadové úpravy, zeleň'!M35</f>
        <v>0</v>
      </c>
      <c r="AY104" s="138">
        <f>'012 - Sadové úpravy, zeleň'!M36</f>
        <v>0</v>
      </c>
      <c r="AZ104" s="138">
        <f>'012 - Sadové úpravy, zeleň'!H33</f>
        <v>0</v>
      </c>
      <c r="BA104" s="138">
        <f>'012 - Sadové úpravy, zeleň'!H34</f>
        <v>0</v>
      </c>
      <c r="BB104" s="138">
        <f>'012 - Sadové úpravy, zeleň'!H35</f>
        <v>0</v>
      </c>
      <c r="BC104" s="138">
        <f>'012 - Sadové úpravy, zeleň'!H36</f>
        <v>0</v>
      </c>
      <c r="BD104" s="140">
        <f>'012 - Sadové úpravy, zeleň'!H37</f>
        <v>0</v>
      </c>
      <c r="BT104" s="141" t="s">
        <v>93</v>
      </c>
      <c r="BV104" s="141" t="s">
        <v>86</v>
      </c>
      <c r="BW104" s="141" t="s">
        <v>138</v>
      </c>
      <c r="BX104" s="141" t="s">
        <v>97</v>
      </c>
    </row>
    <row r="105" s="5" customFormat="1" ht="16.5" customHeight="1">
      <c r="B105" s="119"/>
      <c r="C105" s="120"/>
      <c r="D105" s="121" t="s">
        <v>139</v>
      </c>
      <c r="E105" s="121"/>
      <c r="F105" s="121"/>
      <c r="G105" s="121"/>
      <c r="H105" s="121"/>
      <c r="I105" s="122"/>
      <c r="J105" s="121" t="s">
        <v>140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ROUND(AG106,0)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/>
      <c r="AS105" s="126">
        <f>ROUND(AS106,0)</f>
        <v>0</v>
      </c>
      <c r="AT105" s="127">
        <f>ROUND(SUM(AV105:AW105),1)</f>
        <v>0</v>
      </c>
      <c r="AU105" s="128">
        <f>ROUND(AU106,5)</f>
        <v>0</v>
      </c>
      <c r="AV105" s="127">
        <f>ROUND(AZ105*L31,1)</f>
        <v>0</v>
      </c>
      <c r="AW105" s="127">
        <f>ROUND(BA105*L32,1)</f>
        <v>0</v>
      </c>
      <c r="AX105" s="127">
        <f>ROUND(BB105*L31,1)</f>
        <v>0</v>
      </c>
      <c r="AY105" s="127">
        <f>ROUND(BC105*L32,1)</f>
        <v>0</v>
      </c>
      <c r="AZ105" s="127">
        <f>ROUND(AZ106,0)</f>
        <v>0</v>
      </c>
      <c r="BA105" s="127">
        <f>ROUND(BA106,0)</f>
        <v>0</v>
      </c>
      <c r="BB105" s="127">
        <f>ROUND(BB106,0)</f>
        <v>0</v>
      </c>
      <c r="BC105" s="127">
        <f>ROUND(BC106,0)</f>
        <v>0</v>
      </c>
      <c r="BD105" s="129">
        <f>ROUND(BD106,0)</f>
        <v>0</v>
      </c>
      <c r="BS105" s="130" t="s">
        <v>83</v>
      </c>
      <c r="BT105" s="130" t="s">
        <v>40</v>
      </c>
      <c r="BU105" s="130" t="s">
        <v>85</v>
      </c>
      <c r="BV105" s="130" t="s">
        <v>86</v>
      </c>
      <c r="BW105" s="130" t="s">
        <v>141</v>
      </c>
      <c r="BX105" s="130" t="s">
        <v>87</v>
      </c>
    </row>
    <row r="106" s="6" customFormat="1" ht="16.5" customHeight="1">
      <c r="A106" s="131" t="s">
        <v>92</v>
      </c>
      <c r="B106" s="132"/>
      <c r="C106" s="133"/>
      <c r="D106" s="133"/>
      <c r="E106" s="134" t="s">
        <v>98</v>
      </c>
      <c r="F106" s="134"/>
      <c r="G106" s="134"/>
      <c r="H106" s="134"/>
      <c r="I106" s="134"/>
      <c r="J106" s="133"/>
      <c r="K106" s="134" t="s">
        <v>140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'001 - Dešťová kanalizační...'!M31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/>
      <c r="AS106" s="137">
        <f>'001 - Dešťová kanalizační...'!M29</f>
        <v>0</v>
      </c>
      <c r="AT106" s="138">
        <f>ROUND(SUM(AV106:AW106),1)</f>
        <v>0</v>
      </c>
      <c r="AU106" s="139">
        <f>'001 - Dešťová kanalizační...'!W127</f>
        <v>0</v>
      </c>
      <c r="AV106" s="138">
        <f>'001 - Dešťová kanalizační...'!M33</f>
        <v>0</v>
      </c>
      <c r="AW106" s="138">
        <f>'001 - Dešťová kanalizační...'!M34</f>
        <v>0</v>
      </c>
      <c r="AX106" s="138">
        <f>'001 - Dešťová kanalizační...'!M35</f>
        <v>0</v>
      </c>
      <c r="AY106" s="138">
        <f>'001 - Dešťová kanalizační...'!M36</f>
        <v>0</v>
      </c>
      <c r="AZ106" s="138">
        <f>'001 - Dešťová kanalizační...'!H33</f>
        <v>0</v>
      </c>
      <c r="BA106" s="138">
        <f>'001 - Dešťová kanalizační...'!H34</f>
        <v>0</v>
      </c>
      <c r="BB106" s="138">
        <f>'001 - Dešťová kanalizační...'!H35</f>
        <v>0</v>
      </c>
      <c r="BC106" s="138">
        <f>'001 - Dešťová kanalizační...'!H36</f>
        <v>0</v>
      </c>
      <c r="BD106" s="140">
        <f>'001 - Dešťová kanalizační...'!H37</f>
        <v>0</v>
      </c>
      <c r="BT106" s="141" t="s">
        <v>93</v>
      </c>
      <c r="BV106" s="141" t="s">
        <v>86</v>
      </c>
      <c r="BW106" s="141" t="s">
        <v>142</v>
      </c>
      <c r="BX106" s="141" t="s">
        <v>141</v>
      </c>
    </row>
    <row r="107" s="5" customFormat="1" ht="16.5" customHeight="1">
      <c r="B107" s="119"/>
      <c r="C107" s="120"/>
      <c r="D107" s="121" t="s">
        <v>143</v>
      </c>
      <c r="E107" s="121"/>
      <c r="F107" s="121"/>
      <c r="G107" s="121"/>
      <c r="H107" s="121"/>
      <c r="I107" s="122"/>
      <c r="J107" s="121" t="s">
        <v>144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3">
        <f>ROUND(AG108,0)</f>
        <v>0</v>
      </c>
      <c r="AH107" s="122"/>
      <c r="AI107" s="122"/>
      <c r="AJ107" s="122"/>
      <c r="AK107" s="122"/>
      <c r="AL107" s="122"/>
      <c r="AM107" s="122"/>
      <c r="AN107" s="124">
        <f>SUM(AG107,AT107)</f>
        <v>0</v>
      </c>
      <c r="AO107" s="122"/>
      <c r="AP107" s="122"/>
      <c r="AQ107" s="125"/>
      <c r="AS107" s="126">
        <f>ROUND(AS108,0)</f>
        <v>0</v>
      </c>
      <c r="AT107" s="127">
        <f>ROUND(SUM(AV107:AW107),1)</f>
        <v>0</v>
      </c>
      <c r="AU107" s="128">
        <f>ROUND(AU108,5)</f>
        <v>0</v>
      </c>
      <c r="AV107" s="127">
        <f>ROUND(AZ107*L31,1)</f>
        <v>0</v>
      </c>
      <c r="AW107" s="127">
        <f>ROUND(BA107*L32,1)</f>
        <v>0</v>
      </c>
      <c r="AX107" s="127">
        <f>ROUND(BB107*L31,1)</f>
        <v>0</v>
      </c>
      <c r="AY107" s="127">
        <f>ROUND(BC107*L32,1)</f>
        <v>0</v>
      </c>
      <c r="AZ107" s="127">
        <f>ROUND(AZ108,0)</f>
        <v>0</v>
      </c>
      <c r="BA107" s="127">
        <f>ROUND(BA108,0)</f>
        <v>0</v>
      </c>
      <c r="BB107" s="127">
        <f>ROUND(BB108,0)</f>
        <v>0</v>
      </c>
      <c r="BC107" s="127">
        <f>ROUND(BC108,0)</f>
        <v>0</v>
      </c>
      <c r="BD107" s="129">
        <f>ROUND(BD108,0)</f>
        <v>0</v>
      </c>
      <c r="BS107" s="130" t="s">
        <v>83</v>
      </c>
      <c r="BT107" s="130" t="s">
        <v>40</v>
      </c>
      <c r="BU107" s="130" t="s">
        <v>85</v>
      </c>
      <c r="BV107" s="130" t="s">
        <v>86</v>
      </c>
      <c r="BW107" s="130" t="s">
        <v>145</v>
      </c>
      <c r="BX107" s="130" t="s">
        <v>87</v>
      </c>
    </row>
    <row r="108" s="6" customFormat="1" ht="16.5" customHeight="1">
      <c r="A108" s="131" t="s">
        <v>92</v>
      </c>
      <c r="B108" s="132"/>
      <c r="C108" s="133"/>
      <c r="D108" s="133"/>
      <c r="E108" s="134" t="s">
        <v>98</v>
      </c>
      <c r="F108" s="134"/>
      <c r="G108" s="134"/>
      <c r="H108" s="134"/>
      <c r="I108" s="134"/>
      <c r="J108" s="133"/>
      <c r="K108" s="134" t="s">
        <v>144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'001 - Zpevněná plocha, ko...'!M31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/>
      <c r="AS108" s="137">
        <f>'001 - Zpevněná plocha, ko...'!M29</f>
        <v>0</v>
      </c>
      <c r="AT108" s="138">
        <f>ROUND(SUM(AV108:AW108),1)</f>
        <v>0</v>
      </c>
      <c r="AU108" s="139">
        <f>'001 - Zpevněná plocha, ko...'!W122</f>
        <v>0</v>
      </c>
      <c r="AV108" s="138">
        <f>'001 - Zpevněná plocha, ko...'!M33</f>
        <v>0</v>
      </c>
      <c r="AW108" s="138">
        <f>'001 - Zpevněná plocha, ko...'!M34</f>
        <v>0</v>
      </c>
      <c r="AX108" s="138">
        <f>'001 - Zpevněná plocha, ko...'!M35</f>
        <v>0</v>
      </c>
      <c r="AY108" s="138">
        <f>'001 - Zpevněná plocha, ko...'!M36</f>
        <v>0</v>
      </c>
      <c r="AZ108" s="138">
        <f>'001 - Zpevněná plocha, ko...'!H33</f>
        <v>0</v>
      </c>
      <c r="BA108" s="138">
        <f>'001 - Zpevněná plocha, ko...'!H34</f>
        <v>0</v>
      </c>
      <c r="BB108" s="138">
        <f>'001 - Zpevněná plocha, ko...'!H35</f>
        <v>0</v>
      </c>
      <c r="BC108" s="138">
        <f>'001 - Zpevněná plocha, ko...'!H36</f>
        <v>0</v>
      </c>
      <c r="BD108" s="140">
        <f>'001 - Zpevněná plocha, ko...'!H37</f>
        <v>0</v>
      </c>
      <c r="BT108" s="141" t="s">
        <v>93</v>
      </c>
      <c r="BV108" s="141" t="s">
        <v>86</v>
      </c>
      <c r="BW108" s="141" t="s">
        <v>146</v>
      </c>
      <c r="BX108" s="141" t="s">
        <v>145</v>
      </c>
    </row>
    <row r="109" s="5" customFormat="1" ht="16.5" customHeight="1">
      <c r="B109" s="119"/>
      <c r="C109" s="120"/>
      <c r="D109" s="121" t="s">
        <v>147</v>
      </c>
      <c r="E109" s="121"/>
      <c r="F109" s="121"/>
      <c r="G109" s="121"/>
      <c r="H109" s="121"/>
      <c r="I109" s="122"/>
      <c r="J109" s="121" t="s">
        <v>148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3">
        <f>ROUND(AG110,0)</f>
        <v>0</v>
      </c>
      <c r="AH109" s="122"/>
      <c r="AI109" s="122"/>
      <c r="AJ109" s="122"/>
      <c r="AK109" s="122"/>
      <c r="AL109" s="122"/>
      <c r="AM109" s="122"/>
      <c r="AN109" s="124">
        <f>SUM(AG109,AT109)</f>
        <v>0</v>
      </c>
      <c r="AO109" s="122"/>
      <c r="AP109" s="122"/>
      <c r="AQ109" s="125"/>
      <c r="AS109" s="126">
        <f>ROUND(AS110,0)</f>
        <v>0</v>
      </c>
      <c r="AT109" s="127">
        <f>ROUND(SUM(AV109:AW109),1)</f>
        <v>0</v>
      </c>
      <c r="AU109" s="128">
        <f>ROUND(AU110,5)</f>
        <v>0</v>
      </c>
      <c r="AV109" s="127">
        <f>ROUND(AZ109*L31,1)</f>
        <v>0</v>
      </c>
      <c r="AW109" s="127">
        <f>ROUND(BA109*L32,1)</f>
        <v>0</v>
      </c>
      <c r="AX109" s="127">
        <f>ROUND(BB109*L31,1)</f>
        <v>0</v>
      </c>
      <c r="AY109" s="127">
        <f>ROUND(BC109*L32,1)</f>
        <v>0</v>
      </c>
      <c r="AZ109" s="127">
        <f>ROUND(AZ110,0)</f>
        <v>0</v>
      </c>
      <c r="BA109" s="127">
        <f>ROUND(BA110,0)</f>
        <v>0</v>
      </c>
      <c r="BB109" s="127">
        <f>ROUND(BB110,0)</f>
        <v>0</v>
      </c>
      <c r="BC109" s="127">
        <f>ROUND(BC110,0)</f>
        <v>0</v>
      </c>
      <c r="BD109" s="129">
        <f>ROUND(BD110,0)</f>
        <v>0</v>
      </c>
      <c r="BS109" s="130" t="s">
        <v>83</v>
      </c>
      <c r="BT109" s="130" t="s">
        <v>40</v>
      </c>
      <c r="BU109" s="130" t="s">
        <v>85</v>
      </c>
      <c r="BV109" s="130" t="s">
        <v>86</v>
      </c>
      <c r="BW109" s="130" t="s">
        <v>149</v>
      </c>
      <c r="BX109" s="130" t="s">
        <v>87</v>
      </c>
    </row>
    <row r="110" s="6" customFormat="1" ht="16.5" customHeight="1">
      <c r="B110" s="132"/>
      <c r="C110" s="133"/>
      <c r="D110" s="133"/>
      <c r="E110" s="134" t="s">
        <v>95</v>
      </c>
      <c r="F110" s="134"/>
      <c r="G110" s="134"/>
      <c r="H110" s="134"/>
      <c r="I110" s="134"/>
      <c r="J110" s="133"/>
      <c r="K110" s="134" t="s">
        <v>96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42">
        <f>ROUND(SUM(AG111:AG115),0)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/>
      <c r="AS110" s="137">
        <f>ROUND(SUM(AS111:AS115),0)</f>
        <v>0</v>
      </c>
      <c r="AT110" s="138">
        <f>ROUND(SUM(AV110:AW110),1)</f>
        <v>0</v>
      </c>
      <c r="AU110" s="139">
        <f>ROUND(SUM(AU111:AU115),5)</f>
        <v>0</v>
      </c>
      <c r="AV110" s="138">
        <f>ROUND(AZ110*L31,1)</f>
        <v>0</v>
      </c>
      <c r="AW110" s="138">
        <f>ROUND(BA110*L32,1)</f>
        <v>0</v>
      </c>
      <c r="AX110" s="138">
        <f>ROUND(BB110*L31,1)</f>
        <v>0</v>
      </c>
      <c r="AY110" s="138">
        <f>ROUND(BC110*L32,1)</f>
        <v>0</v>
      </c>
      <c r="AZ110" s="138">
        <f>ROUND(SUM(AZ111:AZ115),0)</f>
        <v>0</v>
      </c>
      <c r="BA110" s="138">
        <f>ROUND(SUM(BA111:BA115),0)</f>
        <v>0</v>
      </c>
      <c r="BB110" s="138">
        <f>ROUND(SUM(BB111:BB115),0)</f>
        <v>0</v>
      </c>
      <c r="BC110" s="138">
        <f>ROUND(SUM(BC111:BC115),0)</f>
        <v>0</v>
      </c>
      <c r="BD110" s="140">
        <f>ROUND(SUM(BD111:BD115),0)</f>
        <v>0</v>
      </c>
      <c r="BS110" s="141" t="s">
        <v>83</v>
      </c>
      <c r="BT110" s="141" t="s">
        <v>93</v>
      </c>
      <c r="BU110" s="141" t="s">
        <v>85</v>
      </c>
      <c r="BV110" s="141" t="s">
        <v>86</v>
      </c>
      <c r="BW110" s="141" t="s">
        <v>150</v>
      </c>
      <c r="BX110" s="141" t="s">
        <v>149</v>
      </c>
    </row>
    <row r="111" s="6" customFormat="1" ht="16.5" customHeight="1">
      <c r="A111" s="131" t="s">
        <v>92</v>
      </c>
      <c r="B111" s="132"/>
      <c r="C111" s="133"/>
      <c r="D111" s="133"/>
      <c r="E111" s="133"/>
      <c r="F111" s="134" t="s">
        <v>98</v>
      </c>
      <c r="G111" s="134"/>
      <c r="H111" s="134"/>
      <c r="I111" s="134"/>
      <c r="J111" s="134"/>
      <c r="K111" s="133"/>
      <c r="L111" s="134" t="s">
        <v>99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>
        <f>'001 - Stavební část_01'!M32</f>
        <v>0</v>
      </c>
      <c r="AH111" s="133"/>
      <c r="AI111" s="133"/>
      <c r="AJ111" s="133"/>
      <c r="AK111" s="133"/>
      <c r="AL111" s="133"/>
      <c r="AM111" s="133"/>
      <c r="AN111" s="135">
        <f>SUM(AG111,AT111)</f>
        <v>0</v>
      </c>
      <c r="AO111" s="133"/>
      <c r="AP111" s="133"/>
      <c r="AQ111" s="136"/>
      <c r="AS111" s="137">
        <f>'001 - Stavební část_01'!M30</f>
        <v>0</v>
      </c>
      <c r="AT111" s="138">
        <f>ROUND(SUM(AV111:AW111),1)</f>
        <v>0</v>
      </c>
      <c r="AU111" s="139">
        <f>'001 - Stavební část_01'!W130</f>
        <v>0</v>
      </c>
      <c r="AV111" s="138">
        <f>'001 - Stavební část_01'!M34</f>
        <v>0</v>
      </c>
      <c r="AW111" s="138">
        <f>'001 - Stavební část_01'!M35</f>
        <v>0</v>
      </c>
      <c r="AX111" s="138">
        <f>'001 - Stavební část_01'!M36</f>
        <v>0</v>
      </c>
      <c r="AY111" s="138">
        <f>'001 - Stavební část_01'!M37</f>
        <v>0</v>
      </c>
      <c r="AZ111" s="138">
        <f>'001 - Stavební část_01'!H34</f>
        <v>0</v>
      </c>
      <c r="BA111" s="138">
        <f>'001 - Stavební část_01'!H35</f>
        <v>0</v>
      </c>
      <c r="BB111" s="138">
        <f>'001 - Stavební část_01'!H36</f>
        <v>0</v>
      </c>
      <c r="BC111" s="138">
        <f>'001 - Stavební část_01'!H37</f>
        <v>0</v>
      </c>
      <c r="BD111" s="140">
        <f>'001 - Stavební část_01'!H38</f>
        <v>0</v>
      </c>
      <c r="BT111" s="141" t="s">
        <v>101</v>
      </c>
      <c r="BV111" s="141" t="s">
        <v>86</v>
      </c>
      <c r="BW111" s="141" t="s">
        <v>151</v>
      </c>
      <c r="BX111" s="141" t="s">
        <v>150</v>
      </c>
    </row>
    <row r="112" s="6" customFormat="1" ht="16.5" customHeight="1">
      <c r="A112" s="131" t="s">
        <v>92</v>
      </c>
      <c r="B112" s="132"/>
      <c r="C112" s="133"/>
      <c r="D112" s="133"/>
      <c r="E112" s="133"/>
      <c r="F112" s="134" t="s">
        <v>106</v>
      </c>
      <c r="G112" s="134"/>
      <c r="H112" s="134"/>
      <c r="I112" s="134"/>
      <c r="J112" s="134"/>
      <c r="K112" s="133"/>
      <c r="L112" s="134" t="s">
        <v>107</v>
      </c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'002 - Vzduchotechnika_01'!M32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/>
      <c r="AS112" s="137">
        <f>'002 - Vzduchotechnika_01'!M30</f>
        <v>0</v>
      </c>
      <c r="AT112" s="138">
        <f>ROUND(SUM(AV112:AW112),1)</f>
        <v>0</v>
      </c>
      <c r="AU112" s="139">
        <f>'002 - Vzduchotechnika_01'!W121</f>
        <v>0</v>
      </c>
      <c r="AV112" s="138">
        <f>'002 - Vzduchotechnika_01'!M34</f>
        <v>0</v>
      </c>
      <c r="AW112" s="138">
        <f>'002 - Vzduchotechnika_01'!M35</f>
        <v>0</v>
      </c>
      <c r="AX112" s="138">
        <f>'002 - Vzduchotechnika_01'!M36</f>
        <v>0</v>
      </c>
      <c r="AY112" s="138">
        <f>'002 - Vzduchotechnika_01'!M37</f>
        <v>0</v>
      </c>
      <c r="AZ112" s="138">
        <f>'002 - Vzduchotechnika_01'!H34</f>
        <v>0</v>
      </c>
      <c r="BA112" s="138">
        <f>'002 - Vzduchotechnika_01'!H35</f>
        <v>0</v>
      </c>
      <c r="BB112" s="138">
        <f>'002 - Vzduchotechnika_01'!H36</f>
        <v>0</v>
      </c>
      <c r="BC112" s="138">
        <f>'002 - Vzduchotechnika_01'!H37</f>
        <v>0</v>
      </c>
      <c r="BD112" s="140">
        <f>'002 - Vzduchotechnika_01'!H38</f>
        <v>0</v>
      </c>
      <c r="BT112" s="141" t="s">
        <v>101</v>
      </c>
      <c r="BV112" s="141" t="s">
        <v>86</v>
      </c>
      <c r="BW112" s="141" t="s">
        <v>152</v>
      </c>
      <c r="BX112" s="141" t="s">
        <v>150</v>
      </c>
    </row>
    <row r="113" s="6" customFormat="1" ht="16.5" customHeight="1">
      <c r="A113" s="131" t="s">
        <v>92</v>
      </c>
      <c r="B113" s="132"/>
      <c r="C113" s="133"/>
      <c r="D113" s="133"/>
      <c r="E113" s="133"/>
      <c r="F113" s="134" t="s">
        <v>109</v>
      </c>
      <c r="G113" s="134"/>
      <c r="H113" s="134"/>
      <c r="I113" s="134"/>
      <c r="J113" s="134"/>
      <c r="K113" s="133"/>
      <c r="L113" s="134" t="s">
        <v>110</v>
      </c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>
        <f>'003 - Zařízení pro vytápě..._01'!M32</f>
        <v>0</v>
      </c>
      <c r="AH113" s="133"/>
      <c r="AI113" s="133"/>
      <c r="AJ113" s="133"/>
      <c r="AK113" s="133"/>
      <c r="AL113" s="133"/>
      <c r="AM113" s="133"/>
      <c r="AN113" s="135">
        <f>SUM(AG113,AT113)</f>
        <v>0</v>
      </c>
      <c r="AO113" s="133"/>
      <c r="AP113" s="133"/>
      <c r="AQ113" s="136"/>
      <c r="AS113" s="137">
        <f>'003 - Zařízení pro vytápě..._01'!M30</f>
        <v>0</v>
      </c>
      <c r="AT113" s="138">
        <f>ROUND(SUM(AV113:AW113),1)</f>
        <v>0</v>
      </c>
      <c r="AU113" s="139">
        <f>'003 - Zařízení pro vytápě..._01'!W123</f>
        <v>0</v>
      </c>
      <c r="AV113" s="138">
        <f>'003 - Zařízení pro vytápě..._01'!M34</f>
        <v>0</v>
      </c>
      <c r="AW113" s="138">
        <f>'003 - Zařízení pro vytápě..._01'!M35</f>
        <v>0</v>
      </c>
      <c r="AX113" s="138">
        <f>'003 - Zařízení pro vytápě..._01'!M36</f>
        <v>0</v>
      </c>
      <c r="AY113" s="138">
        <f>'003 - Zařízení pro vytápě..._01'!M37</f>
        <v>0</v>
      </c>
      <c r="AZ113" s="138">
        <f>'003 - Zařízení pro vytápě..._01'!H34</f>
        <v>0</v>
      </c>
      <c r="BA113" s="138">
        <f>'003 - Zařízení pro vytápě..._01'!H35</f>
        <v>0</v>
      </c>
      <c r="BB113" s="138">
        <f>'003 - Zařízení pro vytápě..._01'!H36</f>
        <v>0</v>
      </c>
      <c r="BC113" s="138">
        <f>'003 - Zařízení pro vytápě..._01'!H37</f>
        <v>0</v>
      </c>
      <c r="BD113" s="140">
        <f>'003 - Zařízení pro vytápě..._01'!H38</f>
        <v>0</v>
      </c>
      <c r="BT113" s="141" t="s">
        <v>101</v>
      </c>
      <c r="BV113" s="141" t="s">
        <v>86</v>
      </c>
      <c r="BW113" s="141" t="s">
        <v>153</v>
      </c>
      <c r="BX113" s="141" t="s">
        <v>150</v>
      </c>
    </row>
    <row r="114" s="6" customFormat="1" ht="16.5" customHeight="1">
      <c r="A114" s="131" t="s">
        <v>92</v>
      </c>
      <c r="B114" s="132"/>
      <c r="C114" s="133"/>
      <c r="D114" s="133"/>
      <c r="E114" s="133"/>
      <c r="F114" s="134" t="s">
        <v>112</v>
      </c>
      <c r="G114" s="134"/>
      <c r="H114" s="134"/>
      <c r="I114" s="134"/>
      <c r="J114" s="134"/>
      <c r="K114" s="133"/>
      <c r="L114" s="134" t="s">
        <v>119</v>
      </c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'004 - Elektroinstalace - ...'!M32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/>
      <c r="AS114" s="137">
        <f>'004 - Elektroinstalace - ...'!M30</f>
        <v>0</v>
      </c>
      <c r="AT114" s="138">
        <f>ROUND(SUM(AV114:AW114),1)</f>
        <v>0</v>
      </c>
      <c r="AU114" s="139">
        <f>'004 - Elektroinstalace - ...'!W127</f>
        <v>0</v>
      </c>
      <c r="AV114" s="138">
        <f>'004 - Elektroinstalace - ...'!M34</f>
        <v>0</v>
      </c>
      <c r="AW114" s="138">
        <f>'004 - Elektroinstalace - ...'!M35</f>
        <v>0</v>
      </c>
      <c r="AX114" s="138">
        <f>'004 - Elektroinstalace - ...'!M36</f>
        <v>0</v>
      </c>
      <c r="AY114" s="138">
        <f>'004 - Elektroinstalace - ...'!M37</f>
        <v>0</v>
      </c>
      <c r="AZ114" s="138">
        <f>'004 - Elektroinstalace - ...'!H34</f>
        <v>0</v>
      </c>
      <c r="BA114" s="138">
        <f>'004 - Elektroinstalace - ...'!H35</f>
        <v>0</v>
      </c>
      <c r="BB114" s="138">
        <f>'004 - Elektroinstalace - ...'!H36</f>
        <v>0</v>
      </c>
      <c r="BC114" s="138">
        <f>'004 - Elektroinstalace - ...'!H37</f>
        <v>0</v>
      </c>
      <c r="BD114" s="140">
        <f>'004 - Elektroinstalace - ...'!H38</f>
        <v>0</v>
      </c>
      <c r="BT114" s="141" t="s">
        <v>101</v>
      </c>
      <c r="BV114" s="141" t="s">
        <v>86</v>
      </c>
      <c r="BW114" s="141" t="s">
        <v>154</v>
      </c>
      <c r="BX114" s="141" t="s">
        <v>150</v>
      </c>
    </row>
    <row r="115" s="6" customFormat="1" ht="16.5" customHeight="1">
      <c r="A115" s="131" t="s">
        <v>92</v>
      </c>
      <c r="B115" s="132"/>
      <c r="C115" s="133"/>
      <c r="D115" s="133"/>
      <c r="E115" s="133"/>
      <c r="F115" s="134" t="s">
        <v>115</v>
      </c>
      <c r="G115" s="134"/>
      <c r="H115" s="134"/>
      <c r="I115" s="134"/>
      <c r="J115" s="134"/>
      <c r="K115" s="133"/>
      <c r="L115" s="134" t="s">
        <v>128</v>
      </c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5">
        <f>'005 - Zdravotně technické...'!M32</f>
        <v>0</v>
      </c>
      <c r="AH115" s="133"/>
      <c r="AI115" s="133"/>
      <c r="AJ115" s="133"/>
      <c r="AK115" s="133"/>
      <c r="AL115" s="133"/>
      <c r="AM115" s="133"/>
      <c r="AN115" s="135">
        <f>SUM(AG115,AT115)</f>
        <v>0</v>
      </c>
      <c r="AO115" s="133"/>
      <c r="AP115" s="133"/>
      <c r="AQ115" s="136"/>
      <c r="AS115" s="137">
        <f>'005 - Zdravotně technické...'!M30</f>
        <v>0</v>
      </c>
      <c r="AT115" s="138">
        <f>ROUND(SUM(AV115:AW115),1)</f>
        <v>0</v>
      </c>
      <c r="AU115" s="139">
        <f>'005 - Zdravotně technické...'!W123</f>
        <v>0</v>
      </c>
      <c r="AV115" s="138">
        <f>'005 - Zdravotně technické...'!M34</f>
        <v>0</v>
      </c>
      <c r="AW115" s="138">
        <f>'005 - Zdravotně technické...'!M35</f>
        <v>0</v>
      </c>
      <c r="AX115" s="138">
        <f>'005 - Zdravotně technické...'!M36</f>
        <v>0</v>
      </c>
      <c r="AY115" s="138">
        <f>'005 - Zdravotně technické...'!M37</f>
        <v>0</v>
      </c>
      <c r="AZ115" s="138">
        <f>'005 - Zdravotně technické...'!H34</f>
        <v>0</v>
      </c>
      <c r="BA115" s="138">
        <f>'005 - Zdravotně technické...'!H35</f>
        <v>0</v>
      </c>
      <c r="BB115" s="138">
        <f>'005 - Zdravotně technické...'!H36</f>
        <v>0</v>
      </c>
      <c r="BC115" s="138">
        <f>'005 - Zdravotně technické...'!H37</f>
        <v>0</v>
      </c>
      <c r="BD115" s="140">
        <f>'005 - Zdravotně technické...'!H38</f>
        <v>0</v>
      </c>
      <c r="BT115" s="141" t="s">
        <v>101</v>
      </c>
      <c r="BV115" s="141" t="s">
        <v>86</v>
      </c>
      <c r="BW115" s="141" t="s">
        <v>155</v>
      </c>
      <c r="BX115" s="141" t="s">
        <v>150</v>
      </c>
    </row>
    <row r="116" s="5" customFormat="1" ht="31.5" customHeight="1">
      <c r="B116" s="119"/>
      <c r="C116" s="120"/>
      <c r="D116" s="121" t="s">
        <v>156</v>
      </c>
      <c r="E116" s="121"/>
      <c r="F116" s="121"/>
      <c r="G116" s="121"/>
      <c r="H116" s="121"/>
      <c r="I116" s="122"/>
      <c r="J116" s="121" t="s">
        <v>157</v>
      </c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3">
        <f>ROUND(AG117,0)</f>
        <v>0</v>
      </c>
      <c r="AH116" s="122"/>
      <c r="AI116" s="122"/>
      <c r="AJ116" s="122"/>
      <c r="AK116" s="122"/>
      <c r="AL116" s="122"/>
      <c r="AM116" s="122"/>
      <c r="AN116" s="124">
        <f>SUM(AG116,AT116)</f>
        <v>0</v>
      </c>
      <c r="AO116" s="122"/>
      <c r="AP116" s="122"/>
      <c r="AQ116" s="125"/>
      <c r="AS116" s="126">
        <f>ROUND(AS117,0)</f>
        <v>0</v>
      </c>
      <c r="AT116" s="127">
        <f>ROUND(SUM(AV116:AW116),1)</f>
        <v>0</v>
      </c>
      <c r="AU116" s="128">
        <f>ROUND(AU117,5)</f>
        <v>0</v>
      </c>
      <c r="AV116" s="127">
        <f>ROUND(AZ116*L31,1)</f>
        <v>0</v>
      </c>
      <c r="AW116" s="127">
        <f>ROUND(BA116*L32,1)</f>
        <v>0</v>
      </c>
      <c r="AX116" s="127">
        <f>ROUND(BB116*L31,1)</f>
        <v>0</v>
      </c>
      <c r="AY116" s="127">
        <f>ROUND(BC116*L32,1)</f>
        <v>0</v>
      </c>
      <c r="AZ116" s="127">
        <f>ROUND(AZ117,0)</f>
        <v>0</v>
      </c>
      <c r="BA116" s="127">
        <f>ROUND(BA117,0)</f>
        <v>0</v>
      </c>
      <c r="BB116" s="127">
        <f>ROUND(BB117,0)</f>
        <v>0</v>
      </c>
      <c r="BC116" s="127">
        <f>ROUND(BC117,0)</f>
        <v>0</v>
      </c>
      <c r="BD116" s="129">
        <f>ROUND(BD117,0)</f>
        <v>0</v>
      </c>
      <c r="BS116" s="130" t="s">
        <v>83</v>
      </c>
      <c r="BT116" s="130" t="s">
        <v>40</v>
      </c>
      <c r="BU116" s="130" t="s">
        <v>85</v>
      </c>
      <c r="BV116" s="130" t="s">
        <v>86</v>
      </c>
      <c r="BW116" s="130" t="s">
        <v>158</v>
      </c>
      <c r="BX116" s="130" t="s">
        <v>87</v>
      </c>
    </row>
    <row r="117" s="6" customFormat="1" ht="16.5" customHeight="1">
      <c r="A117" s="131" t="s">
        <v>92</v>
      </c>
      <c r="B117" s="132"/>
      <c r="C117" s="133"/>
      <c r="D117" s="133"/>
      <c r="E117" s="134" t="s">
        <v>159</v>
      </c>
      <c r="F117" s="134"/>
      <c r="G117" s="134"/>
      <c r="H117" s="134"/>
      <c r="I117" s="134"/>
      <c r="J117" s="133"/>
      <c r="K117" s="134" t="s">
        <v>160</v>
      </c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>
        <f>'01 - Přeložka sávající je...'!M31</f>
        <v>0</v>
      </c>
      <c r="AH117" s="133"/>
      <c r="AI117" s="133"/>
      <c r="AJ117" s="133"/>
      <c r="AK117" s="133"/>
      <c r="AL117" s="133"/>
      <c r="AM117" s="133"/>
      <c r="AN117" s="135">
        <f>SUM(AG117,AT117)</f>
        <v>0</v>
      </c>
      <c r="AO117" s="133"/>
      <c r="AP117" s="133"/>
      <c r="AQ117" s="136"/>
      <c r="AS117" s="137">
        <f>'01 - Přeložka sávající je...'!M29</f>
        <v>0</v>
      </c>
      <c r="AT117" s="138">
        <f>ROUND(SUM(AV117:AW117),1)</f>
        <v>0</v>
      </c>
      <c r="AU117" s="139">
        <f>'01 - Přeložka sávající je...'!W122</f>
        <v>0</v>
      </c>
      <c r="AV117" s="138">
        <f>'01 - Přeložka sávající je...'!M33</f>
        <v>0</v>
      </c>
      <c r="AW117" s="138">
        <f>'01 - Přeložka sávající je...'!M34</f>
        <v>0</v>
      </c>
      <c r="AX117" s="138">
        <f>'01 - Přeložka sávající je...'!M35</f>
        <v>0</v>
      </c>
      <c r="AY117" s="138">
        <f>'01 - Přeložka sávající je...'!M36</f>
        <v>0</v>
      </c>
      <c r="AZ117" s="138">
        <f>'01 - Přeložka sávající je...'!H33</f>
        <v>0</v>
      </c>
      <c r="BA117" s="138">
        <f>'01 - Přeložka sávající je...'!H34</f>
        <v>0</v>
      </c>
      <c r="BB117" s="138">
        <f>'01 - Přeložka sávající je...'!H35</f>
        <v>0</v>
      </c>
      <c r="BC117" s="138">
        <f>'01 - Přeložka sávající je...'!H36</f>
        <v>0</v>
      </c>
      <c r="BD117" s="140">
        <f>'01 - Přeložka sávající je...'!H37</f>
        <v>0</v>
      </c>
      <c r="BT117" s="141" t="s">
        <v>93</v>
      </c>
      <c r="BV117" s="141" t="s">
        <v>86</v>
      </c>
      <c r="BW117" s="141" t="s">
        <v>161</v>
      </c>
      <c r="BX117" s="141" t="s">
        <v>158</v>
      </c>
    </row>
    <row r="118" s="5" customFormat="1" ht="16.5" customHeight="1">
      <c r="B118" s="119"/>
      <c r="C118" s="120"/>
      <c r="D118" s="121" t="s">
        <v>162</v>
      </c>
      <c r="E118" s="121"/>
      <c r="F118" s="121"/>
      <c r="G118" s="121"/>
      <c r="H118" s="121"/>
      <c r="I118" s="122"/>
      <c r="J118" s="121" t="s">
        <v>163</v>
      </c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3">
        <f>ROUND(AG119,0)</f>
        <v>0</v>
      </c>
      <c r="AH118" s="122"/>
      <c r="AI118" s="122"/>
      <c r="AJ118" s="122"/>
      <c r="AK118" s="122"/>
      <c r="AL118" s="122"/>
      <c r="AM118" s="122"/>
      <c r="AN118" s="124">
        <f>SUM(AG118,AT118)</f>
        <v>0</v>
      </c>
      <c r="AO118" s="122"/>
      <c r="AP118" s="122"/>
      <c r="AQ118" s="125"/>
      <c r="AS118" s="126">
        <f>ROUND(AS119,0)</f>
        <v>0</v>
      </c>
      <c r="AT118" s="127">
        <f>ROUND(SUM(AV118:AW118),1)</f>
        <v>0</v>
      </c>
      <c r="AU118" s="128">
        <f>ROUND(AU119,5)</f>
        <v>0</v>
      </c>
      <c r="AV118" s="127">
        <f>ROUND(AZ118*L31,1)</f>
        <v>0</v>
      </c>
      <c r="AW118" s="127">
        <f>ROUND(BA118*L32,1)</f>
        <v>0</v>
      </c>
      <c r="AX118" s="127">
        <f>ROUND(BB118*L31,1)</f>
        <v>0</v>
      </c>
      <c r="AY118" s="127">
        <f>ROUND(BC118*L32,1)</f>
        <v>0</v>
      </c>
      <c r="AZ118" s="127">
        <f>ROUND(AZ119,0)</f>
        <v>0</v>
      </c>
      <c r="BA118" s="127">
        <f>ROUND(BA119,0)</f>
        <v>0</v>
      </c>
      <c r="BB118" s="127">
        <f>ROUND(BB119,0)</f>
        <v>0</v>
      </c>
      <c r="BC118" s="127">
        <f>ROUND(BC119,0)</f>
        <v>0</v>
      </c>
      <c r="BD118" s="129">
        <f>ROUND(BD119,0)</f>
        <v>0</v>
      </c>
      <c r="BS118" s="130" t="s">
        <v>83</v>
      </c>
      <c r="BT118" s="130" t="s">
        <v>40</v>
      </c>
      <c r="BU118" s="130" t="s">
        <v>85</v>
      </c>
      <c r="BV118" s="130" t="s">
        <v>86</v>
      </c>
      <c r="BW118" s="130" t="s">
        <v>164</v>
      </c>
      <c r="BX118" s="130" t="s">
        <v>87</v>
      </c>
    </row>
    <row r="119" s="6" customFormat="1" ht="16.5" customHeight="1">
      <c r="A119" s="131" t="s">
        <v>92</v>
      </c>
      <c r="B119" s="132"/>
      <c r="C119" s="133"/>
      <c r="D119" s="133"/>
      <c r="E119" s="134" t="s">
        <v>98</v>
      </c>
      <c r="F119" s="134"/>
      <c r="G119" s="134"/>
      <c r="H119" s="134"/>
      <c r="I119" s="134"/>
      <c r="J119" s="133"/>
      <c r="K119" s="134" t="s">
        <v>163</v>
      </c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5">
        <f>'001 - Vedlejší rozpočtové...'!M31</f>
        <v>0</v>
      </c>
      <c r="AH119" s="133"/>
      <c r="AI119" s="133"/>
      <c r="AJ119" s="133"/>
      <c r="AK119" s="133"/>
      <c r="AL119" s="133"/>
      <c r="AM119" s="133"/>
      <c r="AN119" s="135">
        <f>SUM(AG119,AT119)</f>
        <v>0</v>
      </c>
      <c r="AO119" s="133"/>
      <c r="AP119" s="133"/>
      <c r="AQ119" s="136"/>
      <c r="AS119" s="143">
        <f>'001 - Vedlejší rozpočtové...'!M29</f>
        <v>0</v>
      </c>
      <c r="AT119" s="144">
        <f>ROUND(SUM(AV119:AW119),1)</f>
        <v>0</v>
      </c>
      <c r="AU119" s="145">
        <f>'001 - Vedlejší rozpočtové...'!W123</f>
        <v>0</v>
      </c>
      <c r="AV119" s="144">
        <f>'001 - Vedlejší rozpočtové...'!M33</f>
        <v>0</v>
      </c>
      <c r="AW119" s="144">
        <f>'001 - Vedlejší rozpočtové...'!M34</f>
        <v>0</v>
      </c>
      <c r="AX119" s="144">
        <f>'001 - Vedlejší rozpočtové...'!M35</f>
        <v>0</v>
      </c>
      <c r="AY119" s="144">
        <f>'001 - Vedlejší rozpočtové...'!M36</f>
        <v>0</v>
      </c>
      <c r="AZ119" s="144">
        <f>'001 - Vedlejší rozpočtové...'!H33</f>
        <v>0</v>
      </c>
      <c r="BA119" s="144">
        <f>'001 - Vedlejší rozpočtové...'!H34</f>
        <v>0</v>
      </c>
      <c r="BB119" s="144">
        <f>'001 - Vedlejší rozpočtové...'!H35</f>
        <v>0</v>
      </c>
      <c r="BC119" s="144">
        <f>'001 - Vedlejší rozpočtové...'!H36</f>
        <v>0</v>
      </c>
      <c r="BD119" s="146">
        <f>'001 - Vedlejší rozpočtové...'!H37</f>
        <v>0</v>
      </c>
      <c r="BT119" s="141" t="s">
        <v>93</v>
      </c>
      <c r="BV119" s="141" t="s">
        <v>86</v>
      </c>
      <c r="BW119" s="141" t="s">
        <v>165</v>
      </c>
      <c r="BX119" s="141" t="s">
        <v>164</v>
      </c>
    </row>
    <row r="120">
      <c r="B120" s="25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28"/>
    </row>
    <row r="121" s="1" customFormat="1" ht="30" customHeight="1">
      <c r="B121" s="45"/>
      <c r="C121" s="109" t="s">
        <v>166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112">
        <f>ROUND(SUM(AG122:AG125),0)</f>
        <v>0</v>
      </c>
      <c r="AH121" s="112"/>
      <c r="AI121" s="112"/>
      <c r="AJ121" s="112"/>
      <c r="AK121" s="112"/>
      <c r="AL121" s="112"/>
      <c r="AM121" s="112"/>
      <c r="AN121" s="112">
        <f>ROUND(SUM(AN122:AN125),0)</f>
        <v>0</v>
      </c>
      <c r="AO121" s="112"/>
      <c r="AP121" s="112"/>
      <c r="AQ121" s="47"/>
      <c r="AS121" s="105" t="s">
        <v>167</v>
      </c>
      <c r="AT121" s="106" t="s">
        <v>168</v>
      </c>
      <c r="AU121" s="106" t="s">
        <v>48</v>
      </c>
      <c r="AV121" s="107" t="s">
        <v>71</v>
      </c>
    </row>
    <row r="122" s="1" customFormat="1" ht="19.92" customHeight="1">
      <c r="B122" s="45"/>
      <c r="C122" s="46"/>
      <c r="D122" s="147" t="s">
        <v>169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148">
        <f>ROUND(AG87*AS122,0)</f>
        <v>0</v>
      </c>
      <c r="AH122" s="135"/>
      <c r="AI122" s="135"/>
      <c r="AJ122" s="135"/>
      <c r="AK122" s="135"/>
      <c r="AL122" s="135"/>
      <c r="AM122" s="135"/>
      <c r="AN122" s="135">
        <f>ROUND(AG122+AV122,0)</f>
        <v>0</v>
      </c>
      <c r="AO122" s="135"/>
      <c r="AP122" s="135"/>
      <c r="AQ122" s="47"/>
      <c r="AS122" s="149">
        <v>0</v>
      </c>
      <c r="AT122" s="150" t="s">
        <v>170</v>
      </c>
      <c r="AU122" s="150" t="s">
        <v>49</v>
      </c>
      <c r="AV122" s="151">
        <f>ROUND(IF(AU122="základní",AG122*L31,IF(AU122="snížená",AG122*L32,0)),0)</f>
        <v>0</v>
      </c>
      <c r="BV122" s="21" t="s">
        <v>171</v>
      </c>
      <c r="BY122" s="152">
        <f>IF(AU122="základní",AV122,0)</f>
        <v>0</v>
      </c>
      <c r="BZ122" s="152">
        <f>IF(AU122="snížená",AV122,0)</f>
        <v>0</v>
      </c>
      <c r="CA122" s="152">
        <v>0</v>
      </c>
      <c r="CB122" s="152">
        <v>0</v>
      </c>
      <c r="CC122" s="152">
        <v>0</v>
      </c>
      <c r="CD122" s="152">
        <f>IF(AU122="základní",AG122,0)</f>
        <v>0</v>
      </c>
      <c r="CE122" s="152">
        <f>IF(AU122="snížená",AG122,0)</f>
        <v>0</v>
      </c>
      <c r="CF122" s="152">
        <f>IF(AU122="zákl. přenesená",AG122,0)</f>
        <v>0</v>
      </c>
      <c r="CG122" s="152">
        <f>IF(AU122="sníž. přenesená",AG122,0)</f>
        <v>0</v>
      </c>
      <c r="CH122" s="152">
        <f>IF(AU122="nulová",AG122,0)</f>
        <v>0</v>
      </c>
      <c r="CI122" s="21">
        <f>IF(AU122="základní",1,IF(AU122="snížená",2,IF(AU122="zákl. přenesená",4,IF(AU122="sníž. přenesená",5,3))))</f>
        <v>1</v>
      </c>
      <c r="CJ122" s="21">
        <f>IF(AT122="stavební čast",1,IF(88122="investiční čast",2,3))</f>
        <v>1</v>
      </c>
      <c r="CK122" s="21" t="str">
        <f>IF(D122="Vyplň vlastní","","x")</f>
        <v>x</v>
      </c>
    </row>
    <row r="123" s="1" customFormat="1" ht="19.92" customHeight="1">
      <c r="B123" s="45"/>
      <c r="C123" s="46"/>
      <c r="D123" s="153" t="s">
        <v>172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46"/>
      <c r="AD123" s="46"/>
      <c r="AE123" s="46"/>
      <c r="AF123" s="46"/>
      <c r="AG123" s="148">
        <f>AG87*AS123</f>
        <v>0</v>
      </c>
      <c r="AH123" s="135"/>
      <c r="AI123" s="135"/>
      <c r="AJ123" s="135"/>
      <c r="AK123" s="135"/>
      <c r="AL123" s="135"/>
      <c r="AM123" s="135"/>
      <c r="AN123" s="135">
        <f>AG123+AV123</f>
        <v>0</v>
      </c>
      <c r="AO123" s="135"/>
      <c r="AP123" s="135"/>
      <c r="AQ123" s="47"/>
      <c r="AS123" s="154">
        <v>0</v>
      </c>
      <c r="AT123" s="155" t="s">
        <v>170</v>
      </c>
      <c r="AU123" s="155" t="s">
        <v>49</v>
      </c>
      <c r="AV123" s="140">
        <f>ROUND(IF(AU123="nulová",0,IF(OR(AU123="základní",AU123="zákl. přenesená"),AG123*L31,AG123*L32)),1)</f>
        <v>0</v>
      </c>
      <c r="BV123" s="21" t="s">
        <v>173</v>
      </c>
      <c r="BY123" s="152">
        <f>IF(AU123="základní",AV123,0)</f>
        <v>0</v>
      </c>
      <c r="BZ123" s="152">
        <f>IF(AU123="snížená",AV123,0)</f>
        <v>0</v>
      </c>
      <c r="CA123" s="152">
        <f>IF(AU123="zákl. přenesená",AV123,0)</f>
        <v>0</v>
      </c>
      <c r="CB123" s="152">
        <f>IF(AU123="sníž. přenesená",AV123,0)</f>
        <v>0</v>
      </c>
      <c r="CC123" s="152">
        <f>IF(AU123="nulová",AV123,0)</f>
        <v>0</v>
      </c>
      <c r="CD123" s="152">
        <f>IF(AU123="základní",AG123,0)</f>
        <v>0</v>
      </c>
      <c r="CE123" s="152">
        <f>IF(AU123="snížená",AG123,0)</f>
        <v>0</v>
      </c>
      <c r="CF123" s="152">
        <f>IF(AU123="zákl. přenesená",AG123,0)</f>
        <v>0</v>
      </c>
      <c r="CG123" s="152">
        <f>IF(AU123="sníž. přenesená",AG123,0)</f>
        <v>0</v>
      </c>
      <c r="CH123" s="152">
        <f>IF(AU123="nulová",AG123,0)</f>
        <v>0</v>
      </c>
      <c r="CI123" s="21">
        <f>IF(AU123="základní",1,IF(AU123="snížená",2,IF(AU123="zákl. přenesená",4,IF(AU123="sníž. přenesená",5,3))))</f>
        <v>1</v>
      </c>
      <c r="CJ123" s="21">
        <f>IF(AT123="stavební čast",1,IF(88123="investiční čast",2,3))</f>
        <v>1</v>
      </c>
      <c r="CK123" s="21" t="str">
        <f>IF(D123="Vyplň vlastní","","x")</f>
        <v/>
      </c>
    </row>
    <row r="124" s="1" customFormat="1" ht="19.92" customHeight="1">
      <c r="B124" s="45"/>
      <c r="C124" s="46"/>
      <c r="D124" s="153" t="s">
        <v>172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46"/>
      <c r="AD124" s="46"/>
      <c r="AE124" s="46"/>
      <c r="AF124" s="46"/>
      <c r="AG124" s="148">
        <f>AG87*AS124</f>
        <v>0</v>
      </c>
      <c r="AH124" s="135"/>
      <c r="AI124" s="135"/>
      <c r="AJ124" s="135"/>
      <c r="AK124" s="135"/>
      <c r="AL124" s="135"/>
      <c r="AM124" s="135"/>
      <c r="AN124" s="135">
        <f>AG124+AV124</f>
        <v>0</v>
      </c>
      <c r="AO124" s="135"/>
      <c r="AP124" s="135"/>
      <c r="AQ124" s="47"/>
      <c r="AS124" s="154">
        <v>0</v>
      </c>
      <c r="AT124" s="155" t="s">
        <v>170</v>
      </c>
      <c r="AU124" s="155" t="s">
        <v>49</v>
      </c>
      <c r="AV124" s="140">
        <f>ROUND(IF(AU124="nulová",0,IF(OR(AU124="základní",AU124="zákl. přenesená"),AG124*L31,AG124*L32)),1)</f>
        <v>0</v>
      </c>
      <c r="BV124" s="21" t="s">
        <v>173</v>
      </c>
      <c r="BY124" s="152">
        <f>IF(AU124="základní",AV124,0)</f>
        <v>0</v>
      </c>
      <c r="BZ124" s="152">
        <f>IF(AU124="snížená",AV124,0)</f>
        <v>0</v>
      </c>
      <c r="CA124" s="152">
        <f>IF(AU124="zákl. přenesená",AV124,0)</f>
        <v>0</v>
      </c>
      <c r="CB124" s="152">
        <f>IF(AU124="sníž. přenesená",AV124,0)</f>
        <v>0</v>
      </c>
      <c r="CC124" s="152">
        <f>IF(AU124="nulová",AV124,0)</f>
        <v>0</v>
      </c>
      <c r="CD124" s="152">
        <f>IF(AU124="základní",AG124,0)</f>
        <v>0</v>
      </c>
      <c r="CE124" s="152">
        <f>IF(AU124="snížená",AG124,0)</f>
        <v>0</v>
      </c>
      <c r="CF124" s="152">
        <f>IF(AU124="zákl. přenesená",AG124,0)</f>
        <v>0</v>
      </c>
      <c r="CG124" s="152">
        <f>IF(AU124="sníž. přenesená",AG124,0)</f>
        <v>0</v>
      </c>
      <c r="CH124" s="152">
        <f>IF(AU124="nulová",AG124,0)</f>
        <v>0</v>
      </c>
      <c r="CI124" s="21">
        <f>IF(AU124="základní",1,IF(AU124="snížená",2,IF(AU124="zákl. přenesená",4,IF(AU124="sníž. přenesená",5,3))))</f>
        <v>1</v>
      </c>
      <c r="CJ124" s="21">
        <f>IF(AT124="stavební čast",1,IF(88124="investiční čast",2,3))</f>
        <v>1</v>
      </c>
      <c r="CK124" s="21" t="str">
        <f>IF(D124="Vyplň vlastní","","x")</f>
        <v/>
      </c>
    </row>
    <row r="125" s="1" customFormat="1" ht="19.92" customHeight="1">
      <c r="B125" s="45"/>
      <c r="C125" s="46"/>
      <c r="D125" s="153" t="s">
        <v>172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46"/>
      <c r="AD125" s="46"/>
      <c r="AE125" s="46"/>
      <c r="AF125" s="46"/>
      <c r="AG125" s="148">
        <f>AG87*AS125</f>
        <v>0</v>
      </c>
      <c r="AH125" s="135"/>
      <c r="AI125" s="135"/>
      <c r="AJ125" s="135"/>
      <c r="AK125" s="135"/>
      <c r="AL125" s="135"/>
      <c r="AM125" s="135"/>
      <c r="AN125" s="135">
        <f>AG125+AV125</f>
        <v>0</v>
      </c>
      <c r="AO125" s="135"/>
      <c r="AP125" s="135"/>
      <c r="AQ125" s="47"/>
      <c r="AS125" s="156">
        <v>0</v>
      </c>
      <c r="AT125" s="157" t="s">
        <v>170</v>
      </c>
      <c r="AU125" s="157" t="s">
        <v>49</v>
      </c>
      <c r="AV125" s="146">
        <f>ROUND(IF(AU125="nulová",0,IF(OR(AU125="základní",AU125="zákl. přenesená"),AG125*L31,AG125*L32)),1)</f>
        <v>0</v>
      </c>
      <c r="BV125" s="21" t="s">
        <v>173</v>
      </c>
      <c r="BY125" s="152">
        <f>IF(AU125="základní",AV125,0)</f>
        <v>0</v>
      </c>
      <c r="BZ125" s="152">
        <f>IF(AU125="snížená",AV125,0)</f>
        <v>0</v>
      </c>
      <c r="CA125" s="152">
        <f>IF(AU125="zákl. přenesená",AV125,0)</f>
        <v>0</v>
      </c>
      <c r="CB125" s="152">
        <f>IF(AU125="sníž. přenesená",AV125,0)</f>
        <v>0</v>
      </c>
      <c r="CC125" s="152">
        <f>IF(AU125="nulová",AV125,0)</f>
        <v>0</v>
      </c>
      <c r="CD125" s="152">
        <f>IF(AU125="základní",AG125,0)</f>
        <v>0</v>
      </c>
      <c r="CE125" s="152">
        <f>IF(AU125="snížená",AG125,0)</f>
        <v>0</v>
      </c>
      <c r="CF125" s="152">
        <f>IF(AU125="zákl. přenesená",AG125,0)</f>
        <v>0</v>
      </c>
      <c r="CG125" s="152">
        <f>IF(AU125="sníž. přenesená",AG125,0)</f>
        <v>0</v>
      </c>
      <c r="CH125" s="152">
        <f>IF(AU125="nulová",AG125,0)</f>
        <v>0</v>
      </c>
      <c r="CI125" s="21">
        <f>IF(AU125="základní",1,IF(AU125="snížená",2,IF(AU125="zákl. přenesená",4,IF(AU125="sníž. přenesená",5,3))))</f>
        <v>1</v>
      </c>
      <c r="CJ125" s="21">
        <f>IF(AT125="stavební čast",1,IF(88125="investiční čast",2,3))</f>
        <v>1</v>
      </c>
      <c r="CK125" s="21" t="str">
        <f>IF(D125="Vyplň vlastní","","x")</f>
        <v/>
      </c>
    </row>
    <row r="126" s="1" customFormat="1" ht="10.8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7"/>
    </row>
    <row r="127" s="1" customFormat="1" ht="30" customHeight="1">
      <c r="B127" s="45"/>
      <c r="C127" s="158" t="s">
        <v>174</v>
      </c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60">
        <f>ROUND(AG87+AG121,0)</f>
        <v>0</v>
      </c>
      <c r="AH127" s="160"/>
      <c r="AI127" s="160"/>
      <c r="AJ127" s="160"/>
      <c r="AK127" s="160"/>
      <c r="AL127" s="160"/>
      <c r="AM127" s="160"/>
      <c r="AN127" s="160">
        <f>AN87+AN121</f>
        <v>0</v>
      </c>
      <c r="AO127" s="160"/>
      <c r="AP127" s="160"/>
      <c r="AQ127" s="47"/>
    </row>
    <row r="128" s="1" customFormat="1" ht="6.96" customHeight="1"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6"/>
    </row>
  </sheetData>
  <sheetProtection sheet="1" formatColumns="0" formatRows="0" objects="1" scenarios="1" spinCount="10" saltValue="cd4oQNOdIAyTcWlOvuN4RUfl9SpE0n9OuTNRSHqjV9CM4SHVr9dvgncvJKlF1QwEVwQqUmb18c13WzmWTMDF2A==" hashValue="Ba2ptOzIYHOi+WGTReZlsGC2L4U6OwS5elKEl0UNl1UbUgoNbz5IisAE53bdYZTstNNarxhKIO5LQeGxFzOH+A==" algorithmName="SHA-512" password="CC35"/>
  <mergeCells count="182">
    <mergeCell ref="E119:I119"/>
    <mergeCell ref="D118:H118"/>
    <mergeCell ref="D123:AB123"/>
    <mergeCell ref="D124:AB124"/>
    <mergeCell ref="D125:AB125"/>
    <mergeCell ref="AN123:AP123"/>
    <mergeCell ref="AN122:AP122"/>
    <mergeCell ref="AN124:AP124"/>
    <mergeCell ref="AN125:AP125"/>
    <mergeCell ref="AN121:AP121"/>
    <mergeCell ref="AN127:AP127"/>
    <mergeCell ref="C76:AP76"/>
    <mergeCell ref="L78:AO78"/>
    <mergeCell ref="AM82:AP82"/>
    <mergeCell ref="AS82:AT84"/>
    <mergeCell ref="AM83:AP83"/>
    <mergeCell ref="AN85:AP85"/>
    <mergeCell ref="L111:AF111"/>
    <mergeCell ref="K110:AF110"/>
    <mergeCell ref="L112:AF112"/>
    <mergeCell ref="L113:AF113"/>
    <mergeCell ref="L114:AF114"/>
    <mergeCell ref="L115:AF115"/>
    <mergeCell ref="J116:AF116"/>
    <mergeCell ref="K117:AF117"/>
    <mergeCell ref="J118:AF118"/>
    <mergeCell ref="K119:AF119"/>
    <mergeCell ref="AG115:AM115"/>
    <mergeCell ref="AG114:AM114"/>
    <mergeCell ref="AG116:AM116"/>
    <mergeCell ref="AG117:AM117"/>
    <mergeCell ref="AG118:AM118"/>
    <mergeCell ref="AG119:AM119"/>
    <mergeCell ref="AG122:AM122"/>
    <mergeCell ref="AG123:AM123"/>
    <mergeCell ref="AG124:AM124"/>
    <mergeCell ref="AG125:AM125"/>
    <mergeCell ref="AG121:AM121"/>
    <mergeCell ref="AG127:AM127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G97:AM97"/>
    <mergeCell ref="AG98:AM98"/>
    <mergeCell ref="AG87:AM87"/>
    <mergeCell ref="AN87:AP87"/>
    <mergeCell ref="C85:G85"/>
    <mergeCell ref="I85:AF85"/>
    <mergeCell ref="AG85:AM85"/>
    <mergeCell ref="J88:AF88"/>
    <mergeCell ref="K89:AF89"/>
    <mergeCell ref="J90:AF90"/>
    <mergeCell ref="K91:AF91"/>
    <mergeCell ref="L92:AF92"/>
    <mergeCell ref="L93:AF93"/>
    <mergeCell ref="K94:AF94"/>
    <mergeCell ref="K95:AF95"/>
    <mergeCell ref="K96:AF96"/>
    <mergeCell ref="K97:AF97"/>
    <mergeCell ref="K98:AF98"/>
    <mergeCell ref="K99:AF99"/>
    <mergeCell ref="D88:H88"/>
    <mergeCell ref="E94:I94"/>
    <mergeCell ref="E89:I89"/>
    <mergeCell ref="D90:H90"/>
    <mergeCell ref="E91:I91"/>
    <mergeCell ref="F92:J92"/>
    <mergeCell ref="F93:J93"/>
    <mergeCell ref="E95:I95"/>
    <mergeCell ref="E96:I96"/>
    <mergeCell ref="E97:I97"/>
    <mergeCell ref="E98:I98"/>
    <mergeCell ref="E99:I99"/>
    <mergeCell ref="E100:I100"/>
    <mergeCell ref="E101:I101"/>
    <mergeCell ref="E102:I102"/>
    <mergeCell ref="AN90:AP90"/>
    <mergeCell ref="AN95:AP95"/>
    <mergeCell ref="AN93:AP93"/>
    <mergeCell ref="AN91:AP91"/>
    <mergeCell ref="AN92:AP92"/>
    <mergeCell ref="AN94:AP94"/>
    <mergeCell ref="AN96:AP96"/>
    <mergeCell ref="AN97:AP97"/>
    <mergeCell ref="AN98:AP98"/>
    <mergeCell ref="AN99:AP99"/>
    <mergeCell ref="AN100:AP100"/>
    <mergeCell ref="AN101:AP101"/>
    <mergeCell ref="AN102:AP102"/>
    <mergeCell ref="AN103:AP103"/>
    <mergeCell ref="AN104:AP104"/>
    <mergeCell ref="AG99:AM99"/>
    <mergeCell ref="AG100:AM100"/>
    <mergeCell ref="AG101:AM101"/>
    <mergeCell ref="AG102:AM102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AG113:AM113"/>
    <mergeCell ref="K101:AF101"/>
    <mergeCell ref="K100:AF100"/>
    <mergeCell ref="K102:AF102"/>
    <mergeCell ref="K103:AF103"/>
    <mergeCell ref="K104:AF104"/>
    <mergeCell ref="J105:AF105"/>
    <mergeCell ref="K106:AF106"/>
    <mergeCell ref="J107:AF107"/>
    <mergeCell ref="K108:AF108"/>
    <mergeCell ref="J109:AF109"/>
    <mergeCell ref="E103:I103"/>
    <mergeCell ref="E104:I104"/>
    <mergeCell ref="D105:H105"/>
    <mergeCell ref="E106:I106"/>
    <mergeCell ref="D107:H107"/>
    <mergeCell ref="E108:I108"/>
    <mergeCell ref="D109:H109"/>
    <mergeCell ref="E110:I110"/>
    <mergeCell ref="F111:J111"/>
    <mergeCell ref="F112:J112"/>
    <mergeCell ref="F113:J113"/>
    <mergeCell ref="F114:J114"/>
    <mergeCell ref="F115:J115"/>
    <mergeCell ref="D116:H116"/>
    <mergeCell ref="E117:I117"/>
    <mergeCell ref="AN105:AP105"/>
    <mergeCell ref="AN106:AP106"/>
    <mergeCell ref="AN107:AP107"/>
    <mergeCell ref="AN108:AP108"/>
    <mergeCell ref="AN109:AP109"/>
    <mergeCell ref="AN110:AP110"/>
    <mergeCell ref="AN111:AP111"/>
    <mergeCell ref="AN112:AP112"/>
    <mergeCell ref="AN113:AP113"/>
    <mergeCell ref="AN114:AP114"/>
    <mergeCell ref="AN115:AP115"/>
    <mergeCell ref="AN116:AP116"/>
    <mergeCell ref="AN117:AP117"/>
    <mergeCell ref="AN118:AP118"/>
    <mergeCell ref="AN119:AP119"/>
    <mergeCell ref="C2:AP2"/>
    <mergeCell ref="C4:AP4"/>
    <mergeCell ref="AR2:BE2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K5:AO5"/>
    <mergeCell ref="AK33:AO33"/>
    <mergeCell ref="K6:AO6"/>
    <mergeCell ref="W34:AE34"/>
    <mergeCell ref="AK34:AO34"/>
    <mergeCell ref="L35:O35"/>
    <mergeCell ref="W35:AE35"/>
    <mergeCell ref="AK35:AO35"/>
    <mergeCell ref="X37:AB37"/>
    <mergeCell ref="AK37:AO37"/>
  </mergeCells>
  <dataValidations count="2">
    <dataValidation type="list" allowBlank="1" showInputMessage="1" showErrorMessage="1" error="Povoleny jsou hodnoty základní, snížená, zákl. přenesená, sníž. přenesená, nulová." sqref="AU122:AU12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22:AT12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OD - Odstranění stavby'!C2" display="/"/>
    <hyperlink ref="A92" location="'001 - Stavební část'!C2" display="/"/>
    <hyperlink ref="A93" location="'001A - Pilotové založení ...'!C2" display="/"/>
    <hyperlink ref="A94" location="'002 - Vzduchotechnika'!C2" display="/"/>
    <hyperlink ref="A95" location="'003 - Zařízení pro vytápě...'!C2" display="/"/>
    <hyperlink ref="A96" location="'004 - Areálový plynovod'!C2" display="/"/>
    <hyperlink ref="A97" location="'005 - Kabelová přípojka NN'!C2" display="/"/>
    <hyperlink ref="A98" location="'006 - Elektroinstalace - ...'!C2" display="/"/>
    <hyperlink ref="A99" location="'007 - Elektroinstalace - ...'!C2" display="/"/>
    <hyperlink ref="A100" location="'008 - Ochrana před bleskem'!C2" display="/"/>
    <hyperlink ref="A101" location="'009 - Zdravotně technické...'!C2" display="/"/>
    <hyperlink ref="A102" location="'010 - Splašková kanalizač...'!C2" display="/"/>
    <hyperlink ref="A103" location="'011 - Přípojka vody'!C2" display="/"/>
    <hyperlink ref="A104" location="'012 - Sadové úpravy, zeleň'!C2" display="/"/>
    <hyperlink ref="A106" location="'001 - Dešťová kanalizační...'!C2" display="/"/>
    <hyperlink ref="A108" location="'001 - Zpevněná plocha, ko...'!C2" display="/"/>
    <hyperlink ref="A111" location="'001 - Stavební část_01'!C2" display="/"/>
    <hyperlink ref="A112" location="'002 - Vzduchotechnika_01'!C2" display="/"/>
    <hyperlink ref="A113" location="'003 - Zařízení pro vytápě..._01'!C2" display="/"/>
    <hyperlink ref="A114" location="'004 - Elektroinstalace - ...'!C2" display="/"/>
    <hyperlink ref="A115" location="'005 - Zdravotně technické...'!C2" display="/"/>
    <hyperlink ref="A117" location="'01 - Přeložka sávající je...'!C2" display="/"/>
    <hyperlink ref="A119" location="'001 - Vedlejší rozpočtové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123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2880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N95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(SUM(BE95:BE102)+SUM(BE121:BE152))</f>
        <v>0</v>
      </c>
      <c r="I33" s="46"/>
      <c r="J33" s="46"/>
      <c r="K33" s="46"/>
      <c r="L33" s="46"/>
      <c r="M33" s="170">
        <f>ROUND((SUM(BE95:BE102)+SUM(BE121:BE152)),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(SUM(BF95:BF102)+SUM(BF121:BF152))</f>
        <v>0</v>
      </c>
      <c r="I34" s="46"/>
      <c r="J34" s="46"/>
      <c r="K34" s="46"/>
      <c r="L34" s="46"/>
      <c r="M34" s="170">
        <f>ROUND((SUM(BF95:BF102)+SUM(BF121:BF152)),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(SUM(BG95:BG102)+SUM(BG121:BG152))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(SUM(BH95:BH102)+SUM(BH121:BH152))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(SUM(BI95:BI102)+SUM(BI121:BI152))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007 - Elektroinstalace - slaboproud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N121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2313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N122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2881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N123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2882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N141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2883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N148</f>
        <v>0</v>
      </c>
      <c r="O93" s="133"/>
      <c r="P93" s="133"/>
      <c r="Q93" s="133"/>
      <c r="R93" s="191"/>
      <c r="T93" s="192"/>
      <c r="U93" s="192"/>
    </row>
    <row r="94" s="1" customFormat="1" ht="21.84" customHeight="1"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7"/>
      <c r="T94" s="179"/>
      <c r="U94" s="179"/>
    </row>
    <row r="95" s="1" customFormat="1" ht="29.28" customHeight="1">
      <c r="B95" s="45"/>
      <c r="C95" s="182" t="s">
        <v>197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183">
        <f>ROUND(N96+N97+N98+N99+N100+N101,0)</f>
        <v>0</v>
      </c>
      <c r="O95" s="193"/>
      <c r="P95" s="193"/>
      <c r="Q95" s="193"/>
      <c r="R95" s="47"/>
      <c r="T95" s="194"/>
      <c r="U95" s="195" t="s">
        <v>48</v>
      </c>
    </row>
    <row r="96" s="1" customFormat="1" ht="18" customHeight="1">
      <c r="B96" s="45"/>
      <c r="C96" s="46"/>
      <c r="D96" s="153" t="s">
        <v>198</v>
      </c>
      <c r="E96" s="147"/>
      <c r="F96" s="147"/>
      <c r="G96" s="147"/>
      <c r="H96" s="147"/>
      <c r="I96" s="46"/>
      <c r="J96" s="46"/>
      <c r="K96" s="46"/>
      <c r="L96" s="46"/>
      <c r="M96" s="46"/>
      <c r="N96" s="148">
        <f>ROUND(N89*T96,0)</f>
        <v>0</v>
      </c>
      <c r="O96" s="135"/>
      <c r="P96" s="135"/>
      <c r="Q96" s="135"/>
      <c r="R96" s="47"/>
      <c r="S96" s="196"/>
      <c r="T96" s="197"/>
      <c r="U96" s="198" t="s">
        <v>49</v>
      </c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9" t="s">
        <v>162</v>
      </c>
      <c r="AZ96" s="196"/>
      <c r="BA96" s="196"/>
      <c r="BB96" s="196"/>
      <c r="BC96" s="196"/>
      <c r="BD96" s="196"/>
      <c r="BE96" s="200">
        <f>IF(U96="základní",N96,0)</f>
        <v>0</v>
      </c>
      <c r="BF96" s="200">
        <f>IF(U96="snížená",N96,0)</f>
        <v>0</v>
      </c>
      <c r="BG96" s="200">
        <f>IF(U96="zákl. přenesená",N96,0)</f>
        <v>0</v>
      </c>
      <c r="BH96" s="200">
        <f>IF(U96="sníž. přenesená",N96,0)</f>
        <v>0</v>
      </c>
      <c r="BI96" s="200">
        <f>IF(U96="nulová",N96,0)</f>
        <v>0</v>
      </c>
      <c r="BJ96" s="199" t="s">
        <v>40</v>
      </c>
      <c r="BK96" s="196"/>
      <c r="BL96" s="196"/>
      <c r="BM96" s="196"/>
    </row>
    <row r="97" s="1" customFormat="1" ht="18" customHeight="1">
      <c r="B97" s="45"/>
      <c r="C97" s="46"/>
      <c r="D97" s="153" t="s">
        <v>199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ROUND(N89*T97,0)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200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ROUND(N89*T98,0)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201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202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47" t="s">
        <v>203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201"/>
      <c r="U101" s="202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204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7"/>
      <c r="T102" s="179"/>
      <c r="U102" s="179"/>
    </row>
    <row r="103" s="1" customFormat="1" ht="29.28" customHeight="1">
      <c r="B103" s="45"/>
      <c r="C103" s="158" t="s">
        <v>174</v>
      </c>
      <c r="D103" s="159"/>
      <c r="E103" s="159"/>
      <c r="F103" s="159"/>
      <c r="G103" s="159"/>
      <c r="H103" s="159"/>
      <c r="I103" s="159"/>
      <c r="J103" s="159"/>
      <c r="K103" s="159"/>
      <c r="L103" s="160">
        <f>ROUND(SUM(N89+N95),0)</f>
        <v>0</v>
      </c>
      <c r="M103" s="160"/>
      <c r="N103" s="160"/>
      <c r="O103" s="160"/>
      <c r="P103" s="160"/>
      <c r="Q103" s="160"/>
      <c r="R103" s="47"/>
      <c r="T103" s="179"/>
      <c r="U103" s="179"/>
    </row>
    <row r="104" s="1" customFormat="1" ht="6.96" customHeight="1">
      <c r="B104" s="74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6"/>
      <c r="T104" s="179"/>
      <c r="U104" s="179"/>
    </row>
    <row r="108" s="1" customFormat="1" ht="6.96" customHeight="1"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</row>
    <row r="109" s="1" customFormat="1" ht="36.96" customHeight="1">
      <c r="B109" s="45"/>
      <c r="C109" s="26" t="s">
        <v>205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="1" customFormat="1" ht="6.96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="1" customFormat="1" ht="30" customHeight="1">
      <c r="B111" s="45"/>
      <c r="C111" s="37" t="s">
        <v>19</v>
      </c>
      <c r="D111" s="46"/>
      <c r="E111" s="46"/>
      <c r="F111" s="163" t="str">
        <f>F6</f>
        <v>Dobruška - objekt výuky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6"/>
      <c r="R111" s="47"/>
    </row>
    <row r="112" ht="30" customHeight="1">
      <c r="B112" s="25"/>
      <c r="C112" s="37" t="s">
        <v>181</v>
      </c>
      <c r="D112" s="30"/>
      <c r="E112" s="30"/>
      <c r="F112" s="163" t="s">
        <v>284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8"/>
    </row>
    <row r="113" s="1" customFormat="1" ht="36.96" customHeight="1">
      <c r="B113" s="45"/>
      <c r="C113" s="84" t="s">
        <v>183</v>
      </c>
      <c r="D113" s="46"/>
      <c r="E113" s="46"/>
      <c r="F113" s="86" t="str">
        <f>F8</f>
        <v>007 - Elektroinstalace - slaboproud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6.96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18" customHeight="1">
      <c r="B115" s="45"/>
      <c r="C115" s="37" t="s">
        <v>24</v>
      </c>
      <c r="D115" s="46"/>
      <c r="E115" s="46"/>
      <c r="F115" s="32" t="str">
        <f>F10</f>
        <v>Dobruška</v>
      </c>
      <c r="G115" s="46"/>
      <c r="H115" s="46"/>
      <c r="I115" s="46"/>
      <c r="J115" s="46"/>
      <c r="K115" s="37" t="s">
        <v>26</v>
      </c>
      <c r="L115" s="46"/>
      <c r="M115" s="89" t="str">
        <f>IF(O10="","",O10)</f>
        <v>5. 3. 2018</v>
      </c>
      <c r="N115" s="89"/>
      <c r="O115" s="89"/>
      <c r="P115" s="89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>
      <c r="B117" s="45"/>
      <c r="C117" s="37" t="s">
        <v>28</v>
      </c>
      <c r="D117" s="46"/>
      <c r="E117" s="46"/>
      <c r="F117" s="32" t="str">
        <f>E13</f>
        <v>SŠ - Podorlické vzdělávací centrum Dobruška</v>
      </c>
      <c r="G117" s="46"/>
      <c r="H117" s="46"/>
      <c r="I117" s="46"/>
      <c r="J117" s="46"/>
      <c r="K117" s="37" t="s">
        <v>35</v>
      </c>
      <c r="L117" s="46"/>
      <c r="M117" s="32" t="str">
        <f>E19</f>
        <v>ApA Architektonicko-projekt.ateliér Vamberk s.r.o.</v>
      </c>
      <c r="N117" s="32"/>
      <c r="O117" s="32"/>
      <c r="P117" s="32"/>
      <c r="Q117" s="32"/>
      <c r="R117" s="47"/>
    </row>
    <row r="118" s="1" customFormat="1" ht="14.4" customHeight="1">
      <c r="B118" s="45"/>
      <c r="C118" s="37" t="s">
        <v>33</v>
      </c>
      <c r="D118" s="46"/>
      <c r="E118" s="46"/>
      <c r="F118" s="32" t="str">
        <f>IF(E16="","",E16)</f>
        <v>Vyplň údaj</v>
      </c>
      <c r="G118" s="46"/>
      <c r="H118" s="46"/>
      <c r="I118" s="46"/>
      <c r="J118" s="46"/>
      <c r="K118" s="37" t="s">
        <v>41</v>
      </c>
      <c r="L118" s="46"/>
      <c r="M118" s="32" t="str">
        <f>E22</f>
        <v>ApA Architektonicko-projekt.ateliér Vamberk s.r.o.</v>
      </c>
      <c r="N118" s="32"/>
      <c r="O118" s="32"/>
      <c r="P118" s="32"/>
      <c r="Q118" s="32"/>
      <c r="R118" s="47"/>
    </row>
    <row r="119" s="1" customFormat="1" ht="10.32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9" customFormat="1" ht="29.28" customHeight="1">
      <c r="B120" s="203"/>
      <c r="C120" s="204" t="s">
        <v>206</v>
      </c>
      <c r="D120" s="205" t="s">
        <v>207</v>
      </c>
      <c r="E120" s="205" t="s">
        <v>66</v>
      </c>
      <c r="F120" s="205" t="s">
        <v>208</v>
      </c>
      <c r="G120" s="205"/>
      <c r="H120" s="205"/>
      <c r="I120" s="205"/>
      <c r="J120" s="205" t="s">
        <v>209</v>
      </c>
      <c r="K120" s="205" t="s">
        <v>210</v>
      </c>
      <c r="L120" s="205" t="s">
        <v>211</v>
      </c>
      <c r="M120" s="205"/>
      <c r="N120" s="205" t="s">
        <v>187</v>
      </c>
      <c r="O120" s="205"/>
      <c r="P120" s="205"/>
      <c r="Q120" s="206"/>
      <c r="R120" s="207"/>
      <c r="T120" s="105" t="s">
        <v>212</v>
      </c>
      <c r="U120" s="106" t="s">
        <v>48</v>
      </c>
      <c r="V120" s="106" t="s">
        <v>213</v>
      </c>
      <c r="W120" s="106" t="s">
        <v>214</v>
      </c>
      <c r="X120" s="106" t="s">
        <v>215</v>
      </c>
      <c r="Y120" s="106" t="s">
        <v>216</v>
      </c>
      <c r="Z120" s="106" t="s">
        <v>217</v>
      </c>
      <c r="AA120" s="107" t="s">
        <v>218</v>
      </c>
    </row>
    <row r="121" s="1" customFormat="1" ht="29.28" customHeight="1">
      <c r="B121" s="45"/>
      <c r="C121" s="109" t="s">
        <v>184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208">
        <f>BK121</f>
        <v>0</v>
      </c>
      <c r="O121" s="209"/>
      <c r="P121" s="209"/>
      <c r="Q121" s="209"/>
      <c r="R121" s="47"/>
      <c r="T121" s="108"/>
      <c r="U121" s="66"/>
      <c r="V121" s="66"/>
      <c r="W121" s="210">
        <f>W122+W153</f>
        <v>0</v>
      </c>
      <c r="X121" s="66"/>
      <c r="Y121" s="210">
        <f>Y122+Y153</f>
        <v>0</v>
      </c>
      <c r="Z121" s="66"/>
      <c r="AA121" s="211">
        <f>AA122+AA153</f>
        <v>0</v>
      </c>
      <c r="AT121" s="21" t="s">
        <v>83</v>
      </c>
      <c r="AU121" s="21" t="s">
        <v>189</v>
      </c>
      <c r="BK121" s="212">
        <f>BK122+BK153</f>
        <v>0</v>
      </c>
    </row>
    <row r="122" s="10" customFormat="1" ht="37.44001" customHeight="1">
      <c r="B122" s="213"/>
      <c r="C122" s="214"/>
      <c r="D122" s="215" t="s">
        <v>2313</v>
      </c>
      <c r="E122" s="215"/>
      <c r="F122" s="215"/>
      <c r="G122" s="215"/>
      <c r="H122" s="215"/>
      <c r="I122" s="215"/>
      <c r="J122" s="215"/>
      <c r="K122" s="215"/>
      <c r="L122" s="215"/>
      <c r="M122" s="215"/>
      <c r="N122" s="216">
        <f>BK122</f>
        <v>0</v>
      </c>
      <c r="O122" s="187"/>
      <c r="P122" s="187"/>
      <c r="Q122" s="187"/>
      <c r="R122" s="217"/>
      <c r="T122" s="218"/>
      <c r="U122" s="214"/>
      <c r="V122" s="214"/>
      <c r="W122" s="219">
        <f>W123+W141+W148</f>
        <v>0</v>
      </c>
      <c r="X122" s="214"/>
      <c r="Y122" s="219">
        <f>Y123+Y141+Y148</f>
        <v>0</v>
      </c>
      <c r="Z122" s="214"/>
      <c r="AA122" s="220">
        <f>AA123+AA141+AA148</f>
        <v>0</v>
      </c>
      <c r="AR122" s="221" t="s">
        <v>40</v>
      </c>
      <c r="AT122" s="222" t="s">
        <v>83</v>
      </c>
      <c r="AU122" s="222" t="s">
        <v>84</v>
      </c>
      <c r="AY122" s="221" t="s">
        <v>219</v>
      </c>
      <c r="BK122" s="223">
        <f>BK123+BK141+BK148</f>
        <v>0</v>
      </c>
    </row>
    <row r="123" s="10" customFormat="1" ht="19.92" customHeight="1">
      <c r="B123" s="213"/>
      <c r="C123" s="214"/>
      <c r="D123" s="224" t="s">
        <v>2881</v>
      </c>
      <c r="E123" s="224"/>
      <c r="F123" s="224"/>
      <c r="G123" s="224"/>
      <c r="H123" s="224"/>
      <c r="I123" s="224"/>
      <c r="J123" s="224"/>
      <c r="K123" s="224"/>
      <c r="L123" s="224"/>
      <c r="M123" s="224"/>
      <c r="N123" s="225">
        <f>BK123</f>
        <v>0</v>
      </c>
      <c r="O123" s="226"/>
      <c r="P123" s="226"/>
      <c r="Q123" s="226"/>
      <c r="R123" s="217"/>
      <c r="T123" s="218"/>
      <c r="U123" s="214"/>
      <c r="V123" s="214"/>
      <c r="W123" s="219">
        <f>SUM(W124:W140)</f>
        <v>0</v>
      </c>
      <c r="X123" s="214"/>
      <c r="Y123" s="219">
        <f>SUM(Y124:Y140)</f>
        <v>0</v>
      </c>
      <c r="Z123" s="214"/>
      <c r="AA123" s="220">
        <f>SUM(AA124:AA140)</f>
        <v>0</v>
      </c>
      <c r="AR123" s="221" t="s">
        <v>40</v>
      </c>
      <c r="AT123" s="222" t="s">
        <v>83</v>
      </c>
      <c r="AU123" s="222" t="s">
        <v>40</v>
      </c>
      <c r="AY123" s="221" t="s">
        <v>219</v>
      </c>
      <c r="BK123" s="223">
        <f>SUM(BK124:BK140)</f>
        <v>0</v>
      </c>
    </row>
    <row r="124" s="1" customFormat="1" ht="25.5" customHeight="1">
      <c r="B124" s="45"/>
      <c r="C124" s="243" t="s">
        <v>40</v>
      </c>
      <c r="D124" s="243" t="s">
        <v>536</v>
      </c>
      <c r="E124" s="244" t="s">
        <v>2402</v>
      </c>
      <c r="F124" s="245" t="s">
        <v>2884</v>
      </c>
      <c r="G124" s="245"/>
      <c r="H124" s="245"/>
      <c r="I124" s="245"/>
      <c r="J124" s="246" t="s">
        <v>429</v>
      </c>
      <c r="K124" s="247">
        <v>30</v>
      </c>
      <c r="L124" s="248">
        <v>0</v>
      </c>
      <c r="M124" s="249"/>
      <c r="N124" s="250">
        <f>ROUND(L124*K124,2)</f>
        <v>0</v>
      </c>
      <c r="O124" s="234"/>
      <c r="P124" s="234"/>
      <c r="Q124" s="234"/>
      <c r="R124" s="47"/>
      <c r="T124" s="235" t="s">
        <v>22</v>
      </c>
      <c r="U124" s="55" t="s">
        <v>49</v>
      </c>
      <c r="V124" s="46"/>
      <c r="W124" s="236">
        <f>V124*K124</f>
        <v>0</v>
      </c>
      <c r="X124" s="236">
        <v>0</v>
      </c>
      <c r="Y124" s="236">
        <f>X124*K124</f>
        <v>0</v>
      </c>
      <c r="Z124" s="236">
        <v>0</v>
      </c>
      <c r="AA124" s="237">
        <f>Z124*K124</f>
        <v>0</v>
      </c>
      <c r="AR124" s="21" t="s">
        <v>249</v>
      </c>
      <c r="AT124" s="21" t="s">
        <v>536</v>
      </c>
      <c r="AU124" s="21" t="s">
        <v>93</v>
      </c>
      <c r="AY124" s="21" t="s">
        <v>219</v>
      </c>
      <c r="BE124" s="152">
        <f>IF(U124="základní",N124,0)</f>
        <v>0</v>
      </c>
      <c r="BF124" s="152">
        <f>IF(U124="snížená",N124,0)</f>
        <v>0</v>
      </c>
      <c r="BG124" s="152">
        <f>IF(U124="zákl. přenesená",N124,0)</f>
        <v>0</v>
      </c>
      <c r="BH124" s="152">
        <f>IF(U124="sníž. přenesená",N124,0)</f>
        <v>0</v>
      </c>
      <c r="BI124" s="152">
        <f>IF(U124="nulová",N124,0)</f>
        <v>0</v>
      </c>
      <c r="BJ124" s="21" t="s">
        <v>40</v>
      </c>
      <c r="BK124" s="152">
        <f>ROUND(L124*K124,2)</f>
        <v>0</v>
      </c>
      <c r="BL124" s="21" t="s">
        <v>224</v>
      </c>
      <c r="BM124" s="21" t="s">
        <v>2885</v>
      </c>
    </row>
    <row r="125" s="1" customFormat="1" ht="16.5" customHeight="1">
      <c r="B125" s="45"/>
      <c r="C125" s="243" t="s">
        <v>93</v>
      </c>
      <c r="D125" s="243" t="s">
        <v>536</v>
      </c>
      <c r="E125" s="244" t="s">
        <v>2406</v>
      </c>
      <c r="F125" s="245" t="s">
        <v>2886</v>
      </c>
      <c r="G125" s="245"/>
      <c r="H125" s="245"/>
      <c r="I125" s="245"/>
      <c r="J125" s="246" t="s">
        <v>429</v>
      </c>
      <c r="K125" s="247">
        <v>2</v>
      </c>
      <c r="L125" s="248">
        <v>0</v>
      </c>
      <c r="M125" s="249"/>
      <c r="N125" s="250">
        <f>ROUND(L125*K125,2)</f>
        <v>0</v>
      </c>
      <c r="O125" s="234"/>
      <c r="P125" s="234"/>
      <c r="Q125" s="234"/>
      <c r="R125" s="47"/>
      <c r="T125" s="235" t="s">
        <v>22</v>
      </c>
      <c r="U125" s="55" t="s">
        <v>49</v>
      </c>
      <c r="V125" s="46"/>
      <c r="W125" s="236">
        <f>V125*K125</f>
        <v>0</v>
      </c>
      <c r="X125" s="236">
        <v>0</v>
      </c>
      <c r="Y125" s="236">
        <f>X125*K125</f>
        <v>0</v>
      </c>
      <c r="Z125" s="236">
        <v>0</v>
      </c>
      <c r="AA125" s="237">
        <f>Z125*K125</f>
        <v>0</v>
      </c>
      <c r="AR125" s="21" t="s">
        <v>249</v>
      </c>
      <c r="AT125" s="21" t="s">
        <v>536</v>
      </c>
      <c r="AU125" s="21" t="s">
        <v>93</v>
      </c>
      <c r="AY125" s="21" t="s">
        <v>219</v>
      </c>
      <c r="BE125" s="152">
        <f>IF(U125="základní",N125,0)</f>
        <v>0</v>
      </c>
      <c r="BF125" s="152">
        <f>IF(U125="snížená",N125,0)</f>
        <v>0</v>
      </c>
      <c r="BG125" s="152">
        <f>IF(U125="zákl. přenesená",N125,0)</f>
        <v>0</v>
      </c>
      <c r="BH125" s="152">
        <f>IF(U125="sníž. přenesená",N125,0)</f>
        <v>0</v>
      </c>
      <c r="BI125" s="152">
        <f>IF(U125="nulová",N125,0)</f>
        <v>0</v>
      </c>
      <c r="BJ125" s="21" t="s">
        <v>40</v>
      </c>
      <c r="BK125" s="152">
        <f>ROUND(L125*K125,2)</f>
        <v>0</v>
      </c>
      <c r="BL125" s="21" t="s">
        <v>224</v>
      </c>
      <c r="BM125" s="21" t="s">
        <v>2887</v>
      </c>
    </row>
    <row r="126" s="1" customFormat="1" ht="25.5" customHeight="1">
      <c r="B126" s="45"/>
      <c r="C126" s="243" t="s">
        <v>101</v>
      </c>
      <c r="D126" s="243" t="s">
        <v>536</v>
      </c>
      <c r="E126" s="244" t="s">
        <v>2409</v>
      </c>
      <c r="F126" s="245" t="s">
        <v>2888</v>
      </c>
      <c r="G126" s="245"/>
      <c r="H126" s="245"/>
      <c r="I126" s="245"/>
      <c r="J126" s="246" t="s">
        <v>429</v>
      </c>
      <c r="K126" s="247">
        <v>27</v>
      </c>
      <c r="L126" s="248">
        <v>0</v>
      </c>
      <c r="M126" s="249"/>
      <c r="N126" s="250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249</v>
      </c>
      <c r="AT126" s="21" t="s">
        <v>536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224</v>
      </c>
      <c r="BM126" s="21" t="s">
        <v>2889</v>
      </c>
    </row>
    <row r="127" s="1" customFormat="1" ht="25.5" customHeight="1">
      <c r="B127" s="45"/>
      <c r="C127" s="243" t="s">
        <v>224</v>
      </c>
      <c r="D127" s="243" t="s">
        <v>536</v>
      </c>
      <c r="E127" s="244" t="s">
        <v>2890</v>
      </c>
      <c r="F127" s="245" t="s">
        <v>2891</v>
      </c>
      <c r="G127" s="245"/>
      <c r="H127" s="245"/>
      <c r="I127" s="245"/>
      <c r="J127" s="246" t="s">
        <v>1358</v>
      </c>
      <c r="K127" s="247">
        <v>1</v>
      </c>
      <c r="L127" s="248">
        <v>0</v>
      </c>
      <c r="M127" s="249"/>
      <c r="N127" s="250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249</v>
      </c>
      <c r="AT127" s="21" t="s">
        <v>536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2892</v>
      </c>
    </row>
    <row r="128" s="1" customFormat="1" ht="25.5" customHeight="1">
      <c r="B128" s="45"/>
      <c r="C128" s="243" t="s">
        <v>236</v>
      </c>
      <c r="D128" s="243" t="s">
        <v>536</v>
      </c>
      <c r="E128" s="244" t="s">
        <v>2893</v>
      </c>
      <c r="F128" s="245" t="s">
        <v>2894</v>
      </c>
      <c r="G128" s="245"/>
      <c r="H128" s="245"/>
      <c r="I128" s="245"/>
      <c r="J128" s="246" t="s">
        <v>1358</v>
      </c>
      <c r="K128" s="247">
        <v>2</v>
      </c>
      <c r="L128" s="248">
        <v>0</v>
      </c>
      <c r="M128" s="249"/>
      <c r="N128" s="250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249</v>
      </c>
      <c r="AT128" s="21" t="s">
        <v>536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2895</v>
      </c>
    </row>
    <row r="129" s="1" customFormat="1" ht="25.5" customHeight="1">
      <c r="B129" s="45"/>
      <c r="C129" s="243" t="s">
        <v>241</v>
      </c>
      <c r="D129" s="243" t="s">
        <v>536</v>
      </c>
      <c r="E129" s="244" t="s">
        <v>2896</v>
      </c>
      <c r="F129" s="245" t="s">
        <v>2897</v>
      </c>
      <c r="G129" s="245"/>
      <c r="H129" s="245"/>
      <c r="I129" s="245"/>
      <c r="J129" s="246" t="s">
        <v>429</v>
      </c>
      <c r="K129" s="247">
        <v>2400</v>
      </c>
      <c r="L129" s="248">
        <v>0</v>
      </c>
      <c r="M129" s="249"/>
      <c r="N129" s="250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249</v>
      </c>
      <c r="AT129" s="21" t="s">
        <v>536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224</v>
      </c>
      <c r="BM129" s="21" t="s">
        <v>2898</v>
      </c>
    </row>
    <row r="130" s="1" customFormat="1" ht="16.5" customHeight="1">
      <c r="B130" s="45"/>
      <c r="C130" s="243" t="s">
        <v>245</v>
      </c>
      <c r="D130" s="243" t="s">
        <v>536</v>
      </c>
      <c r="E130" s="244" t="s">
        <v>2899</v>
      </c>
      <c r="F130" s="245" t="s">
        <v>2900</v>
      </c>
      <c r="G130" s="245"/>
      <c r="H130" s="245"/>
      <c r="I130" s="245"/>
      <c r="J130" s="246" t="s">
        <v>1358</v>
      </c>
      <c r="K130" s="247">
        <v>53</v>
      </c>
      <c r="L130" s="248">
        <v>0</v>
      </c>
      <c r="M130" s="249"/>
      <c r="N130" s="250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249</v>
      </c>
      <c r="AT130" s="21" t="s">
        <v>536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2901</v>
      </c>
    </row>
    <row r="131" s="1" customFormat="1" ht="25.5" customHeight="1">
      <c r="B131" s="45"/>
      <c r="C131" s="243" t="s">
        <v>249</v>
      </c>
      <c r="D131" s="243" t="s">
        <v>536</v>
      </c>
      <c r="E131" s="244" t="s">
        <v>2902</v>
      </c>
      <c r="F131" s="245" t="s">
        <v>2903</v>
      </c>
      <c r="G131" s="245"/>
      <c r="H131" s="245"/>
      <c r="I131" s="245"/>
      <c r="J131" s="246" t="s">
        <v>1358</v>
      </c>
      <c r="K131" s="247">
        <v>80</v>
      </c>
      <c r="L131" s="248">
        <v>0</v>
      </c>
      <c r="M131" s="249"/>
      <c r="N131" s="250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249</v>
      </c>
      <c r="AT131" s="21" t="s">
        <v>536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2904</v>
      </c>
    </row>
    <row r="132" s="1" customFormat="1" ht="16.5" customHeight="1">
      <c r="B132" s="45"/>
      <c r="C132" s="243" t="s">
        <v>253</v>
      </c>
      <c r="D132" s="243" t="s">
        <v>536</v>
      </c>
      <c r="E132" s="244" t="s">
        <v>2905</v>
      </c>
      <c r="F132" s="245" t="s">
        <v>2906</v>
      </c>
      <c r="G132" s="245"/>
      <c r="H132" s="245"/>
      <c r="I132" s="245"/>
      <c r="J132" s="246" t="s">
        <v>1358</v>
      </c>
      <c r="K132" s="247">
        <v>53</v>
      </c>
      <c r="L132" s="248">
        <v>0</v>
      </c>
      <c r="M132" s="249"/>
      <c r="N132" s="250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249</v>
      </c>
      <c r="AT132" s="21" t="s">
        <v>536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224</v>
      </c>
      <c r="BM132" s="21" t="s">
        <v>2907</v>
      </c>
    </row>
    <row r="133" s="1" customFormat="1" ht="16.5" customHeight="1">
      <c r="B133" s="45"/>
      <c r="C133" s="243" t="s">
        <v>257</v>
      </c>
      <c r="D133" s="243" t="s">
        <v>536</v>
      </c>
      <c r="E133" s="244" t="s">
        <v>2908</v>
      </c>
      <c r="F133" s="245" t="s">
        <v>2909</v>
      </c>
      <c r="G133" s="245"/>
      <c r="H133" s="245"/>
      <c r="I133" s="245"/>
      <c r="J133" s="246" t="s">
        <v>1358</v>
      </c>
      <c r="K133" s="247">
        <v>53</v>
      </c>
      <c r="L133" s="248">
        <v>0</v>
      </c>
      <c r="M133" s="249"/>
      <c r="N133" s="250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249</v>
      </c>
      <c r="AT133" s="21" t="s">
        <v>536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2910</v>
      </c>
    </row>
    <row r="134" s="1" customFormat="1" ht="16.5" customHeight="1">
      <c r="B134" s="45"/>
      <c r="C134" s="243" t="s">
        <v>261</v>
      </c>
      <c r="D134" s="243" t="s">
        <v>536</v>
      </c>
      <c r="E134" s="244" t="s">
        <v>2911</v>
      </c>
      <c r="F134" s="245" t="s">
        <v>2912</v>
      </c>
      <c r="G134" s="245"/>
      <c r="H134" s="245"/>
      <c r="I134" s="245"/>
      <c r="J134" s="246" t="s">
        <v>429</v>
      </c>
      <c r="K134" s="247">
        <v>80</v>
      </c>
      <c r="L134" s="248">
        <v>0</v>
      </c>
      <c r="M134" s="249"/>
      <c r="N134" s="250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249</v>
      </c>
      <c r="AT134" s="21" t="s">
        <v>536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2913</v>
      </c>
    </row>
    <row r="135" s="1" customFormat="1" ht="16.5" customHeight="1">
      <c r="B135" s="45"/>
      <c r="C135" s="243" t="s">
        <v>265</v>
      </c>
      <c r="D135" s="243" t="s">
        <v>536</v>
      </c>
      <c r="E135" s="244" t="s">
        <v>2914</v>
      </c>
      <c r="F135" s="245" t="s">
        <v>2915</v>
      </c>
      <c r="G135" s="245"/>
      <c r="H135" s="245"/>
      <c r="I135" s="245"/>
      <c r="J135" s="246" t="s">
        <v>429</v>
      </c>
      <c r="K135" s="247">
        <v>60</v>
      </c>
      <c r="L135" s="248">
        <v>0</v>
      </c>
      <c r="M135" s="249"/>
      <c r="N135" s="250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249</v>
      </c>
      <c r="AT135" s="21" t="s">
        <v>536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2916</v>
      </c>
    </row>
    <row r="136" s="1" customFormat="1" ht="25.5" customHeight="1">
      <c r="B136" s="45"/>
      <c r="C136" s="243" t="s">
        <v>270</v>
      </c>
      <c r="D136" s="243" t="s">
        <v>536</v>
      </c>
      <c r="E136" s="244" t="s">
        <v>2917</v>
      </c>
      <c r="F136" s="245" t="s">
        <v>2918</v>
      </c>
      <c r="G136" s="245"/>
      <c r="H136" s="245"/>
      <c r="I136" s="245"/>
      <c r="J136" s="246" t="s">
        <v>1358</v>
      </c>
      <c r="K136" s="247">
        <v>4</v>
      </c>
      <c r="L136" s="248">
        <v>0</v>
      </c>
      <c r="M136" s="249"/>
      <c r="N136" s="250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249</v>
      </c>
      <c r="AT136" s="21" t="s">
        <v>536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2919</v>
      </c>
    </row>
    <row r="137" s="1" customFormat="1" ht="25.5" customHeight="1">
      <c r="B137" s="45"/>
      <c r="C137" s="243" t="s">
        <v>275</v>
      </c>
      <c r="D137" s="243" t="s">
        <v>536</v>
      </c>
      <c r="E137" s="244" t="s">
        <v>2920</v>
      </c>
      <c r="F137" s="245" t="s">
        <v>2921</v>
      </c>
      <c r="G137" s="245"/>
      <c r="H137" s="245"/>
      <c r="I137" s="245"/>
      <c r="J137" s="246" t="s">
        <v>1358</v>
      </c>
      <c r="K137" s="247">
        <v>8</v>
      </c>
      <c r="L137" s="248">
        <v>0</v>
      </c>
      <c r="M137" s="249"/>
      <c r="N137" s="250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249</v>
      </c>
      <c r="AT137" s="21" t="s">
        <v>536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2922</v>
      </c>
    </row>
    <row r="138" s="1" customFormat="1" ht="25.5" customHeight="1">
      <c r="B138" s="45"/>
      <c r="C138" s="243" t="s">
        <v>11</v>
      </c>
      <c r="D138" s="243" t="s">
        <v>536</v>
      </c>
      <c r="E138" s="244" t="s">
        <v>2923</v>
      </c>
      <c r="F138" s="245" t="s">
        <v>2924</v>
      </c>
      <c r="G138" s="245"/>
      <c r="H138" s="245"/>
      <c r="I138" s="245"/>
      <c r="J138" s="246" t="s">
        <v>1358</v>
      </c>
      <c r="K138" s="247">
        <v>4</v>
      </c>
      <c r="L138" s="248">
        <v>0</v>
      </c>
      <c r="M138" s="249"/>
      <c r="N138" s="250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249</v>
      </c>
      <c r="AT138" s="21" t="s">
        <v>536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2925</v>
      </c>
    </row>
    <row r="139" s="1" customFormat="1" ht="16.5" customHeight="1">
      <c r="B139" s="45"/>
      <c r="C139" s="243" t="s">
        <v>268</v>
      </c>
      <c r="D139" s="243" t="s">
        <v>536</v>
      </c>
      <c r="E139" s="244" t="s">
        <v>2926</v>
      </c>
      <c r="F139" s="245" t="s">
        <v>2927</v>
      </c>
      <c r="G139" s="245"/>
      <c r="H139" s="245"/>
      <c r="I139" s="245"/>
      <c r="J139" s="246" t="s">
        <v>1358</v>
      </c>
      <c r="K139" s="247">
        <v>8</v>
      </c>
      <c r="L139" s="248">
        <v>0</v>
      </c>
      <c r="M139" s="249"/>
      <c r="N139" s="250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249</v>
      </c>
      <c r="AT139" s="21" t="s">
        <v>536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2928</v>
      </c>
    </row>
    <row r="140" s="1" customFormat="1" ht="16.5" customHeight="1">
      <c r="B140" s="45"/>
      <c r="C140" s="243" t="s">
        <v>354</v>
      </c>
      <c r="D140" s="243" t="s">
        <v>536</v>
      </c>
      <c r="E140" s="244" t="s">
        <v>2929</v>
      </c>
      <c r="F140" s="245" t="s">
        <v>2930</v>
      </c>
      <c r="G140" s="245"/>
      <c r="H140" s="245"/>
      <c r="I140" s="245"/>
      <c r="J140" s="246" t="s">
        <v>1358</v>
      </c>
      <c r="K140" s="247">
        <v>80</v>
      </c>
      <c r="L140" s="248">
        <v>0</v>
      </c>
      <c r="M140" s="249"/>
      <c r="N140" s="250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249</v>
      </c>
      <c r="AT140" s="21" t="s">
        <v>536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2931</v>
      </c>
    </row>
    <row r="141" s="10" customFormat="1" ht="29.88" customHeight="1">
      <c r="B141" s="213"/>
      <c r="C141" s="214"/>
      <c r="D141" s="224" t="s">
        <v>2882</v>
      </c>
      <c r="E141" s="224"/>
      <c r="F141" s="224"/>
      <c r="G141" s="224"/>
      <c r="H141" s="224"/>
      <c r="I141" s="224"/>
      <c r="J141" s="224"/>
      <c r="K141" s="224"/>
      <c r="L141" s="224"/>
      <c r="M141" s="224"/>
      <c r="N141" s="238">
        <f>BK141</f>
        <v>0</v>
      </c>
      <c r="O141" s="239"/>
      <c r="P141" s="239"/>
      <c r="Q141" s="239"/>
      <c r="R141" s="217"/>
      <c r="T141" s="218"/>
      <c r="U141" s="214"/>
      <c r="V141" s="214"/>
      <c r="W141" s="219">
        <f>SUM(W142:W147)</f>
        <v>0</v>
      </c>
      <c r="X141" s="214"/>
      <c r="Y141" s="219">
        <f>SUM(Y142:Y147)</f>
        <v>0</v>
      </c>
      <c r="Z141" s="214"/>
      <c r="AA141" s="220">
        <f>SUM(AA142:AA147)</f>
        <v>0</v>
      </c>
      <c r="AR141" s="221" t="s">
        <v>40</v>
      </c>
      <c r="AT141" s="222" t="s">
        <v>83</v>
      </c>
      <c r="AU141" s="222" t="s">
        <v>40</v>
      </c>
      <c r="AY141" s="221" t="s">
        <v>219</v>
      </c>
      <c r="BK141" s="223">
        <f>SUM(BK142:BK147)</f>
        <v>0</v>
      </c>
    </row>
    <row r="142" s="1" customFormat="1" ht="25.5" customHeight="1">
      <c r="B142" s="45"/>
      <c r="C142" s="243" t="s">
        <v>358</v>
      </c>
      <c r="D142" s="243" t="s">
        <v>536</v>
      </c>
      <c r="E142" s="244" t="s">
        <v>2424</v>
      </c>
      <c r="F142" s="245" t="s">
        <v>2932</v>
      </c>
      <c r="G142" s="245"/>
      <c r="H142" s="245"/>
      <c r="I142" s="245"/>
      <c r="J142" s="246" t="s">
        <v>1358</v>
      </c>
      <c r="K142" s="247">
        <v>1</v>
      </c>
      <c r="L142" s="248">
        <v>0</v>
      </c>
      <c r="M142" s="249"/>
      <c r="N142" s="250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249</v>
      </c>
      <c r="AT142" s="21" t="s">
        <v>536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2933</v>
      </c>
    </row>
    <row r="143" s="1" customFormat="1" ht="16.5" customHeight="1">
      <c r="B143" s="45"/>
      <c r="C143" s="243" t="s">
        <v>362</v>
      </c>
      <c r="D143" s="243" t="s">
        <v>536</v>
      </c>
      <c r="E143" s="244" t="s">
        <v>2427</v>
      </c>
      <c r="F143" s="245" t="s">
        <v>2934</v>
      </c>
      <c r="G143" s="245"/>
      <c r="H143" s="245"/>
      <c r="I143" s="245"/>
      <c r="J143" s="246" t="s">
        <v>1358</v>
      </c>
      <c r="K143" s="247">
        <v>1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249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2935</v>
      </c>
    </row>
    <row r="144" s="1" customFormat="1" ht="16.5" customHeight="1">
      <c r="B144" s="45"/>
      <c r="C144" s="243" t="s">
        <v>366</v>
      </c>
      <c r="D144" s="243" t="s">
        <v>536</v>
      </c>
      <c r="E144" s="244" t="s">
        <v>2461</v>
      </c>
      <c r="F144" s="245" t="s">
        <v>2936</v>
      </c>
      <c r="G144" s="245"/>
      <c r="H144" s="245"/>
      <c r="I144" s="245"/>
      <c r="J144" s="246" t="s">
        <v>1358</v>
      </c>
      <c r="K144" s="247">
        <v>1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249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2937</v>
      </c>
    </row>
    <row r="145" s="1" customFormat="1" ht="16.5" customHeight="1">
      <c r="B145" s="45"/>
      <c r="C145" s="243" t="s">
        <v>10</v>
      </c>
      <c r="D145" s="243" t="s">
        <v>536</v>
      </c>
      <c r="E145" s="244" t="s">
        <v>2562</v>
      </c>
      <c r="F145" s="245" t="s">
        <v>2938</v>
      </c>
      <c r="G145" s="245"/>
      <c r="H145" s="245"/>
      <c r="I145" s="245"/>
      <c r="J145" s="246" t="s">
        <v>1358</v>
      </c>
      <c r="K145" s="247">
        <v>1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249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224</v>
      </c>
      <c r="BM145" s="21" t="s">
        <v>2939</v>
      </c>
    </row>
    <row r="146" s="1" customFormat="1" ht="16.5" customHeight="1">
      <c r="B146" s="45"/>
      <c r="C146" s="243" t="s">
        <v>374</v>
      </c>
      <c r="D146" s="243" t="s">
        <v>536</v>
      </c>
      <c r="E146" s="244" t="s">
        <v>2794</v>
      </c>
      <c r="F146" s="245" t="s">
        <v>2940</v>
      </c>
      <c r="G146" s="245"/>
      <c r="H146" s="245"/>
      <c r="I146" s="245"/>
      <c r="J146" s="246" t="s">
        <v>1358</v>
      </c>
      <c r="K146" s="247">
        <v>27</v>
      </c>
      <c r="L146" s="248">
        <v>0</v>
      </c>
      <c r="M146" s="249"/>
      <c r="N146" s="250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249</v>
      </c>
      <c r="AT146" s="21" t="s">
        <v>536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2941</v>
      </c>
    </row>
    <row r="147" s="1" customFormat="1" ht="25.5" customHeight="1">
      <c r="B147" s="45"/>
      <c r="C147" s="243" t="s">
        <v>378</v>
      </c>
      <c r="D147" s="243" t="s">
        <v>536</v>
      </c>
      <c r="E147" s="244" t="s">
        <v>2412</v>
      </c>
      <c r="F147" s="245" t="s">
        <v>2942</v>
      </c>
      <c r="G147" s="245"/>
      <c r="H147" s="245"/>
      <c r="I147" s="245"/>
      <c r="J147" s="246" t="s">
        <v>429</v>
      </c>
      <c r="K147" s="247">
        <v>380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249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2943</v>
      </c>
    </row>
    <row r="148" s="10" customFormat="1" ht="29.88" customHeight="1">
      <c r="B148" s="213"/>
      <c r="C148" s="214"/>
      <c r="D148" s="224" t="s">
        <v>2883</v>
      </c>
      <c r="E148" s="224"/>
      <c r="F148" s="224"/>
      <c r="G148" s="224"/>
      <c r="H148" s="224"/>
      <c r="I148" s="224"/>
      <c r="J148" s="224"/>
      <c r="K148" s="224"/>
      <c r="L148" s="224"/>
      <c r="M148" s="224"/>
      <c r="N148" s="238">
        <f>BK148</f>
        <v>0</v>
      </c>
      <c r="O148" s="239"/>
      <c r="P148" s="239"/>
      <c r="Q148" s="239"/>
      <c r="R148" s="217"/>
      <c r="T148" s="218"/>
      <c r="U148" s="214"/>
      <c r="V148" s="214"/>
      <c r="W148" s="219">
        <f>SUM(W149:W152)</f>
        <v>0</v>
      </c>
      <c r="X148" s="214"/>
      <c r="Y148" s="219">
        <f>SUM(Y149:Y152)</f>
        <v>0</v>
      </c>
      <c r="Z148" s="214"/>
      <c r="AA148" s="220">
        <f>SUM(AA149:AA152)</f>
        <v>0</v>
      </c>
      <c r="AR148" s="221" t="s">
        <v>40</v>
      </c>
      <c r="AT148" s="222" t="s">
        <v>83</v>
      </c>
      <c r="AU148" s="222" t="s">
        <v>40</v>
      </c>
      <c r="AY148" s="221" t="s">
        <v>219</v>
      </c>
      <c r="BK148" s="223">
        <f>SUM(BK149:BK152)</f>
        <v>0</v>
      </c>
    </row>
    <row r="149" s="1" customFormat="1" ht="16.5" customHeight="1">
      <c r="B149" s="45"/>
      <c r="C149" s="227" t="s">
        <v>382</v>
      </c>
      <c r="D149" s="227" t="s">
        <v>220</v>
      </c>
      <c r="E149" s="228" t="s">
        <v>2944</v>
      </c>
      <c r="F149" s="229" t="s">
        <v>2945</v>
      </c>
      <c r="G149" s="229"/>
      <c r="H149" s="229"/>
      <c r="I149" s="229"/>
      <c r="J149" s="230" t="s">
        <v>2162</v>
      </c>
      <c r="K149" s="231">
        <v>22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224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224</v>
      </c>
      <c r="BM149" s="21" t="s">
        <v>2946</v>
      </c>
    </row>
    <row r="150" s="1" customFormat="1" ht="25.5" customHeight="1">
      <c r="B150" s="45"/>
      <c r="C150" s="227" t="s">
        <v>386</v>
      </c>
      <c r="D150" s="227" t="s">
        <v>220</v>
      </c>
      <c r="E150" s="228" t="s">
        <v>2947</v>
      </c>
      <c r="F150" s="229" t="s">
        <v>2948</v>
      </c>
      <c r="G150" s="229"/>
      <c r="H150" s="229"/>
      <c r="I150" s="229"/>
      <c r="J150" s="230" t="s">
        <v>2162</v>
      </c>
      <c r="K150" s="231">
        <v>16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224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224</v>
      </c>
      <c r="BM150" s="21" t="s">
        <v>2949</v>
      </c>
    </row>
    <row r="151" s="1" customFormat="1" ht="16.5" customHeight="1">
      <c r="B151" s="45"/>
      <c r="C151" s="227" t="s">
        <v>390</v>
      </c>
      <c r="D151" s="227" t="s">
        <v>220</v>
      </c>
      <c r="E151" s="228" t="s">
        <v>2875</v>
      </c>
      <c r="F151" s="229" t="s">
        <v>2950</v>
      </c>
      <c r="G151" s="229"/>
      <c r="H151" s="229"/>
      <c r="I151" s="229"/>
      <c r="J151" s="230" t="s">
        <v>2376</v>
      </c>
      <c r="K151" s="231">
        <v>180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224</v>
      </c>
      <c r="AT151" s="21" t="s">
        <v>220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224</v>
      </c>
      <c r="BM151" s="21" t="s">
        <v>2951</v>
      </c>
    </row>
    <row r="152" s="1" customFormat="1" ht="16.5" customHeight="1">
      <c r="B152" s="45"/>
      <c r="C152" s="227" t="s">
        <v>394</v>
      </c>
      <c r="D152" s="227" t="s">
        <v>220</v>
      </c>
      <c r="E152" s="228" t="s">
        <v>2952</v>
      </c>
      <c r="F152" s="229" t="s">
        <v>2953</v>
      </c>
      <c r="G152" s="229"/>
      <c r="H152" s="229"/>
      <c r="I152" s="229"/>
      <c r="J152" s="230" t="s">
        <v>2162</v>
      </c>
      <c r="K152" s="231">
        <v>150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224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224</v>
      </c>
      <c r="BM152" s="21" t="s">
        <v>2954</v>
      </c>
    </row>
    <row r="153" s="1" customFormat="1" ht="49.92" customHeight="1">
      <c r="B153" s="45"/>
      <c r="C153" s="46"/>
      <c r="D153" s="215" t="s">
        <v>282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240">
        <f>BK153</f>
        <v>0</v>
      </c>
      <c r="O153" s="241"/>
      <c r="P153" s="241"/>
      <c r="Q153" s="241"/>
      <c r="R153" s="47"/>
      <c r="T153" s="201"/>
      <c r="U153" s="71"/>
      <c r="V153" s="71"/>
      <c r="W153" s="71"/>
      <c r="X153" s="71"/>
      <c r="Y153" s="71"/>
      <c r="Z153" s="71"/>
      <c r="AA153" s="73"/>
      <c r="AT153" s="21" t="s">
        <v>83</v>
      </c>
      <c r="AU153" s="21" t="s">
        <v>84</v>
      </c>
      <c r="AY153" s="21" t="s">
        <v>283</v>
      </c>
      <c r="BK153" s="152">
        <v>0</v>
      </c>
    </row>
    <row r="154" s="1" customFormat="1" ht="6.96" customHeight="1"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</row>
  </sheetData>
  <sheetProtection sheet="1" formatColumns="0" formatRows="0" objects="1" scenarios="1" spinCount="10" saltValue="1+p97POHEHqeL4QUqHpRnf3AJNGCW3BZ/9cwI1neVwslVtiab8fkE0jPPGdp/S2ELUJ0t+IVzUC/lklBQcUxyQ==" hashValue="QYm/Gi9JxahRWkGS0Dn+f/1n+utJLCcauQ++SnDnBwwt/FKIRRv7x8dPshDQMbxtBqTcaTflo+iBtuuw4Ap01g==" algorithmName="SHA-512" password="CC35"/>
  <mergeCells count="156">
    <mergeCell ref="N153:Q153"/>
    <mergeCell ref="N152:Q152"/>
    <mergeCell ref="F146:I146"/>
    <mergeCell ref="F143:I143"/>
    <mergeCell ref="F144:I144"/>
    <mergeCell ref="F145:I145"/>
    <mergeCell ref="F147:I147"/>
    <mergeCell ref="F149:I149"/>
    <mergeCell ref="F150:I150"/>
    <mergeCell ref="F151:I151"/>
    <mergeCell ref="F152:I152"/>
    <mergeCell ref="L151:M151"/>
    <mergeCell ref="L149:M149"/>
    <mergeCell ref="L146:M146"/>
    <mergeCell ref="L147:M147"/>
    <mergeCell ref="L150:M150"/>
    <mergeCell ref="L152:M152"/>
    <mergeCell ref="N141:Q141"/>
    <mergeCell ref="L142:M142"/>
    <mergeCell ref="N142:Q142"/>
    <mergeCell ref="L143:M143"/>
    <mergeCell ref="N143:Q143"/>
    <mergeCell ref="L144:M144"/>
    <mergeCell ref="N144:Q144"/>
    <mergeCell ref="L145:M145"/>
    <mergeCell ref="N145:Q145"/>
    <mergeCell ref="N146:Q146"/>
    <mergeCell ref="N147:Q147"/>
    <mergeCell ref="N149:Q149"/>
    <mergeCell ref="N150:Q150"/>
    <mergeCell ref="N151:Q151"/>
    <mergeCell ref="N148:Q14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3:P113"/>
    <mergeCell ref="F111:P111"/>
    <mergeCell ref="F112:P112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F126:I126"/>
    <mergeCell ref="L124:M124"/>
    <mergeCell ref="N124:Q124"/>
    <mergeCell ref="F125:I125"/>
    <mergeCell ref="L125:M125"/>
    <mergeCell ref="N125:Q125"/>
    <mergeCell ref="L126:M126"/>
    <mergeCell ref="N126:Q126"/>
    <mergeCell ref="F127:I127"/>
    <mergeCell ref="F129:I129"/>
    <mergeCell ref="F128:I128"/>
    <mergeCell ref="L127:M127"/>
    <mergeCell ref="N127:Q127"/>
    <mergeCell ref="L128:M128"/>
    <mergeCell ref="N128:Q128"/>
    <mergeCell ref="L129:M129"/>
    <mergeCell ref="N129:Q129"/>
    <mergeCell ref="F130:I130"/>
    <mergeCell ref="F132:I132"/>
    <mergeCell ref="L130:M130"/>
    <mergeCell ref="N130:Q130"/>
    <mergeCell ref="F131:I131"/>
    <mergeCell ref="L131:M131"/>
    <mergeCell ref="N131:Q131"/>
    <mergeCell ref="L132:M132"/>
    <mergeCell ref="N132:Q132"/>
    <mergeCell ref="F133:I133"/>
    <mergeCell ref="F135:I135"/>
    <mergeCell ref="L133:M133"/>
    <mergeCell ref="N133:Q133"/>
    <mergeCell ref="F134:I134"/>
    <mergeCell ref="L134:M134"/>
    <mergeCell ref="N134:Q134"/>
    <mergeCell ref="L135:M135"/>
    <mergeCell ref="N135:Q135"/>
    <mergeCell ref="F136:I136"/>
    <mergeCell ref="F138:I138"/>
    <mergeCell ref="L136:M136"/>
    <mergeCell ref="N136:Q136"/>
    <mergeCell ref="F137:I137"/>
    <mergeCell ref="L137:M137"/>
    <mergeCell ref="N137:Q137"/>
    <mergeCell ref="L138:M138"/>
    <mergeCell ref="N138:Q138"/>
    <mergeCell ref="L139:M139"/>
    <mergeCell ref="N139:Q139"/>
    <mergeCell ref="L140:M140"/>
    <mergeCell ref="N140:Q140"/>
    <mergeCell ref="F139:I139"/>
    <mergeCell ref="F142:I142"/>
    <mergeCell ref="F140:I140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126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2955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N94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(SUM(BE94:BE101)+SUM(BE120:BE152))</f>
        <v>0</v>
      </c>
      <c r="I33" s="46"/>
      <c r="J33" s="46"/>
      <c r="K33" s="46"/>
      <c r="L33" s="46"/>
      <c r="M33" s="170">
        <f>ROUND((SUM(BE94:BE101)+SUM(BE120:BE152)),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(SUM(BF94:BF101)+SUM(BF120:BF152))</f>
        <v>0</v>
      </c>
      <c r="I34" s="46"/>
      <c r="J34" s="46"/>
      <c r="K34" s="46"/>
      <c r="L34" s="46"/>
      <c r="M34" s="170">
        <f>ROUND((SUM(BF94:BF101)+SUM(BF120:BF152)),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(SUM(BG94:BG101)+SUM(BG120:BG152))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(SUM(BH94:BH101)+SUM(BH120:BH152))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(SUM(BI94:BI101)+SUM(BI120:BI152))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008 - Ochrana před bleskem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N120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194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N121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2311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N122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2312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N125</f>
        <v>0</v>
      </c>
      <c r="O92" s="133"/>
      <c r="P92" s="133"/>
      <c r="Q92" s="133"/>
      <c r="R92" s="191"/>
      <c r="T92" s="192"/>
      <c r="U92" s="192"/>
    </row>
    <row r="93" s="1" customFormat="1" ht="21.84" customHeight="1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  <c r="T93" s="179"/>
      <c r="U93" s="179"/>
    </row>
    <row r="94" s="1" customFormat="1" ht="29.28" customHeight="1">
      <c r="B94" s="45"/>
      <c r="C94" s="182" t="s">
        <v>197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183">
        <f>ROUND(N95+N96+N97+N98+N99+N100,0)</f>
        <v>0</v>
      </c>
      <c r="O94" s="193"/>
      <c r="P94" s="193"/>
      <c r="Q94" s="193"/>
      <c r="R94" s="47"/>
      <c r="T94" s="194"/>
      <c r="U94" s="195" t="s">
        <v>48</v>
      </c>
    </row>
    <row r="95" s="1" customFormat="1" ht="18" customHeight="1">
      <c r="B95" s="45"/>
      <c r="C95" s="46"/>
      <c r="D95" s="153" t="s">
        <v>198</v>
      </c>
      <c r="E95" s="147"/>
      <c r="F95" s="147"/>
      <c r="G95" s="147"/>
      <c r="H95" s="147"/>
      <c r="I95" s="46"/>
      <c r="J95" s="46"/>
      <c r="K95" s="46"/>
      <c r="L95" s="46"/>
      <c r="M95" s="46"/>
      <c r="N95" s="148">
        <f>ROUND(N89*T95,0)</f>
        <v>0</v>
      </c>
      <c r="O95" s="135"/>
      <c r="P95" s="135"/>
      <c r="Q95" s="135"/>
      <c r="R95" s="47"/>
      <c r="S95" s="196"/>
      <c r="T95" s="197"/>
      <c r="U95" s="198" t="s">
        <v>49</v>
      </c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9" t="s">
        <v>162</v>
      </c>
      <c r="AZ95" s="196"/>
      <c r="BA95" s="196"/>
      <c r="BB95" s="196"/>
      <c r="BC95" s="196"/>
      <c r="BD95" s="196"/>
      <c r="BE95" s="200">
        <f>IF(U95="základní",N95,0)</f>
        <v>0</v>
      </c>
      <c r="BF95" s="200">
        <f>IF(U95="snížená",N95,0)</f>
        <v>0</v>
      </c>
      <c r="BG95" s="200">
        <f>IF(U95="zákl. přenesená",N95,0)</f>
        <v>0</v>
      </c>
      <c r="BH95" s="200">
        <f>IF(U95="sníž. přenesená",N95,0)</f>
        <v>0</v>
      </c>
      <c r="BI95" s="200">
        <f>IF(U95="nulová",N95,0)</f>
        <v>0</v>
      </c>
      <c r="BJ95" s="199" t="s">
        <v>40</v>
      </c>
      <c r="BK95" s="196"/>
      <c r="BL95" s="196"/>
      <c r="BM95" s="196"/>
    </row>
    <row r="96" s="1" customFormat="1" ht="18" customHeight="1">
      <c r="B96" s="45"/>
      <c r="C96" s="46"/>
      <c r="D96" s="153" t="s">
        <v>199</v>
      </c>
      <c r="E96" s="147"/>
      <c r="F96" s="147"/>
      <c r="G96" s="147"/>
      <c r="H96" s="147"/>
      <c r="I96" s="46"/>
      <c r="J96" s="46"/>
      <c r="K96" s="46"/>
      <c r="L96" s="46"/>
      <c r="M96" s="46"/>
      <c r="N96" s="148">
        <f>ROUND(N89*T96,0)</f>
        <v>0</v>
      </c>
      <c r="O96" s="135"/>
      <c r="P96" s="135"/>
      <c r="Q96" s="135"/>
      <c r="R96" s="47"/>
      <c r="S96" s="196"/>
      <c r="T96" s="197"/>
      <c r="U96" s="198" t="s">
        <v>49</v>
      </c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9" t="s">
        <v>162</v>
      </c>
      <c r="AZ96" s="196"/>
      <c r="BA96" s="196"/>
      <c r="BB96" s="196"/>
      <c r="BC96" s="196"/>
      <c r="BD96" s="196"/>
      <c r="BE96" s="200">
        <f>IF(U96="základní",N96,0)</f>
        <v>0</v>
      </c>
      <c r="BF96" s="200">
        <f>IF(U96="snížená",N96,0)</f>
        <v>0</v>
      </c>
      <c r="BG96" s="200">
        <f>IF(U96="zákl. přenesená",N96,0)</f>
        <v>0</v>
      </c>
      <c r="BH96" s="200">
        <f>IF(U96="sníž. přenesená",N96,0)</f>
        <v>0</v>
      </c>
      <c r="BI96" s="200">
        <f>IF(U96="nulová",N96,0)</f>
        <v>0</v>
      </c>
      <c r="BJ96" s="199" t="s">
        <v>40</v>
      </c>
      <c r="BK96" s="196"/>
      <c r="BL96" s="196"/>
      <c r="BM96" s="196"/>
    </row>
    <row r="97" s="1" customFormat="1" ht="18" customHeight="1">
      <c r="B97" s="45"/>
      <c r="C97" s="46"/>
      <c r="D97" s="153" t="s">
        <v>200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ROUND(N89*T97,0)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201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ROUND(N89*T98,0)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202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47" t="s">
        <v>203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201"/>
      <c r="U100" s="202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204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7"/>
      <c r="T101" s="179"/>
      <c r="U101" s="179"/>
    </row>
    <row r="102" s="1" customFormat="1" ht="29.28" customHeight="1">
      <c r="B102" s="45"/>
      <c r="C102" s="158" t="s">
        <v>174</v>
      </c>
      <c r="D102" s="159"/>
      <c r="E102" s="159"/>
      <c r="F102" s="159"/>
      <c r="G102" s="159"/>
      <c r="H102" s="159"/>
      <c r="I102" s="159"/>
      <c r="J102" s="159"/>
      <c r="K102" s="159"/>
      <c r="L102" s="160">
        <f>ROUND(SUM(N89+N94),0)</f>
        <v>0</v>
      </c>
      <c r="M102" s="160"/>
      <c r="N102" s="160"/>
      <c r="O102" s="160"/>
      <c r="P102" s="160"/>
      <c r="Q102" s="160"/>
      <c r="R102" s="47"/>
      <c r="T102" s="179"/>
      <c r="U102" s="179"/>
    </row>
    <row r="103" s="1" customFormat="1" ht="6.96" customHeight="1">
      <c r="B103" s="74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6"/>
      <c r="T103" s="179"/>
      <c r="U103" s="179"/>
    </row>
    <row r="107" s="1" customFormat="1" ht="6.96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9"/>
    </row>
    <row r="108" s="1" customFormat="1" ht="36.96" customHeight="1">
      <c r="B108" s="45"/>
      <c r="C108" s="26" t="s">
        <v>205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</row>
    <row r="109" s="1" customFormat="1" ht="6.96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="1" customFormat="1" ht="30" customHeight="1">
      <c r="B110" s="45"/>
      <c r="C110" s="37" t="s">
        <v>19</v>
      </c>
      <c r="D110" s="46"/>
      <c r="E110" s="46"/>
      <c r="F110" s="163" t="str">
        <f>F6</f>
        <v>Dobruška - objekt výuky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46"/>
      <c r="R110" s="47"/>
    </row>
    <row r="111" ht="30" customHeight="1">
      <c r="B111" s="25"/>
      <c r="C111" s="37" t="s">
        <v>181</v>
      </c>
      <c r="D111" s="30"/>
      <c r="E111" s="30"/>
      <c r="F111" s="163" t="s">
        <v>284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8"/>
    </row>
    <row r="112" s="1" customFormat="1" ht="36.96" customHeight="1">
      <c r="B112" s="45"/>
      <c r="C112" s="84" t="s">
        <v>183</v>
      </c>
      <c r="D112" s="46"/>
      <c r="E112" s="46"/>
      <c r="F112" s="86" t="str">
        <f>F8</f>
        <v>008 - Ochrana před bleskem</v>
      </c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18" customHeight="1">
      <c r="B114" s="45"/>
      <c r="C114" s="37" t="s">
        <v>24</v>
      </c>
      <c r="D114" s="46"/>
      <c r="E114" s="46"/>
      <c r="F114" s="32" t="str">
        <f>F10</f>
        <v>Dobruška</v>
      </c>
      <c r="G114" s="46"/>
      <c r="H114" s="46"/>
      <c r="I114" s="46"/>
      <c r="J114" s="46"/>
      <c r="K114" s="37" t="s">
        <v>26</v>
      </c>
      <c r="L114" s="46"/>
      <c r="M114" s="89" t="str">
        <f>IF(O10="","",O10)</f>
        <v>5. 3. 2018</v>
      </c>
      <c r="N114" s="89"/>
      <c r="O114" s="89"/>
      <c r="P114" s="89"/>
      <c r="Q114" s="46"/>
      <c r="R114" s="47"/>
    </row>
    <row r="115" s="1" customFormat="1" ht="6.96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>
      <c r="B116" s="45"/>
      <c r="C116" s="37" t="s">
        <v>28</v>
      </c>
      <c r="D116" s="46"/>
      <c r="E116" s="46"/>
      <c r="F116" s="32" t="str">
        <f>E13</f>
        <v>SŠ - Podorlické vzdělávací centrum Dobruška</v>
      </c>
      <c r="G116" s="46"/>
      <c r="H116" s="46"/>
      <c r="I116" s="46"/>
      <c r="J116" s="46"/>
      <c r="K116" s="37" t="s">
        <v>35</v>
      </c>
      <c r="L116" s="46"/>
      <c r="M116" s="32" t="str">
        <f>E19</f>
        <v>ApA Architektonicko-projekt.ateliér Vamberk s.r.o.</v>
      </c>
      <c r="N116" s="32"/>
      <c r="O116" s="32"/>
      <c r="P116" s="32"/>
      <c r="Q116" s="32"/>
      <c r="R116" s="47"/>
    </row>
    <row r="117" s="1" customFormat="1" ht="14.4" customHeight="1">
      <c r="B117" s="45"/>
      <c r="C117" s="37" t="s">
        <v>33</v>
      </c>
      <c r="D117" s="46"/>
      <c r="E117" s="46"/>
      <c r="F117" s="32" t="str">
        <f>IF(E16="","",E16)</f>
        <v>Vyplň údaj</v>
      </c>
      <c r="G117" s="46"/>
      <c r="H117" s="46"/>
      <c r="I117" s="46"/>
      <c r="J117" s="46"/>
      <c r="K117" s="37" t="s">
        <v>41</v>
      </c>
      <c r="L117" s="46"/>
      <c r="M117" s="32" t="str">
        <f>E22</f>
        <v>ApA Architektonicko-projekt.ateliér Vamberk s.r.o.</v>
      </c>
      <c r="N117" s="32"/>
      <c r="O117" s="32"/>
      <c r="P117" s="32"/>
      <c r="Q117" s="32"/>
      <c r="R117" s="47"/>
    </row>
    <row r="118" s="1" customFormat="1" ht="10.32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9" customFormat="1" ht="29.28" customHeight="1">
      <c r="B119" s="203"/>
      <c r="C119" s="204" t="s">
        <v>206</v>
      </c>
      <c r="D119" s="205" t="s">
        <v>207</v>
      </c>
      <c r="E119" s="205" t="s">
        <v>66</v>
      </c>
      <c r="F119" s="205" t="s">
        <v>208</v>
      </c>
      <c r="G119" s="205"/>
      <c r="H119" s="205"/>
      <c r="I119" s="205"/>
      <c r="J119" s="205" t="s">
        <v>209</v>
      </c>
      <c r="K119" s="205" t="s">
        <v>210</v>
      </c>
      <c r="L119" s="205" t="s">
        <v>211</v>
      </c>
      <c r="M119" s="205"/>
      <c r="N119" s="205" t="s">
        <v>187</v>
      </c>
      <c r="O119" s="205"/>
      <c r="P119" s="205"/>
      <c r="Q119" s="206"/>
      <c r="R119" s="207"/>
      <c r="T119" s="105" t="s">
        <v>212</v>
      </c>
      <c r="U119" s="106" t="s">
        <v>48</v>
      </c>
      <c r="V119" s="106" t="s">
        <v>213</v>
      </c>
      <c r="W119" s="106" t="s">
        <v>214</v>
      </c>
      <c r="X119" s="106" t="s">
        <v>215</v>
      </c>
      <c r="Y119" s="106" t="s">
        <v>216</v>
      </c>
      <c r="Z119" s="106" t="s">
        <v>217</v>
      </c>
      <c r="AA119" s="107" t="s">
        <v>218</v>
      </c>
    </row>
    <row r="120" s="1" customFormat="1" ht="29.28" customHeight="1">
      <c r="B120" s="45"/>
      <c r="C120" s="109" t="s">
        <v>184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208">
        <f>BK120</f>
        <v>0</v>
      </c>
      <c r="O120" s="209"/>
      <c r="P120" s="209"/>
      <c r="Q120" s="209"/>
      <c r="R120" s="47"/>
      <c r="T120" s="108"/>
      <c r="U120" s="66"/>
      <c r="V120" s="66"/>
      <c r="W120" s="210">
        <f>W121+W153</f>
        <v>0</v>
      </c>
      <c r="X120" s="66"/>
      <c r="Y120" s="210">
        <f>Y121+Y153</f>
        <v>0</v>
      </c>
      <c r="Z120" s="66"/>
      <c r="AA120" s="211">
        <f>AA121+AA153</f>
        <v>0</v>
      </c>
      <c r="AT120" s="21" t="s">
        <v>83</v>
      </c>
      <c r="AU120" s="21" t="s">
        <v>189</v>
      </c>
      <c r="BK120" s="212">
        <f>BK121+BK153</f>
        <v>0</v>
      </c>
    </row>
    <row r="121" s="10" customFormat="1" ht="37.44001" customHeight="1">
      <c r="B121" s="213"/>
      <c r="C121" s="214"/>
      <c r="D121" s="215" t="s">
        <v>194</v>
      </c>
      <c r="E121" s="215"/>
      <c r="F121" s="215"/>
      <c r="G121" s="215"/>
      <c r="H121" s="215"/>
      <c r="I121" s="215"/>
      <c r="J121" s="215"/>
      <c r="K121" s="215"/>
      <c r="L121" s="215"/>
      <c r="M121" s="215"/>
      <c r="N121" s="216">
        <f>BK121</f>
        <v>0</v>
      </c>
      <c r="O121" s="187"/>
      <c r="P121" s="187"/>
      <c r="Q121" s="187"/>
      <c r="R121" s="217"/>
      <c r="T121" s="218"/>
      <c r="U121" s="214"/>
      <c r="V121" s="214"/>
      <c r="W121" s="219">
        <f>W122+W125</f>
        <v>0</v>
      </c>
      <c r="X121" s="214"/>
      <c r="Y121" s="219">
        <f>Y122+Y125</f>
        <v>0</v>
      </c>
      <c r="Z121" s="214"/>
      <c r="AA121" s="220">
        <f>AA122+AA125</f>
        <v>0</v>
      </c>
      <c r="AR121" s="221" t="s">
        <v>93</v>
      </c>
      <c r="AT121" s="222" t="s">
        <v>83</v>
      </c>
      <c r="AU121" s="222" t="s">
        <v>84</v>
      </c>
      <c r="AY121" s="221" t="s">
        <v>219</v>
      </c>
      <c r="BK121" s="223">
        <f>BK122+BK125</f>
        <v>0</v>
      </c>
    </row>
    <row r="122" s="10" customFormat="1" ht="19.92" customHeight="1">
      <c r="B122" s="213"/>
      <c r="C122" s="214"/>
      <c r="D122" s="224" t="s">
        <v>2311</v>
      </c>
      <c r="E122" s="224"/>
      <c r="F122" s="224"/>
      <c r="G122" s="224"/>
      <c r="H122" s="224"/>
      <c r="I122" s="224"/>
      <c r="J122" s="224"/>
      <c r="K122" s="224"/>
      <c r="L122" s="224"/>
      <c r="M122" s="224"/>
      <c r="N122" s="225">
        <f>BK122</f>
        <v>0</v>
      </c>
      <c r="O122" s="226"/>
      <c r="P122" s="226"/>
      <c r="Q122" s="226"/>
      <c r="R122" s="217"/>
      <c r="T122" s="218"/>
      <c r="U122" s="214"/>
      <c r="V122" s="214"/>
      <c r="W122" s="219">
        <f>SUM(W123:W124)</f>
        <v>0</v>
      </c>
      <c r="X122" s="214"/>
      <c r="Y122" s="219">
        <f>SUM(Y123:Y124)</f>
        <v>0</v>
      </c>
      <c r="Z122" s="214"/>
      <c r="AA122" s="220">
        <f>SUM(AA123:AA124)</f>
        <v>0</v>
      </c>
      <c r="AR122" s="221" t="s">
        <v>93</v>
      </c>
      <c r="AT122" s="222" t="s">
        <v>83</v>
      </c>
      <c r="AU122" s="222" t="s">
        <v>40</v>
      </c>
      <c r="AY122" s="221" t="s">
        <v>219</v>
      </c>
      <c r="BK122" s="223">
        <f>SUM(BK123:BK124)</f>
        <v>0</v>
      </c>
    </row>
    <row r="123" s="1" customFormat="1" ht="25.5" customHeight="1">
      <c r="B123" s="45"/>
      <c r="C123" s="227" t="s">
        <v>40</v>
      </c>
      <c r="D123" s="227" t="s">
        <v>220</v>
      </c>
      <c r="E123" s="228" t="s">
        <v>2335</v>
      </c>
      <c r="F123" s="229" t="s">
        <v>2336</v>
      </c>
      <c r="G123" s="229"/>
      <c r="H123" s="229"/>
      <c r="I123" s="229"/>
      <c r="J123" s="230" t="s">
        <v>372</v>
      </c>
      <c r="K123" s="231">
        <v>1</v>
      </c>
      <c r="L123" s="232">
        <v>0</v>
      </c>
      <c r="M123" s="233"/>
      <c r="N123" s="234">
        <f>ROUND(L123*K123,2)</f>
        <v>0</v>
      </c>
      <c r="O123" s="234"/>
      <c r="P123" s="234"/>
      <c r="Q123" s="234"/>
      <c r="R123" s="47"/>
      <c r="T123" s="235" t="s">
        <v>22</v>
      </c>
      <c r="U123" s="55" t="s">
        <v>49</v>
      </c>
      <c r="V123" s="46"/>
      <c r="W123" s="236">
        <f>V123*K123</f>
        <v>0</v>
      </c>
      <c r="X123" s="236">
        <v>0</v>
      </c>
      <c r="Y123" s="236">
        <f>X123*K123</f>
        <v>0</v>
      </c>
      <c r="Z123" s="236">
        <v>0</v>
      </c>
      <c r="AA123" s="237">
        <f>Z123*K123</f>
        <v>0</v>
      </c>
      <c r="AR123" s="21" t="s">
        <v>268</v>
      </c>
      <c r="AT123" s="21" t="s">
        <v>220</v>
      </c>
      <c r="AU123" s="21" t="s">
        <v>93</v>
      </c>
      <c r="AY123" s="21" t="s">
        <v>219</v>
      </c>
      <c r="BE123" s="152">
        <f>IF(U123="základní",N123,0)</f>
        <v>0</v>
      </c>
      <c r="BF123" s="152">
        <f>IF(U123="snížená",N123,0)</f>
        <v>0</v>
      </c>
      <c r="BG123" s="152">
        <f>IF(U123="zákl. přenesená",N123,0)</f>
        <v>0</v>
      </c>
      <c r="BH123" s="152">
        <f>IF(U123="sníž. přenesená",N123,0)</f>
        <v>0</v>
      </c>
      <c r="BI123" s="152">
        <f>IF(U123="nulová",N123,0)</f>
        <v>0</v>
      </c>
      <c r="BJ123" s="21" t="s">
        <v>40</v>
      </c>
      <c r="BK123" s="152">
        <f>ROUND(L123*K123,2)</f>
        <v>0</v>
      </c>
      <c r="BL123" s="21" t="s">
        <v>268</v>
      </c>
      <c r="BM123" s="21" t="s">
        <v>2956</v>
      </c>
    </row>
    <row r="124" s="1" customFormat="1" ht="16.5" customHeight="1">
      <c r="B124" s="45"/>
      <c r="C124" s="227" t="s">
        <v>93</v>
      </c>
      <c r="D124" s="227" t="s">
        <v>220</v>
      </c>
      <c r="E124" s="228" t="s">
        <v>2957</v>
      </c>
      <c r="F124" s="229" t="s">
        <v>2958</v>
      </c>
      <c r="G124" s="229"/>
      <c r="H124" s="229"/>
      <c r="I124" s="229"/>
      <c r="J124" s="230" t="s">
        <v>372</v>
      </c>
      <c r="K124" s="231">
        <v>16</v>
      </c>
      <c r="L124" s="232">
        <v>0</v>
      </c>
      <c r="M124" s="233"/>
      <c r="N124" s="234">
        <f>ROUND(L124*K124,2)</f>
        <v>0</v>
      </c>
      <c r="O124" s="234"/>
      <c r="P124" s="234"/>
      <c r="Q124" s="234"/>
      <c r="R124" s="47"/>
      <c r="T124" s="235" t="s">
        <v>22</v>
      </c>
      <c r="U124" s="55" t="s">
        <v>49</v>
      </c>
      <c r="V124" s="46"/>
      <c r="W124" s="236">
        <f>V124*K124</f>
        <v>0</v>
      </c>
      <c r="X124" s="236">
        <v>0</v>
      </c>
      <c r="Y124" s="236">
        <f>X124*K124</f>
        <v>0</v>
      </c>
      <c r="Z124" s="236">
        <v>0</v>
      </c>
      <c r="AA124" s="237">
        <f>Z124*K124</f>
        <v>0</v>
      </c>
      <c r="AR124" s="21" t="s">
        <v>268</v>
      </c>
      <c r="AT124" s="21" t="s">
        <v>220</v>
      </c>
      <c r="AU124" s="21" t="s">
        <v>93</v>
      </c>
      <c r="AY124" s="21" t="s">
        <v>219</v>
      </c>
      <c r="BE124" s="152">
        <f>IF(U124="základní",N124,0)</f>
        <v>0</v>
      </c>
      <c r="BF124" s="152">
        <f>IF(U124="snížená",N124,0)</f>
        <v>0</v>
      </c>
      <c r="BG124" s="152">
        <f>IF(U124="zákl. přenesená",N124,0)</f>
        <v>0</v>
      </c>
      <c r="BH124" s="152">
        <f>IF(U124="sníž. přenesená",N124,0)</f>
        <v>0</v>
      </c>
      <c r="BI124" s="152">
        <f>IF(U124="nulová",N124,0)</f>
        <v>0</v>
      </c>
      <c r="BJ124" s="21" t="s">
        <v>40</v>
      </c>
      <c r="BK124" s="152">
        <f>ROUND(L124*K124,2)</f>
        <v>0</v>
      </c>
      <c r="BL124" s="21" t="s">
        <v>268</v>
      </c>
      <c r="BM124" s="21" t="s">
        <v>2959</v>
      </c>
    </row>
    <row r="125" s="10" customFormat="1" ht="29.88" customHeight="1">
      <c r="B125" s="213"/>
      <c r="C125" s="214"/>
      <c r="D125" s="224" t="s">
        <v>2312</v>
      </c>
      <c r="E125" s="224"/>
      <c r="F125" s="224"/>
      <c r="G125" s="224"/>
      <c r="H125" s="224"/>
      <c r="I125" s="224"/>
      <c r="J125" s="224"/>
      <c r="K125" s="224"/>
      <c r="L125" s="224"/>
      <c r="M125" s="224"/>
      <c r="N125" s="238">
        <f>BK125</f>
        <v>0</v>
      </c>
      <c r="O125" s="239"/>
      <c r="P125" s="239"/>
      <c r="Q125" s="239"/>
      <c r="R125" s="217"/>
      <c r="T125" s="218"/>
      <c r="U125" s="214"/>
      <c r="V125" s="214"/>
      <c r="W125" s="219">
        <f>SUM(W126:W152)</f>
        <v>0</v>
      </c>
      <c r="X125" s="214"/>
      <c r="Y125" s="219">
        <f>SUM(Y126:Y152)</f>
        <v>0</v>
      </c>
      <c r="Z125" s="214"/>
      <c r="AA125" s="220">
        <f>SUM(AA126:AA152)</f>
        <v>0</v>
      </c>
      <c r="AR125" s="221" t="s">
        <v>93</v>
      </c>
      <c r="AT125" s="222" t="s">
        <v>83</v>
      </c>
      <c r="AU125" s="222" t="s">
        <v>40</v>
      </c>
      <c r="AY125" s="221" t="s">
        <v>219</v>
      </c>
      <c r="BK125" s="223">
        <f>SUM(BK126:BK152)</f>
        <v>0</v>
      </c>
    </row>
    <row r="126" s="1" customFormat="1" ht="25.5" customHeight="1">
      <c r="B126" s="45"/>
      <c r="C126" s="227" t="s">
        <v>101</v>
      </c>
      <c r="D126" s="227" t="s">
        <v>220</v>
      </c>
      <c r="E126" s="228" t="s">
        <v>2960</v>
      </c>
      <c r="F126" s="229" t="s">
        <v>2961</v>
      </c>
      <c r="G126" s="229"/>
      <c r="H126" s="229"/>
      <c r="I126" s="229"/>
      <c r="J126" s="230" t="s">
        <v>372</v>
      </c>
      <c r="K126" s="231">
        <v>46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268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268</v>
      </c>
      <c r="BM126" s="21" t="s">
        <v>2962</v>
      </c>
    </row>
    <row r="127" s="1" customFormat="1" ht="25.5" customHeight="1">
      <c r="B127" s="45"/>
      <c r="C127" s="227" t="s">
        <v>224</v>
      </c>
      <c r="D127" s="227" t="s">
        <v>220</v>
      </c>
      <c r="E127" s="228" t="s">
        <v>2963</v>
      </c>
      <c r="F127" s="229" t="s">
        <v>2964</v>
      </c>
      <c r="G127" s="229"/>
      <c r="H127" s="229"/>
      <c r="I127" s="229"/>
      <c r="J127" s="230" t="s">
        <v>429</v>
      </c>
      <c r="K127" s="231">
        <v>175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268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268</v>
      </c>
      <c r="BM127" s="21" t="s">
        <v>2965</v>
      </c>
    </row>
    <row r="128" s="1" customFormat="1" ht="16.5" customHeight="1">
      <c r="B128" s="45"/>
      <c r="C128" s="243" t="s">
        <v>236</v>
      </c>
      <c r="D128" s="243" t="s">
        <v>536</v>
      </c>
      <c r="E128" s="244" t="s">
        <v>2365</v>
      </c>
      <c r="F128" s="245" t="s">
        <v>2366</v>
      </c>
      <c r="G128" s="245"/>
      <c r="H128" s="245"/>
      <c r="I128" s="245"/>
      <c r="J128" s="246" t="s">
        <v>1079</v>
      </c>
      <c r="K128" s="247">
        <v>175</v>
      </c>
      <c r="L128" s="248">
        <v>0</v>
      </c>
      <c r="M128" s="249"/>
      <c r="N128" s="250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414</v>
      </c>
      <c r="AT128" s="21" t="s">
        <v>536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268</v>
      </c>
      <c r="BM128" s="21" t="s">
        <v>2966</v>
      </c>
    </row>
    <row r="129" s="1" customFormat="1" ht="25.5" customHeight="1">
      <c r="B129" s="45"/>
      <c r="C129" s="227" t="s">
        <v>241</v>
      </c>
      <c r="D129" s="227" t="s">
        <v>220</v>
      </c>
      <c r="E129" s="228" t="s">
        <v>2499</v>
      </c>
      <c r="F129" s="229" t="s">
        <v>2500</v>
      </c>
      <c r="G129" s="229"/>
      <c r="H129" s="229"/>
      <c r="I129" s="229"/>
      <c r="J129" s="230" t="s">
        <v>429</v>
      </c>
      <c r="K129" s="231">
        <v>80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268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268</v>
      </c>
      <c r="BM129" s="21" t="s">
        <v>2967</v>
      </c>
    </row>
    <row r="130" s="1" customFormat="1" ht="16.5" customHeight="1">
      <c r="B130" s="45"/>
      <c r="C130" s="243" t="s">
        <v>245</v>
      </c>
      <c r="D130" s="243" t="s">
        <v>536</v>
      </c>
      <c r="E130" s="244" t="s">
        <v>2502</v>
      </c>
      <c r="F130" s="245" t="s">
        <v>2503</v>
      </c>
      <c r="G130" s="245"/>
      <c r="H130" s="245"/>
      <c r="I130" s="245"/>
      <c r="J130" s="246" t="s">
        <v>1079</v>
      </c>
      <c r="K130" s="247">
        <v>49.600000000000001</v>
      </c>
      <c r="L130" s="248">
        <v>0</v>
      </c>
      <c r="M130" s="249"/>
      <c r="N130" s="250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414</v>
      </c>
      <c r="AT130" s="21" t="s">
        <v>536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268</v>
      </c>
      <c r="BM130" s="21" t="s">
        <v>2968</v>
      </c>
    </row>
    <row r="131" s="1" customFormat="1" ht="25.5" customHeight="1">
      <c r="B131" s="45"/>
      <c r="C131" s="227" t="s">
        <v>249</v>
      </c>
      <c r="D131" s="227" t="s">
        <v>220</v>
      </c>
      <c r="E131" s="228" t="s">
        <v>2969</v>
      </c>
      <c r="F131" s="229" t="s">
        <v>2970</v>
      </c>
      <c r="G131" s="229"/>
      <c r="H131" s="229"/>
      <c r="I131" s="229"/>
      <c r="J131" s="230" t="s">
        <v>429</v>
      </c>
      <c r="K131" s="231">
        <v>300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268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268</v>
      </c>
      <c r="BM131" s="21" t="s">
        <v>2971</v>
      </c>
    </row>
    <row r="132" s="1" customFormat="1" ht="16.5" customHeight="1">
      <c r="B132" s="45"/>
      <c r="C132" s="243" t="s">
        <v>253</v>
      </c>
      <c r="D132" s="243" t="s">
        <v>536</v>
      </c>
      <c r="E132" s="244" t="s">
        <v>2972</v>
      </c>
      <c r="F132" s="245" t="s">
        <v>2973</v>
      </c>
      <c r="G132" s="245"/>
      <c r="H132" s="245"/>
      <c r="I132" s="245"/>
      <c r="J132" s="246" t="s">
        <v>1079</v>
      </c>
      <c r="K132" s="247">
        <v>42</v>
      </c>
      <c r="L132" s="248">
        <v>0</v>
      </c>
      <c r="M132" s="249"/>
      <c r="N132" s="250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414</v>
      </c>
      <c r="AT132" s="21" t="s">
        <v>536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268</v>
      </c>
      <c r="BM132" s="21" t="s">
        <v>2974</v>
      </c>
    </row>
    <row r="133" s="1" customFormat="1" ht="25.5" customHeight="1">
      <c r="B133" s="45"/>
      <c r="C133" s="243" t="s">
        <v>257</v>
      </c>
      <c r="D133" s="243" t="s">
        <v>536</v>
      </c>
      <c r="E133" s="244" t="s">
        <v>2402</v>
      </c>
      <c r="F133" s="245" t="s">
        <v>2975</v>
      </c>
      <c r="G133" s="245"/>
      <c r="H133" s="245"/>
      <c r="I133" s="245"/>
      <c r="J133" s="246" t="s">
        <v>372</v>
      </c>
      <c r="K133" s="247">
        <v>127</v>
      </c>
      <c r="L133" s="248">
        <v>0</v>
      </c>
      <c r="M133" s="249"/>
      <c r="N133" s="250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414</v>
      </c>
      <c r="AT133" s="21" t="s">
        <v>536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268</v>
      </c>
      <c r="BM133" s="21" t="s">
        <v>2976</v>
      </c>
    </row>
    <row r="134" s="1" customFormat="1" ht="25.5" customHeight="1">
      <c r="B134" s="45"/>
      <c r="C134" s="243" t="s">
        <v>261</v>
      </c>
      <c r="D134" s="243" t="s">
        <v>536</v>
      </c>
      <c r="E134" s="244" t="s">
        <v>2977</v>
      </c>
      <c r="F134" s="245" t="s">
        <v>2978</v>
      </c>
      <c r="G134" s="245"/>
      <c r="H134" s="245"/>
      <c r="I134" s="245"/>
      <c r="J134" s="246" t="s">
        <v>372</v>
      </c>
      <c r="K134" s="247">
        <v>112</v>
      </c>
      <c r="L134" s="248">
        <v>0</v>
      </c>
      <c r="M134" s="249"/>
      <c r="N134" s="250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414</v>
      </c>
      <c r="AT134" s="21" t="s">
        <v>536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268</v>
      </c>
      <c r="BM134" s="21" t="s">
        <v>2979</v>
      </c>
    </row>
    <row r="135" s="1" customFormat="1" ht="16.5" customHeight="1">
      <c r="B135" s="45"/>
      <c r="C135" s="227" t="s">
        <v>265</v>
      </c>
      <c r="D135" s="227" t="s">
        <v>220</v>
      </c>
      <c r="E135" s="228" t="s">
        <v>2505</v>
      </c>
      <c r="F135" s="229" t="s">
        <v>2506</v>
      </c>
      <c r="G135" s="229"/>
      <c r="H135" s="229"/>
      <c r="I135" s="229"/>
      <c r="J135" s="230" t="s">
        <v>372</v>
      </c>
      <c r="K135" s="231">
        <v>130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268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268</v>
      </c>
      <c r="BM135" s="21" t="s">
        <v>2980</v>
      </c>
    </row>
    <row r="136" s="1" customFormat="1" ht="16.5" customHeight="1">
      <c r="B136" s="45"/>
      <c r="C136" s="243" t="s">
        <v>270</v>
      </c>
      <c r="D136" s="243" t="s">
        <v>536</v>
      </c>
      <c r="E136" s="244" t="s">
        <v>2508</v>
      </c>
      <c r="F136" s="245" t="s">
        <v>2509</v>
      </c>
      <c r="G136" s="245"/>
      <c r="H136" s="245"/>
      <c r="I136" s="245"/>
      <c r="J136" s="246" t="s">
        <v>372</v>
      </c>
      <c r="K136" s="247">
        <v>130</v>
      </c>
      <c r="L136" s="248">
        <v>0</v>
      </c>
      <c r="M136" s="249"/>
      <c r="N136" s="250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414</v>
      </c>
      <c r="AT136" s="21" t="s">
        <v>536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268</v>
      </c>
      <c r="BM136" s="21" t="s">
        <v>2981</v>
      </c>
    </row>
    <row r="137" s="1" customFormat="1" ht="16.5" customHeight="1">
      <c r="B137" s="45"/>
      <c r="C137" s="227" t="s">
        <v>275</v>
      </c>
      <c r="D137" s="227" t="s">
        <v>220</v>
      </c>
      <c r="E137" s="228" t="s">
        <v>2368</v>
      </c>
      <c r="F137" s="229" t="s">
        <v>2369</v>
      </c>
      <c r="G137" s="229"/>
      <c r="H137" s="229"/>
      <c r="I137" s="229"/>
      <c r="J137" s="230" t="s">
        <v>372</v>
      </c>
      <c r="K137" s="231">
        <v>89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268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268</v>
      </c>
      <c r="BM137" s="21" t="s">
        <v>2982</v>
      </c>
    </row>
    <row r="138" s="1" customFormat="1" ht="16.5" customHeight="1">
      <c r="B138" s="45"/>
      <c r="C138" s="243" t="s">
        <v>11</v>
      </c>
      <c r="D138" s="243" t="s">
        <v>536</v>
      </c>
      <c r="E138" s="244" t="s">
        <v>2983</v>
      </c>
      <c r="F138" s="245" t="s">
        <v>2984</v>
      </c>
      <c r="G138" s="245"/>
      <c r="H138" s="245"/>
      <c r="I138" s="245"/>
      <c r="J138" s="246" t="s">
        <v>372</v>
      </c>
      <c r="K138" s="247">
        <v>16</v>
      </c>
      <c r="L138" s="248">
        <v>0</v>
      </c>
      <c r="M138" s="249"/>
      <c r="N138" s="250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414</v>
      </c>
      <c r="AT138" s="21" t="s">
        <v>536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268</v>
      </c>
      <c r="BM138" s="21" t="s">
        <v>2985</v>
      </c>
    </row>
    <row r="139" s="1" customFormat="1" ht="25.5" customHeight="1">
      <c r="B139" s="45"/>
      <c r="C139" s="243" t="s">
        <v>268</v>
      </c>
      <c r="D139" s="243" t="s">
        <v>536</v>
      </c>
      <c r="E139" s="244" t="s">
        <v>2986</v>
      </c>
      <c r="F139" s="245" t="s">
        <v>2987</v>
      </c>
      <c r="G139" s="245"/>
      <c r="H139" s="245"/>
      <c r="I139" s="245"/>
      <c r="J139" s="246" t="s">
        <v>372</v>
      </c>
      <c r="K139" s="247">
        <v>32</v>
      </c>
      <c r="L139" s="248">
        <v>0</v>
      </c>
      <c r="M139" s="249"/>
      <c r="N139" s="250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414</v>
      </c>
      <c r="AT139" s="21" t="s">
        <v>536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268</v>
      </c>
      <c r="BM139" s="21" t="s">
        <v>2988</v>
      </c>
    </row>
    <row r="140" s="1" customFormat="1" ht="16.5" customHeight="1">
      <c r="B140" s="45"/>
      <c r="C140" s="243" t="s">
        <v>354</v>
      </c>
      <c r="D140" s="243" t="s">
        <v>536</v>
      </c>
      <c r="E140" s="244" t="s">
        <v>2989</v>
      </c>
      <c r="F140" s="245" t="s">
        <v>2990</v>
      </c>
      <c r="G140" s="245"/>
      <c r="H140" s="245"/>
      <c r="I140" s="245"/>
      <c r="J140" s="246" t="s">
        <v>372</v>
      </c>
      <c r="K140" s="247">
        <v>9</v>
      </c>
      <c r="L140" s="248">
        <v>0</v>
      </c>
      <c r="M140" s="249"/>
      <c r="N140" s="250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414</v>
      </c>
      <c r="AT140" s="21" t="s">
        <v>536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268</v>
      </c>
      <c r="BM140" s="21" t="s">
        <v>2991</v>
      </c>
    </row>
    <row r="141" s="1" customFormat="1" ht="25.5" customHeight="1">
      <c r="B141" s="45"/>
      <c r="C141" s="243" t="s">
        <v>358</v>
      </c>
      <c r="D141" s="243" t="s">
        <v>536</v>
      </c>
      <c r="E141" s="244" t="s">
        <v>2992</v>
      </c>
      <c r="F141" s="245" t="s">
        <v>2993</v>
      </c>
      <c r="G141" s="245"/>
      <c r="H141" s="245"/>
      <c r="I141" s="245"/>
      <c r="J141" s="246" t="s">
        <v>372</v>
      </c>
      <c r="K141" s="247">
        <v>16</v>
      </c>
      <c r="L141" s="248">
        <v>0</v>
      </c>
      <c r="M141" s="249"/>
      <c r="N141" s="250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414</v>
      </c>
      <c r="AT141" s="21" t="s">
        <v>536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268</v>
      </c>
      <c r="BM141" s="21" t="s">
        <v>2994</v>
      </c>
    </row>
    <row r="142" s="1" customFormat="1" ht="25.5" customHeight="1">
      <c r="B142" s="45"/>
      <c r="C142" s="243" t="s">
        <v>362</v>
      </c>
      <c r="D142" s="243" t="s">
        <v>536</v>
      </c>
      <c r="E142" s="244" t="s">
        <v>2995</v>
      </c>
      <c r="F142" s="245" t="s">
        <v>2996</v>
      </c>
      <c r="G142" s="245"/>
      <c r="H142" s="245"/>
      <c r="I142" s="245"/>
      <c r="J142" s="246" t="s">
        <v>372</v>
      </c>
      <c r="K142" s="247">
        <v>16</v>
      </c>
      <c r="L142" s="248">
        <v>0</v>
      </c>
      <c r="M142" s="249"/>
      <c r="N142" s="250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414</v>
      </c>
      <c r="AT142" s="21" t="s">
        <v>536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2997</v>
      </c>
    </row>
    <row r="143" s="1" customFormat="1" ht="25.5" customHeight="1">
      <c r="B143" s="45"/>
      <c r="C143" s="227" t="s">
        <v>366</v>
      </c>
      <c r="D143" s="227" t="s">
        <v>220</v>
      </c>
      <c r="E143" s="228" t="s">
        <v>2998</v>
      </c>
      <c r="F143" s="229" t="s">
        <v>2999</v>
      </c>
      <c r="G143" s="229"/>
      <c r="H143" s="229"/>
      <c r="I143" s="229"/>
      <c r="J143" s="230" t="s">
        <v>372</v>
      </c>
      <c r="K143" s="231">
        <v>16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268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268</v>
      </c>
      <c r="BM143" s="21" t="s">
        <v>3000</v>
      </c>
    </row>
    <row r="144" s="1" customFormat="1" ht="25.5" customHeight="1">
      <c r="B144" s="45"/>
      <c r="C144" s="243" t="s">
        <v>10</v>
      </c>
      <c r="D144" s="243" t="s">
        <v>536</v>
      </c>
      <c r="E144" s="244" t="s">
        <v>3001</v>
      </c>
      <c r="F144" s="245" t="s">
        <v>3002</v>
      </c>
      <c r="G144" s="245"/>
      <c r="H144" s="245"/>
      <c r="I144" s="245"/>
      <c r="J144" s="246" t="s">
        <v>372</v>
      </c>
      <c r="K144" s="247">
        <v>16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414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268</v>
      </c>
      <c r="BM144" s="21" t="s">
        <v>3003</v>
      </c>
    </row>
    <row r="145" s="1" customFormat="1" ht="25.5" customHeight="1">
      <c r="B145" s="45"/>
      <c r="C145" s="243" t="s">
        <v>374</v>
      </c>
      <c r="D145" s="243" t="s">
        <v>536</v>
      </c>
      <c r="E145" s="244" t="s">
        <v>3004</v>
      </c>
      <c r="F145" s="245" t="s">
        <v>3005</v>
      </c>
      <c r="G145" s="245"/>
      <c r="H145" s="245"/>
      <c r="I145" s="245"/>
      <c r="J145" s="246" t="s">
        <v>372</v>
      </c>
      <c r="K145" s="247">
        <v>32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414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268</v>
      </c>
      <c r="BM145" s="21" t="s">
        <v>3006</v>
      </c>
    </row>
    <row r="146" s="1" customFormat="1" ht="25.5" customHeight="1">
      <c r="B146" s="45"/>
      <c r="C146" s="227" t="s">
        <v>378</v>
      </c>
      <c r="D146" s="227" t="s">
        <v>220</v>
      </c>
      <c r="E146" s="228" t="s">
        <v>3007</v>
      </c>
      <c r="F146" s="229" t="s">
        <v>3008</v>
      </c>
      <c r="G146" s="229"/>
      <c r="H146" s="229"/>
      <c r="I146" s="229"/>
      <c r="J146" s="230" t="s">
        <v>372</v>
      </c>
      <c r="K146" s="231">
        <v>4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268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3009</v>
      </c>
    </row>
    <row r="147" s="1" customFormat="1" ht="25.5" customHeight="1">
      <c r="B147" s="45"/>
      <c r="C147" s="243" t="s">
        <v>382</v>
      </c>
      <c r="D147" s="243" t="s">
        <v>536</v>
      </c>
      <c r="E147" s="244" t="s">
        <v>3010</v>
      </c>
      <c r="F147" s="245" t="s">
        <v>3011</v>
      </c>
      <c r="G147" s="245"/>
      <c r="H147" s="245"/>
      <c r="I147" s="245"/>
      <c r="J147" s="246" t="s">
        <v>372</v>
      </c>
      <c r="K147" s="247">
        <v>4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414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3012</v>
      </c>
    </row>
    <row r="148" s="1" customFormat="1" ht="16.5" customHeight="1">
      <c r="B148" s="45"/>
      <c r="C148" s="243" t="s">
        <v>386</v>
      </c>
      <c r="D148" s="243" t="s">
        <v>536</v>
      </c>
      <c r="E148" s="244" t="s">
        <v>3013</v>
      </c>
      <c r="F148" s="245" t="s">
        <v>3014</v>
      </c>
      <c r="G148" s="245"/>
      <c r="H148" s="245"/>
      <c r="I148" s="245"/>
      <c r="J148" s="246" t="s">
        <v>372</v>
      </c>
      <c r="K148" s="247">
        <v>8</v>
      </c>
      <c r="L148" s="248">
        <v>0</v>
      </c>
      <c r="M148" s="249"/>
      <c r="N148" s="250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414</v>
      </c>
      <c r="AT148" s="21" t="s">
        <v>536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268</v>
      </c>
      <c r="BM148" s="21" t="s">
        <v>3015</v>
      </c>
    </row>
    <row r="149" s="1" customFormat="1" ht="16.5" customHeight="1">
      <c r="B149" s="45"/>
      <c r="C149" s="243" t="s">
        <v>390</v>
      </c>
      <c r="D149" s="243" t="s">
        <v>536</v>
      </c>
      <c r="E149" s="244" t="s">
        <v>3016</v>
      </c>
      <c r="F149" s="245" t="s">
        <v>3017</v>
      </c>
      <c r="G149" s="245"/>
      <c r="H149" s="245"/>
      <c r="I149" s="245"/>
      <c r="J149" s="246" t="s">
        <v>372</v>
      </c>
      <c r="K149" s="247">
        <v>4</v>
      </c>
      <c r="L149" s="248">
        <v>0</v>
      </c>
      <c r="M149" s="249"/>
      <c r="N149" s="250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414</v>
      </c>
      <c r="AT149" s="21" t="s">
        <v>536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268</v>
      </c>
      <c r="BM149" s="21" t="s">
        <v>3018</v>
      </c>
    </row>
    <row r="150" s="1" customFormat="1" ht="16.5" customHeight="1">
      <c r="B150" s="45"/>
      <c r="C150" s="227" t="s">
        <v>394</v>
      </c>
      <c r="D150" s="227" t="s">
        <v>220</v>
      </c>
      <c r="E150" s="228" t="s">
        <v>2406</v>
      </c>
      <c r="F150" s="229" t="s">
        <v>3019</v>
      </c>
      <c r="G150" s="229"/>
      <c r="H150" s="229"/>
      <c r="I150" s="229"/>
      <c r="J150" s="230" t="s">
        <v>372</v>
      </c>
      <c r="K150" s="231">
        <v>1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268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268</v>
      </c>
      <c r="BM150" s="21" t="s">
        <v>3020</v>
      </c>
    </row>
    <row r="151" s="1" customFormat="1" ht="16.5" customHeight="1">
      <c r="B151" s="45"/>
      <c r="C151" s="243" t="s">
        <v>398</v>
      </c>
      <c r="D151" s="243" t="s">
        <v>536</v>
      </c>
      <c r="E151" s="244" t="s">
        <v>3021</v>
      </c>
      <c r="F151" s="245" t="s">
        <v>3022</v>
      </c>
      <c r="G151" s="245"/>
      <c r="H151" s="245"/>
      <c r="I151" s="245"/>
      <c r="J151" s="246" t="s">
        <v>372</v>
      </c>
      <c r="K151" s="247">
        <v>16</v>
      </c>
      <c r="L151" s="248">
        <v>0</v>
      </c>
      <c r="M151" s="249"/>
      <c r="N151" s="250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414</v>
      </c>
      <c r="AT151" s="21" t="s">
        <v>536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268</v>
      </c>
      <c r="BM151" s="21" t="s">
        <v>3023</v>
      </c>
    </row>
    <row r="152" s="1" customFormat="1" ht="16.5" customHeight="1">
      <c r="B152" s="45"/>
      <c r="C152" s="243" t="s">
        <v>402</v>
      </c>
      <c r="D152" s="243" t="s">
        <v>536</v>
      </c>
      <c r="E152" s="244" t="s">
        <v>3024</v>
      </c>
      <c r="F152" s="245" t="s">
        <v>3025</v>
      </c>
      <c r="G152" s="245"/>
      <c r="H152" s="245"/>
      <c r="I152" s="245"/>
      <c r="J152" s="246" t="s">
        <v>1079</v>
      </c>
      <c r="K152" s="247">
        <v>20</v>
      </c>
      <c r="L152" s="248">
        <v>0</v>
      </c>
      <c r="M152" s="249"/>
      <c r="N152" s="250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414</v>
      </c>
      <c r="AT152" s="21" t="s">
        <v>536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268</v>
      </c>
      <c r="BM152" s="21" t="s">
        <v>3026</v>
      </c>
    </row>
    <row r="153" s="1" customFormat="1" ht="49.92" customHeight="1">
      <c r="B153" s="45"/>
      <c r="C153" s="46"/>
      <c r="D153" s="215" t="s">
        <v>282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240">
        <f>BK153</f>
        <v>0</v>
      </c>
      <c r="O153" s="241"/>
      <c r="P153" s="241"/>
      <c r="Q153" s="241"/>
      <c r="R153" s="47"/>
      <c r="T153" s="201"/>
      <c r="U153" s="71"/>
      <c r="V153" s="71"/>
      <c r="W153" s="71"/>
      <c r="X153" s="71"/>
      <c r="Y153" s="71"/>
      <c r="Z153" s="71"/>
      <c r="AA153" s="73"/>
      <c r="AT153" s="21" t="s">
        <v>83</v>
      </c>
      <c r="AU153" s="21" t="s">
        <v>84</v>
      </c>
      <c r="AY153" s="21" t="s">
        <v>283</v>
      </c>
      <c r="BK153" s="152">
        <v>0</v>
      </c>
    </row>
    <row r="154" s="1" customFormat="1" ht="6.96" customHeight="1"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</row>
  </sheetData>
  <sheetProtection sheet="1" formatColumns="0" formatRows="0" objects="1" scenarios="1" spinCount="10" saltValue="cU2mc+lUhnhuvBRL8d++MMuBOPs0nf2H/Z0UKCknkiiXL2YZxbqZx8WwkKE0OoNhb1vCWiXYsV31w2luhNB69g==" hashValue="CtShausgGJ7IfQgNNYLtumw/ncUoI8ua88uigiys0q/JNIpL6DSdRjXeaC+sbx2BHklVnYwDDi15qpBZmIrMng==" algorithmName="SHA-512" password="CC35"/>
  <mergeCells count="160">
    <mergeCell ref="D96:H96"/>
    <mergeCell ref="D95:H95"/>
    <mergeCell ref="D97:H97"/>
    <mergeCell ref="D98:H98"/>
    <mergeCell ref="D99:H9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43:I143"/>
    <mergeCell ref="F142:I142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N97:Q97"/>
    <mergeCell ref="N95:Q95"/>
    <mergeCell ref="N96:Q96"/>
    <mergeCell ref="N98:Q98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N122:Q122"/>
    <mergeCell ref="N125:Q125"/>
    <mergeCell ref="L143:M143"/>
    <mergeCell ref="L142:M142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N153:Q153"/>
    <mergeCell ref="N152:Q152"/>
    <mergeCell ref="F126:I126"/>
    <mergeCell ref="L126:M126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F127:I127"/>
    <mergeCell ref="F131:I131"/>
    <mergeCell ref="F129:I129"/>
    <mergeCell ref="F128:I128"/>
    <mergeCell ref="F130:I130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L127:M127"/>
    <mergeCell ref="L133:M133"/>
    <mergeCell ref="L128:M128"/>
    <mergeCell ref="L129:M129"/>
    <mergeCell ref="L130:M130"/>
    <mergeCell ref="L131:M131"/>
    <mergeCell ref="L132:M132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N137:Q137"/>
    <mergeCell ref="N140:Q140"/>
    <mergeCell ref="N138:Q138"/>
    <mergeCell ref="N139:Q139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129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3027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N106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(SUM(BE106:BE113)+SUM(BE132:BE326))</f>
        <v>0</v>
      </c>
      <c r="I33" s="46"/>
      <c r="J33" s="46"/>
      <c r="K33" s="46"/>
      <c r="L33" s="46"/>
      <c r="M33" s="170">
        <f>ROUND((SUM(BE106:BE113)+SUM(BE132:BE326)),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(SUM(BF106:BF113)+SUM(BF132:BF326))</f>
        <v>0</v>
      </c>
      <c r="I34" s="46"/>
      <c r="J34" s="46"/>
      <c r="K34" s="46"/>
      <c r="L34" s="46"/>
      <c r="M34" s="170">
        <f>ROUND((SUM(BF106:BF113)+SUM(BF132:BF326)),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(SUM(BG106:BG113)+SUM(BG132:BG326))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(SUM(BH106:BH113)+SUM(BH132:BH326))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(SUM(BI106:BI113)+SUM(BI132:BI326))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009 - Zdravotně technické instalace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N132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N133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N134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3028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N143</f>
        <v>0</v>
      </c>
      <c r="O92" s="133"/>
      <c r="P92" s="133"/>
      <c r="Q92" s="133"/>
      <c r="R92" s="191"/>
      <c r="T92" s="192"/>
      <c r="U92" s="192"/>
    </row>
    <row r="93" s="7" customFormat="1" ht="24.96" customHeight="1">
      <c r="B93" s="184"/>
      <c r="C93" s="185"/>
      <c r="D93" s="186" t="s">
        <v>194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7">
        <f>N145</f>
        <v>0</v>
      </c>
      <c r="O93" s="185"/>
      <c r="P93" s="185"/>
      <c r="Q93" s="185"/>
      <c r="R93" s="188"/>
      <c r="T93" s="189"/>
      <c r="U93" s="189"/>
    </row>
    <row r="94" s="8" customFormat="1" ht="19.92" customHeight="1">
      <c r="B94" s="190"/>
      <c r="C94" s="133"/>
      <c r="D94" s="147" t="s">
        <v>291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N146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1703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N161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3029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N198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3030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N249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3031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N251</f>
        <v>0</v>
      </c>
      <c r="O98" s="133"/>
      <c r="P98" s="133"/>
      <c r="Q98" s="133"/>
      <c r="R98" s="191"/>
      <c r="T98" s="192"/>
      <c r="U98" s="192"/>
    </row>
    <row r="99" s="8" customFormat="1" ht="19.92" customHeight="1">
      <c r="B99" s="190"/>
      <c r="C99" s="133"/>
      <c r="D99" s="147" t="s">
        <v>3032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N298</f>
        <v>0</v>
      </c>
      <c r="O99" s="133"/>
      <c r="P99" s="133"/>
      <c r="Q99" s="133"/>
      <c r="R99" s="191"/>
      <c r="T99" s="192"/>
      <c r="U99" s="192"/>
    </row>
    <row r="100" s="8" customFormat="1" ht="19.92" customHeight="1">
      <c r="B100" s="190"/>
      <c r="C100" s="133"/>
      <c r="D100" s="147" t="s">
        <v>1704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N305</f>
        <v>0</v>
      </c>
      <c r="O100" s="133"/>
      <c r="P100" s="133"/>
      <c r="Q100" s="133"/>
      <c r="R100" s="191"/>
      <c r="T100" s="192"/>
      <c r="U100" s="192"/>
    </row>
    <row r="101" s="8" customFormat="1" ht="19.92" customHeight="1">
      <c r="B101" s="190"/>
      <c r="C101" s="133"/>
      <c r="D101" s="147" t="s">
        <v>1706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5">
        <f>N313</f>
        <v>0</v>
      </c>
      <c r="O101" s="133"/>
      <c r="P101" s="133"/>
      <c r="Q101" s="133"/>
      <c r="R101" s="191"/>
      <c r="T101" s="192"/>
      <c r="U101" s="192"/>
    </row>
    <row r="102" s="8" customFormat="1" ht="19.92" customHeight="1">
      <c r="B102" s="190"/>
      <c r="C102" s="133"/>
      <c r="D102" s="147" t="s">
        <v>3033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5">
        <f>N319</f>
        <v>0</v>
      </c>
      <c r="O102" s="133"/>
      <c r="P102" s="133"/>
      <c r="Q102" s="133"/>
      <c r="R102" s="191"/>
      <c r="T102" s="192"/>
      <c r="U102" s="192"/>
    </row>
    <row r="103" s="8" customFormat="1" ht="19.92" customHeight="1">
      <c r="B103" s="190"/>
      <c r="C103" s="133"/>
      <c r="D103" s="147" t="s">
        <v>296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35">
        <f>N321</f>
        <v>0</v>
      </c>
      <c r="O103" s="133"/>
      <c r="P103" s="133"/>
      <c r="Q103" s="133"/>
      <c r="R103" s="191"/>
      <c r="T103" s="192"/>
      <c r="U103" s="192"/>
    </row>
    <row r="104" s="8" customFormat="1" ht="19.92" customHeight="1">
      <c r="B104" s="190"/>
      <c r="C104" s="133"/>
      <c r="D104" s="147" t="s">
        <v>301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35">
        <f>N324</f>
        <v>0</v>
      </c>
      <c r="O104" s="133"/>
      <c r="P104" s="133"/>
      <c r="Q104" s="133"/>
      <c r="R104" s="191"/>
      <c r="T104" s="192"/>
      <c r="U104" s="192"/>
    </row>
    <row r="105" s="1" customFormat="1" ht="21.84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82" t="s">
        <v>197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183">
        <f>ROUND(N107+N108+N109+N110+N111+N112,0)</f>
        <v>0</v>
      </c>
      <c r="O106" s="193"/>
      <c r="P106" s="193"/>
      <c r="Q106" s="193"/>
      <c r="R106" s="47"/>
      <c r="T106" s="194"/>
      <c r="U106" s="195" t="s">
        <v>48</v>
      </c>
    </row>
    <row r="107" s="1" customFormat="1" ht="18" customHeight="1">
      <c r="B107" s="45"/>
      <c r="C107" s="46"/>
      <c r="D107" s="153" t="s">
        <v>198</v>
      </c>
      <c r="E107" s="147"/>
      <c r="F107" s="147"/>
      <c r="G107" s="147"/>
      <c r="H107" s="147"/>
      <c r="I107" s="46"/>
      <c r="J107" s="46"/>
      <c r="K107" s="46"/>
      <c r="L107" s="46"/>
      <c r="M107" s="46"/>
      <c r="N107" s="148">
        <f>ROUND(N89*T107,0)</f>
        <v>0</v>
      </c>
      <c r="O107" s="135"/>
      <c r="P107" s="135"/>
      <c r="Q107" s="135"/>
      <c r="R107" s="47"/>
      <c r="S107" s="196"/>
      <c r="T107" s="197"/>
      <c r="U107" s="198" t="s">
        <v>49</v>
      </c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9" t="s">
        <v>162</v>
      </c>
      <c r="AZ107" s="196"/>
      <c r="BA107" s="196"/>
      <c r="BB107" s="196"/>
      <c r="BC107" s="196"/>
      <c r="BD107" s="196"/>
      <c r="BE107" s="200">
        <f>IF(U107="základní",N107,0)</f>
        <v>0</v>
      </c>
      <c r="BF107" s="200">
        <f>IF(U107="snížená",N107,0)</f>
        <v>0</v>
      </c>
      <c r="BG107" s="200">
        <f>IF(U107="zákl. přenesená",N107,0)</f>
        <v>0</v>
      </c>
      <c r="BH107" s="200">
        <f>IF(U107="sníž. přenesená",N107,0)</f>
        <v>0</v>
      </c>
      <c r="BI107" s="200">
        <f>IF(U107="nulová",N107,0)</f>
        <v>0</v>
      </c>
      <c r="BJ107" s="199" t="s">
        <v>40</v>
      </c>
      <c r="BK107" s="196"/>
      <c r="BL107" s="196"/>
      <c r="BM107" s="196"/>
    </row>
    <row r="108" s="1" customFormat="1" ht="18" customHeight="1">
      <c r="B108" s="45"/>
      <c r="C108" s="46"/>
      <c r="D108" s="153" t="s">
        <v>199</v>
      </c>
      <c r="E108" s="147"/>
      <c r="F108" s="147"/>
      <c r="G108" s="147"/>
      <c r="H108" s="147"/>
      <c r="I108" s="46"/>
      <c r="J108" s="46"/>
      <c r="K108" s="46"/>
      <c r="L108" s="46"/>
      <c r="M108" s="46"/>
      <c r="N108" s="148">
        <f>ROUND(N89*T108,0)</f>
        <v>0</v>
      </c>
      <c r="O108" s="135"/>
      <c r="P108" s="135"/>
      <c r="Q108" s="135"/>
      <c r="R108" s="47"/>
      <c r="S108" s="196"/>
      <c r="T108" s="197"/>
      <c r="U108" s="198" t="s">
        <v>49</v>
      </c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9" t="s">
        <v>162</v>
      </c>
      <c r="AZ108" s="196"/>
      <c r="BA108" s="196"/>
      <c r="BB108" s="196"/>
      <c r="BC108" s="196"/>
      <c r="BD108" s="196"/>
      <c r="BE108" s="200">
        <f>IF(U108="základní",N108,0)</f>
        <v>0</v>
      </c>
      <c r="BF108" s="200">
        <f>IF(U108="snížená",N108,0)</f>
        <v>0</v>
      </c>
      <c r="BG108" s="200">
        <f>IF(U108="zákl. přenesená",N108,0)</f>
        <v>0</v>
      </c>
      <c r="BH108" s="200">
        <f>IF(U108="sníž. přenesená",N108,0)</f>
        <v>0</v>
      </c>
      <c r="BI108" s="200">
        <f>IF(U108="nulová",N108,0)</f>
        <v>0</v>
      </c>
      <c r="BJ108" s="199" t="s">
        <v>40</v>
      </c>
      <c r="BK108" s="196"/>
      <c r="BL108" s="196"/>
      <c r="BM108" s="196"/>
    </row>
    <row r="109" s="1" customFormat="1" ht="18" customHeight="1">
      <c r="B109" s="45"/>
      <c r="C109" s="46"/>
      <c r="D109" s="153" t="s">
        <v>200</v>
      </c>
      <c r="E109" s="147"/>
      <c r="F109" s="147"/>
      <c r="G109" s="147"/>
      <c r="H109" s="147"/>
      <c r="I109" s="46"/>
      <c r="J109" s="46"/>
      <c r="K109" s="46"/>
      <c r="L109" s="46"/>
      <c r="M109" s="46"/>
      <c r="N109" s="148">
        <f>ROUND(N89*T109,0)</f>
        <v>0</v>
      </c>
      <c r="O109" s="135"/>
      <c r="P109" s="135"/>
      <c r="Q109" s="135"/>
      <c r="R109" s="47"/>
      <c r="S109" s="196"/>
      <c r="T109" s="197"/>
      <c r="U109" s="198" t="s">
        <v>49</v>
      </c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9" t="s">
        <v>162</v>
      </c>
      <c r="AZ109" s="196"/>
      <c r="BA109" s="196"/>
      <c r="BB109" s="196"/>
      <c r="BC109" s="196"/>
      <c r="BD109" s="196"/>
      <c r="BE109" s="200">
        <f>IF(U109="základní",N109,0)</f>
        <v>0</v>
      </c>
      <c r="BF109" s="200">
        <f>IF(U109="snížená",N109,0)</f>
        <v>0</v>
      </c>
      <c r="BG109" s="200">
        <f>IF(U109="zákl. přenesená",N109,0)</f>
        <v>0</v>
      </c>
      <c r="BH109" s="200">
        <f>IF(U109="sníž. přenesená",N109,0)</f>
        <v>0</v>
      </c>
      <c r="BI109" s="200">
        <f>IF(U109="nulová",N109,0)</f>
        <v>0</v>
      </c>
      <c r="BJ109" s="199" t="s">
        <v>40</v>
      </c>
      <c r="BK109" s="196"/>
      <c r="BL109" s="196"/>
      <c r="BM109" s="196"/>
    </row>
    <row r="110" s="1" customFormat="1" ht="18" customHeight="1">
      <c r="B110" s="45"/>
      <c r="C110" s="46"/>
      <c r="D110" s="153" t="s">
        <v>201</v>
      </c>
      <c r="E110" s="147"/>
      <c r="F110" s="147"/>
      <c r="G110" s="147"/>
      <c r="H110" s="147"/>
      <c r="I110" s="46"/>
      <c r="J110" s="46"/>
      <c r="K110" s="46"/>
      <c r="L110" s="46"/>
      <c r="M110" s="46"/>
      <c r="N110" s="148">
        <f>ROUND(N89*T110,0)</f>
        <v>0</v>
      </c>
      <c r="O110" s="135"/>
      <c r="P110" s="135"/>
      <c r="Q110" s="135"/>
      <c r="R110" s="47"/>
      <c r="S110" s="196"/>
      <c r="T110" s="197"/>
      <c r="U110" s="198" t="s">
        <v>49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9" t="s">
        <v>162</v>
      </c>
      <c r="AZ110" s="196"/>
      <c r="BA110" s="196"/>
      <c r="BB110" s="196"/>
      <c r="BC110" s="196"/>
      <c r="BD110" s="196"/>
      <c r="BE110" s="200">
        <f>IF(U110="základní",N110,0)</f>
        <v>0</v>
      </c>
      <c r="BF110" s="200">
        <f>IF(U110="snížená",N110,0)</f>
        <v>0</v>
      </c>
      <c r="BG110" s="200">
        <f>IF(U110="zákl. přenesená",N110,0)</f>
        <v>0</v>
      </c>
      <c r="BH110" s="200">
        <f>IF(U110="sníž. přenesená",N110,0)</f>
        <v>0</v>
      </c>
      <c r="BI110" s="200">
        <f>IF(U110="nulová",N110,0)</f>
        <v>0</v>
      </c>
      <c r="BJ110" s="199" t="s">
        <v>40</v>
      </c>
      <c r="BK110" s="196"/>
      <c r="BL110" s="196"/>
      <c r="BM110" s="196"/>
    </row>
    <row r="111" s="1" customFormat="1" ht="18" customHeight="1">
      <c r="B111" s="45"/>
      <c r="C111" s="46"/>
      <c r="D111" s="153" t="s">
        <v>202</v>
      </c>
      <c r="E111" s="147"/>
      <c r="F111" s="147"/>
      <c r="G111" s="147"/>
      <c r="H111" s="147"/>
      <c r="I111" s="46"/>
      <c r="J111" s="46"/>
      <c r="K111" s="46"/>
      <c r="L111" s="46"/>
      <c r="M111" s="46"/>
      <c r="N111" s="148">
        <f>ROUND(N89*T111,0)</f>
        <v>0</v>
      </c>
      <c r="O111" s="135"/>
      <c r="P111" s="135"/>
      <c r="Q111" s="135"/>
      <c r="R111" s="47"/>
      <c r="S111" s="196"/>
      <c r="T111" s="197"/>
      <c r="U111" s="198" t="s">
        <v>49</v>
      </c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9" t="s">
        <v>162</v>
      </c>
      <c r="AZ111" s="196"/>
      <c r="BA111" s="196"/>
      <c r="BB111" s="196"/>
      <c r="BC111" s="196"/>
      <c r="BD111" s="196"/>
      <c r="BE111" s="200">
        <f>IF(U111="základní",N111,0)</f>
        <v>0</v>
      </c>
      <c r="BF111" s="200">
        <f>IF(U111="snížená",N111,0)</f>
        <v>0</v>
      </c>
      <c r="BG111" s="200">
        <f>IF(U111="zákl. přenesená",N111,0)</f>
        <v>0</v>
      </c>
      <c r="BH111" s="200">
        <f>IF(U111="sníž. přenesená",N111,0)</f>
        <v>0</v>
      </c>
      <c r="BI111" s="200">
        <f>IF(U111="nulová",N111,0)</f>
        <v>0</v>
      </c>
      <c r="BJ111" s="199" t="s">
        <v>40</v>
      </c>
      <c r="BK111" s="196"/>
      <c r="BL111" s="196"/>
      <c r="BM111" s="196"/>
    </row>
    <row r="112" s="1" customFormat="1" ht="18" customHeight="1">
      <c r="B112" s="45"/>
      <c r="C112" s="46"/>
      <c r="D112" s="147" t="s">
        <v>203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148">
        <f>ROUND(N89*T112,0)</f>
        <v>0</v>
      </c>
      <c r="O112" s="135"/>
      <c r="P112" s="135"/>
      <c r="Q112" s="135"/>
      <c r="R112" s="47"/>
      <c r="S112" s="196"/>
      <c r="T112" s="201"/>
      <c r="U112" s="202" t="s">
        <v>49</v>
      </c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9" t="s">
        <v>204</v>
      </c>
      <c r="AZ112" s="196"/>
      <c r="BA112" s="196"/>
      <c r="BB112" s="196"/>
      <c r="BC112" s="196"/>
      <c r="BD112" s="196"/>
      <c r="BE112" s="200">
        <f>IF(U112="základní",N112,0)</f>
        <v>0</v>
      </c>
      <c r="BF112" s="200">
        <f>IF(U112="snížená",N112,0)</f>
        <v>0</v>
      </c>
      <c r="BG112" s="200">
        <f>IF(U112="zákl. přenesená",N112,0)</f>
        <v>0</v>
      </c>
      <c r="BH112" s="200">
        <f>IF(U112="sníž. přenesená",N112,0)</f>
        <v>0</v>
      </c>
      <c r="BI112" s="200">
        <f>IF(U112="nulová",N112,0)</f>
        <v>0</v>
      </c>
      <c r="BJ112" s="199" t="s">
        <v>40</v>
      </c>
      <c r="BK112" s="196"/>
      <c r="BL112" s="196"/>
      <c r="BM112" s="196"/>
    </row>
    <row r="113" s="1" customForma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  <c r="T113" s="179"/>
      <c r="U113" s="179"/>
    </row>
    <row r="114" s="1" customFormat="1" ht="29.28" customHeight="1">
      <c r="B114" s="45"/>
      <c r="C114" s="158" t="s">
        <v>174</v>
      </c>
      <c r="D114" s="159"/>
      <c r="E114" s="159"/>
      <c r="F114" s="159"/>
      <c r="G114" s="159"/>
      <c r="H114" s="159"/>
      <c r="I114" s="159"/>
      <c r="J114" s="159"/>
      <c r="K114" s="159"/>
      <c r="L114" s="160">
        <f>ROUND(SUM(N89+N106),0)</f>
        <v>0</v>
      </c>
      <c r="M114" s="160"/>
      <c r="N114" s="160"/>
      <c r="O114" s="160"/>
      <c r="P114" s="160"/>
      <c r="Q114" s="160"/>
      <c r="R114" s="47"/>
      <c r="T114" s="179"/>
      <c r="U114" s="179"/>
    </row>
    <row r="115" s="1" customFormat="1" ht="6.96" customHeight="1">
      <c r="B115" s="7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T115" s="179"/>
      <c r="U115" s="179"/>
    </row>
    <row r="119" s="1" customFormat="1" ht="6.96" customHeight="1"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9"/>
    </row>
    <row r="120" s="1" customFormat="1" ht="36.96" customHeight="1">
      <c r="B120" s="45"/>
      <c r="C120" s="26" t="s">
        <v>205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6.96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1" customFormat="1" ht="30" customHeight="1">
      <c r="B122" s="45"/>
      <c r="C122" s="37" t="s">
        <v>19</v>
      </c>
      <c r="D122" s="46"/>
      <c r="E122" s="46"/>
      <c r="F122" s="163" t="str">
        <f>F6</f>
        <v>Dobruška - objekt výuky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46"/>
      <c r="R122" s="47"/>
    </row>
    <row r="123" ht="30" customHeight="1">
      <c r="B123" s="25"/>
      <c r="C123" s="37" t="s">
        <v>181</v>
      </c>
      <c r="D123" s="30"/>
      <c r="E123" s="30"/>
      <c r="F123" s="163" t="s">
        <v>284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8"/>
    </row>
    <row r="124" s="1" customFormat="1" ht="36.96" customHeight="1">
      <c r="B124" s="45"/>
      <c r="C124" s="84" t="s">
        <v>183</v>
      </c>
      <c r="D124" s="46"/>
      <c r="E124" s="46"/>
      <c r="F124" s="86" t="str">
        <f>F8</f>
        <v>009 - Zdravotně technické instalace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7"/>
    </row>
    <row r="125" s="1" customFormat="1" ht="6.96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1" customFormat="1" ht="18" customHeight="1">
      <c r="B126" s="45"/>
      <c r="C126" s="37" t="s">
        <v>24</v>
      </c>
      <c r="D126" s="46"/>
      <c r="E126" s="46"/>
      <c r="F126" s="32" t="str">
        <f>F10</f>
        <v>Dobruška</v>
      </c>
      <c r="G126" s="46"/>
      <c r="H126" s="46"/>
      <c r="I126" s="46"/>
      <c r="J126" s="46"/>
      <c r="K126" s="37" t="s">
        <v>26</v>
      </c>
      <c r="L126" s="46"/>
      <c r="M126" s="89" t="str">
        <f>IF(O10="","",O10)</f>
        <v>5. 3. 2018</v>
      </c>
      <c r="N126" s="89"/>
      <c r="O126" s="89"/>
      <c r="P126" s="89"/>
      <c r="Q126" s="46"/>
      <c r="R126" s="47"/>
    </row>
    <row r="127" s="1" customFormat="1" ht="6.96" customHeight="1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="1" customFormat="1">
      <c r="B128" s="45"/>
      <c r="C128" s="37" t="s">
        <v>28</v>
      </c>
      <c r="D128" s="46"/>
      <c r="E128" s="46"/>
      <c r="F128" s="32" t="str">
        <f>E13</f>
        <v>SŠ - Podorlické vzdělávací centrum Dobruška</v>
      </c>
      <c r="G128" s="46"/>
      <c r="H128" s="46"/>
      <c r="I128" s="46"/>
      <c r="J128" s="46"/>
      <c r="K128" s="37" t="s">
        <v>35</v>
      </c>
      <c r="L128" s="46"/>
      <c r="M128" s="32" t="str">
        <f>E19</f>
        <v>ApA Architektonicko-projekt.ateliér Vamberk s.r.o.</v>
      </c>
      <c r="N128" s="32"/>
      <c r="O128" s="32"/>
      <c r="P128" s="32"/>
      <c r="Q128" s="32"/>
      <c r="R128" s="47"/>
    </row>
    <row r="129" s="1" customFormat="1" ht="14.4" customHeight="1">
      <c r="B129" s="45"/>
      <c r="C129" s="37" t="s">
        <v>33</v>
      </c>
      <c r="D129" s="46"/>
      <c r="E129" s="46"/>
      <c r="F129" s="32" t="str">
        <f>IF(E16="","",E16)</f>
        <v>Vyplň údaj</v>
      </c>
      <c r="G129" s="46"/>
      <c r="H129" s="46"/>
      <c r="I129" s="46"/>
      <c r="J129" s="46"/>
      <c r="K129" s="37" t="s">
        <v>41</v>
      </c>
      <c r="L129" s="46"/>
      <c r="M129" s="32" t="str">
        <f>E22</f>
        <v>ApA Architektonicko-projekt.ateliér Vamberk s.r.o.</v>
      </c>
      <c r="N129" s="32"/>
      <c r="O129" s="32"/>
      <c r="P129" s="32"/>
      <c r="Q129" s="32"/>
      <c r="R129" s="47"/>
    </row>
    <row r="130" s="1" customFormat="1" ht="10.32" customHeight="1"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7"/>
    </row>
    <row r="131" s="9" customFormat="1" ht="29.28" customHeight="1">
      <c r="B131" s="203"/>
      <c r="C131" s="204" t="s">
        <v>206</v>
      </c>
      <c r="D131" s="205" t="s">
        <v>207</v>
      </c>
      <c r="E131" s="205" t="s">
        <v>66</v>
      </c>
      <c r="F131" s="205" t="s">
        <v>208</v>
      </c>
      <c r="G131" s="205"/>
      <c r="H131" s="205"/>
      <c r="I131" s="205"/>
      <c r="J131" s="205" t="s">
        <v>209</v>
      </c>
      <c r="K131" s="205" t="s">
        <v>210</v>
      </c>
      <c r="L131" s="205" t="s">
        <v>211</v>
      </c>
      <c r="M131" s="205"/>
      <c r="N131" s="205" t="s">
        <v>187</v>
      </c>
      <c r="O131" s="205"/>
      <c r="P131" s="205"/>
      <c r="Q131" s="206"/>
      <c r="R131" s="207"/>
      <c r="T131" s="105" t="s">
        <v>212</v>
      </c>
      <c r="U131" s="106" t="s">
        <v>48</v>
      </c>
      <c r="V131" s="106" t="s">
        <v>213</v>
      </c>
      <c r="W131" s="106" t="s">
        <v>214</v>
      </c>
      <c r="X131" s="106" t="s">
        <v>215</v>
      </c>
      <c r="Y131" s="106" t="s">
        <v>216</v>
      </c>
      <c r="Z131" s="106" t="s">
        <v>217</v>
      </c>
      <c r="AA131" s="107" t="s">
        <v>218</v>
      </c>
    </row>
    <row r="132" s="1" customFormat="1" ht="29.28" customHeight="1">
      <c r="B132" s="45"/>
      <c r="C132" s="109" t="s">
        <v>184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208">
        <f>BK132</f>
        <v>0</v>
      </c>
      <c r="O132" s="209"/>
      <c r="P132" s="209"/>
      <c r="Q132" s="209"/>
      <c r="R132" s="47"/>
      <c r="T132" s="108"/>
      <c r="U132" s="66"/>
      <c r="V132" s="66"/>
      <c r="W132" s="210">
        <f>W133+W145+W327</f>
        <v>0</v>
      </c>
      <c r="X132" s="66"/>
      <c r="Y132" s="210">
        <f>Y133+Y145+Y327</f>
        <v>97.164295999999993</v>
      </c>
      <c r="Z132" s="66"/>
      <c r="AA132" s="211">
        <f>AA133+AA145+AA327</f>
        <v>0</v>
      </c>
      <c r="AT132" s="21" t="s">
        <v>83</v>
      </c>
      <c r="AU132" s="21" t="s">
        <v>189</v>
      </c>
      <c r="BK132" s="212">
        <f>BK133+BK145+BK327</f>
        <v>0</v>
      </c>
    </row>
    <row r="133" s="10" customFormat="1" ht="37.44001" customHeight="1">
      <c r="B133" s="213"/>
      <c r="C133" s="214"/>
      <c r="D133" s="215" t="s">
        <v>190</v>
      </c>
      <c r="E133" s="215"/>
      <c r="F133" s="215"/>
      <c r="G133" s="215"/>
      <c r="H133" s="215"/>
      <c r="I133" s="215"/>
      <c r="J133" s="215"/>
      <c r="K133" s="215"/>
      <c r="L133" s="215"/>
      <c r="M133" s="215"/>
      <c r="N133" s="216">
        <f>BK133</f>
        <v>0</v>
      </c>
      <c r="O133" s="187"/>
      <c r="P133" s="187"/>
      <c r="Q133" s="187"/>
      <c r="R133" s="217"/>
      <c r="T133" s="218"/>
      <c r="U133" s="214"/>
      <c r="V133" s="214"/>
      <c r="W133" s="219">
        <f>W134+W143</f>
        <v>0</v>
      </c>
      <c r="X133" s="214"/>
      <c r="Y133" s="219">
        <f>Y134+Y143</f>
        <v>93.311999999999998</v>
      </c>
      <c r="Z133" s="214"/>
      <c r="AA133" s="220">
        <f>AA134+AA143</f>
        <v>0</v>
      </c>
      <c r="AR133" s="221" t="s">
        <v>40</v>
      </c>
      <c r="AT133" s="222" t="s">
        <v>83</v>
      </c>
      <c r="AU133" s="222" t="s">
        <v>84</v>
      </c>
      <c r="AY133" s="221" t="s">
        <v>219</v>
      </c>
      <c r="BK133" s="223">
        <f>BK134+BK143</f>
        <v>0</v>
      </c>
    </row>
    <row r="134" s="10" customFormat="1" ht="19.92" customHeight="1">
      <c r="B134" s="213"/>
      <c r="C134" s="214"/>
      <c r="D134" s="224" t="s">
        <v>191</v>
      </c>
      <c r="E134" s="224"/>
      <c r="F134" s="224"/>
      <c r="G134" s="224"/>
      <c r="H134" s="224"/>
      <c r="I134" s="224"/>
      <c r="J134" s="224"/>
      <c r="K134" s="224"/>
      <c r="L134" s="224"/>
      <c r="M134" s="224"/>
      <c r="N134" s="225">
        <f>BK134</f>
        <v>0</v>
      </c>
      <c r="O134" s="226"/>
      <c r="P134" s="226"/>
      <c r="Q134" s="226"/>
      <c r="R134" s="217"/>
      <c r="T134" s="218"/>
      <c r="U134" s="214"/>
      <c r="V134" s="214"/>
      <c r="W134" s="219">
        <f>SUM(W135:W142)</f>
        <v>0</v>
      </c>
      <c r="X134" s="214"/>
      <c r="Y134" s="219">
        <f>SUM(Y135:Y142)</f>
        <v>93.311999999999998</v>
      </c>
      <c r="Z134" s="214"/>
      <c r="AA134" s="220">
        <f>SUM(AA135:AA142)</f>
        <v>0</v>
      </c>
      <c r="AR134" s="221" t="s">
        <v>40</v>
      </c>
      <c r="AT134" s="222" t="s">
        <v>83</v>
      </c>
      <c r="AU134" s="222" t="s">
        <v>40</v>
      </c>
      <c r="AY134" s="221" t="s">
        <v>219</v>
      </c>
      <c r="BK134" s="223">
        <f>SUM(BK135:BK142)</f>
        <v>0</v>
      </c>
    </row>
    <row r="135" s="1" customFormat="1" ht="25.5" customHeight="1">
      <c r="B135" s="45"/>
      <c r="C135" s="227" t="s">
        <v>40</v>
      </c>
      <c r="D135" s="227" t="s">
        <v>220</v>
      </c>
      <c r="E135" s="228" t="s">
        <v>3034</v>
      </c>
      <c r="F135" s="229" t="s">
        <v>3035</v>
      </c>
      <c r="G135" s="229"/>
      <c r="H135" s="229"/>
      <c r="I135" s="229"/>
      <c r="J135" s="230" t="s">
        <v>231</v>
      </c>
      <c r="K135" s="231">
        <v>32.399999999999999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3036</v>
      </c>
    </row>
    <row r="136" s="1" customFormat="1" ht="25.5" customHeight="1">
      <c r="B136" s="45"/>
      <c r="C136" s="227" t="s">
        <v>93</v>
      </c>
      <c r="D136" s="227" t="s">
        <v>220</v>
      </c>
      <c r="E136" s="228" t="s">
        <v>318</v>
      </c>
      <c r="F136" s="229" t="s">
        <v>319</v>
      </c>
      <c r="G136" s="229"/>
      <c r="H136" s="229"/>
      <c r="I136" s="229"/>
      <c r="J136" s="230" t="s">
        <v>231</v>
      </c>
      <c r="K136" s="231">
        <v>25.920000000000002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3037</v>
      </c>
    </row>
    <row r="137" s="1" customFormat="1" ht="25.5" customHeight="1">
      <c r="B137" s="45"/>
      <c r="C137" s="227" t="s">
        <v>101</v>
      </c>
      <c r="D137" s="227" t="s">
        <v>220</v>
      </c>
      <c r="E137" s="228" t="s">
        <v>3038</v>
      </c>
      <c r="F137" s="229" t="s">
        <v>3039</v>
      </c>
      <c r="G137" s="229"/>
      <c r="H137" s="229"/>
      <c r="I137" s="229"/>
      <c r="J137" s="230" t="s">
        <v>231</v>
      </c>
      <c r="K137" s="231">
        <v>25.920000000000002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224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3040</v>
      </c>
    </row>
    <row r="138" s="1" customFormat="1" ht="16.5" customHeight="1">
      <c r="B138" s="45"/>
      <c r="C138" s="227" t="s">
        <v>224</v>
      </c>
      <c r="D138" s="227" t="s">
        <v>220</v>
      </c>
      <c r="E138" s="228" t="s">
        <v>324</v>
      </c>
      <c r="F138" s="229" t="s">
        <v>325</v>
      </c>
      <c r="G138" s="229"/>
      <c r="H138" s="229"/>
      <c r="I138" s="229"/>
      <c r="J138" s="230" t="s">
        <v>231</v>
      </c>
      <c r="K138" s="231">
        <v>25.920000000000002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3041</v>
      </c>
    </row>
    <row r="139" s="1" customFormat="1" ht="25.5" customHeight="1">
      <c r="B139" s="45"/>
      <c r="C139" s="227" t="s">
        <v>236</v>
      </c>
      <c r="D139" s="227" t="s">
        <v>220</v>
      </c>
      <c r="E139" s="228" t="s">
        <v>327</v>
      </c>
      <c r="F139" s="229" t="s">
        <v>328</v>
      </c>
      <c r="G139" s="229"/>
      <c r="H139" s="229"/>
      <c r="I139" s="229"/>
      <c r="J139" s="230" t="s">
        <v>239</v>
      </c>
      <c r="K139" s="231">
        <v>46.655999999999999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3042</v>
      </c>
    </row>
    <row r="140" s="1" customFormat="1" ht="25.5" customHeight="1">
      <c r="B140" s="45"/>
      <c r="C140" s="227" t="s">
        <v>241</v>
      </c>
      <c r="D140" s="227" t="s">
        <v>220</v>
      </c>
      <c r="E140" s="228" t="s">
        <v>330</v>
      </c>
      <c r="F140" s="229" t="s">
        <v>331</v>
      </c>
      <c r="G140" s="229"/>
      <c r="H140" s="229"/>
      <c r="I140" s="229"/>
      <c r="J140" s="230" t="s">
        <v>231</v>
      </c>
      <c r="K140" s="231">
        <v>6.4800000000000004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224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3043</v>
      </c>
    </row>
    <row r="141" s="1" customFormat="1" ht="25.5" customHeight="1">
      <c r="B141" s="45"/>
      <c r="C141" s="227" t="s">
        <v>245</v>
      </c>
      <c r="D141" s="227" t="s">
        <v>220</v>
      </c>
      <c r="E141" s="228" t="s">
        <v>2197</v>
      </c>
      <c r="F141" s="229" t="s">
        <v>2198</v>
      </c>
      <c r="G141" s="229"/>
      <c r="H141" s="229"/>
      <c r="I141" s="229"/>
      <c r="J141" s="230" t="s">
        <v>231</v>
      </c>
      <c r="K141" s="231">
        <v>25.920000000000002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224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224</v>
      </c>
      <c r="BM141" s="21" t="s">
        <v>3044</v>
      </c>
    </row>
    <row r="142" s="1" customFormat="1" ht="16.5" customHeight="1">
      <c r="B142" s="45"/>
      <c r="C142" s="243" t="s">
        <v>249</v>
      </c>
      <c r="D142" s="243" t="s">
        <v>536</v>
      </c>
      <c r="E142" s="244" t="s">
        <v>3045</v>
      </c>
      <c r="F142" s="245" t="s">
        <v>3046</v>
      </c>
      <c r="G142" s="245"/>
      <c r="H142" s="245"/>
      <c r="I142" s="245"/>
      <c r="J142" s="246" t="s">
        <v>239</v>
      </c>
      <c r="K142" s="247">
        <v>93.311999999999998</v>
      </c>
      <c r="L142" s="248">
        <v>0</v>
      </c>
      <c r="M142" s="249"/>
      <c r="N142" s="250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1</v>
      </c>
      <c r="Y142" s="236">
        <f>X142*K142</f>
        <v>93.311999999999998</v>
      </c>
      <c r="Z142" s="236">
        <v>0</v>
      </c>
      <c r="AA142" s="237">
        <f>Z142*K142</f>
        <v>0</v>
      </c>
      <c r="AR142" s="21" t="s">
        <v>249</v>
      </c>
      <c r="AT142" s="21" t="s">
        <v>536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3047</v>
      </c>
    </row>
    <row r="143" s="10" customFormat="1" ht="29.88" customHeight="1">
      <c r="B143" s="213"/>
      <c r="C143" s="214"/>
      <c r="D143" s="224" t="s">
        <v>3028</v>
      </c>
      <c r="E143" s="224"/>
      <c r="F143" s="224"/>
      <c r="G143" s="224"/>
      <c r="H143" s="224"/>
      <c r="I143" s="224"/>
      <c r="J143" s="224"/>
      <c r="K143" s="224"/>
      <c r="L143" s="224"/>
      <c r="M143" s="224"/>
      <c r="N143" s="238">
        <f>BK143</f>
        <v>0</v>
      </c>
      <c r="O143" s="239"/>
      <c r="P143" s="239"/>
      <c r="Q143" s="239"/>
      <c r="R143" s="217"/>
      <c r="T143" s="218"/>
      <c r="U143" s="214"/>
      <c r="V143" s="214"/>
      <c r="W143" s="219">
        <f>W144</f>
        <v>0</v>
      </c>
      <c r="X143" s="214"/>
      <c r="Y143" s="219">
        <f>Y144</f>
        <v>0</v>
      </c>
      <c r="Z143" s="214"/>
      <c r="AA143" s="220">
        <f>AA144</f>
        <v>0</v>
      </c>
      <c r="AR143" s="221" t="s">
        <v>40</v>
      </c>
      <c r="AT143" s="222" t="s">
        <v>83</v>
      </c>
      <c r="AU143" s="222" t="s">
        <v>40</v>
      </c>
      <c r="AY143" s="221" t="s">
        <v>219</v>
      </c>
      <c r="BK143" s="223">
        <f>BK144</f>
        <v>0</v>
      </c>
    </row>
    <row r="144" s="1" customFormat="1" ht="38.25" customHeight="1">
      <c r="B144" s="45"/>
      <c r="C144" s="227" t="s">
        <v>253</v>
      </c>
      <c r="D144" s="227" t="s">
        <v>220</v>
      </c>
      <c r="E144" s="228" t="s">
        <v>3048</v>
      </c>
      <c r="F144" s="229" t="s">
        <v>3049</v>
      </c>
      <c r="G144" s="229"/>
      <c r="H144" s="229"/>
      <c r="I144" s="229"/>
      <c r="J144" s="230" t="s">
        <v>372</v>
      </c>
      <c r="K144" s="231">
        <v>3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224</v>
      </c>
      <c r="AT144" s="21" t="s">
        <v>220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3050</v>
      </c>
    </row>
    <row r="145" s="10" customFormat="1" ht="37.44001" customHeight="1">
      <c r="B145" s="213"/>
      <c r="C145" s="214"/>
      <c r="D145" s="215" t="s">
        <v>194</v>
      </c>
      <c r="E145" s="215"/>
      <c r="F145" s="215"/>
      <c r="G145" s="215"/>
      <c r="H145" s="215"/>
      <c r="I145" s="215"/>
      <c r="J145" s="215"/>
      <c r="K145" s="215"/>
      <c r="L145" s="215"/>
      <c r="M145" s="215"/>
      <c r="N145" s="240">
        <f>BK145</f>
        <v>0</v>
      </c>
      <c r="O145" s="241"/>
      <c r="P145" s="241"/>
      <c r="Q145" s="241"/>
      <c r="R145" s="217"/>
      <c r="T145" s="218"/>
      <c r="U145" s="214"/>
      <c r="V145" s="214"/>
      <c r="W145" s="219">
        <f>W146+W161+W198+W249+W251+W298+W305+W313+W319+W321+W324</f>
        <v>0</v>
      </c>
      <c r="X145" s="214"/>
      <c r="Y145" s="219">
        <f>Y146+Y161+Y198+Y249+Y251+Y298+Y305+Y313+Y319+Y321+Y324</f>
        <v>3.8522960000000008</v>
      </c>
      <c r="Z145" s="214"/>
      <c r="AA145" s="220">
        <f>AA146+AA161+AA198+AA249+AA251+AA298+AA305+AA313+AA319+AA321+AA324</f>
        <v>0</v>
      </c>
      <c r="AR145" s="221" t="s">
        <v>93</v>
      </c>
      <c r="AT145" s="222" t="s">
        <v>83</v>
      </c>
      <c r="AU145" s="222" t="s">
        <v>84</v>
      </c>
      <c r="AY145" s="221" t="s">
        <v>219</v>
      </c>
      <c r="BK145" s="223">
        <f>BK146+BK161+BK198+BK249+BK251+BK298+BK305+BK313+BK319+BK321+BK324</f>
        <v>0</v>
      </c>
    </row>
    <row r="146" s="10" customFormat="1" ht="19.92" customHeight="1">
      <c r="B146" s="213"/>
      <c r="C146" s="214"/>
      <c r="D146" s="224" t="s">
        <v>291</v>
      </c>
      <c r="E146" s="224"/>
      <c r="F146" s="224"/>
      <c r="G146" s="224"/>
      <c r="H146" s="224"/>
      <c r="I146" s="224"/>
      <c r="J146" s="224"/>
      <c r="K146" s="224"/>
      <c r="L146" s="224"/>
      <c r="M146" s="224"/>
      <c r="N146" s="225">
        <f>BK146</f>
        <v>0</v>
      </c>
      <c r="O146" s="226"/>
      <c r="P146" s="226"/>
      <c r="Q146" s="226"/>
      <c r="R146" s="217"/>
      <c r="T146" s="218"/>
      <c r="U146" s="214"/>
      <c r="V146" s="214"/>
      <c r="W146" s="219">
        <f>SUM(W147:W160)</f>
        <v>0</v>
      </c>
      <c r="X146" s="214"/>
      <c r="Y146" s="219">
        <f>SUM(Y147:Y160)</f>
        <v>0.13370000000000001</v>
      </c>
      <c r="Z146" s="214"/>
      <c r="AA146" s="220">
        <f>SUM(AA147:AA160)</f>
        <v>0</v>
      </c>
      <c r="AR146" s="221" t="s">
        <v>93</v>
      </c>
      <c r="AT146" s="222" t="s">
        <v>83</v>
      </c>
      <c r="AU146" s="222" t="s">
        <v>40</v>
      </c>
      <c r="AY146" s="221" t="s">
        <v>219</v>
      </c>
      <c r="BK146" s="223">
        <f>SUM(BK147:BK160)</f>
        <v>0</v>
      </c>
    </row>
    <row r="147" s="1" customFormat="1" ht="38.25" customHeight="1">
      <c r="B147" s="45"/>
      <c r="C147" s="227" t="s">
        <v>257</v>
      </c>
      <c r="D147" s="227" t="s">
        <v>220</v>
      </c>
      <c r="E147" s="228" t="s">
        <v>3051</v>
      </c>
      <c r="F147" s="229" t="s">
        <v>3052</v>
      </c>
      <c r="G147" s="229"/>
      <c r="H147" s="229"/>
      <c r="I147" s="229"/>
      <c r="J147" s="230" t="s">
        <v>429</v>
      </c>
      <c r="K147" s="231">
        <v>288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268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3053</v>
      </c>
    </row>
    <row r="148" s="1" customFormat="1" ht="25.5" customHeight="1">
      <c r="B148" s="45"/>
      <c r="C148" s="243" t="s">
        <v>261</v>
      </c>
      <c r="D148" s="243" t="s">
        <v>536</v>
      </c>
      <c r="E148" s="244" t="s">
        <v>3054</v>
      </c>
      <c r="F148" s="245" t="s">
        <v>3055</v>
      </c>
      <c r="G148" s="245"/>
      <c r="H148" s="245"/>
      <c r="I148" s="245"/>
      <c r="J148" s="246" t="s">
        <v>429</v>
      </c>
      <c r="K148" s="247">
        <v>42</v>
      </c>
      <c r="L148" s="248">
        <v>0</v>
      </c>
      <c r="M148" s="249"/>
      <c r="N148" s="250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0.00027</v>
      </c>
      <c r="Y148" s="236">
        <f>X148*K148</f>
        <v>0.011339999999999999</v>
      </c>
      <c r="Z148" s="236">
        <v>0</v>
      </c>
      <c r="AA148" s="237">
        <f>Z148*K148</f>
        <v>0</v>
      </c>
      <c r="AR148" s="21" t="s">
        <v>414</v>
      </c>
      <c r="AT148" s="21" t="s">
        <v>536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268</v>
      </c>
      <c r="BM148" s="21" t="s">
        <v>3056</v>
      </c>
    </row>
    <row r="149" s="1" customFormat="1" ht="25.5" customHeight="1">
      <c r="B149" s="45"/>
      <c r="C149" s="243" t="s">
        <v>265</v>
      </c>
      <c r="D149" s="243" t="s">
        <v>536</v>
      </c>
      <c r="E149" s="244" t="s">
        <v>3057</v>
      </c>
      <c r="F149" s="245" t="s">
        <v>3058</v>
      </c>
      <c r="G149" s="245"/>
      <c r="H149" s="245"/>
      <c r="I149" s="245"/>
      <c r="J149" s="246" t="s">
        <v>429</v>
      </c>
      <c r="K149" s="247">
        <v>88</v>
      </c>
      <c r="L149" s="248">
        <v>0</v>
      </c>
      <c r="M149" s="249"/>
      <c r="N149" s="250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0.00027</v>
      </c>
      <c r="Y149" s="236">
        <f>X149*K149</f>
        <v>0.02376</v>
      </c>
      <c r="Z149" s="236">
        <v>0</v>
      </c>
      <c r="AA149" s="237">
        <f>Z149*K149</f>
        <v>0</v>
      </c>
      <c r="AR149" s="21" t="s">
        <v>414</v>
      </c>
      <c r="AT149" s="21" t="s">
        <v>536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268</v>
      </c>
      <c r="BM149" s="21" t="s">
        <v>3059</v>
      </c>
    </row>
    <row r="150" s="1" customFormat="1" ht="25.5" customHeight="1">
      <c r="B150" s="45"/>
      <c r="C150" s="243" t="s">
        <v>270</v>
      </c>
      <c r="D150" s="243" t="s">
        <v>536</v>
      </c>
      <c r="E150" s="244" t="s">
        <v>3060</v>
      </c>
      <c r="F150" s="245" t="s">
        <v>3061</v>
      </c>
      <c r="G150" s="245"/>
      <c r="H150" s="245"/>
      <c r="I150" s="245"/>
      <c r="J150" s="246" t="s">
        <v>429</v>
      </c>
      <c r="K150" s="247">
        <v>28</v>
      </c>
      <c r="L150" s="248">
        <v>0</v>
      </c>
      <c r="M150" s="249"/>
      <c r="N150" s="250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0.00029</v>
      </c>
      <c r="Y150" s="236">
        <f>X150*K150</f>
        <v>0.0081200000000000005</v>
      </c>
      <c r="Z150" s="236">
        <v>0</v>
      </c>
      <c r="AA150" s="237">
        <f>Z150*K150</f>
        <v>0</v>
      </c>
      <c r="AR150" s="21" t="s">
        <v>414</v>
      </c>
      <c r="AT150" s="21" t="s">
        <v>536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268</v>
      </c>
      <c r="BM150" s="21" t="s">
        <v>3062</v>
      </c>
    </row>
    <row r="151" s="1" customFormat="1" ht="25.5" customHeight="1">
      <c r="B151" s="45"/>
      <c r="C151" s="243" t="s">
        <v>275</v>
      </c>
      <c r="D151" s="243" t="s">
        <v>536</v>
      </c>
      <c r="E151" s="244" t="s">
        <v>3063</v>
      </c>
      <c r="F151" s="245" t="s">
        <v>3064</v>
      </c>
      <c r="G151" s="245"/>
      <c r="H151" s="245"/>
      <c r="I151" s="245"/>
      <c r="J151" s="246" t="s">
        <v>429</v>
      </c>
      <c r="K151" s="247">
        <v>54</v>
      </c>
      <c r="L151" s="248">
        <v>0</v>
      </c>
      <c r="M151" s="249"/>
      <c r="N151" s="250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0.00029</v>
      </c>
      <c r="Y151" s="236">
        <f>X151*K151</f>
        <v>0.01566</v>
      </c>
      <c r="Z151" s="236">
        <v>0</v>
      </c>
      <c r="AA151" s="237">
        <f>Z151*K151</f>
        <v>0</v>
      </c>
      <c r="AR151" s="21" t="s">
        <v>414</v>
      </c>
      <c r="AT151" s="21" t="s">
        <v>536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268</v>
      </c>
      <c r="BM151" s="21" t="s">
        <v>3065</v>
      </c>
    </row>
    <row r="152" s="1" customFormat="1" ht="25.5" customHeight="1">
      <c r="B152" s="45"/>
      <c r="C152" s="243" t="s">
        <v>11</v>
      </c>
      <c r="D152" s="243" t="s">
        <v>536</v>
      </c>
      <c r="E152" s="244" t="s">
        <v>3066</v>
      </c>
      <c r="F152" s="245" t="s">
        <v>3067</v>
      </c>
      <c r="G152" s="245"/>
      <c r="H152" s="245"/>
      <c r="I152" s="245"/>
      <c r="J152" s="246" t="s">
        <v>429</v>
      </c>
      <c r="K152" s="247">
        <v>16</v>
      </c>
      <c r="L152" s="248">
        <v>0</v>
      </c>
      <c r="M152" s="249"/>
      <c r="N152" s="250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0.00032000000000000003</v>
      </c>
      <c r="Y152" s="236">
        <f>X152*K152</f>
        <v>0.0051200000000000004</v>
      </c>
      <c r="Z152" s="236">
        <v>0</v>
      </c>
      <c r="AA152" s="237">
        <f>Z152*K152</f>
        <v>0</v>
      </c>
      <c r="AR152" s="21" t="s">
        <v>414</v>
      </c>
      <c r="AT152" s="21" t="s">
        <v>536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268</v>
      </c>
      <c r="BM152" s="21" t="s">
        <v>3068</v>
      </c>
    </row>
    <row r="153" s="1" customFormat="1" ht="25.5" customHeight="1">
      <c r="B153" s="45"/>
      <c r="C153" s="243" t="s">
        <v>268</v>
      </c>
      <c r="D153" s="243" t="s">
        <v>536</v>
      </c>
      <c r="E153" s="244" t="s">
        <v>3069</v>
      </c>
      <c r="F153" s="245" t="s">
        <v>3070</v>
      </c>
      <c r="G153" s="245"/>
      <c r="H153" s="245"/>
      <c r="I153" s="245"/>
      <c r="J153" s="246" t="s">
        <v>429</v>
      </c>
      <c r="K153" s="247">
        <v>20</v>
      </c>
      <c r="L153" s="248">
        <v>0</v>
      </c>
      <c r="M153" s="249"/>
      <c r="N153" s="250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0.00036999999999999999</v>
      </c>
      <c r="Y153" s="236">
        <f>X153*K153</f>
        <v>0.0074000000000000003</v>
      </c>
      <c r="Z153" s="236">
        <v>0</v>
      </c>
      <c r="AA153" s="237">
        <f>Z153*K153</f>
        <v>0</v>
      </c>
      <c r="AR153" s="21" t="s">
        <v>414</v>
      </c>
      <c r="AT153" s="21" t="s">
        <v>536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268</v>
      </c>
      <c r="BM153" s="21" t="s">
        <v>3071</v>
      </c>
    </row>
    <row r="154" s="1" customFormat="1" ht="25.5" customHeight="1">
      <c r="B154" s="45"/>
      <c r="C154" s="243" t="s">
        <v>354</v>
      </c>
      <c r="D154" s="243" t="s">
        <v>536</v>
      </c>
      <c r="E154" s="244" t="s">
        <v>3072</v>
      </c>
      <c r="F154" s="245" t="s">
        <v>3073</v>
      </c>
      <c r="G154" s="245"/>
      <c r="H154" s="245"/>
      <c r="I154" s="245"/>
      <c r="J154" s="246" t="s">
        <v>429</v>
      </c>
      <c r="K154" s="247">
        <v>26</v>
      </c>
      <c r="L154" s="248">
        <v>0</v>
      </c>
      <c r="M154" s="249"/>
      <c r="N154" s="250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0.00044000000000000002</v>
      </c>
      <c r="Y154" s="236">
        <f>X154*K154</f>
        <v>0.011440000000000001</v>
      </c>
      <c r="Z154" s="236">
        <v>0</v>
      </c>
      <c r="AA154" s="237">
        <f>Z154*K154</f>
        <v>0</v>
      </c>
      <c r="AR154" s="21" t="s">
        <v>414</v>
      </c>
      <c r="AT154" s="21" t="s">
        <v>536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268</v>
      </c>
      <c r="BM154" s="21" t="s">
        <v>3074</v>
      </c>
    </row>
    <row r="155" s="1" customFormat="1" ht="25.5" customHeight="1">
      <c r="B155" s="45"/>
      <c r="C155" s="243" t="s">
        <v>358</v>
      </c>
      <c r="D155" s="243" t="s">
        <v>536</v>
      </c>
      <c r="E155" s="244" t="s">
        <v>3075</v>
      </c>
      <c r="F155" s="245" t="s">
        <v>3076</v>
      </c>
      <c r="G155" s="245"/>
      <c r="H155" s="245"/>
      <c r="I155" s="245"/>
      <c r="J155" s="246" t="s">
        <v>429</v>
      </c>
      <c r="K155" s="247">
        <v>14</v>
      </c>
      <c r="L155" s="248">
        <v>0</v>
      </c>
      <c r="M155" s="249"/>
      <c r="N155" s="250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0.00046999999999999999</v>
      </c>
      <c r="Y155" s="236">
        <f>X155*K155</f>
        <v>0.0065799999999999999</v>
      </c>
      <c r="Z155" s="236">
        <v>0</v>
      </c>
      <c r="AA155" s="237">
        <f>Z155*K155</f>
        <v>0</v>
      </c>
      <c r="AR155" s="21" t="s">
        <v>414</v>
      </c>
      <c r="AT155" s="21" t="s">
        <v>536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268</v>
      </c>
      <c r="BM155" s="21" t="s">
        <v>3077</v>
      </c>
    </row>
    <row r="156" s="1" customFormat="1" ht="38.25" customHeight="1">
      <c r="B156" s="45"/>
      <c r="C156" s="227" t="s">
        <v>362</v>
      </c>
      <c r="D156" s="227" t="s">
        <v>220</v>
      </c>
      <c r="E156" s="228" t="s">
        <v>1717</v>
      </c>
      <c r="F156" s="229" t="s">
        <v>1718</v>
      </c>
      <c r="G156" s="229"/>
      <c r="H156" s="229"/>
      <c r="I156" s="229"/>
      <c r="J156" s="230" t="s">
        <v>429</v>
      </c>
      <c r="K156" s="231">
        <v>56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0.00020000000000000001</v>
      </c>
      <c r="Y156" s="236">
        <f>X156*K156</f>
        <v>0.0112</v>
      </c>
      <c r="Z156" s="236">
        <v>0</v>
      </c>
      <c r="AA156" s="237">
        <f>Z156*K156</f>
        <v>0</v>
      </c>
      <c r="AR156" s="21" t="s">
        <v>268</v>
      </c>
      <c r="AT156" s="21" t="s">
        <v>220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268</v>
      </c>
      <c r="BM156" s="21" t="s">
        <v>3078</v>
      </c>
    </row>
    <row r="157" s="1" customFormat="1" ht="16.5" customHeight="1">
      <c r="B157" s="45"/>
      <c r="C157" s="243" t="s">
        <v>366</v>
      </c>
      <c r="D157" s="243" t="s">
        <v>536</v>
      </c>
      <c r="E157" s="244" t="s">
        <v>3079</v>
      </c>
      <c r="F157" s="245" t="s">
        <v>3080</v>
      </c>
      <c r="G157" s="245"/>
      <c r="H157" s="245"/>
      <c r="I157" s="245"/>
      <c r="J157" s="246" t="s">
        <v>429</v>
      </c>
      <c r="K157" s="247">
        <v>18</v>
      </c>
      <c r="L157" s="248">
        <v>0</v>
      </c>
      <c r="M157" s="249"/>
      <c r="N157" s="250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0.00032000000000000003</v>
      </c>
      <c r="Y157" s="236">
        <f>X157*K157</f>
        <v>0.0057600000000000004</v>
      </c>
      <c r="Z157" s="236">
        <v>0</v>
      </c>
      <c r="AA157" s="237">
        <f>Z157*K157</f>
        <v>0</v>
      </c>
      <c r="AR157" s="21" t="s">
        <v>414</v>
      </c>
      <c r="AT157" s="21" t="s">
        <v>536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268</v>
      </c>
      <c r="BM157" s="21" t="s">
        <v>3081</v>
      </c>
    </row>
    <row r="158" s="1" customFormat="1" ht="16.5" customHeight="1">
      <c r="B158" s="45"/>
      <c r="C158" s="243" t="s">
        <v>10</v>
      </c>
      <c r="D158" s="243" t="s">
        <v>536</v>
      </c>
      <c r="E158" s="244" t="s">
        <v>3082</v>
      </c>
      <c r="F158" s="245" t="s">
        <v>3083</v>
      </c>
      <c r="G158" s="245"/>
      <c r="H158" s="245"/>
      <c r="I158" s="245"/>
      <c r="J158" s="246" t="s">
        <v>429</v>
      </c>
      <c r="K158" s="247">
        <v>12</v>
      </c>
      <c r="L158" s="248">
        <v>0</v>
      </c>
      <c r="M158" s="249"/>
      <c r="N158" s="250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0.00036999999999999999</v>
      </c>
      <c r="Y158" s="236">
        <f>X158*K158</f>
        <v>0.0044399999999999995</v>
      </c>
      <c r="Z158" s="236">
        <v>0</v>
      </c>
      <c r="AA158" s="237">
        <f>Z158*K158</f>
        <v>0</v>
      </c>
      <c r="AR158" s="21" t="s">
        <v>414</v>
      </c>
      <c r="AT158" s="21" t="s">
        <v>536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268</v>
      </c>
      <c r="BM158" s="21" t="s">
        <v>3084</v>
      </c>
    </row>
    <row r="159" s="1" customFormat="1" ht="16.5" customHeight="1">
      <c r="B159" s="45"/>
      <c r="C159" s="243" t="s">
        <v>374</v>
      </c>
      <c r="D159" s="243" t="s">
        <v>536</v>
      </c>
      <c r="E159" s="244" t="s">
        <v>3085</v>
      </c>
      <c r="F159" s="245" t="s">
        <v>3086</v>
      </c>
      <c r="G159" s="245"/>
      <c r="H159" s="245"/>
      <c r="I159" s="245"/>
      <c r="J159" s="246" t="s">
        <v>429</v>
      </c>
      <c r="K159" s="247">
        <v>26</v>
      </c>
      <c r="L159" s="248">
        <v>0</v>
      </c>
      <c r="M159" s="249"/>
      <c r="N159" s="250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0.00088000000000000003</v>
      </c>
      <c r="Y159" s="236">
        <f>X159*K159</f>
        <v>0.022880000000000001</v>
      </c>
      <c r="Z159" s="236">
        <v>0</v>
      </c>
      <c r="AA159" s="237">
        <f>Z159*K159</f>
        <v>0</v>
      </c>
      <c r="AR159" s="21" t="s">
        <v>414</v>
      </c>
      <c r="AT159" s="21" t="s">
        <v>536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268</v>
      </c>
      <c r="BM159" s="21" t="s">
        <v>3087</v>
      </c>
    </row>
    <row r="160" s="1" customFormat="1" ht="25.5" customHeight="1">
      <c r="B160" s="45"/>
      <c r="C160" s="227" t="s">
        <v>378</v>
      </c>
      <c r="D160" s="227" t="s">
        <v>220</v>
      </c>
      <c r="E160" s="228" t="s">
        <v>3088</v>
      </c>
      <c r="F160" s="229" t="s">
        <v>3089</v>
      </c>
      <c r="G160" s="229"/>
      <c r="H160" s="229"/>
      <c r="I160" s="229"/>
      <c r="J160" s="230" t="s">
        <v>273</v>
      </c>
      <c r="K160" s="242">
        <v>0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268</v>
      </c>
      <c r="AT160" s="21" t="s">
        <v>220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268</v>
      </c>
      <c r="BM160" s="21" t="s">
        <v>3090</v>
      </c>
    </row>
    <row r="161" s="10" customFormat="1" ht="29.88" customHeight="1">
      <c r="B161" s="213"/>
      <c r="C161" s="214"/>
      <c r="D161" s="224" t="s">
        <v>1703</v>
      </c>
      <c r="E161" s="224"/>
      <c r="F161" s="224"/>
      <c r="G161" s="224"/>
      <c r="H161" s="224"/>
      <c r="I161" s="224"/>
      <c r="J161" s="224"/>
      <c r="K161" s="224"/>
      <c r="L161" s="224"/>
      <c r="M161" s="224"/>
      <c r="N161" s="238">
        <f>BK161</f>
        <v>0</v>
      </c>
      <c r="O161" s="239"/>
      <c r="P161" s="239"/>
      <c r="Q161" s="239"/>
      <c r="R161" s="217"/>
      <c r="T161" s="218"/>
      <c r="U161" s="214"/>
      <c r="V161" s="214"/>
      <c r="W161" s="219">
        <f>SUM(W162:W197)</f>
        <v>0</v>
      </c>
      <c r="X161" s="214"/>
      <c r="Y161" s="219">
        <f>SUM(Y162:Y197)</f>
        <v>0.58033000000000001</v>
      </c>
      <c r="Z161" s="214"/>
      <c r="AA161" s="220">
        <f>SUM(AA162:AA197)</f>
        <v>0</v>
      </c>
      <c r="AR161" s="221" t="s">
        <v>93</v>
      </c>
      <c r="AT161" s="222" t="s">
        <v>83</v>
      </c>
      <c r="AU161" s="222" t="s">
        <v>40</v>
      </c>
      <c r="AY161" s="221" t="s">
        <v>219</v>
      </c>
      <c r="BK161" s="223">
        <f>SUM(BK162:BK197)</f>
        <v>0</v>
      </c>
    </row>
    <row r="162" s="1" customFormat="1" ht="25.5" customHeight="1">
      <c r="B162" s="45"/>
      <c r="C162" s="227" t="s">
        <v>382</v>
      </c>
      <c r="D162" s="227" t="s">
        <v>220</v>
      </c>
      <c r="E162" s="228" t="s">
        <v>3091</v>
      </c>
      <c r="F162" s="229" t="s">
        <v>3092</v>
      </c>
      <c r="G162" s="229"/>
      <c r="H162" s="229"/>
      <c r="I162" s="229"/>
      <c r="J162" s="230" t="s">
        <v>429</v>
      </c>
      <c r="K162" s="231">
        <v>24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0.0012600000000000001</v>
      </c>
      <c r="Y162" s="236">
        <f>X162*K162</f>
        <v>0.030240000000000003</v>
      </c>
      <c r="Z162" s="236">
        <v>0</v>
      </c>
      <c r="AA162" s="237">
        <f>Z162*K162</f>
        <v>0</v>
      </c>
      <c r="AR162" s="21" t="s">
        <v>268</v>
      </c>
      <c r="AT162" s="21" t="s">
        <v>220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268</v>
      </c>
      <c r="BM162" s="21" t="s">
        <v>3093</v>
      </c>
    </row>
    <row r="163" s="1" customFormat="1" ht="25.5" customHeight="1">
      <c r="B163" s="45"/>
      <c r="C163" s="227" t="s">
        <v>386</v>
      </c>
      <c r="D163" s="227" t="s">
        <v>220</v>
      </c>
      <c r="E163" s="228" t="s">
        <v>3094</v>
      </c>
      <c r="F163" s="229" t="s">
        <v>3095</v>
      </c>
      <c r="G163" s="229"/>
      <c r="H163" s="229"/>
      <c r="I163" s="229"/>
      <c r="J163" s="230" t="s">
        <v>429</v>
      </c>
      <c r="K163" s="231">
        <v>49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0.0017700000000000001</v>
      </c>
      <c r="Y163" s="236">
        <f>X163*K163</f>
        <v>0.086730000000000002</v>
      </c>
      <c r="Z163" s="236">
        <v>0</v>
      </c>
      <c r="AA163" s="237">
        <f>Z163*K163</f>
        <v>0</v>
      </c>
      <c r="AR163" s="21" t="s">
        <v>268</v>
      </c>
      <c r="AT163" s="21" t="s">
        <v>220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268</v>
      </c>
      <c r="BM163" s="21" t="s">
        <v>3096</v>
      </c>
    </row>
    <row r="164" s="1" customFormat="1" ht="25.5" customHeight="1">
      <c r="B164" s="45"/>
      <c r="C164" s="227" t="s">
        <v>390</v>
      </c>
      <c r="D164" s="227" t="s">
        <v>220</v>
      </c>
      <c r="E164" s="228" t="s">
        <v>3097</v>
      </c>
      <c r="F164" s="229" t="s">
        <v>3098</v>
      </c>
      <c r="G164" s="229"/>
      <c r="H164" s="229"/>
      <c r="I164" s="229"/>
      <c r="J164" s="230" t="s">
        <v>429</v>
      </c>
      <c r="K164" s="231">
        <v>8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0.0027699999999999999</v>
      </c>
      <c r="Y164" s="236">
        <f>X164*K164</f>
        <v>0.022159999999999999</v>
      </c>
      <c r="Z164" s="236">
        <v>0</v>
      </c>
      <c r="AA164" s="237">
        <f>Z164*K164</f>
        <v>0</v>
      </c>
      <c r="AR164" s="21" t="s">
        <v>268</v>
      </c>
      <c r="AT164" s="21" t="s">
        <v>220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268</v>
      </c>
      <c r="BM164" s="21" t="s">
        <v>3099</v>
      </c>
    </row>
    <row r="165" s="1" customFormat="1" ht="25.5" customHeight="1">
      <c r="B165" s="45"/>
      <c r="C165" s="227" t="s">
        <v>394</v>
      </c>
      <c r="D165" s="227" t="s">
        <v>220</v>
      </c>
      <c r="E165" s="228" t="s">
        <v>3100</v>
      </c>
      <c r="F165" s="229" t="s">
        <v>3101</v>
      </c>
      <c r="G165" s="229"/>
      <c r="H165" s="229"/>
      <c r="I165" s="229"/>
      <c r="J165" s="230" t="s">
        <v>429</v>
      </c>
      <c r="K165" s="231">
        <v>9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0.0044000000000000003</v>
      </c>
      <c r="Y165" s="236">
        <f>X165*K165</f>
        <v>0.039600000000000003</v>
      </c>
      <c r="Z165" s="236">
        <v>0</v>
      </c>
      <c r="AA165" s="237">
        <f>Z165*K165</f>
        <v>0</v>
      </c>
      <c r="AR165" s="21" t="s">
        <v>268</v>
      </c>
      <c r="AT165" s="21" t="s">
        <v>220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268</v>
      </c>
      <c r="BM165" s="21" t="s">
        <v>3102</v>
      </c>
    </row>
    <row r="166" s="1" customFormat="1" ht="25.5" customHeight="1">
      <c r="B166" s="45"/>
      <c r="C166" s="227" t="s">
        <v>398</v>
      </c>
      <c r="D166" s="227" t="s">
        <v>220</v>
      </c>
      <c r="E166" s="228" t="s">
        <v>1765</v>
      </c>
      <c r="F166" s="229" t="s">
        <v>1766</v>
      </c>
      <c r="G166" s="229"/>
      <c r="H166" s="229"/>
      <c r="I166" s="229"/>
      <c r="J166" s="230" t="s">
        <v>429</v>
      </c>
      <c r="K166" s="231">
        <v>15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0.00055999999999999995</v>
      </c>
      <c r="Y166" s="236">
        <f>X166*K166</f>
        <v>0.0083999999999999995</v>
      </c>
      <c r="Z166" s="236">
        <v>0</v>
      </c>
      <c r="AA166" s="237">
        <f>Z166*K166</f>
        <v>0</v>
      </c>
      <c r="AR166" s="21" t="s">
        <v>268</v>
      </c>
      <c r="AT166" s="21" t="s">
        <v>220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268</v>
      </c>
      <c r="BM166" s="21" t="s">
        <v>3103</v>
      </c>
    </row>
    <row r="167" s="1" customFormat="1" ht="25.5" customHeight="1">
      <c r="B167" s="45"/>
      <c r="C167" s="227" t="s">
        <v>402</v>
      </c>
      <c r="D167" s="227" t="s">
        <v>220</v>
      </c>
      <c r="E167" s="228" t="s">
        <v>3104</v>
      </c>
      <c r="F167" s="229" t="s">
        <v>3105</v>
      </c>
      <c r="G167" s="229"/>
      <c r="H167" s="229"/>
      <c r="I167" s="229"/>
      <c r="J167" s="230" t="s">
        <v>429</v>
      </c>
      <c r="K167" s="231">
        <v>37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22</v>
      </c>
      <c r="U167" s="55" t="s">
        <v>49</v>
      </c>
      <c r="V167" s="46"/>
      <c r="W167" s="236">
        <f>V167*K167</f>
        <v>0</v>
      </c>
      <c r="X167" s="236">
        <v>0.00055999999999999995</v>
      </c>
      <c r="Y167" s="236">
        <f>X167*K167</f>
        <v>0.020719999999999999</v>
      </c>
      <c r="Z167" s="236">
        <v>0</v>
      </c>
      <c r="AA167" s="237">
        <f>Z167*K167</f>
        <v>0</v>
      </c>
      <c r="AR167" s="21" t="s">
        <v>268</v>
      </c>
      <c r="AT167" s="21" t="s">
        <v>220</v>
      </c>
      <c r="AU167" s="21" t="s">
        <v>93</v>
      </c>
      <c r="AY167" s="21" t="s">
        <v>219</v>
      </c>
      <c r="BE167" s="152">
        <f>IF(U167="základní",N167,0)</f>
        <v>0</v>
      </c>
      <c r="BF167" s="152">
        <f>IF(U167="snížená",N167,0)</f>
        <v>0</v>
      </c>
      <c r="BG167" s="152">
        <f>IF(U167="zákl. přenesená",N167,0)</f>
        <v>0</v>
      </c>
      <c r="BH167" s="152">
        <f>IF(U167="sníž. přenesená",N167,0)</f>
        <v>0</v>
      </c>
      <c r="BI167" s="152">
        <f>IF(U167="nulová",N167,0)</f>
        <v>0</v>
      </c>
      <c r="BJ167" s="21" t="s">
        <v>40</v>
      </c>
      <c r="BK167" s="152">
        <f>ROUND(L167*K167,2)</f>
        <v>0</v>
      </c>
      <c r="BL167" s="21" t="s">
        <v>268</v>
      </c>
      <c r="BM167" s="21" t="s">
        <v>3106</v>
      </c>
    </row>
    <row r="168" s="1" customFormat="1" ht="25.5" customHeight="1">
      <c r="B168" s="45"/>
      <c r="C168" s="227" t="s">
        <v>406</v>
      </c>
      <c r="D168" s="227" t="s">
        <v>220</v>
      </c>
      <c r="E168" s="228" t="s">
        <v>3107</v>
      </c>
      <c r="F168" s="229" t="s">
        <v>3108</v>
      </c>
      <c r="G168" s="229"/>
      <c r="H168" s="229"/>
      <c r="I168" s="229"/>
      <c r="J168" s="230" t="s">
        <v>429</v>
      </c>
      <c r="K168" s="231">
        <v>24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0.00059000000000000003</v>
      </c>
      <c r="Y168" s="236">
        <f>X168*K168</f>
        <v>0.014160000000000001</v>
      </c>
      <c r="Z168" s="236">
        <v>0</v>
      </c>
      <c r="AA168" s="237">
        <f>Z168*K168</f>
        <v>0</v>
      </c>
      <c r="AR168" s="21" t="s">
        <v>268</v>
      </c>
      <c r="AT168" s="21" t="s">
        <v>220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268</v>
      </c>
      <c r="BM168" s="21" t="s">
        <v>3109</v>
      </c>
    </row>
    <row r="169" s="1" customFormat="1" ht="25.5" customHeight="1">
      <c r="B169" s="45"/>
      <c r="C169" s="227" t="s">
        <v>410</v>
      </c>
      <c r="D169" s="227" t="s">
        <v>220</v>
      </c>
      <c r="E169" s="228" t="s">
        <v>3110</v>
      </c>
      <c r="F169" s="229" t="s">
        <v>3111</v>
      </c>
      <c r="G169" s="229"/>
      <c r="H169" s="229"/>
      <c r="I169" s="229"/>
      <c r="J169" s="230" t="s">
        <v>429</v>
      </c>
      <c r="K169" s="231">
        <v>69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22</v>
      </c>
      <c r="U169" s="55" t="s">
        <v>49</v>
      </c>
      <c r="V169" s="46"/>
      <c r="W169" s="236">
        <f>V169*K169</f>
        <v>0</v>
      </c>
      <c r="X169" s="236">
        <v>0.00059000000000000003</v>
      </c>
      <c r="Y169" s="236">
        <f>X169*K169</f>
        <v>0.040710000000000003</v>
      </c>
      <c r="Z169" s="236">
        <v>0</v>
      </c>
      <c r="AA169" s="237">
        <f>Z169*K169</f>
        <v>0</v>
      </c>
      <c r="AR169" s="21" t="s">
        <v>268</v>
      </c>
      <c r="AT169" s="21" t="s">
        <v>220</v>
      </c>
      <c r="AU169" s="21" t="s">
        <v>93</v>
      </c>
      <c r="AY169" s="21" t="s">
        <v>219</v>
      </c>
      <c r="BE169" s="152">
        <f>IF(U169="základní",N169,0)</f>
        <v>0</v>
      </c>
      <c r="BF169" s="152">
        <f>IF(U169="snížená",N169,0)</f>
        <v>0</v>
      </c>
      <c r="BG169" s="152">
        <f>IF(U169="zákl. přenesená",N169,0)</f>
        <v>0</v>
      </c>
      <c r="BH169" s="152">
        <f>IF(U169="sníž. přenesená",N169,0)</f>
        <v>0</v>
      </c>
      <c r="BI169" s="152">
        <f>IF(U169="nulová",N169,0)</f>
        <v>0</v>
      </c>
      <c r="BJ169" s="21" t="s">
        <v>40</v>
      </c>
      <c r="BK169" s="152">
        <f>ROUND(L169*K169,2)</f>
        <v>0</v>
      </c>
      <c r="BL169" s="21" t="s">
        <v>268</v>
      </c>
      <c r="BM169" s="21" t="s">
        <v>3112</v>
      </c>
    </row>
    <row r="170" s="1" customFormat="1" ht="25.5" customHeight="1">
      <c r="B170" s="45"/>
      <c r="C170" s="227" t="s">
        <v>414</v>
      </c>
      <c r="D170" s="227" t="s">
        <v>220</v>
      </c>
      <c r="E170" s="228" t="s">
        <v>3113</v>
      </c>
      <c r="F170" s="229" t="s">
        <v>3114</v>
      </c>
      <c r="G170" s="229"/>
      <c r="H170" s="229"/>
      <c r="I170" s="229"/>
      <c r="J170" s="230" t="s">
        <v>429</v>
      </c>
      <c r="K170" s="231">
        <v>56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0.0011999999999999999</v>
      </c>
      <c r="Y170" s="236">
        <f>X170*K170</f>
        <v>0.067199999999999996</v>
      </c>
      <c r="Z170" s="236">
        <v>0</v>
      </c>
      <c r="AA170" s="237">
        <f>Z170*K170</f>
        <v>0</v>
      </c>
      <c r="AR170" s="21" t="s">
        <v>268</v>
      </c>
      <c r="AT170" s="21" t="s">
        <v>220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268</v>
      </c>
      <c r="BM170" s="21" t="s">
        <v>3115</v>
      </c>
    </row>
    <row r="171" s="1" customFormat="1" ht="25.5" customHeight="1">
      <c r="B171" s="45"/>
      <c r="C171" s="227" t="s">
        <v>418</v>
      </c>
      <c r="D171" s="227" t="s">
        <v>220</v>
      </c>
      <c r="E171" s="228" t="s">
        <v>3116</v>
      </c>
      <c r="F171" s="229" t="s">
        <v>3117</v>
      </c>
      <c r="G171" s="229"/>
      <c r="H171" s="229"/>
      <c r="I171" s="229"/>
      <c r="J171" s="230" t="s">
        <v>429</v>
      </c>
      <c r="K171" s="231">
        <v>35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0.00029</v>
      </c>
      <c r="Y171" s="236">
        <f>X171*K171</f>
        <v>0.010149999999999999</v>
      </c>
      <c r="Z171" s="236">
        <v>0</v>
      </c>
      <c r="AA171" s="237">
        <f>Z171*K171</f>
        <v>0</v>
      </c>
      <c r="AR171" s="21" t="s">
        <v>268</v>
      </c>
      <c r="AT171" s="21" t="s">
        <v>220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268</v>
      </c>
      <c r="BM171" s="21" t="s">
        <v>3118</v>
      </c>
    </row>
    <row r="172" s="1" customFormat="1" ht="25.5" customHeight="1">
      <c r="B172" s="45"/>
      <c r="C172" s="227" t="s">
        <v>422</v>
      </c>
      <c r="D172" s="227" t="s">
        <v>220</v>
      </c>
      <c r="E172" s="228" t="s">
        <v>3119</v>
      </c>
      <c r="F172" s="229" t="s">
        <v>3120</v>
      </c>
      <c r="G172" s="229"/>
      <c r="H172" s="229"/>
      <c r="I172" s="229"/>
      <c r="J172" s="230" t="s">
        <v>429</v>
      </c>
      <c r="K172" s="231">
        <v>52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0.00029</v>
      </c>
      <c r="Y172" s="236">
        <f>X172*K172</f>
        <v>0.01508</v>
      </c>
      <c r="Z172" s="236">
        <v>0</v>
      </c>
      <c r="AA172" s="237">
        <f>Z172*K172</f>
        <v>0</v>
      </c>
      <c r="AR172" s="21" t="s">
        <v>268</v>
      </c>
      <c r="AT172" s="21" t="s">
        <v>220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268</v>
      </c>
      <c r="BM172" s="21" t="s">
        <v>3121</v>
      </c>
    </row>
    <row r="173" s="1" customFormat="1" ht="25.5" customHeight="1">
      <c r="B173" s="45"/>
      <c r="C173" s="227" t="s">
        <v>426</v>
      </c>
      <c r="D173" s="227" t="s">
        <v>220</v>
      </c>
      <c r="E173" s="228" t="s">
        <v>3122</v>
      </c>
      <c r="F173" s="229" t="s">
        <v>3123</v>
      </c>
      <c r="G173" s="229"/>
      <c r="H173" s="229"/>
      <c r="I173" s="229"/>
      <c r="J173" s="230" t="s">
        <v>429</v>
      </c>
      <c r="K173" s="231">
        <v>18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22</v>
      </c>
      <c r="U173" s="55" t="s">
        <v>49</v>
      </c>
      <c r="V173" s="46"/>
      <c r="W173" s="236">
        <f>V173*K173</f>
        <v>0</v>
      </c>
      <c r="X173" s="236">
        <v>0.00035</v>
      </c>
      <c r="Y173" s="236">
        <f>X173*K173</f>
        <v>0.0063</v>
      </c>
      <c r="Z173" s="236">
        <v>0</v>
      </c>
      <c r="AA173" s="237">
        <f>Z173*K173</f>
        <v>0</v>
      </c>
      <c r="AR173" s="21" t="s">
        <v>268</v>
      </c>
      <c r="AT173" s="21" t="s">
        <v>220</v>
      </c>
      <c r="AU173" s="21" t="s">
        <v>93</v>
      </c>
      <c r="AY173" s="21" t="s">
        <v>219</v>
      </c>
      <c r="BE173" s="152">
        <f>IF(U173="základní",N173,0)</f>
        <v>0</v>
      </c>
      <c r="BF173" s="152">
        <f>IF(U173="snížená",N173,0)</f>
        <v>0</v>
      </c>
      <c r="BG173" s="152">
        <f>IF(U173="zákl. přenesená",N173,0)</f>
        <v>0</v>
      </c>
      <c r="BH173" s="152">
        <f>IF(U173="sníž. přenesená",N173,0)</f>
        <v>0</v>
      </c>
      <c r="BI173" s="152">
        <f>IF(U173="nulová",N173,0)</f>
        <v>0</v>
      </c>
      <c r="BJ173" s="21" t="s">
        <v>40</v>
      </c>
      <c r="BK173" s="152">
        <f>ROUND(L173*K173,2)</f>
        <v>0</v>
      </c>
      <c r="BL173" s="21" t="s">
        <v>268</v>
      </c>
      <c r="BM173" s="21" t="s">
        <v>3124</v>
      </c>
    </row>
    <row r="174" s="1" customFormat="1" ht="25.5" customHeight="1">
      <c r="B174" s="45"/>
      <c r="C174" s="227" t="s">
        <v>431</v>
      </c>
      <c r="D174" s="227" t="s">
        <v>220</v>
      </c>
      <c r="E174" s="228" t="s">
        <v>3125</v>
      </c>
      <c r="F174" s="229" t="s">
        <v>3126</v>
      </c>
      <c r="G174" s="229"/>
      <c r="H174" s="229"/>
      <c r="I174" s="229"/>
      <c r="J174" s="230" t="s">
        <v>429</v>
      </c>
      <c r="K174" s="231">
        <v>16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22</v>
      </c>
      <c r="U174" s="55" t="s">
        <v>49</v>
      </c>
      <c r="V174" s="46"/>
      <c r="W174" s="236">
        <f>V174*K174</f>
        <v>0</v>
      </c>
      <c r="X174" s="236">
        <v>0.00056999999999999998</v>
      </c>
      <c r="Y174" s="236">
        <f>X174*K174</f>
        <v>0.0091199999999999996</v>
      </c>
      <c r="Z174" s="236">
        <v>0</v>
      </c>
      <c r="AA174" s="237">
        <f>Z174*K174</f>
        <v>0</v>
      </c>
      <c r="AR174" s="21" t="s">
        <v>268</v>
      </c>
      <c r="AT174" s="21" t="s">
        <v>220</v>
      </c>
      <c r="AU174" s="21" t="s">
        <v>93</v>
      </c>
      <c r="AY174" s="21" t="s">
        <v>219</v>
      </c>
      <c r="BE174" s="152">
        <f>IF(U174="základní",N174,0)</f>
        <v>0</v>
      </c>
      <c r="BF174" s="152">
        <f>IF(U174="snížená",N174,0)</f>
        <v>0</v>
      </c>
      <c r="BG174" s="152">
        <f>IF(U174="zákl. přenesená",N174,0)</f>
        <v>0</v>
      </c>
      <c r="BH174" s="152">
        <f>IF(U174="sníž. přenesená",N174,0)</f>
        <v>0</v>
      </c>
      <c r="BI174" s="152">
        <f>IF(U174="nulová",N174,0)</f>
        <v>0</v>
      </c>
      <c r="BJ174" s="21" t="s">
        <v>40</v>
      </c>
      <c r="BK174" s="152">
        <f>ROUND(L174*K174,2)</f>
        <v>0</v>
      </c>
      <c r="BL174" s="21" t="s">
        <v>268</v>
      </c>
      <c r="BM174" s="21" t="s">
        <v>3127</v>
      </c>
    </row>
    <row r="175" s="1" customFormat="1" ht="25.5" customHeight="1">
      <c r="B175" s="45"/>
      <c r="C175" s="227" t="s">
        <v>435</v>
      </c>
      <c r="D175" s="227" t="s">
        <v>220</v>
      </c>
      <c r="E175" s="228" t="s">
        <v>3128</v>
      </c>
      <c r="F175" s="229" t="s">
        <v>3129</v>
      </c>
      <c r="G175" s="229"/>
      <c r="H175" s="229"/>
      <c r="I175" s="229"/>
      <c r="J175" s="230" t="s">
        <v>429</v>
      </c>
      <c r="K175" s="231">
        <v>1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22</v>
      </c>
      <c r="U175" s="55" t="s">
        <v>49</v>
      </c>
      <c r="V175" s="46"/>
      <c r="W175" s="236">
        <f>V175*K175</f>
        <v>0</v>
      </c>
      <c r="X175" s="236">
        <v>0.00114</v>
      </c>
      <c r="Y175" s="236">
        <f>X175*K175</f>
        <v>0.00114</v>
      </c>
      <c r="Z175" s="236">
        <v>0</v>
      </c>
      <c r="AA175" s="237">
        <f>Z175*K175</f>
        <v>0</v>
      </c>
      <c r="AR175" s="21" t="s">
        <v>268</v>
      </c>
      <c r="AT175" s="21" t="s">
        <v>220</v>
      </c>
      <c r="AU175" s="21" t="s">
        <v>93</v>
      </c>
      <c r="AY175" s="21" t="s">
        <v>219</v>
      </c>
      <c r="BE175" s="152">
        <f>IF(U175="základní",N175,0)</f>
        <v>0</v>
      </c>
      <c r="BF175" s="152">
        <f>IF(U175="snížená",N175,0)</f>
        <v>0</v>
      </c>
      <c r="BG175" s="152">
        <f>IF(U175="zákl. přenesená",N175,0)</f>
        <v>0</v>
      </c>
      <c r="BH175" s="152">
        <f>IF(U175="sníž. přenesená",N175,0)</f>
        <v>0</v>
      </c>
      <c r="BI175" s="152">
        <f>IF(U175="nulová",N175,0)</f>
        <v>0</v>
      </c>
      <c r="BJ175" s="21" t="s">
        <v>40</v>
      </c>
      <c r="BK175" s="152">
        <f>ROUND(L175*K175,2)</f>
        <v>0</v>
      </c>
      <c r="BL175" s="21" t="s">
        <v>268</v>
      </c>
      <c r="BM175" s="21" t="s">
        <v>3130</v>
      </c>
    </row>
    <row r="176" s="1" customFormat="1" ht="25.5" customHeight="1">
      <c r="B176" s="45"/>
      <c r="C176" s="227" t="s">
        <v>439</v>
      </c>
      <c r="D176" s="227" t="s">
        <v>220</v>
      </c>
      <c r="E176" s="228" t="s">
        <v>3131</v>
      </c>
      <c r="F176" s="229" t="s">
        <v>3132</v>
      </c>
      <c r="G176" s="229"/>
      <c r="H176" s="229"/>
      <c r="I176" s="229"/>
      <c r="J176" s="230" t="s">
        <v>429</v>
      </c>
      <c r="K176" s="231">
        <v>15</v>
      </c>
      <c r="L176" s="232">
        <v>0</v>
      </c>
      <c r="M176" s="233"/>
      <c r="N176" s="234">
        <f>ROUND(L176*K176,2)</f>
        <v>0</v>
      </c>
      <c r="O176" s="234"/>
      <c r="P176" s="234"/>
      <c r="Q176" s="234"/>
      <c r="R176" s="47"/>
      <c r="T176" s="235" t="s">
        <v>22</v>
      </c>
      <c r="U176" s="55" t="s">
        <v>49</v>
      </c>
      <c r="V176" s="46"/>
      <c r="W176" s="236">
        <f>V176*K176</f>
        <v>0</v>
      </c>
      <c r="X176" s="236">
        <v>0.00109</v>
      </c>
      <c r="Y176" s="236">
        <f>X176*K176</f>
        <v>0.01635</v>
      </c>
      <c r="Z176" s="236">
        <v>0</v>
      </c>
      <c r="AA176" s="237">
        <f>Z176*K176</f>
        <v>0</v>
      </c>
      <c r="AR176" s="21" t="s">
        <v>268</v>
      </c>
      <c r="AT176" s="21" t="s">
        <v>220</v>
      </c>
      <c r="AU176" s="21" t="s">
        <v>93</v>
      </c>
      <c r="AY176" s="21" t="s">
        <v>219</v>
      </c>
      <c r="BE176" s="152">
        <f>IF(U176="základní",N176,0)</f>
        <v>0</v>
      </c>
      <c r="BF176" s="152">
        <f>IF(U176="snížená",N176,0)</f>
        <v>0</v>
      </c>
      <c r="BG176" s="152">
        <f>IF(U176="zákl. přenesená",N176,0)</f>
        <v>0</v>
      </c>
      <c r="BH176" s="152">
        <f>IF(U176="sníž. přenesená",N176,0)</f>
        <v>0</v>
      </c>
      <c r="BI176" s="152">
        <f>IF(U176="nulová",N176,0)</f>
        <v>0</v>
      </c>
      <c r="BJ176" s="21" t="s">
        <v>40</v>
      </c>
      <c r="BK176" s="152">
        <f>ROUND(L176*K176,2)</f>
        <v>0</v>
      </c>
      <c r="BL176" s="21" t="s">
        <v>268</v>
      </c>
      <c r="BM176" s="21" t="s">
        <v>3133</v>
      </c>
    </row>
    <row r="177" s="1" customFormat="1" ht="25.5" customHeight="1">
      <c r="B177" s="45"/>
      <c r="C177" s="227" t="s">
        <v>443</v>
      </c>
      <c r="D177" s="227" t="s">
        <v>220</v>
      </c>
      <c r="E177" s="228" t="s">
        <v>3134</v>
      </c>
      <c r="F177" s="229" t="s">
        <v>3135</v>
      </c>
      <c r="G177" s="229"/>
      <c r="H177" s="229"/>
      <c r="I177" s="229"/>
      <c r="J177" s="230" t="s">
        <v>372</v>
      </c>
      <c r="K177" s="231">
        <v>55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22</v>
      </c>
      <c r="U177" s="55" t="s">
        <v>49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268</v>
      </c>
      <c r="AT177" s="21" t="s">
        <v>220</v>
      </c>
      <c r="AU177" s="21" t="s">
        <v>93</v>
      </c>
      <c r="AY177" s="21" t="s">
        <v>219</v>
      </c>
      <c r="BE177" s="152">
        <f>IF(U177="základní",N177,0)</f>
        <v>0</v>
      </c>
      <c r="BF177" s="152">
        <f>IF(U177="snížená",N177,0)</f>
        <v>0</v>
      </c>
      <c r="BG177" s="152">
        <f>IF(U177="zákl. přenesená",N177,0)</f>
        <v>0</v>
      </c>
      <c r="BH177" s="152">
        <f>IF(U177="sníž. přenesená",N177,0)</f>
        <v>0</v>
      </c>
      <c r="BI177" s="152">
        <f>IF(U177="nulová",N177,0)</f>
        <v>0</v>
      </c>
      <c r="BJ177" s="21" t="s">
        <v>40</v>
      </c>
      <c r="BK177" s="152">
        <f>ROUND(L177*K177,2)</f>
        <v>0</v>
      </c>
      <c r="BL177" s="21" t="s">
        <v>268</v>
      </c>
      <c r="BM177" s="21" t="s">
        <v>3136</v>
      </c>
    </row>
    <row r="178" s="1" customFormat="1" ht="25.5" customHeight="1">
      <c r="B178" s="45"/>
      <c r="C178" s="227" t="s">
        <v>447</v>
      </c>
      <c r="D178" s="227" t="s">
        <v>220</v>
      </c>
      <c r="E178" s="228" t="s">
        <v>3137</v>
      </c>
      <c r="F178" s="229" t="s">
        <v>3138</v>
      </c>
      <c r="G178" s="229"/>
      <c r="H178" s="229"/>
      <c r="I178" s="229"/>
      <c r="J178" s="230" t="s">
        <v>372</v>
      </c>
      <c r="K178" s="231">
        <v>25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22</v>
      </c>
      <c r="U178" s="55" t="s">
        <v>49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268</v>
      </c>
      <c r="AT178" s="21" t="s">
        <v>220</v>
      </c>
      <c r="AU178" s="21" t="s">
        <v>93</v>
      </c>
      <c r="AY178" s="21" t="s">
        <v>219</v>
      </c>
      <c r="BE178" s="152">
        <f>IF(U178="základní",N178,0)</f>
        <v>0</v>
      </c>
      <c r="BF178" s="152">
        <f>IF(U178="snížená",N178,0)</f>
        <v>0</v>
      </c>
      <c r="BG178" s="152">
        <f>IF(U178="zákl. přenesená",N178,0)</f>
        <v>0</v>
      </c>
      <c r="BH178" s="152">
        <f>IF(U178="sníž. přenesená",N178,0)</f>
        <v>0</v>
      </c>
      <c r="BI178" s="152">
        <f>IF(U178="nulová",N178,0)</f>
        <v>0</v>
      </c>
      <c r="BJ178" s="21" t="s">
        <v>40</v>
      </c>
      <c r="BK178" s="152">
        <f>ROUND(L178*K178,2)</f>
        <v>0</v>
      </c>
      <c r="BL178" s="21" t="s">
        <v>268</v>
      </c>
      <c r="BM178" s="21" t="s">
        <v>3139</v>
      </c>
    </row>
    <row r="179" s="1" customFormat="1" ht="25.5" customHeight="1">
      <c r="B179" s="45"/>
      <c r="C179" s="227" t="s">
        <v>451</v>
      </c>
      <c r="D179" s="227" t="s">
        <v>220</v>
      </c>
      <c r="E179" s="228" t="s">
        <v>3140</v>
      </c>
      <c r="F179" s="229" t="s">
        <v>3141</v>
      </c>
      <c r="G179" s="229"/>
      <c r="H179" s="229"/>
      <c r="I179" s="229"/>
      <c r="J179" s="230" t="s">
        <v>372</v>
      </c>
      <c r="K179" s="231">
        <v>18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22</v>
      </c>
      <c r="U179" s="55" t="s">
        <v>49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268</v>
      </c>
      <c r="AT179" s="21" t="s">
        <v>220</v>
      </c>
      <c r="AU179" s="21" t="s">
        <v>93</v>
      </c>
      <c r="AY179" s="21" t="s">
        <v>219</v>
      </c>
      <c r="BE179" s="152">
        <f>IF(U179="základní",N179,0)</f>
        <v>0</v>
      </c>
      <c r="BF179" s="152">
        <f>IF(U179="snížená",N179,0)</f>
        <v>0</v>
      </c>
      <c r="BG179" s="152">
        <f>IF(U179="zákl. přenesená",N179,0)</f>
        <v>0</v>
      </c>
      <c r="BH179" s="152">
        <f>IF(U179="sníž. přenesená",N179,0)</f>
        <v>0</v>
      </c>
      <c r="BI179" s="152">
        <f>IF(U179="nulová",N179,0)</f>
        <v>0</v>
      </c>
      <c r="BJ179" s="21" t="s">
        <v>40</v>
      </c>
      <c r="BK179" s="152">
        <f>ROUND(L179*K179,2)</f>
        <v>0</v>
      </c>
      <c r="BL179" s="21" t="s">
        <v>268</v>
      </c>
      <c r="BM179" s="21" t="s">
        <v>3142</v>
      </c>
    </row>
    <row r="180" s="1" customFormat="1" ht="16.5" customHeight="1">
      <c r="B180" s="45"/>
      <c r="C180" s="227" t="s">
        <v>455</v>
      </c>
      <c r="D180" s="227" t="s">
        <v>220</v>
      </c>
      <c r="E180" s="228" t="s">
        <v>3143</v>
      </c>
      <c r="F180" s="229" t="s">
        <v>3144</v>
      </c>
      <c r="G180" s="229"/>
      <c r="H180" s="229"/>
      <c r="I180" s="229"/>
      <c r="J180" s="230" t="s">
        <v>372</v>
      </c>
      <c r="K180" s="231">
        <v>1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22</v>
      </c>
      <c r="U180" s="55" t="s">
        <v>49</v>
      </c>
      <c r="V180" s="46"/>
      <c r="W180" s="236">
        <f>V180*K180</f>
        <v>0</v>
      </c>
      <c r="X180" s="236">
        <v>0.00056999999999999998</v>
      </c>
      <c r="Y180" s="236">
        <f>X180*K180</f>
        <v>0.00056999999999999998</v>
      </c>
      <c r="Z180" s="236">
        <v>0</v>
      </c>
      <c r="AA180" s="237">
        <f>Z180*K180</f>
        <v>0</v>
      </c>
      <c r="AR180" s="21" t="s">
        <v>268</v>
      </c>
      <c r="AT180" s="21" t="s">
        <v>220</v>
      </c>
      <c r="AU180" s="21" t="s">
        <v>93</v>
      </c>
      <c r="AY180" s="21" t="s">
        <v>219</v>
      </c>
      <c r="BE180" s="152">
        <f>IF(U180="základní",N180,0)</f>
        <v>0</v>
      </c>
      <c r="BF180" s="152">
        <f>IF(U180="snížená",N180,0)</f>
        <v>0</v>
      </c>
      <c r="BG180" s="152">
        <f>IF(U180="zákl. přenesená",N180,0)</f>
        <v>0</v>
      </c>
      <c r="BH180" s="152">
        <f>IF(U180="sníž. přenesená",N180,0)</f>
        <v>0</v>
      </c>
      <c r="BI180" s="152">
        <f>IF(U180="nulová",N180,0)</f>
        <v>0</v>
      </c>
      <c r="BJ180" s="21" t="s">
        <v>40</v>
      </c>
      <c r="BK180" s="152">
        <f>ROUND(L180*K180,2)</f>
        <v>0</v>
      </c>
      <c r="BL180" s="21" t="s">
        <v>268</v>
      </c>
      <c r="BM180" s="21" t="s">
        <v>3145</v>
      </c>
    </row>
    <row r="181" s="1" customFormat="1" ht="51" customHeight="1">
      <c r="B181" s="45"/>
      <c r="C181" s="243" t="s">
        <v>459</v>
      </c>
      <c r="D181" s="243" t="s">
        <v>536</v>
      </c>
      <c r="E181" s="244" t="s">
        <v>3146</v>
      </c>
      <c r="F181" s="245" t="s">
        <v>3147</v>
      </c>
      <c r="G181" s="245"/>
      <c r="H181" s="245"/>
      <c r="I181" s="245"/>
      <c r="J181" s="246" t="s">
        <v>372</v>
      </c>
      <c r="K181" s="247">
        <v>1</v>
      </c>
      <c r="L181" s="248">
        <v>0</v>
      </c>
      <c r="M181" s="249"/>
      <c r="N181" s="250">
        <f>ROUND(L181*K181,2)</f>
        <v>0</v>
      </c>
      <c r="O181" s="234"/>
      <c r="P181" s="234"/>
      <c r="Q181" s="234"/>
      <c r="R181" s="47"/>
      <c r="T181" s="235" t="s">
        <v>22</v>
      </c>
      <c r="U181" s="55" t="s">
        <v>49</v>
      </c>
      <c r="V181" s="46"/>
      <c r="W181" s="236">
        <f>V181*K181</f>
        <v>0</v>
      </c>
      <c r="X181" s="236">
        <v>0.0011999999999999999</v>
      </c>
      <c r="Y181" s="236">
        <f>X181*K181</f>
        <v>0.0011999999999999999</v>
      </c>
      <c r="Z181" s="236">
        <v>0</v>
      </c>
      <c r="AA181" s="237">
        <f>Z181*K181</f>
        <v>0</v>
      </c>
      <c r="AR181" s="21" t="s">
        <v>414</v>
      </c>
      <c r="AT181" s="21" t="s">
        <v>536</v>
      </c>
      <c r="AU181" s="21" t="s">
        <v>93</v>
      </c>
      <c r="AY181" s="21" t="s">
        <v>219</v>
      </c>
      <c r="BE181" s="152">
        <f>IF(U181="základní",N181,0)</f>
        <v>0</v>
      </c>
      <c r="BF181" s="152">
        <f>IF(U181="snížená",N181,0)</f>
        <v>0</v>
      </c>
      <c r="BG181" s="152">
        <f>IF(U181="zákl. přenesená",N181,0)</f>
        <v>0</v>
      </c>
      <c r="BH181" s="152">
        <f>IF(U181="sníž. přenesená",N181,0)</f>
        <v>0</v>
      </c>
      <c r="BI181" s="152">
        <f>IF(U181="nulová",N181,0)</f>
        <v>0</v>
      </c>
      <c r="BJ181" s="21" t="s">
        <v>40</v>
      </c>
      <c r="BK181" s="152">
        <f>ROUND(L181*K181,2)</f>
        <v>0</v>
      </c>
      <c r="BL181" s="21" t="s">
        <v>268</v>
      </c>
      <c r="BM181" s="21" t="s">
        <v>3148</v>
      </c>
    </row>
    <row r="182" s="1" customFormat="1" ht="25.5" customHeight="1">
      <c r="B182" s="45"/>
      <c r="C182" s="227" t="s">
        <v>463</v>
      </c>
      <c r="D182" s="227" t="s">
        <v>220</v>
      </c>
      <c r="E182" s="228" t="s">
        <v>3149</v>
      </c>
      <c r="F182" s="229" t="s">
        <v>3150</v>
      </c>
      <c r="G182" s="229"/>
      <c r="H182" s="229"/>
      <c r="I182" s="229"/>
      <c r="J182" s="230" t="s">
        <v>372</v>
      </c>
      <c r="K182" s="231">
        <v>7</v>
      </c>
      <c r="L182" s="232">
        <v>0</v>
      </c>
      <c r="M182" s="233"/>
      <c r="N182" s="234">
        <f>ROUND(L182*K182,2)</f>
        <v>0</v>
      </c>
      <c r="O182" s="234"/>
      <c r="P182" s="234"/>
      <c r="Q182" s="234"/>
      <c r="R182" s="47"/>
      <c r="T182" s="235" t="s">
        <v>22</v>
      </c>
      <c r="U182" s="55" t="s">
        <v>49</v>
      </c>
      <c r="V182" s="46"/>
      <c r="W182" s="236">
        <f>V182*K182</f>
        <v>0</v>
      </c>
      <c r="X182" s="236">
        <v>0.00062</v>
      </c>
      <c r="Y182" s="236">
        <f>X182*K182</f>
        <v>0.0043400000000000001</v>
      </c>
      <c r="Z182" s="236">
        <v>0</v>
      </c>
      <c r="AA182" s="237">
        <f>Z182*K182</f>
        <v>0</v>
      </c>
      <c r="AR182" s="21" t="s">
        <v>268</v>
      </c>
      <c r="AT182" s="21" t="s">
        <v>220</v>
      </c>
      <c r="AU182" s="21" t="s">
        <v>93</v>
      </c>
      <c r="AY182" s="21" t="s">
        <v>219</v>
      </c>
      <c r="BE182" s="152">
        <f>IF(U182="základní",N182,0)</f>
        <v>0</v>
      </c>
      <c r="BF182" s="152">
        <f>IF(U182="snížená",N182,0)</f>
        <v>0</v>
      </c>
      <c r="BG182" s="152">
        <f>IF(U182="zákl. přenesená",N182,0)</f>
        <v>0</v>
      </c>
      <c r="BH182" s="152">
        <f>IF(U182="sníž. přenesená",N182,0)</f>
        <v>0</v>
      </c>
      <c r="BI182" s="152">
        <f>IF(U182="nulová",N182,0)</f>
        <v>0</v>
      </c>
      <c r="BJ182" s="21" t="s">
        <v>40</v>
      </c>
      <c r="BK182" s="152">
        <f>ROUND(L182*K182,2)</f>
        <v>0</v>
      </c>
      <c r="BL182" s="21" t="s">
        <v>268</v>
      </c>
      <c r="BM182" s="21" t="s">
        <v>3151</v>
      </c>
    </row>
    <row r="183" s="1" customFormat="1" ht="51" customHeight="1">
      <c r="B183" s="45"/>
      <c r="C183" s="243" t="s">
        <v>467</v>
      </c>
      <c r="D183" s="243" t="s">
        <v>536</v>
      </c>
      <c r="E183" s="244" t="s">
        <v>3152</v>
      </c>
      <c r="F183" s="245" t="s">
        <v>3153</v>
      </c>
      <c r="G183" s="245"/>
      <c r="H183" s="245"/>
      <c r="I183" s="245"/>
      <c r="J183" s="246" t="s">
        <v>372</v>
      </c>
      <c r="K183" s="247">
        <v>7</v>
      </c>
      <c r="L183" s="248">
        <v>0</v>
      </c>
      <c r="M183" s="249"/>
      <c r="N183" s="250">
        <f>ROUND(L183*K183,2)</f>
        <v>0</v>
      </c>
      <c r="O183" s="234"/>
      <c r="P183" s="234"/>
      <c r="Q183" s="234"/>
      <c r="R183" s="47"/>
      <c r="T183" s="235" t="s">
        <v>22</v>
      </c>
      <c r="U183" s="55" t="s">
        <v>49</v>
      </c>
      <c r="V183" s="46"/>
      <c r="W183" s="236">
        <f>V183*K183</f>
        <v>0</v>
      </c>
      <c r="X183" s="236">
        <v>0.0044000000000000003</v>
      </c>
      <c r="Y183" s="236">
        <f>X183*K183</f>
        <v>0.030800000000000001</v>
      </c>
      <c r="Z183" s="236">
        <v>0</v>
      </c>
      <c r="AA183" s="237">
        <f>Z183*K183</f>
        <v>0</v>
      </c>
      <c r="AR183" s="21" t="s">
        <v>414</v>
      </c>
      <c r="AT183" s="21" t="s">
        <v>536</v>
      </c>
      <c r="AU183" s="21" t="s">
        <v>93</v>
      </c>
      <c r="AY183" s="21" t="s">
        <v>219</v>
      </c>
      <c r="BE183" s="152">
        <f>IF(U183="základní",N183,0)</f>
        <v>0</v>
      </c>
      <c r="BF183" s="152">
        <f>IF(U183="snížená",N183,0)</f>
        <v>0</v>
      </c>
      <c r="BG183" s="152">
        <f>IF(U183="zákl. přenesená",N183,0)</f>
        <v>0</v>
      </c>
      <c r="BH183" s="152">
        <f>IF(U183="sníž. přenesená",N183,0)</f>
        <v>0</v>
      </c>
      <c r="BI183" s="152">
        <f>IF(U183="nulová",N183,0)</f>
        <v>0</v>
      </c>
      <c r="BJ183" s="21" t="s">
        <v>40</v>
      </c>
      <c r="BK183" s="152">
        <f>ROUND(L183*K183,2)</f>
        <v>0</v>
      </c>
      <c r="BL183" s="21" t="s">
        <v>268</v>
      </c>
      <c r="BM183" s="21" t="s">
        <v>3154</v>
      </c>
    </row>
    <row r="184" s="1" customFormat="1" ht="38.25" customHeight="1">
      <c r="B184" s="45"/>
      <c r="C184" s="227" t="s">
        <v>471</v>
      </c>
      <c r="D184" s="227" t="s">
        <v>220</v>
      </c>
      <c r="E184" s="228" t="s">
        <v>3155</v>
      </c>
      <c r="F184" s="229" t="s">
        <v>3156</v>
      </c>
      <c r="G184" s="229"/>
      <c r="H184" s="229"/>
      <c r="I184" s="229"/>
      <c r="J184" s="230" t="s">
        <v>372</v>
      </c>
      <c r="K184" s="231">
        <v>11</v>
      </c>
      <c r="L184" s="232">
        <v>0</v>
      </c>
      <c r="M184" s="233"/>
      <c r="N184" s="234">
        <f>ROUND(L184*K184,2)</f>
        <v>0</v>
      </c>
      <c r="O184" s="234"/>
      <c r="P184" s="234"/>
      <c r="Q184" s="234"/>
      <c r="R184" s="47"/>
      <c r="T184" s="235" t="s">
        <v>22</v>
      </c>
      <c r="U184" s="55" t="s">
        <v>49</v>
      </c>
      <c r="V184" s="46"/>
      <c r="W184" s="236">
        <f>V184*K184</f>
        <v>0</v>
      </c>
      <c r="X184" s="236">
        <v>0.00022000000000000001</v>
      </c>
      <c r="Y184" s="236">
        <f>X184*K184</f>
        <v>0.0024200000000000003</v>
      </c>
      <c r="Z184" s="236">
        <v>0</v>
      </c>
      <c r="AA184" s="237">
        <f>Z184*K184</f>
        <v>0</v>
      </c>
      <c r="AR184" s="21" t="s">
        <v>268</v>
      </c>
      <c r="AT184" s="21" t="s">
        <v>220</v>
      </c>
      <c r="AU184" s="21" t="s">
        <v>93</v>
      </c>
      <c r="AY184" s="21" t="s">
        <v>219</v>
      </c>
      <c r="BE184" s="152">
        <f>IF(U184="základní",N184,0)</f>
        <v>0</v>
      </c>
      <c r="BF184" s="152">
        <f>IF(U184="snížená",N184,0)</f>
        <v>0</v>
      </c>
      <c r="BG184" s="152">
        <f>IF(U184="zákl. přenesená",N184,0)</f>
        <v>0</v>
      </c>
      <c r="BH184" s="152">
        <f>IF(U184="sníž. přenesená",N184,0)</f>
        <v>0</v>
      </c>
      <c r="BI184" s="152">
        <f>IF(U184="nulová",N184,0)</f>
        <v>0</v>
      </c>
      <c r="BJ184" s="21" t="s">
        <v>40</v>
      </c>
      <c r="BK184" s="152">
        <f>ROUND(L184*K184,2)</f>
        <v>0</v>
      </c>
      <c r="BL184" s="21" t="s">
        <v>268</v>
      </c>
      <c r="BM184" s="21" t="s">
        <v>3157</v>
      </c>
    </row>
    <row r="185" s="1" customFormat="1" ht="38.25" customHeight="1">
      <c r="B185" s="45"/>
      <c r="C185" s="227" t="s">
        <v>475</v>
      </c>
      <c r="D185" s="227" t="s">
        <v>220</v>
      </c>
      <c r="E185" s="228" t="s">
        <v>3158</v>
      </c>
      <c r="F185" s="229" t="s">
        <v>3159</v>
      </c>
      <c r="G185" s="229"/>
      <c r="H185" s="229"/>
      <c r="I185" s="229"/>
      <c r="J185" s="230" t="s">
        <v>372</v>
      </c>
      <c r="K185" s="231">
        <v>8</v>
      </c>
      <c r="L185" s="232">
        <v>0</v>
      </c>
      <c r="M185" s="233"/>
      <c r="N185" s="234">
        <f>ROUND(L185*K185,2)</f>
        <v>0</v>
      </c>
      <c r="O185" s="234"/>
      <c r="P185" s="234"/>
      <c r="Q185" s="234"/>
      <c r="R185" s="47"/>
      <c r="T185" s="235" t="s">
        <v>22</v>
      </c>
      <c r="U185" s="55" t="s">
        <v>49</v>
      </c>
      <c r="V185" s="46"/>
      <c r="W185" s="236">
        <f>V185*K185</f>
        <v>0</v>
      </c>
      <c r="X185" s="236">
        <v>0.0015</v>
      </c>
      <c r="Y185" s="236">
        <f>X185*K185</f>
        <v>0.012</v>
      </c>
      <c r="Z185" s="236">
        <v>0</v>
      </c>
      <c r="AA185" s="237">
        <f>Z185*K185</f>
        <v>0</v>
      </c>
      <c r="AR185" s="21" t="s">
        <v>268</v>
      </c>
      <c r="AT185" s="21" t="s">
        <v>220</v>
      </c>
      <c r="AU185" s="21" t="s">
        <v>93</v>
      </c>
      <c r="AY185" s="21" t="s">
        <v>219</v>
      </c>
      <c r="BE185" s="152">
        <f>IF(U185="základní",N185,0)</f>
        <v>0</v>
      </c>
      <c r="BF185" s="152">
        <f>IF(U185="snížená",N185,0)</f>
        <v>0</v>
      </c>
      <c r="BG185" s="152">
        <f>IF(U185="zákl. přenesená",N185,0)</f>
        <v>0</v>
      </c>
      <c r="BH185" s="152">
        <f>IF(U185="sníž. přenesená",N185,0)</f>
        <v>0</v>
      </c>
      <c r="BI185" s="152">
        <f>IF(U185="nulová",N185,0)</f>
        <v>0</v>
      </c>
      <c r="BJ185" s="21" t="s">
        <v>40</v>
      </c>
      <c r="BK185" s="152">
        <f>ROUND(L185*K185,2)</f>
        <v>0</v>
      </c>
      <c r="BL185" s="21" t="s">
        <v>268</v>
      </c>
      <c r="BM185" s="21" t="s">
        <v>3160</v>
      </c>
    </row>
    <row r="186" s="1" customFormat="1" ht="25.5" customHeight="1">
      <c r="B186" s="45"/>
      <c r="C186" s="227" t="s">
        <v>479</v>
      </c>
      <c r="D186" s="227" t="s">
        <v>220</v>
      </c>
      <c r="E186" s="228" t="s">
        <v>3161</v>
      </c>
      <c r="F186" s="229" t="s">
        <v>3162</v>
      </c>
      <c r="G186" s="229"/>
      <c r="H186" s="229"/>
      <c r="I186" s="229"/>
      <c r="J186" s="230" t="s">
        <v>372</v>
      </c>
      <c r="K186" s="231">
        <v>2</v>
      </c>
      <c r="L186" s="232">
        <v>0</v>
      </c>
      <c r="M186" s="233"/>
      <c r="N186" s="234">
        <f>ROUND(L186*K186,2)</f>
        <v>0</v>
      </c>
      <c r="O186" s="234"/>
      <c r="P186" s="234"/>
      <c r="Q186" s="234"/>
      <c r="R186" s="47"/>
      <c r="T186" s="235" t="s">
        <v>22</v>
      </c>
      <c r="U186" s="55" t="s">
        <v>49</v>
      </c>
      <c r="V186" s="46"/>
      <c r="W186" s="236">
        <f>V186*K186</f>
        <v>0</v>
      </c>
      <c r="X186" s="236">
        <v>0.00029</v>
      </c>
      <c r="Y186" s="236">
        <f>X186*K186</f>
        <v>0.00058</v>
      </c>
      <c r="Z186" s="236">
        <v>0</v>
      </c>
      <c r="AA186" s="237">
        <f>Z186*K186</f>
        <v>0</v>
      </c>
      <c r="AR186" s="21" t="s">
        <v>268</v>
      </c>
      <c r="AT186" s="21" t="s">
        <v>220</v>
      </c>
      <c r="AU186" s="21" t="s">
        <v>93</v>
      </c>
      <c r="AY186" s="21" t="s">
        <v>219</v>
      </c>
      <c r="BE186" s="152">
        <f>IF(U186="základní",N186,0)</f>
        <v>0</v>
      </c>
      <c r="BF186" s="152">
        <f>IF(U186="snížená",N186,0)</f>
        <v>0</v>
      </c>
      <c r="BG186" s="152">
        <f>IF(U186="zákl. přenesená",N186,0)</f>
        <v>0</v>
      </c>
      <c r="BH186" s="152">
        <f>IF(U186="sníž. přenesená",N186,0)</f>
        <v>0</v>
      </c>
      <c r="BI186" s="152">
        <f>IF(U186="nulová",N186,0)</f>
        <v>0</v>
      </c>
      <c r="BJ186" s="21" t="s">
        <v>40</v>
      </c>
      <c r="BK186" s="152">
        <f>ROUND(L186*K186,2)</f>
        <v>0</v>
      </c>
      <c r="BL186" s="21" t="s">
        <v>268</v>
      </c>
      <c r="BM186" s="21" t="s">
        <v>3163</v>
      </c>
    </row>
    <row r="187" s="1" customFormat="1" ht="25.5" customHeight="1">
      <c r="B187" s="45"/>
      <c r="C187" s="227" t="s">
        <v>483</v>
      </c>
      <c r="D187" s="227" t="s">
        <v>220</v>
      </c>
      <c r="E187" s="228" t="s">
        <v>1768</v>
      </c>
      <c r="F187" s="229" t="s">
        <v>1769</v>
      </c>
      <c r="G187" s="229"/>
      <c r="H187" s="229"/>
      <c r="I187" s="229"/>
      <c r="J187" s="230" t="s">
        <v>429</v>
      </c>
      <c r="K187" s="231">
        <v>396</v>
      </c>
      <c r="L187" s="232">
        <v>0</v>
      </c>
      <c r="M187" s="233"/>
      <c r="N187" s="234">
        <f>ROUND(L187*K187,2)</f>
        <v>0</v>
      </c>
      <c r="O187" s="234"/>
      <c r="P187" s="234"/>
      <c r="Q187" s="234"/>
      <c r="R187" s="47"/>
      <c r="T187" s="235" t="s">
        <v>22</v>
      </c>
      <c r="U187" s="55" t="s">
        <v>49</v>
      </c>
      <c r="V187" s="46"/>
      <c r="W187" s="236">
        <f>V187*K187</f>
        <v>0</v>
      </c>
      <c r="X187" s="236">
        <v>0</v>
      </c>
      <c r="Y187" s="236">
        <f>X187*K187</f>
        <v>0</v>
      </c>
      <c r="Z187" s="236">
        <v>0</v>
      </c>
      <c r="AA187" s="237">
        <f>Z187*K187</f>
        <v>0</v>
      </c>
      <c r="AR187" s="21" t="s">
        <v>268</v>
      </c>
      <c r="AT187" s="21" t="s">
        <v>220</v>
      </c>
      <c r="AU187" s="21" t="s">
        <v>93</v>
      </c>
      <c r="AY187" s="21" t="s">
        <v>219</v>
      </c>
      <c r="BE187" s="152">
        <f>IF(U187="základní",N187,0)</f>
        <v>0</v>
      </c>
      <c r="BF187" s="152">
        <f>IF(U187="snížená",N187,0)</f>
        <v>0</v>
      </c>
      <c r="BG187" s="152">
        <f>IF(U187="zákl. přenesená",N187,0)</f>
        <v>0</v>
      </c>
      <c r="BH187" s="152">
        <f>IF(U187="sníž. přenesená",N187,0)</f>
        <v>0</v>
      </c>
      <c r="BI187" s="152">
        <f>IF(U187="nulová",N187,0)</f>
        <v>0</v>
      </c>
      <c r="BJ187" s="21" t="s">
        <v>40</v>
      </c>
      <c r="BK187" s="152">
        <f>ROUND(L187*K187,2)</f>
        <v>0</v>
      </c>
      <c r="BL187" s="21" t="s">
        <v>268</v>
      </c>
      <c r="BM187" s="21" t="s">
        <v>3164</v>
      </c>
    </row>
    <row r="188" s="1" customFormat="1" ht="25.5" customHeight="1">
      <c r="B188" s="45"/>
      <c r="C188" s="227" t="s">
        <v>487</v>
      </c>
      <c r="D188" s="227" t="s">
        <v>220</v>
      </c>
      <c r="E188" s="228" t="s">
        <v>3165</v>
      </c>
      <c r="F188" s="229" t="s">
        <v>3166</v>
      </c>
      <c r="G188" s="229"/>
      <c r="H188" s="229"/>
      <c r="I188" s="229"/>
      <c r="J188" s="230" t="s">
        <v>429</v>
      </c>
      <c r="K188" s="231">
        <v>17</v>
      </c>
      <c r="L188" s="232">
        <v>0</v>
      </c>
      <c r="M188" s="233"/>
      <c r="N188" s="234">
        <f>ROUND(L188*K188,2)</f>
        <v>0</v>
      </c>
      <c r="O188" s="234"/>
      <c r="P188" s="234"/>
      <c r="Q188" s="234"/>
      <c r="R188" s="47"/>
      <c r="T188" s="235" t="s">
        <v>22</v>
      </c>
      <c r="U188" s="55" t="s">
        <v>49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268</v>
      </c>
      <c r="AT188" s="21" t="s">
        <v>220</v>
      </c>
      <c r="AU188" s="21" t="s">
        <v>93</v>
      </c>
      <c r="AY188" s="21" t="s">
        <v>219</v>
      </c>
      <c r="BE188" s="152">
        <f>IF(U188="základní",N188,0)</f>
        <v>0</v>
      </c>
      <c r="BF188" s="152">
        <f>IF(U188="snížená",N188,0)</f>
        <v>0</v>
      </c>
      <c r="BG188" s="152">
        <f>IF(U188="zákl. přenesená",N188,0)</f>
        <v>0</v>
      </c>
      <c r="BH188" s="152">
        <f>IF(U188="sníž. přenesená",N188,0)</f>
        <v>0</v>
      </c>
      <c r="BI188" s="152">
        <f>IF(U188="nulová",N188,0)</f>
        <v>0</v>
      </c>
      <c r="BJ188" s="21" t="s">
        <v>40</v>
      </c>
      <c r="BK188" s="152">
        <f>ROUND(L188*K188,2)</f>
        <v>0</v>
      </c>
      <c r="BL188" s="21" t="s">
        <v>268</v>
      </c>
      <c r="BM188" s="21" t="s">
        <v>3167</v>
      </c>
    </row>
    <row r="189" s="1" customFormat="1" ht="38.25" customHeight="1">
      <c r="B189" s="45"/>
      <c r="C189" s="227" t="s">
        <v>491</v>
      </c>
      <c r="D189" s="227" t="s">
        <v>220</v>
      </c>
      <c r="E189" s="228" t="s">
        <v>3168</v>
      </c>
      <c r="F189" s="229" t="s">
        <v>3169</v>
      </c>
      <c r="G189" s="229"/>
      <c r="H189" s="229"/>
      <c r="I189" s="229"/>
      <c r="J189" s="230" t="s">
        <v>429</v>
      </c>
      <c r="K189" s="231">
        <v>122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22</v>
      </c>
      <c r="U189" s="55" t="s">
        <v>49</v>
      </c>
      <c r="V189" s="46"/>
      <c r="W189" s="236">
        <f>V189*K189</f>
        <v>0</v>
      </c>
      <c r="X189" s="236">
        <v>0.00091</v>
      </c>
      <c r="Y189" s="236">
        <f>X189*K189</f>
        <v>0.11101999999999999</v>
      </c>
      <c r="Z189" s="236">
        <v>0</v>
      </c>
      <c r="AA189" s="237">
        <f>Z189*K189</f>
        <v>0</v>
      </c>
      <c r="AR189" s="21" t="s">
        <v>268</v>
      </c>
      <c r="AT189" s="21" t="s">
        <v>220</v>
      </c>
      <c r="AU189" s="21" t="s">
        <v>93</v>
      </c>
      <c r="AY189" s="21" t="s">
        <v>219</v>
      </c>
      <c r="BE189" s="152">
        <f>IF(U189="základní",N189,0)</f>
        <v>0</v>
      </c>
      <c r="BF189" s="152">
        <f>IF(U189="snížená",N189,0)</f>
        <v>0</v>
      </c>
      <c r="BG189" s="152">
        <f>IF(U189="zákl. přenesená",N189,0)</f>
        <v>0</v>
      </c>
      <c r="BH189" s="152">
        <f>IF(U189="sníž. přenesená",N189,0)</f>
        <v>0</v>
      </c>
      <c r="BI189" s="152">
        <f>IF(U189="nulová",N189,0)</f>
        <v>0</v>
      </c>
      <c r="BJ189" s="21" t="s">
        <v>40</v>
      </c>
      <c r="BK189" s="152">
        <f>ROUND(L189*K189,2)</f>
        <v>0</v>
      </c>
      <c r="BL189" s="21" t="s">
        <v>268</v>
      </c>
      <c r="BM189" s="21" t="s">
        <v>3170</v>
      </c>
    </row>
    <row r="190" s="1" customFormat="1" ht="25.5" customHeight="1">
      <c r="B190" s="45"/>
      <c r="C190" s="243" t="s">
        <v>495</v>
      </c>
      <c r="D190" s="243" t="s">
        <v>536</v>
      </c>
      <c r="E190" s="244" t="s">
        <v>3171</v>
      </c>
      <c r="F190" s="245" t="s">
        <v>3172</v>
      </c>
      <c r="G190" s="245"/>
      <c r="H190" s="245"/>
      <c r="I190" s="245"/>
      <c r="J190" s="246" t="s">
        <v>372</v>
      </c>
      <c r="K190" s="247">
        <v>1</v>
      </c>
      <c r="L190" s="248">
        <v>0</v>
      </c>
      <c r="M190" s="249"/>
      <c r="N190" s="250">
        <f>ROUND(L190*K190,2)</f>
        <v>0</v>
      </c>
      <c r="O190" s="234"/>
      <c r="P190" s="234"/>
      <c r="Q190" s="234"/>
      <c r="R190" s="47"/>
      <c r="T190" s="235" t="s">
        <v>22</v>
      </c>
      <c r="U190" s="55" t="s">
        <v>49</v>
      </c>
      <c r="V190" s="46"/>
      <c r="W190" s="236">
        <f>V190*K190</f>
        <v>0</v>
      </c>
      <c r="X190" s="236">
        <v>0.0016000000000000001</v>
      </c>
      <c r="Y190" s="236">
        <f>X190*K190</f>
        <v>0.0016000000000000001</v>
      </c>
      <c r="Z190" s="236">
        <v>0</v>
      </c>
      <c r="AA190" s="237">
        <f>Z190*K190</f>
        <v>0</v>
      </c>
      <c r="AR190" s="21" t="s">
        <v>414</v>
      </c>
      <c r="AT190" s="21" t="s">
        <v>536</v>
      </c>
      <c r="AU190" s="21" t="s">
        <v>93</v>
      </c>
      <c r="AY190" s="21" t="s">
        <v>219</v>
      </c>
      <c r="BE190" s="152">
        <f>IF(U190="základní",N190,0)</f>
        <v>0</v>
      </c>
      <c r="BF190" s="152">
        <f>IF(U190="snížená",N190,0)</f>
        <v>0</v>
      </c>
      <c r="BG190" s="152">
        <f>IF(U190="zákl. přenesená",N190,0)</f>
        <v>0</v>
      </c>
      <c r="BH190" s="152">
        <f>IF(U190="sníž. přenesená",N190,0)</f>
        <v>0</v>
      </c>
      <c r="BI190" s="152">
        <f>IF(U190="nulová",N190,0)</f>
        <v>0</v>
      </c>
      <c r="BJ190" s="21" t="s">
        <v>40</v>
      </c>
      <c r="BK190" s="152">
        <f>ROUND(L190*K190,2)</f>
        <v>0</v>
      </c>
      <c r="BL190" s="21" t="s">
        <v>268</v>
      </c>
      <c r="BM190" s="21" t="s">
        <v>3173</v>
      </c>
    </row>
    <row r="191" s="1" customFormat="1" ht="25.5" customHeight="1">
      <c r="B191" s="45"/>
      <c r="C191" s="243" t="s">
        <v>499</v>
      </c>
      <c r="D191" s="243" t="s">
        <v>536</v>
      </c>
      <c r="E191" s="244" t="s">
        <v>3174</v>
      </c>
      <c r="F191" s="245" t="s">
        <v>3175</v>
      </c>
      <c r="G191" s="245"/>
      <c r="H191" s="245"/>
      <c r="I191" s="245"/>
      <c r="J191" s="246" t="s">
        <v>372</v>
      </c>
      <c r="K191" s="247">
        <v>1</v>
      </c>
      <c r="L191" s="248">
        <v>0</v>
      </c>
      <c r="M191" s="249"/>
      <c r="N191" s="250">
        <f>ROUND(L191*K191,2)</f>
        <v>0</v>
      </c>
      <c r="O191" s="234"/>
      <c r="P191" s="234"/>
      <c r="Q191" s="234"/>
      <c r="R191" s="47"/>
      <c r="T191" s="235" t="s">
        <v>22</v>
      </c>
      <c r="U191" s="55" t="s">
        <v>49</v>
      </c>
      <c r="V191" s="46"/>
      <c r="W191" s="236">
        <f>V191*K191</f>
        <v>0</v>
      </c>
      <c r="X191" s="236">
        <v>0.0029399999999999999</v>
      </c>
      <c r="Y191" s="236">
        <f>X191*K191</f>
        <v>0.0029399999999999999</v>
      </c>
      <c r="Z191" s="236">
        <v>0</v>
      </c>
      <c r="AA191" s="237">
        <f>Z191*K191</f>
        <v>0</v>
      </c>
      <c r="AR191" s="21" t="s">
        <v>414</v>
      </c>
      <c r="AT191" s="21" t="s">
        <v>536</v>
      </c>
      <c r="AU191" s="21" t="s">
        <v>93</v>
      </c>
      <c r="AY191" s="21" t="s">
        <v>219</v>
      </c>
      <c r="BE191" s="152">
        <f>IF(U191="základní",N191,0)</f>
        <v>0</v>
      </c>
      <c r="BF191" s="152">
        <f>IF(U191="snížená",N191,0)</f>
        <v>0</v>
      </c>
      <c r="BG191" s="152">
        <f>IF(U191="zákl. přenesená",N191,0)</f>
        <v>0</v>
      </c>
      <c r="BH191" s="152">
        <f>IF(U191="sníž. přenesená",N191,0)</f>
        <v>0</v>
      </c>
      <c r="BI191" s="152">
        <f>IF(U191="nulová",N191,0)</f>
        <v>0</v>
      </c>
      <c r="BJ191" s="21" t="s">
        <v>40</v>
      </c>
      <c r="BK191" s="152">
        <f>ROUND(L191*K191,2)</f>
        <v>0</v>
      </c>
      <c r="BL191" s="21" t="s">
        <v>268</v>
      </c>
      <c r="BM191" s="21" t="s">
        <v>3176</v>
      </c>
    </row>
    <row r="192" s="1" customFormat="1" ht="25.5" customHeight="1">
      <c r="B192" s="45"/>
      <c r="C192" s="243" t="s">
        <v>503</v>
      </c>
      <c r="D192" s="243" t="s">
        <v>536</v>
      </c>
      <c r="E192" s="244" t="s">
        <v>3177</v>
      </c>
      <c r="F192" s="245" t="s">
        <v>3178</v>
      </c>
      <c r="G192" s="245"/>
      <c r="H192" s="245"/>
      <c r="I192" s="245"/>
      <c r="J192" s="246" t="s">
        <v>372</v>
      </c>
      <c r="K192" s="247">
        <v>2</v>
      </c>
      <c r="L192" s="248">
        <v>0</v>
      </c>
      <c r="M192" s="249"/>
      <c r="N192" s="250">
        <f>ROUND(L192*K192,2)</f>
        <v>0</v>
      </c>
      <c r="O192" s="234"/>
      <c r="P192" s="234"/>
      <c r="Q192" s="234"/>
      <c r="R192" s="47"/>
      <c r="T192" s="235" t="s">
        <v>22</v>
      </c>
      <c r="U192" s="55" t="s">
        <v>49</v>
      </c>
      <c r="V192" s="46"/>
      <c r="W192" s="236">
        <f>V192*K192</f>
        <v>0</v>
      </c>
      <c r="X192" s="236">
        <v>0.0046899999999999997</v>
      </c>
      <c r="Y192" s="236">
        <f>X192*K192</f>
        <v>0.0093799999999999994</v>
      </c>
      <c r="Z192" s="236">
        <v>0</v>
      </c>
      <c r="AA192" s="237">
        <f>Z192*K192</f>
        <v>0</v>
      </c>
      <c r="AR192" s="21" t="s">
        <v>414</v>
      </c>
      <c r="AT192" s="21" t="s">
        <v>536</v>
      </c>
      <c r="AU192" s="21" t="s">
        <v>93</v>
      </c>
      <c r="AY192" s="21" t="s">
        <v>219</v>
      </c>
      <c r="BE192" s="152">
        <f>IF(U192="základní",N192,0)</f>
        <v>0</v>
      </c>
      <c r="BF192" s="152">
        <f>IF(U192="snížená",N192,0)</f>
        <v>0</v>
      </c>
      <c r="BG192" s="152">
        <f>IF(U192="zákl. přenesená",N192,0)</f>
        <v>0</v>
      </c>
      <c r="BH192" s="152">
        <f>IF(U192="sníž. přenesená",N192,0)</f>
        <v>0</v>
      </c>
      <c r="BI192" s="152">
        <f>IF(U192="nulová",N192,0)</f>
        <v>0</v>
      </c>
      <c r="BJ192" s="21" t="s">
        <v>40</v>
      </c>
      <c r="BK192" s="152">
        <f>ROUND(L192*K192,2)</f>
        <v>0</v>
      </c>
      <c r="BL192" s="21" t="s">
        <v>268</v>
      </c>
      <c r="BM192" s="21" t="s">
        <v>3179</v>
      </c>
    </row>
    <row r="193" s="1" customFormat="1" ht="25.5" customHeight="1">
      <c r="B193" s="45"/>
      <c r="C193" s="243" t="s">
        <v>507</v>
      </c>
      <c r="D193" s="243" t="s">
        <v>536</v>
      </c>
      <c r="E193" s="244" t="s">
        <v>3180</v>
      </c>
      <c r="F193" s="245" t="s">
        <v>3181</v>
      </c>
      <c r="G193" s="245"/>
      <c r="H193" s="245"/>
      <c r="I193" s="245"/>
      <c r="J193" s="246" t="s">
        <v>372</v>
      </c>
      <c r="K193" s="247">
        <v>1</v>
      </c>
      <c r="L193" s="248">
        <v>0</v>
      </c>
      <c r="M193" s="249"/>
      <c r="N193" s="250">
        <f>ROUND(L193*K193,2)</f>
        <v>0</v>
      </c>
      <c r="O193" s="234"/>
      <c r="P193" s="234"/>
      <c r="Q193" s="234"/>
      <c r="R193" s="47"/>
      <c r="T193" s="235" t="s">
        <v>22</v>
      </c>
      <c r="U193" s="55" t="s">
        <v>49</v>
      </c>
      <c r="V193" s="46"/>
      <c r="W193" s="236">
        <f>V193*K193</f>
        <v>0</v>
      </c>
      <c r="X193" s="236">
        <v>0.01311</v>
      </c>
      <c r="Y193" s="236">
        <f>X193*K193</f>
        <v>0.01311</v>
      </c>
      <c r="Z193" s="236">
        <v>0</v>
      </c>
      <c r="AA193" s="237">
        <f>Z193*K193</f>
        <v>0</v>
      </c>
      <c r="AR193" s="21" t="s">
        <v>414</v>
      </c>
      <c r="AT193" s="21" t="s">
        <v>536</v>
      </c>
      <c r="AU193" s="21" t="s">
        <v>93</v>
      </c>
      <c r="AY193" s="21" t="s">
        <v>219</v>
      </c>
      <c r="BE193" s="152">
        <f>IF(U193="základní",N193,0)</f>
        <v>0</v>
      </c>
      <c r="BF193" s="152">
        <f>IF(U193="snížená",N193,0)</f>
        <v>0</v>
      </c>
      <c r="BG193" s="152">
        <f>IF(U193="zákl. přenesená",N193,0)</f>
        <v>0</v>
      </c>
      <c r="BH193" s="152">
        <f>IF(U193="sníž. přenesená",N193,0)</f>
        <v>0</v>
      </c>
      <c r="BI193" s="152">
        <f>IF(U193="nulová",N193,0)</f>
        <v>0</v>
      </c>
      <c r="BJ193" s="21" t="s">
        <v>40</v>
      </c>
      <c r="BK193" s="152">
        <f>ROUND(L193*K193,2)</f>
        <v>0</v>
      </c>
      <c r="BL193" s="21" t="s">
        <v>268</v>
      </c>
      <c r="BM193" s="21" t="s">
        <v>3182</v>
      </c>
    </row>
    <row r="194" s="1" customFormat="1" ht="16.5" customHeight="1">
      <c r="B194" s="45"/>
      <c r="C194" s="243" t="s">
        <v>511</v>
      </c>
      <c r="D194" s="243" t="s">
        <v>536</v>
      </c>
      <c r="E194" s="244" t="s">
        <v>3183</v>
      </c>
      <c r="F194" s="245" t="s">
        <v>3184</v>
      </c>
      <c r="G194" s="245"/>
      <c r="H194" s="245"/>
      <c r="I194" s="245"/>
      <c r="J194" s="246" t="s">
        <v>372</v>
      </c>
      <c r="K194" s="247">
        <v>3</v>
      </c>
      <c r="L194" s="248">
        <v>0</v>
      </c>
      <c r="M194" s="249"/>
      <c r="N194" s="250">
        <f>ROUND(L194*K194,2)</f>
        <v>0</v>
      </c>
      <c r="O194" s="234"/>
      <c r="P194" s="234"/>
      <c r="Q194" s="234"/>
      <c r="R194" s="47"/>
      <c r="T194" s="235" t="s">
        <v>22</v>
      </c>
      <c r="U194" s="55" t="s">
        <v>49</v>
      </c>
      <c r="V194" s="46"/>
      <c r="W194" s="236">
        <f>V194*K194</f>
        <v>0</v>
      </c>
      <c r="X194" s="236">
        <v>8.0000000000000007E-05</v>
      </c>
      <c r="Y194" s="236">
        <f>X194*K194</f>
        <v>0.00024000000000000003</v>
      </c>
      <c r="Z194" s="236">
        <v>0</v>
      </c>
      <c r="AA194" s="237">
        <f>Z194*K194</f>
        <v>0</v>
      </c>
      <c r="AR194" s="21" t="s">
        <v>414</v>
      </c>
      <c r="AT194" s="21" t="s">
        <v>536</v>
      </c>
      <c r="AU194" s="21" t="s">
        <v>93</v>
      </c>
      <c r="AY194" s="21" t="s">
        <v>219</v>
      </c>
      <c r="BE194" s="152">
        <f>IF(U194="základní",N194,0)</f>
        <v>0</v>
      </c>
      <c r="BF194" s="152">
        <f>IF(U194="snížená",N194,0)</f>
        <v>0</v>
      </c>
      <c r="BG194" s="152">
        <f>IF(U194="zákl. přenesená",N194,0)</f>
        <v>0</v>
      </c>
      <c r="BH194" s="152">
        <f>IF(U194="sníž. přenesená",N194,0)</f>
        <v>0</v>
      </c>
      <c r="BI194" s="152">
        <f>IF(U194="nulová",N194,0)</f>
        <v>0</v>
      </c>
      <c r="BJ194" s="21" t="s">
        <v>40</v>
      </c>
      <c r="BK194" s="152">
        <f>ROUND(L194*K194,2)</f>
        <v>0</v>
      </c>
      <c r="BL194" s="21" t="s">
        <v>268</v>
      </c>
      <c r="BM194" s="21" t="s">
        <v>3185</v>
      </c>
    </row>
    <row r="195" s="1" customFormat="1" ht="16.5" customHeight="1">
      <c r="B195" s="45"/>
      <c r="C195" s="243" t="s">
        <v>515</v>
      </c>
      <c r="D195" s="243" t="s">
        <v>536</v>
      </c>
      <c r="E195" s="244" t="s">
        <v>3186</v>
      </c>
      <c r="F195" s="245" t="s">
        <v>3187</v>
      </c>
      <c r="G195" s="245"/>
      <c r="H195" s="245"/>
      <c r="I195" s="245"/>
      <c r="J195" s="246" t="s">
        <v>372</v>
      </c>
      <c r="K195" s="247">
        <v>3</v>
      </c>
      <c r="L195" s="248">
        <v>0</v>
      </c>
      <c r="M195" s="249"/>
      <c r="N195" s="250">
        <f>ROUND(L195*K195,2)</f>
        <v>0</v>
      </c>
      <c r="O195" s="234"/>
      <c r="P195" s="234"/>
      <c r="Q195" s="234"/>
      <c r="R195" s="47"/>
      <c r="T195" s="235" t="s">
        <v>22</v>
      </c>
      <c r="U195" s="55" t="s">
        <v>49</v>
      </c>
      <c r="V195" s="46"/>
      <c r="W195" s="236">
        <f>V195*K195</f>
        <v>0</v>
      </c>
      <c r="X195" s="236">
        <v>0.00013999999999999999</v>
      </c>
      <c r="Y195" s="236">
        <f>X195*K195</f>
        <v>0.00041999999999999996</v>
      </c>
      <c r="Z195" s="236">
        <v>0</v>
      </c>
      <c r="AA195" s="237">
        <f>Z195*K195</f>
        <v>0</v>
      </c>
      <c r="AR195" s="21" t="s">
        <v>414</v>
      </c>
      <c r="AT195" s="21" t="s">
        <v>536</v>
      </c>
      <c r="AU195" s="21" t="s">
        <v>93</v>
      </c>
      <c r="AY195" s="21" t="s">
        <v>219</v>
      </c>
      <c r="BE195" s="152">
        <f>IF(U195="základní",N195,0)</f>
        <v>0</v>
      </c>
      <c r="BF195" s="152">
        <f>IF(U195="snížená",N195,0)</f>
        <v>0</v>
      </c>
      <c r="BG195" s="152">
        <f>IF(U195="zákl. přenesená",N195,0)</f>
        <v>0</v>
      </c>
      <c r="BH195" s="152">
        <f>IF(U195="sníž. přenesená",N195,0)</f>
        <v>0</v>
      </c>
      <c r="BI195" s="152">
        <f>IF(U195="nulová",N195,0)</f>
        <v>0</v>
      </c>
      <c r="BJ195" s="21" t="s">
        <v>40</v>
      </c>
      <c r="BK195" s="152">
        <f>ROUND(L195*K195,2)</f>
        <v>0</v>
      </c>
      <c r="BL195" s="21" t="s">
        <v>268</v>
      </c>
      <c r="BM195" s="21" t="s">
        <v>3188</v>
      </c>
    </row>
    <row r="196" s="1" customFormat="1" ht="16.5" customHeight="1">
      <c r="B196" s="45"/>
      <c r="C196" s="243" t="s">
        <v>519</v>
      </c>
      <c r="D196" s="243" t="s">
        <v>536</v>
      </c>
      <c r="E196" s="244" t="s">
        <v>3189</v>
      </c>
      <c r="F196" s="245" t="s">
        <v>3190</v>
      </c>
      <c r="G196" s="245"/>
      <c r="H196" s="245"/>
      <c r="I196" s="245"/>
      <c r="J196" s="246" t="s">
        <v>372</v>
      </c>
      <c r="K196" s="247">
        <v>5</v>
      </c>
      <c r="L196" s="248">
        <v>0</v>
      </c>
      <c r="M196" s="249"/>
      <c r="N196" s="250">
        <f>ROUND(L196*K196,2)</f>
        <v>0</v>
      </c>
      <c r="O196" s="234"/>
      <c r="P196" s="234"/>
      <c r="Q196" s="234"/>
      <c r="R196" s="47"/>
      <c r="T196" s="235" t="s">
        <v>22</v>
      </c>
      <c r="U196" s="55" t="s">
        <v>49</v>
      </c>
      <c r="V196" s="46"/>
      <c r="W196" s="236">
        <f>V196*K196</f>
        <v>0</v>
      </c>
      <c r="X196" s="236">
        <v>0.00033</v>
      </c>
      <c r="Y196" s="236">
        <f>X196*K196</f>
        <v>0.00165</v>
      </c>
      <c r="Z196" s="236">
        <v>0</v>
      </c>
      <c r="AA196" s="237">
        <f>Z196*K196</f>
        <v>0</v>
      </c>
      <c r="AR196" s="21" t="s">
        <v>414</v>
      </c>
      <c r="AT196" s="21" t="s">
        <v>536</v>
      </c>
      <c r="AU196" s="21" t="s">
        <v>93</v>
      </c>
      <c r="AY196" s="21" t="s">
        <v>219</v>
      </c>
      <c r="BE196" s="152">
        <f>IF(U196="základní",N196,0)</f>
        <v>0</v>
      </c>
      <c r="BF196" s="152">
        <f>IF(U196="snížená",N196,0)</f>
        <v>0</v>
      </c>
      <c r="BG196" s="152">
        <f>IF(U196="zákl. přenesená",N196,0)</f>
        <v>0</v>
      </c>
      <c r="BH196" s="152">
        <f>IF(U196="sníž. přenesená",N196,0)</f>
        <v>0</v>
      </c>
      <c r="BI196" s="152">
        <f>IF(U196="nulová",N196,0)</f>
        <v>0</v>
      </c>
      <c r="BJ196" s="21" t="s">
        <v>40</v>
      </c>
      <c r="BK196" s="152">
        <f>ROUND(L196*K196,2)</f>
        <v>0</v>
      </c>
      <c r="BL196" s="21" t="s">
        <v>268</v>
      </c>
      <c r="BM196" s="21" t="s">
        <v>3191</v>
      </c>
    </row>
    <row r="197" s="1" customFormat="1" ht="25.5" customHeight="1">
      <c r="B197" s="45"/>
      <c r="C197" s="227" t="s">
        <v>523</v>
      </c>
      <c r="D197" s="227" t="s">
        <v>220</v>
      </c>
      <c r="E197" s="228" t="s">
        <v>3192</v>
      </c>
      <c r="F197" s="229" t="s">
        <v>3193</v>
      </c>
      <c r="G197" s="229"/>
      <c r="H197" s="229"/>
      <c r="I197" s="229"/>
      <c r="J197" s="230" t="s">
        <v>273</v>
      </c>
      <c r="K197" s="242">
        <v>0</v>
      </c>
      <c r="L197" s="232">
        <v>0</v>
      </c>
      <c r="M197" s="233"/>
      <c r="N197" s="234">
        <f>ROUND(L197*K197,2)</f>
        <v>0</v>
      </c>
      <c r="O197" s="234"/>
      <c r="P197" s="234"/>
      <c r="Q197" s="234"/>
      <c r="R197" s="47"/>
      <c r="T197" s="235" t="s">
        <v>22</v>
      </c>
      <c r="U197" s="55" t="s">
        <v>49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268</v>
      </c>
      <c r="AT197" s="21" t="s">
        <v>220</v>
      </c>
      <c r="AU197" s="21" t="s">
        <v>93</v>
      </c>
      <c r="AY197" s="21" t="s">
        <v>219</v>
      </c>
      <c r="BE197" s="152">
        <f>IF(U197="základní",N197,0)</f>
        <v>0</v>
      </c>
      <c r="BF197" s="152">
        <f>IF(U197="snížená",N197,0)</f>
        <v>0</v>
      </c>
      <c r="BG197" s="152">
        <f>IF(U197="zákl. přenesená",N197,0)</f>
        <v>0</v>
      </c>
      <c r="BH197" s="152">
        <f>IF(U197="sníž. přenesená",N197,0)</f>
        <v>0</v>
      </c>
      <c r="BI197" s="152">
        <f>IF(U197="nulová",N197,0)</f>
        <v>0</v>
      </c>
      <c r="BJ197" s="21" t="s">
        <v>40</v>
      </c>
      <c r="BK197" s="152">
        <f>ROUND(L197*K197,2)</f>
        <v>0</v>
      </c>
      <c r="BL197" s="21" t="s">
        <v>268</v>
      </c>
      <c r="BM197" s="21" t="s">
        <v>3194</v>
      </c>
    </row>
    <row r="198" s="10" customFormat="1" ht="29.88" customHeight="1">
      <c r="B198" s="213"/>
      <c r="C198" s="214"/>
      <c r="D198" s="224" t="s">
        <v>3029</v>
      </c>
      <c r="E198" s="224"/>
      <c r="F198" s="224"/>
      <c r="G198" s="224"/>
      <c r="H198" s="224"/>
      <c r="I198" s="224"/>
      <c r="J198" s="224"/>
      <c r="K198" s="224"/>
      <c r="L198" s="224"/>
      <c r="M198" s="224"/>
      <c r="N198" s="238">
        <f>BK198</f>
        <v>0</v>
      </c>
      <c r="O198" s="239"/>
      <c r="P198" s="239"/>
      <c r="Q198" s="239"/>
      <c r="R198" s="217"/>
      <c r="T198" s="218"/>
      <c r="U198" s="214"/>
      <c r="V198" s="214"/>
      <c r="W198" s="219">
        <f>SUM(W199:W248)</f>
        <v>0</v>
      </c>
      <c r="X198" s="214"/>
      <c r="Y198" s="219">
        <f>SUM(Y199:Y248)</f>
        <v>1.3462760000000003</v>
      </c>
      <c r="Z198" s="214"/>
      <c r="AA198" s="220">
        <f>SUM(AA199:AA248)</f>
        <v>0</v>
      </c>
      <c r="AR198" s="221" t="s">
        <v>93</v>
      </c>
      <c r="AT198" s="222" t="s">
        <v>83</v>
      </c>
      <c r="AU198" s="222" t="s">
        <v>40</v>
      </c>
      <c r="AY198" s="221" t="s">
        <v>219</v>
      </c>
      <c r="BK198" s="223">
        <f>SUM(BK199:BK248)</f>
        <v>0</v>
      </c>
    </row>
    <row r="199" s="1" customFormat="1" ht="25.5" customHeight="1">
      <c r="B199" s="45"/>
      <c r="C199" s="227" t="s">
        <v>527</v>
      </c>
      <c r="D199" s="227" t="s">
        <v>220</v>
      </c>
      <c r="E199" s="228" t="s">
        <v>3195</v>
      </c>
      <c r="F199" s="229" t="s">
        <v>3196</v>
      </c>
      <c r="G199" s="229"/>
      <c r="H199" s="229"/>
      <c r="I199" s="229"/>
      <c r="J199" s="230" t="s">
        <v>429</v>
      </c>
      <c r="K199" s="231">
        <v>355</v>
      </c>
      <c r="L199" s="232">
        <v>0</v>
      </c>
      <c r="M199" s="233"/>
      <c r="N199" s="234">
        <f>ROUND(L199*K199,2)</f>
        <v>0</v>
      </c>
      <c r="O199" s="234"/>
      <c r="P199" s="234"/>
      <c r="Q199" s="234"/>
      <c r="R199" s="47"/>
      <c r="T199" s="235" t="s">
        <v>22</v>
      </c>
      <c r="U199" s="55" t="s">
        <v>49</v>
      </c>
      <c r="V199" s="46"/>
      <c r="W199" s="236">
        <f>V199*K199</f>
        <v>0</v>
      </c>
      <c r="X199" s="236">
        <v>0.00066</v>
      </c>
      <c r="Y199" s="236">
        <f>X199*K199</f>
        <v>0.23430000000000001</v>
      </c>
      <c r="Z199" s="236">
        <v>0</v>
      </c>
      <c r="AA199" s="237">
        <f>Z199*K199</f>
        <v>0</v>
      </c>
      <c r="AR199" s="21" t="s">
        <v>268</v>
      </c>
      <c r="AT199" s="21" t="s">
        <v>220</v>
      </c>
      <c r="AU199" s="21" t="s">
        <v>93</v>
      </c>
      <c r="AY199" s="21" t="s">
        <v>219</v>
      </c>
      <c r="BE199" s="152">
        <f>IF(U199="základní",N199,0)</f>
        <v>0</v>
      </c>
      <c r="BF199" s="152">
        <f>IF(U199="snížená",N199,0)</f>
        <v>0</v>
      </c>
      <c r="BG199" s="152">
        <f>IF(U199="zákl. přenesená",N199,0)</f>
        <v>0</v>
      </c>
      <c r="BH199" s="152">
        <f>IF(U199="sníž. přenesená",N199,0)</f>
        <v>0</v>
      </c>
      <c r="BI199" s="152">
        <f>IF(U199="nulová",N199,0)</f>
        <v>0</v>
      </c>
      <c r="BJ199" s="21" t="s">
        <v>40</v>
      </c>
      <c r="BK199" s="152">
        <f>ROUND(L199*K199,2)</f>
        <v>0</v>
      </c>
      <c r="BL199" s="21" t="s">
        <v>268</v>
      </c>
      <c r="BM199" s="21" t="s">
        <v>3197</v>
      </c>
    </row>
    <row r="200" s="1" customFormat="1" ht="25.5" customHeight="1">
      <c r="B200" s="45"/>
      <c r="C200" s="227" t="s">
        <v>531</v>
      </c>
      <c r="D200" s="227" t="s">
        <v>220</v>
      </c>
      <c r="E200" s="228" t="s">
        <v>3198</v>
      </c>
      <c r="F200" s="229" t="s">
        <v>3199</v>
      </c>
      <c r="G200" s="229"/>
      <c r="H200" s="229"/>
      <c r="I200" s="229"/>
      <c r="J200" s="230" t="s">
        <v>429</v>
      </c>
      <c r="K200" s="231">
        <v>147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22</v>
      </c>
      <c r="U200" s="55" t="s">
        <v>49</v>
      </c>
      <c r="V200" s="46"/>
      <c r="W200" s="236">
        <f>V200*K200</f>
        <v>0</v>
      </c>
      <c r="X200" s="236">
        <v>0.00091</v>
      </c>
      <c r="Y200" s="236">
        <f>X200*K200</f>
        <v>0.13377</v>
      </c>
      <c r="Z200" s="236">
        <v>0</v>
      </c>
      <c r="AA200" s="237">
        <f>Z200*K200</f>
        <v>0</v>
      </c>
      <c r="AR200" s="21" t="s">
        <v>268</v>
      </c>
      <c r="AT200" s="21" t="s">
        <v>220</v>
      </c>
      <c r="AU200" s="21" t="s">
        <v>93</v>
      </c>
      <c r="AY200" s="21" t="s">
        <v>219</v>
      </c>
      <c r="BE200" s="152">
        <f>IF(U200="základní",N200,0)</f>
        <v>0</v>
      </c>
      <c r="BF200" s="152">
        <f>IF(U200="snížená",N200,0)</f>
        <v>0</v>
      </c>
      <c r="BG200" s="152">
        <f>IF(U200="zákl. přenesená",N200,0)</f>
        <v>0</v>
      </c>
      <c r="BH200" s="152">
        <f>IF(U200="sníž. přenesená",N200,0)</f>
        <v>0</v>
      </c>
      <c r="BI200" s="152">
        <f>IF(U200="nulová",N200,0)</f>
        <v>0</v>
      </c>
      <c r="BJ200" s="21" t="s">
        <v>40</v>
      </c>
      <c r="BK200" s="152">
        <f>ROUND(L200*K200,2)</f>
        <v>0</v>
      </c>
      <c r="BL200" s="21" t="s">
        <v>268</v>
      </c>
      <c r="BM200" s="21" t="s">
        <v>3200</v>
      </c>
    </row>
    <row r="201" s="1" customFormat="1" ht="25.5" customHeight="1">
      <c r="B201" s="45"/>
      <c r="C201" s="227" t="s">
        <v>535</v>
      </c>
      <c r="D201" s="227" t="s">
        <v>220</v>
      </c>
      <c r="E201" s="228" t="s">
        <v>3201</v>
      </c>
      <c r="F201" s="229" t="s">
        <v>3202</v>
      </c>
      <c r="G201" s="229"/>
      <c r="H201" s="229"/>
      <c r="I201" s="229"/>
      <c r="J201" s="230" t="s">
        <v>429</v>
      </c>
      <c r="K201" s="231">
        <v>91</v>
      </c>
      <c r="L201" s="232">
        <v>0</v>
      </c>
      <c r="M201" s="233"/>
      <c r="N201" s="234">
        <f>ROUND(L201*K201,2)</f>
        <v>0</v>
      </c>
      <c r="O201" s="234"/>
      <c r="P201" s="234"/>
      <c r="Q201" s="234"/>
      <c r="R201" s="47"/>
      <c r="T201" s="235" t="s">
        <v>22</v>
      </c>
      <c r="U201" s="55" t="s">
        <v>49</v>
      </c>
      <c r="V201" s="46"/>
      <c r="W201" s="236">
        <f>V201*K201</f>
        <v>0</v>
      </c>
      <c r="X201" s="236">
        <v>0.0011900000000000001</v>
      </c>
      <c r="Y201" s="236">
        <f>X201*K201</f>
        <v>0.10829000000000001</v>
      </c>
      <c r="Z201" s="236">
        <v>0</v>
      </c>
      <c r="AA201" s="237">
        <f>Z201*K201</f>
        <v>0</v>
      </c>
      <c r="AR201" s="21" t="s">
        <v>268</v>
      </c>
      <c r="AT201" s="21" t="s">
        <v>220</v>
      </c>
      <c r="AU201" s="21" t="s">
        <v>93</v>
      </c>
      <c r="AY201" s="21" t="s">
        <v>219</v>
      </c>
      <c r="BE201" s="152">
        <f>IF(U201="základní",N201,0)</f>
        <v>0</v>
      </c>
      <c r="BF201" s="152">
        <f>IF(U201="snížená",N201,0)</f>
        <v>0</v>
      </c>
      <c r="BG201" s="152">
        <f>IF(U201="zákl. přenesená",N201,0)</f>
        <v>0</v>
      </c>
      <c r="BH201" s="152">
        <f>IF(U201="sníž. přenesená",N201,0)</f>
        <v>0</v>
      </c>
      <c r="BI201" s="152">
        <f>IF(U201="nulová",N201,0)</f>
        <v>0</v>
      </c>
      <c r="BJ201" s="21" t="s">
        <v>40</v>
      </c>
      <c r="BK201" s="152">
        <f>ROUND(L201*K201,2)</f>
        <v>0</v>
      </c>
      <c r="BL201" s="21" t="s">
        <v>268</v>
      </c>
      <c r="BM201" s="21" t="s">
        <v>3203</v>
      </c>
    </row>
    <row r="202" s="1" customFormat="1" ht="25.5" customHeight="1">
      <c r="B202" s="45"/>
      <c r="C202" s="227" t="s">
        <v>540</v>
      </c>
      <c r="D202" s="227" t="s">
        <v>220</v>
      </c>
      <c r="E202" s="228" t="s">
        <v>3204</v>
      </c>
      <c r="F202" s="229" t="s">
        <v>3205</v>
      </c>
      <c r="G202" s="229"/>
      <c r="H202" s="229"/>
      <c r="I202" s="229"/>
      <c r="J202" s="230" t="s">
        <v>429</v>
      </c>
      <c r="K202" s="231">
        <v>37</v>
      </c>
      <c r="L202" s="232">
        <v>0</v>
      </c>
      <c r="M202" s="233"/>
      <c r="N202" s="234">
        <f>ROUND(L202*K202,2)</f>
        <v>0</v>
      </c>
      <c r="O202" s="234"/>
      <c r="P202" s="234"/>
      <c r="Q202" s="234"/>
      <c r="R202" s="47"/>
      <c r="T202" s="235" t="s">
        <v>22</v>
      </c>
      <c r="U202" s="55" t="s">
        <v>49</v>
      </c>
      <c r="V202" s="46"/>
      <c r="W202" s="236">
        <f>V202*K202</f>
        <v>0</v>
      </c>
      <c r="X202" s="236">
        <v>0.0025200000000000001</v>
      </c>
      <c r="Y202" s="236">
        <f>X202*K202</f>
        <v>0.093240000000000003</v>
      </c>
      <c r="Z202" s="236">
        <v>0</v>
      </c>
      <c r="AA202" s="237">
        <f>Z202*K202</f>
        <v>0</v>
      </c>
      <c r="AR202" s="21" t="s">
        <v>268</v>
      </c>
      <c r="AT202" s="21" t="s">
        <v>220</v>
      </c>
      <c r="AU202" s="21" t="s">
        <v>93</v>
      </c>
      <c r="AY202" s="21" t="s">
        <v>219</v>
      </c>
      <c r="BE202" s="152">
        <f>IF(U202="základní",N202,0)</f>
        <v>0</v>
      </c>
      <c r="BF202" s="152">
        <f>IF(U202="snížená",N202,0)</f>
        <v>0</v>
      </c>
      <c r="BG202" s="152">
        <f>IF(U202="zákl. přenesená",N202,0)</f>
        <v>0</v>
      </c>
      <c r="BH202" s="152">
        <f>IF(U202="sníž. přenesená",N202,0)</f>
        <v>0</v>
      </c>
      <c r="BI202" s="152">
        <f>IF(U202="nulová",N202,0)</f>
        <v>0</v>
      </c>
      <c r="BJ202" s="21" t="s">
        <v>40</v>
      </c>
      <c r="BK202" s="152">
        <f>ROUND(L202*K202,2)</f>
        <v>0</v>
      </c>
      <c r="BL202" s="21" t="s">
        <v>268</v>
      </c>
      <c r="BM202" s="21" t="s">
        <v>3206</v>
      </c>
    </row>
    <row r="203" s="1" customFormat="1" ht="25.5" customHeight="1">
      <c r="B203" s="45"/>
      <c r="C203" s="227" t="s">
        <v>544</v>
      </c>
      <c r="D203" s="227" t="s">
        <v>220</v>
      </c>
      <c r="E203" s="228" t="s">
        <v>3207</v>
      </c>
      <c r="F203" s="229" t="s">
        <v>3208</v>
      </c>
      <c r="G203" s="229"/>
      <c r="H203" s="229"/>
      <c r="I203" s="229"/>
      <c r="J203" s="230" t="s">
        <v>429</v>
      </c>
      <c r="K203" s="231">
        <v>50</v>
      </c>
      <c r="L203" s="232">
        <v>0</v>
      </c>
      <c r="M203" s="233"/>
      <c r="N203" s="234">
        <f>ROUND(L203*K203,2)</f>
        <v>0</v>
      </c>
      <c r="O203" s="234"/>
      <c r="P203" s="234"/>
      <c r="Q203" s="234"/>
      <c r="R203" s="47"/>
      <c r="T203" s="235" t="s">
        <v>22</v>
      </c>
      <c r="U203" s="55" t="s">
        <v>49</v>
      </c>
      <c r="V203" s="46"/>
      <c r="W203" s="236">
        <f>V203*K203</f>
        <v>0</v>
      </c>
      <c r="X203" s="236">
        <v>0.0035000000000000001</v>
      </c>
      <c r="Y203" s="236">
        <f>X203*K203</f>
        <v>0.17500000000000002</v>
      </c>
      <c r="Z203" s="236">
        <v>0</v>
      </c>
      <c r="AA203" s="237">
        <f>Z203*K203</f>
        <v>0</v>
      </c>
      <c r="AR203" s="21" t="s">
        <v>268</v>
      </c>
      <c r="AT203" s="21" t="s">
        <v>220</v>
      </c>
      <c r="AU203" s="21" t="s">
        <v>93</v>
      </c>
      <c r="AY203" s="21" t="s">
        <v>219</v>
      </c>
      <c r="BE203" s="152">
        <f>IF(U203="základní",N203,0)</f>
        <v>0</v>
      </c>
      <c r="BF203" s="152">
        <f>IF(U203="snížená",N203,0)</f>
        <v>0</v>
      </c>
      <c r="BG203" s="152">
        <f>IF(U203="zákl. přenesená",N203,0)</f>
        <v>0</v>
      </c>
      <c r="BH203" s="152">
        <f>IF(U203="sníž. přenesená",N203,0)</f>
        <v>0</v>
      </c>
      <c r="BI203" s="152">
        <f>IF(U203="nulová",N203,0)</f>
        <v>0</v>
      </c>
      <c r="BJ203" s="21" t="s">
        <v>40</v>
      </c>
      <c r="BK203" s="152">
        <f>ROUND(L203*K203,2)</f>
        <v>0</v>
      </c>
      <c r="BL203" s="21" t="s">
        <v>268</v>
      </c>
      <c r="BM203" s="21" t="s">
        <v>3209</v>
      </c>
    </row>
    <row r="204" s="1" customFormat="1" ht="25.5" customHeight="1">
      <c r="B204" s="45"/>
      <c r="C204" s="227" t="s">
        <v>548</v>
      </c>
      <c r="D204" s="227" t="s">
        <v>220</v>
      </c>
      <c r="E204" s="228" t="s">
        <v>3210</v>
      </c>
      <c r="F204" s="229" t="s">
        <v>3211</v>
      </c>
      <c r="G204" s="229"/>
      <c r="H204" s="229"/>
      <c r="I204" s="229"/>
      <c r="J204" s="230" t="s">
        <v>429</v>
      </c>
      <c r="K204" s="231">
        <v>13</v>
      </c>
      <c r="L204" s="232">
        <v>0</v>
      </c>
      <c r="M204" s="233"/>
      <c r="N204" s="234">
        <f>ROUND(L204*K204,2)</f>
        <v>0</v>
      </c>
      <c r="O204" s="234"/>
      <c r="P204" s="234"/>
      <c r="Q204" s="234"/>
      <c r="R204" s="47"/>
      <c r="T204" s="235" t="s">
        <v>22</v>
      </c>
      <c r="U204" s="55" t="s">
        <v>49</v>
      </c>
      <c r="V204" s="46"/>
      <c r="W204" s="236">
        <f>V204*K204</f>
        <v>0</v>
      </c>
      <c r="X204" s="236">
        <v>0.0058599999999999998</v>
      </c>
      <c r="Y204" s="236">
        <f>X204*K204</f>
        <v>0.076179999999999998</v>
      </c>
      <c r="Z204" s="236">
        <v>0</v>
      </c>
      <c r="AA204" s="237">
        <f>Z204*K204</f>
        <v>0</v>
      </c>
      <c r="AR204" s="21" t="s">
        <v>268</v>
      </c>
      <c r="AT204" s="21" t="s">
        <v>220</v>
      </c>
      <c r="AU204" s="21" t="s">
        <v>93</v>
      </c>
      <c r="AY204" s="21" t="s">
        <v>219</v>
      </c>
      <c r="BE204" s="152">
        <f>IF(U204="základní",N204,0)</f>
        <v>0</v>
      </c>
      <c r="BF204" s="152">
        <f>IF(U204="snížená",N204,0)</f>
        <v>0</v>
      </c>
      <c r="BG204" s="152">
        <f>IF(U204="zákl. přenesená",N204,0)</f>
        <v>0</v>
      </c>
      <c r="BH204" s="152">
        <f>IF(U204="sníž. přenesená",N204,0)</f>
        <v>0</v>
      </c>
      <c r="BI204" s="152">
        <f>IF(U204="nulová",N204,0)</f>
        <v>0</v>
      </c>
      <c r="BJ204" s="21" t="s">
        <v>40</v>
      </c>
      <c r="BK204" s="152">
        <f>ROUND(L204*K204,2)</f>
        <v>0</v>
      </c>
      <c r="BL204" s="21" t="s">
        <v>268</v>
      </c>
      <c r="BM204" s="21" t="s">
        <v>3212</v>
      </c>
    </row>
    <row r="205" s="1" customFormat="1" ht="38.25" customHeight="1">
      <c r="B205" s="45"/>
      <c r="C205" s="227" t="s">
        <v>552</v>
      </c>
      <c r="D205" s="227" t="s">
        <v>220</v>
      </c>
      <c r="E205" s="228" t="s">
        <v>3213</v>
      </c>
      <c r="F205" s="229" t="s">
        <v>3214</v>
      </c>
      <c r="G205" s="229"/>
      <c r="H205" s="229"/>
      <c r="I205" s="229"/>
      <c r="J205" s="230" t="s">
        <v>429</v>
      </c>
      <c r="K205" s="231">
        <v>227</v>
      </c>
      <c r="L205" s="232">
        <v>0</v>
      </c>
      <c r="M205" s="233"/>
      <c r="N205" s="234">
        <f>ROUND(L205*K205,2)</f>
        <v>0</v>
      </c>
      <c r="O205" s="234"/>
      <c r="P205" s="234"/>
      <c r="Q205" s="234"/>
      <c r="R205" s="47"/>
      <c r="T205" s="235" t="s">
        <v>22</v>
      </c>
      <c r="U205" s="55" t="s">
        <v>49</v>
      </c>
      <c r="V205" s="46"/>
      <c r="W205" s="236">
        <f>V205*K205</f>
        <v>0</v>
      </c>
      <c r="X205" s="236">
        <v>3.0000000000000001E-05</v>
      </c>
      <c r="Y205" s="236">
        <f>X205*K205</f>
        <v>0.0068100000000000001</v>
      </c>
      <c r="Z205" s="236">
        <v>0</v>
      </c>
      <c r="AA205" s="237">
        <f>Z205*K205</f>
        <v>0</v>
      </c>
      <c r="AR205" s="21" t="s">
        <v>268</v>
      </c>
      <c r="AT205" s="21" t="s">
        <v>220</v>
      </c>
      <c r="AU205" s="21" t="s">
        <v>93</v>
      </c>
      <c r="AY205" s="21" t="s">
        <v>219</v>
      </c>
      <c r="BE205" s="152">
        <f>IF(U205="základní",N205,0)</f>
        <v>0</v>
      </c>
      <c r="BF205" s="152">
        <f>IF(U205="snížená",N205,0)</f>
        <v>0</v>
      </c>
      <c r="BG205" s="152">
        <f>IF(U205="zákl. přenesená",N205,0)</f>
        <v>0</v>
      </c>
      <c r="BH205" s="152">
        <f>IF(U205="sníž. přenesená",N205,0)</f>
        <v>0</v>
      </c>
      <c r="BI205" s="152">
        <f>IF(U205="nulová",N205,0)</f>
        <v>0</v>
      </c>
      <c r="BJ205" s="21" t="s">
        <v>40</v>
      </c>
      <c r="BK205" s="152">
        <f>ROUND(L205*K205,2)</f>
        <v>0</v>
      </c>
      <c r="BL205" s="21" t="s">
        <v>268</v>
      </c>
      <c r="BM205" s="21" t="s">
        <v>3215</v>
      </c>
    </row>
    <row r="206" s="1" customFormat="1" ht="38.25" customHeight="1">
      <c r="B206" s="45"/>
      <c r="C206" s="227" t="s">
        <v>556</v>
      </c>
      <c r="D206" s="227" t="s">
        <v>220</v>
      </c>
      <c r="E206" s="228" t="s">
        <v>3216</v>
      </c>
      <c r="F206" s="229" t="s">
        <v>3217</v>
      </c>
      <c r="G206" s="229"/>
      <c r="H206" s="229"/>
      <c r="I206" s="229"/>
      <c r="J206" s="230" t="s">
        <v>429</v>
      </c>
      <c r="K206" s="231">
        <v>132</v>
      </c>
      <c r="L206" s="232">
        <v>0</v>
      </c>
      <c r="M206" s="233"/>
      <c r="N206" s="234">
        <f>ROUND(L206*K206,2)</f>
        <v>0</v>
      </c>
      <c r="O206" s="234"/>
      <c r="P206" s="234"/>
      <c r="Q206" s="234"/>
      <c r="R206" s="47"/>
      <c r="T206" s="235" t="s">
        <v>22</v>
      </c>
      <c r="U206" s="55" t="s">
        <v>49</v>
      </c>
      <c r="V206" s="46"/>
      <c r="W206" s="236">
        <f>V206*K206</f>
        <v>0</v>
      </c>
      <c r="X206" s="236">
        <v>4.0000000000000003E-05</v>
      </c>
      <c r="Y206" s="236">
        <f>X206*K206</f>
        <v>0.0052800000000000008</v>
      </c>
      <c r="Z206" s="236">
        <v>0</v>
      </c>
      <c r="AA206" s="237">
        <f>Z206*K206</f>
        <v>0</v>
      </c>
      <c r="AR206" s="21" t="s">
        <v>268</v>
      </c>
      <c r="AT206" s="21" t="s">
        <v>220</v>
      </c>
      <c r="AU206" s="21" t="s">
        <v>93</v>
      </c>
      <c r="AY206" s="21" t="s">
        <v>219</v>
      </c>
      <c r="BE206" s="152">
        <f>IF(U206="základní",N206,0)</f>
        <v>0</v>
      </c>
      <c r="BF206" s="152">
        <f>IF(U206="snížená",N206,0)</f>
        <v>0</v>
      </c>
      <c r="BG206" s="152">
        <f>IF(U206="zákl. přenesená",N206,0)</f>
        <v>0</v>
      </c>
      <c r="BH206" s="152">
        <f>IF(U206="sníž. přenesená",N206,0)</f>
        <v>0</v>
      </c>
      <c r="BI206" s="152">
        <f>IF(U206="nulová",N206,0)</f>
        <v>0</v>
      </c>
      <c r="BJ206" s="21" t="s">
        <v>40</v>
      </c>
      <c r="BK206" s="152">
        <f>ROUND(L206*K206,2)</f>
        <v>0</v>
      </c>
      <c r="BL206" s="21" t="s">
        <v>268</v>
      </c>
      <c r="BM206" s="21" t="s">
        <v>3218</v>
      </c>
    </row>
    <row r="207" s="1" customFormat="1" ht="38.25" customHeight="1">
      <c r="B207" s="45"/>
      <c r="C207" s="227" t="s">
        <v>560</v>
      </c>
      <c r="D207" s="227" t="s">
        <v>220</v>
      </c>
      <c r="E207" s="228" t="s">
        <v>3219</v>
      </c>
      <c r="F207" s="229" t="s">
        <v>3220</v>
      </c>
      <c r="G207" s="229"/>
      <c r="H207" s="229"/>
      <c r="I207" s="229"/>
      <c r="J207" s="230" t="s">
        <v>429</v>
      </c>
      <c r="K207" s="231">
        <v>10</v>
      </c>
      <c r="L207" s="232">
        <v>0</v>
      </c>
      <c r="M207" s="233"/>
      <c r="N207" s="234">
        <f>ROUND(L207*K207,2)</f>
        <v>0</v>
      </c>
      <c r="O207" s="234"/>
      <c r="P207" s="234"/>
      <c r="Q207" s="234"/>
      <c r="R207" s="47"/>
      <c r="T207" s="235" t="s">
        <v>22</v>
      </c>
      <c r="U207" s="55" t="s">
        <v>49</v>
      </c>
      <c r="V207" s="46"/>
      <c r="W207" s="236">
        <f>V207*K207</f>
        <v>0</v>
      </c>
      <c r="X207" s="236">
        <v>6.0000000000000002E-05</v>
      </c>
      <c r="Y207" s="236">
        <f>X207*K207</f>
        <v>0.00060000000000000006</v>
      </c>
      <c r="Z207" s="236">
        <v>0</v>
      </c>
      <c r="AA207" s="237">
        <f>Z207*K207</f>
        <v>0</v>
      </c>
      <c r="AR207" s="21" t="s">
        <v>268</v>
      </c>
      <c r="AT207" s="21" t="s">
        <v>220</v>
      </c>
      <c r="AU207" s="21" t="s">
        <v>93</v>
      </c>
      <c r="AY207" s="21" t="s">
        <v>219</v>
      </c>
      <c r="BE207" s="152">
        <f>IF(U207="základní",N207,0)</f>
        <v>0</v>
      </c>
      <c r="BF207" s="152">
        <f>IF(U207="snížená",N207,0)</f>
        <v>0</v>
      </c>
      <c r="BG207" s="152">
        <f>IF(U207="zákl. přenesená",N207,0)</f>
        <v>0</v>
      </c>
      <c r="BH207" s="152">
        <f>IF(U207="sníž. přenesená",N207,0)</f>
        <v>0</v>
      </c>
      <c r="BI207" s="152">
        <f>IF(U207="nulová",N207,0)</f>
        <v>0</v>
      </c>
      <c r="BJ207" s="21" t="s">
        <v>40</v>
      </c>
      <c r="BK207" s="152">
        <f>ROUND(L207*K207,2)</f>
        <v>0</v>
      </c>
      <c r="BL207" s="21" t="s">
        <v>268</v>
      </c>
      <c r="BM207" s="21" t="s">
        <v>3221</v>
      </c>
    </row>
    <row r="208" s="1" customFormat="1" ht="16.5" customHeight="1">
      <c r="B208" s="45"/>
      <c r="C208" s="227" t="s">
        <v>564</v>
      </c>
      <c r="D208" s="227" t="s">
        <v>220</v>
      </c>
      <c r="E208" s="228" t="s">
        <v>3222</v>
      </c>
      <c r="F208" s="229" t="s">
        <v>3223</v>
      </c>
      <c r="G208" s="229"/>
      <c r="H208" s="229"/>
      <c r="I208" s="229"/>
      <c r="J208" s="230" t="s">
        <v>372</v>
      </c>
      <c r="K208" s="231">
        <v>146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22</v>
      </c>
      <c r="U208" s="55" t="s">
        <v>49</v>
      </c>
      <c r="V208" s="46"/>
      <c r="W208" s="236">
        <f>V208*K208</f>
        <v>0</v>
      </c>
      <c r="X208" s="236">
        <v>0</v>
      </c>
      <c r="Y208" s="236">
        <f>X208*K208</f>
        <v>0</v>
      </c>
      <c r="Z208" s="236">
        <v>0</v>
      </c>
      <c r="AA208" s="237">
        <f>Z208*K208</f>
        <v>0</v>
      </c>
      <c r="AR208" s="21" t="s">
        <v>268</v>
      </c>
      <c r="AT208" s="21" t="s">
        <v>220</v>
      </c>
      <c r="AU208" s="21" t="s">
        <v>93</v>
      </c>
      <c r="AY208" s="21" t="s">
        <v>219</v>
      </c>
      <c r="BE208" s="152">
        <f>IF(U208="základní",N208,0)</f>
        <v>0</v>
      </c>
      <c r="BF208" s="152">
        <f>IF(U208="snížená",N208,0)</f>
        <v>0</v>
      </c>
      <c r="BG208" s="152">
        <f>IF(U208="zákl. přenesená",N208,0)</f>
        <v>0</v>
      </c>
      <c r="BH208" s="152">
        <f>IF(U208="sníž. přenesená",N208,0)</f>
        <v>0</v>
      </c>
      <c r="BI208" s="152">
        <f>IF(U208="nulová",N208,0)</f>
        <v>0</v>
      </c>
      <c r="BJ208" s="21" t="s">
        <v>40</v>
      </c>
      <c r="BK208" s="152">
        <f>ROUND(L208*K208,2)</f>
        <v>0</v>
      </c>
      <c r="BL208" s="21" t="s">
        <v>268</v>
      </c>
      <c r="BM208" s="21" t="s">
        <v>3224</v>
      </c>
    </row>
    <row r="209" s="1" customFormat="1" ht="16.5" customHeight="1">
      <c r="B209" s="45"/>
      <c r="C209" s="227" t="s">
        <v>568</v>
      </c>
      <c r="D209" s="227" t="s">
        <v>220</v>
      </c>
      <c r="E209" s="228" t="s">
        <v>3225</v>
      </c>
      <c r="F209" s="229" t="s">
        <v>3226</v>
      </c>
      <c r="G209" s="229"/>
      <c r="H209" s="229"/>
      <c r="I209" s="229"/>
      <c r="J209" s="230" t="s">
        <v>372</v>
      </c>
      <c r="K209" s="231">
        <v>2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22</v>
      </c>
      <c r="U209" s="55" t="s">
        <v>49</v>
      </c>
      <c r="V209" s="46"/>
      <c r="W209" s="236">
        <f>V209*K209</f>
        <v>0</v>
      </c>
      <c r="X209" s="236">
        <v>0</v>
      </c>
      <c r="Y209" s="236">
        <f>X209*K209</f>
        <v>0</v>
      </c>
      <c r="Z209" s="236">
        <v>0</v>
      </c>
      <c r="AA209" s="237">
        <f>Z209*K209</f>
        <v>0</v>
      </c>
      <c r="AR209" s="21" t="s">
        <v>268</v>
      </c>
      <c r="AT209" s="21" t="s">
        <v>220</v>
      </c>
      <c r="AU209" s="21" t="s">
        <v>93</v>
      </c>
      <c r="AY209" s="21" t="s">
        <v>219</v>
      </c>
      <c r="BE209" s="152">
        <f>IF(U209="základní",N209,0)</f>
        <v>0</v>
      </c>
      <c r="BF209" s="152">
        <f>IF(U209="snížená",N209,0)</f>
        <v>0</v>
      </c>
      <c r="BG209" s="152">
        <f>IF(U209="zákl. přenesená",N209,0)</f>
        <v>0</v>
      </c>
      <c r="BH209" s="152">
        <f>IF(U209="sníž. přenesená",N209,0)</f>
        <v>0</v>
      </c>
      <c r="BI209" s="152">
        <f>IF(U209="nulová",N209,0)</f>
        <v>0</v>
      </c>
      <c r="BJ209" s="21" t="s">
        <v>40</v>
      </c>
      <c r="BK209" s="152">
        <f>ROUND(L209*K209,2)</f>
        <v>0</v>
      </c>
      <c r="BL209" s="21" t="s">
        <v>268</v>
      </c>
      <c r="BM209" s="21" t="s">
        <v>3227</v>
      </c>
    </row>
    <row r="210" s="1" customFormat="1" ht="25.5" customHeight="1">
      <c r="B210" s="45"/>
      <c r="C210" s="227" t="s">
        <v>572</v>
      </c>
      <c r="D210" s="227" t="s">
        <v>220</v>
      </c>
      <c r="E210" s="228" t="s">
        <v>3228</v>
      </c>
      <c r="F210" s="229" t="s">
        <v>3229</v>
      </c>
      <c r="G210" s="229"/>
      <c r="H210" s="229"/>
      <c r="I210" s="229"/>
      <c r="J210" s="230" t="s">
        <v>372</v>
      </c>
      <c r="K210" s="231">
        <v>93</v>
      </c>
      <c r="L210" s="232">
        <v>0</v>
      </c>
      <c r="M210" s="233"/>
      <c r="N210" s="234">
        <f>ROUND(L210*K210,2)</f>
        <v>0</v>
      </c>
      <c r="O210" s="234"/>
      <c r="P210" s="234"/>
      <c r="Q210" s="234"/>
      <c r="R210" s="47"/>
      <c r="T210" s="235" t="s">
        <v>22</v>
      </c>
      <c r="U210" s="55" t="s">
        <v>49</v>
      </c>
      <c r="V210" s="46"/>
      <c r="W210" s="236">
        <f>V210*K210</f>
        <v>0</v>
      </c>
      <c r="X210" s="236">
        <v>0.00017000000000000001</v>
      </c>
      <c r="Y210" s="236">
        <f>X210*K210</f>
        <v>0.015810000000000001</v>
      </c>
      <c r="Z210" s="236">
        <v>0</v>
      </c>
      <c r="AA210" s="237">
        <f>Z210*K210</f>
        <v>0</v>
      </c>
      <c r="AR210" s="21" t="s">
        <v>268</v>
      </c>
      <c r="AT210" s="21" t="s">
        <v>220</v>
      </c>
      <c r="AU210" s="21" t="s">
        <v>93</v>
      </c>
      <c r="AY210" s="21" t="s">
        <v>219</v>
      </c>
      <c r="BE210" s="152">
        <f>IF(U210="základní",N210,0)</f>
        <v>0</v>
      </c>
      <c r="BF210" s="152">
        <f>IF(U210="snížená",N210,0)</f>
        <v>0</v>
      </c>
      <c r="BG210" s="152">
        <f>IF(U210="zákl. přenesená",N210,0)</f>
        <v>0</v>
      </c>
      <c r="BH210" s="152">
        <f>IF(U210="sníž. přenesená",N210,0)</f>
        <v>0</v>
      </c>
      <c r="BI210" s="152">
        <f>IF(U210="nulová",N210,0)</f>
        <v>0</v>
      </c>
      <c r="BJ210" s="21" t="s">
        <v>40</v>
      </c>
      <c r="BK210" s="152">
        <f>ROUND(L210*K210,2)</f>
        <v>0</v>
      </c>
      <c r="BL210" s="21" t="s">
        <v>268</v>
      </c>
      <c r="BM210" s="21" t="s">
        <v>3230</v>
      </c>
    </row>
    <row r="211" s="1" customFormat="1" ht="25.5" customHeight="1">
      <c r="B211" s="45"/>
      <c r="C211" s="227" t="s">
        <v>576</v>
      </c>
      <c r="D211" s="227" t="s">
        <v>220</v>
      </c>
      <c r="E211" s="228" t="s">
        <v>3231</v>
      </c>
      <c r="F211" s="229" t="s">
        <v>3232</v>
      </c>
      <c r="G211" s="229"/>
      <c r="H211" s="229"/>
      <c r="I211" s="229"/>
      <c r="J211" s="230" t="s">
        <v>372</v>
      </c>
      <c r="K211" s="231">
        <v>8</v>
      </c>
      <c r="L211" s="232">
        <v>0</v>
      </c>
      <c r="M211" s="233"/>
      <c r="N211" s="234">
        <f>ROUND(L211*K211,2)</f>
        <v>0</v>
      </c>
      <c r="O211" s="234"/>
      <c r="P211" s="234"/>
      <c r="Q211" s="234"/>
      <c r="R211" s="47"/>
      <c r="T211" s="235" t="s">
        <v>22</v>
      </c>
      <c r="U211" s="55" t="s">
        <v>49</v>
      </c>
      <c r="V211" s="46"/>
      <c r="W211" s="236">
        <f>V211*K211</f>
        <v>0</v>
      </c>
      <c r="X211" s="236">
        <v>0.00021000000000000001</v>
      </c>
      <c r="Y211" s="236">
        <f>X211*K211</f>
        <v>0.0016800000000000001</v>
      </c>
      <c r="Z211" s="236">
        <v>0</v>
      </c>
      <c r="AA211" s="237">
        <f>Z211*K211</f>
        <v>0</v>
      </c>
      <c r="AR211" s="21" t="s">
        <v>268</v>
      </c>
      <c r="AT211" s="21" t="s">
        <v>220</v>
      </c>
      <c r="AU211" s="21" t="s">
        <v>93</v>
      </c>
      <c r="AY211" s="21" t="s">
        <v>219</v>
      </c>
      <c r="BE211" s="152">
        <f>IF(U211="základní",N211,0)</f>
        <v>0</v>
      </c>
      <c r="BF211" s="152">
        <f>IF(U211="snížená",N211,0)</f>
        <v>0</v>
      </c>
      <c r="BG211" s="152">
        <f>IF(U211="zákl. přenesená",N211,0)</f>
        <v>0</v>
      </c>
      <c r="BH211" s="152">
        <f>IF(U211="sníž. přenesená",N211,0)</f>
        <v>0</v>
      </c>
      <c r="BI211" s="152">
        <f>IF(U211="nulová",N211,0)</f>
        <v>0</v>
      </c>
      <c r="BJ211" s="21" t="s">
        <v>40</v>
      </c>
      <c r="BK211" s="152">
        <f>ROUND(L211*K211,2)</f>
        <v>0</v>
      </c>
      <c r="BL211" s="21" t="s">
        <v>268</v>
      </c>
      <c r="BM211" s="21" t="s">
        <v>3233</v>
      </c>
    </row>
    <row r="212" s="1" customFormat="1" ht="25.5" customHeight="1">
      <c r="B212" s="45"/>
      <c r="C212" s="227" t="s">
        <v>580</v>
      </c>
      <c r="D212" s="227" t="s">
        <v>220</v>
      </c>
      <c r="E212" s="228" t="s">
        <v>3234</v>
      </c>
      <c r="F212" s="229" t="s">
        <v>3235</v>
      </c>
      <c r="G212" s="229"/>
      <c r="H212" s="229"/>
      <c r="I212" s="229"/>
      <c r="J212" s="230" t="s">
        <v>372</v>
      </c>
      <c r="K212" s="231">
        <v>10</v>
      </c>
      <c r="L212" s="232">
        <v>0</v>
      </c>
      <c r="M212" s="233"/>
      <c r="N212" s="234">
        <f>ROUND(L212*K212,2)</f>
        <v>0</v>
      </c>
      <c r="O212" s="234"/>
      <c r="P212" s="234"/>
      <c r="Q212" s="234"/>
      <c r="R212" s="47"/>
      <c r="T212" s="235" t="s">
        <v>22</v>
      </c>
      <c r="U212" s="55" t="s">
        <v>49</v>
      </c>
      <c r="V212" s="46"/>
      <c r="W212" s="236">
        <f>V212*K212</f>
        <v>0</v>
      </c>
      <c r="X212" s="236">
        <v>6.0000000000000002E-05</v>
      </c>
      <c r="Y212" s="236">
        <f>X212*K212</f>
        <v>0.00060000000000000006</v>
      </c>
      <c r="Z212" s="236">
        <v>0</v>
      </c>
      <c r="AA212" s="237">
        <f>Z212*K212</f>
        <v>0</v>
      </c>
      <c r="AR212" s="21" t="s">
        <v>268</v>
      </c>
      <c r="AT212" s="21" t="s">
        <v>220</v>
      </c>
      <c r="AU212" s="21" t="s">
        <v>93</v>
      </c>
      <c r="AY212" s="21" t="s">
        <v>219</v>
      </c>
      <c r="BE212" s="152">
        <f>IF(U212="základní",N212,0)</f>
        <v>0</v>
      </c>
      <c r="BF212" s="152">
        <f>IF(U212="snížená",N212,0)</f>
        <v>0</v>
      </c>
      <c r="BG212" s="152">
        <f>IF(U212="zákl. přenesená",N212,0)</f>
        <v>0</v>
      </c>
      <c r="BH212" s="152">
        <f>IF(U212="sníž. přenesená",N212,0)</f>
        <v>0</v>
      </c>
      <c r="BI212" s="152">
        <f>IF(U212="nulová",N212,0)</f>
        <v>0</v>
      </c>
      <c r="BJ212" s="21" t="s">
        <v>40</v>
      </c>
      <c r="BK212" s="152">
        <f>ROUND(L212*K212,2)</f>
        <v>0</v>
      </c>
      <c r="BL212" s="21" t="s">
        <v>268</v>
      </c>
      <c r="BM212" s="21" t="s">
        <v>3236</v>
      </c>
    </row>
    <row r="213" s="1" customFormat="1" ht="25.5" customHeight="1">
      <c r="B213" s="45"/>
      <c r="C213" s="227" t="s">
        <v>584</v>
      </c>
      <c r="D213" s="227" t="s">
        <v>220</v>
      </c>
      <c r="E213" s="228" t="s">
        <v>3237</v>
      </c>
      <c r="F213" s="229" t="s">
        <v>3238</v>
      </c>
      <c r="G213" s="229"/>
      <c r="H213" s="229"/>
      <c r="I213" s="229"/>
      <c r="J213" s="230" t="s">
        <v>372</v>
      </c>
      <c r="K213" s="231">
        <v>7</v>
      </c>
      <c r="L213" s="232">
        <v>0</v>
      </c>
      <c r="M213" s="233"/>
      <c r="N213" s="234">
        <f>ROUND(L213*K213,2)</f>
        <v>0</v>
      </c>
      <c r="O213" s="234"/>
      <c r="P213" s="234"/>
      <c r="Q213" s="234"/>
      <c r="R213" s="47"/>
      <c r="T213" s="235" t="s">
        <v>22</v>
      </c>
      <c r="U213" s="55" t="s">
        <v>49</v>
      </c>
      <c r="V213" s="46"/>
      <c r="W213" s="236">
        <f>V213*K213</f>
        <v>0</v>
      </c>
      <c r="X213" s="236">
        <v>0.00010000000000000001</v>
      </c>
      <c r="Y213" s="236">
        <f>X213*K213</f>
        <v>0.00069999999999999999</v>
      </c>
      <c r="Z213" s="236">
        <v>0</v>
      </c>
      <c r="AA213" s="237">
        <f>Z213*K213</f>
        <v>0</v>
      </c>
      <c r="AR213" s="21" t="s">
        <v>268</v>
      </c>
      <c r="AT213" s="21" t="s">
        <v>220</v>
      </c>
      <c r="AU213" s="21" t="s">
        <v>93</v>
      </c>
      <c r="AY213" s="21" t="s">
        <v>219</v>
      </c>
      <c r="BE213" s="152">
        <f>IF(U213="základní",N213,0)</f>
        <v>0</v>
      </c>
      <c r="BF213" s="152">
        <f>IF(U213="snížená",N213,0)</f>
        <v>0</v>
      </c>
      <c r="BG213" s="152">
        <f>IF(U213="zákl. přenesená",N213,0)</f>
        <v>0</v>
      </c>
      <c r="BH213" s="152">
        <f>IF(U213="sníž. přenesená",N213,0)</f>
        <v>0</v>
      </c>
      <c r="BI213" s="152">
        <f>IF(U213="nulová",N213,0)</f>
        <v>0</v>
      </c>
      <c r="BJ213" s="21" t="s">
        <v>40</v>
      </c>
      <c r="BK213" s="152">
        <f>ROUND(L213*K213,2)</f>
        <v>0</v>
      </c>
      <c r="BL213" s="21" t="s">
        <v>268</v>
      </c>
      <c r="BM213" s="21" t="s">
        <v>3239</v>
      </c>
    </row>
    <row r="214" s="1" customFormat="1" ht="25.5" customHeight="1">
      <c r="B214" s="45"/>
      <c r="C214" s="227" t="s">
        <v>588</v>
      </c>
      <c r="D214" s="227" t="s">
        <v>220</v>
      </c>
      <c r="E214" s="228" t="s">
        <v>3240</v>
      </c>
      <c r="F214" s="229" t="s">
        <v>3241</v>
      </c>
      <c r="G214" s="229"/>
      <c r="H214" s="229"/>
      <c r="I214" s="229"/>
      <c r="J214" s="230" t="s">
        <v>372</v>
      </c>
      <c r="K214" s="231">
        <v>16</v>
      </c>
      <c r="L214" s="232">
        <v>0</v>
      </c>
      <c r="M214" s="233"/>
      <c r="N214" s="234">
        <f>ROUND(L214*K214,2)</f>
        <v>0</v>
      </c>
      <c r="O214" s="234"/>
      <c r="P214" s="234"/>
      <c r="Q214" s="234"/>
      <c r="R214" s="47"/>
      <c r="T214" s="235" t="s">
        <v>22</v>
      </c>
      <c r="U214" s="55" t="s">
        <v>49</v>
      </c>
      <c r="V214" s="46"/>
      <c r="W214" s="236">
        <f>V214*K214</f>
        <v>0</v>
      </c>
      <c r="X214" s="236">
        <v>0.00018000000000000001</v>
      </c>
      <c r="Y214" s="236">
        <f>X214*K214</f>
        <v>0.0028800000000000002</v>
      </c>
      <c r="Z214" s="236">
        <v>0</v>
      </c>
      <c r="AA214" s="237">
        <f>Z214*K214</f>
        <v>0</v>
      </c>
      <c r="AR214" s="21" t="s">
        <v>268</v>
      </c>
      <c r="AT214" s="21" t="s">
        <v>220</v>
      </c>
      <c r="AU214" s="21" t="s">
        <v>93</v>
      </c>
      <c r="AY214" s="21" t="s">
        <v>219</v>
      </c>
      <c r="BE214" s="152">
        <f>IF(U214="základní",N214,0)</f>
        <v>0</v>
      </c>
      <c r="BF214" s="152">
        <f>IF(U214="snížená",N214,0)</f>
        <v>0</v>
      </c>
      <c r="BG214" s="152">
        <f>IF(U214="zákl. přenesená",N214,0)</f>
        <v>0</v>
      </c>
      <c r="BH214" s="152">
        <f>IF(U214="sníž. přenesená",N214,0)</f>
        <v>0</v>
      </c>
      <c r="BI214" s="152">
        <f>IF(U214="nulová",N214,0)</f>
        <v>0</v>
      </c>
      <c r="BJ214" s="21" t="s">
        <v>40</v>
      </c>
      <c r="BK214" s="152">
        <f>ROUND(L214*K214,2)</f>
        <v>0</v>
      </c>
      <c r="BL214" s="21" t="s">
        <v>268</v>
      </c>
      <c r="BM214" s="21" t="s">
        <v>3242</v>
      </c>
    </row>
    <row r="215" s="1" customFormat="1" ht="25.5" customHeight="1">
      <c r="B215" s="45"/>
      <c r="C215" s="227" t="s">
        <v>592</v>
      </c>
      <c r="D215" s="227" t="s">
        <v>220</v>
      </c>
      <c r="E215" s="228" t="s">
        <v>3243</v>
      </c>
      <c r="F215" s="229" t="s">
        <v>3244</v>
      </c>
      <c r="G215" s="229"/>
      <c r="H215" s="229"/>
      <c r="I215" s="229"/>
      <c r="J215" s="230" t="s">
        <v>372</v>
      </c>
      <c r="K215" s="231">
        <v>4</v>
      </c>
      <c r="L215" s="232">
        <v>0</v>
      </c>
      <c r="M215" s="233"/>
      <c r="N215" s="234">
        <f>ROUND(L215*K215,2)</f>
        <v>0</v>
      </c>
      <c r="O215" s="234"/>
      <c r="P215" s="234"/>
      <c r="Q215" s="234"/>
      <c r="R215" s="47"/>
      <c r="T215" s="235" t="s">
        <v>22</v>
      </c>
      <c r="U215" s="55" t="s">
        <v>49</v>
      </c>
      <c r="V215" s="46"/>
      <c r="W215" s="236">
        <f>V215*K215</f>
        <v>0</v>
      </c>
      <c r="X215" s="236">
        <v>0.00029999999999999997</v>
      </c>
      <c r="Y215" s="236">
        <f>X215*K215</f>
        <v>0.0011999999999999999</v>
      </c>
      <c r="Z215" s="236">
        <v>0</v>
      </c>
      <c r="AA215" s="237">
        <f>Z215*K215</f>
        <v>0</v>
      </c>
      <c r="AR215" s="21" t="s">
        <v>268</v>
      </c>
      <c r="AT215" s="21" t="s">
        <v>220</v>
      </c>
      <c r="AU215" s="21" t="s">
        <v>93</v>
      </c>
      <c r="AY215" s="21" t="s">
        <v>219</v>
      </c>
      <c r="BE215" s="152">
        <f>IF(U215="základní",N215,0)</f>
        <v>0</v>
      </c>
      <c r="BF215" s="152">
        <f>IF(U215="snížená",N215,0)</f>
        <v>0</v>
      </c>
      <c r="BG215" s="152">
        <f>IF(U215="zákl. přenesená",N215,0)</f>
        <v>0</v>
      </c>
      <c r="BH215" s="152">
        <f>IF(U215="sníž. přenesená",N215,0)</f>
        <v>0</v>
      </c>
      <c r="BI215" s="152">
        <f>IF(U215="nulová",N215,0)</f>
        <v>0</v>
      </c>
      <c r="BJ215" s="21" t="s">
        <v>40</v>
      </c>
      <c r="BK215" s="152">
        <f>ROUND(L215*K215,2)</f>
        <v>0</v>
      </c>
      <c r="BL215" s="21" t="s">
        <v>268</v>
      </c>
      <c r="BM215" s="21" t="s">
        <v>3245</v>
      </c>
    </row>
    <row r="216" s="1" customFormat="1" ht="25.5" customHeight="1">
      <c r="B216" s="45"/>
      <c r="C216" s="227" t="s">
        <v>596</v>
      </c>
      <c r="D216" s="227" t="s">
        <v>220</v>
      </c>
      <c r="E216" s="228" t="s">
        <v>3246</v>
      </c>
      <c r="F216" s="229" t="s">
        <v>3247</v>
      </c>
      <c r="G216" s="229"/>
      <c r="H216" s="229"/>
      <c r="I216" s="229"/>
      <c r="J216" s="230" t="s">
        <v>372</v>
      </c>
      <c r="K216" s="231">
        <v>2</v>
      </c>
      <c r="L216" s="232">
        <v>0</v>
      </c>
      <c r="M216" s="233"/>
      <c r="N216" s="234">
        <f>ROUND(L216*K216,2)</f>
        <v>0</v>
      </c>
      <c r="O216" s="234"/>
      <c r="P216" s="234"/>
      <c r="Q216" s="234"/>
      <c r="R216" s="47"/>
      <c r="T216" s="235" t="s">
        <v>22</v>
      </c>
      <c r="U216" s="55" t="s">
        <v>49</v>
      </c>
      <c r="V216" s="46"/>
      <c r="W216" s="236">
        <f>V216*K216</f>
        <v>0</v>
      </c>
      <c r="X216" s="236">
        <v>0.00036000000000000002</v>
      </c>
      <c r="Y216" s="236">
        <f>X216*K216</f>
        <v>0.00072000000000000005</v>
      </c>
      <c r="Z216" s="236">
        <v>0</v>
      </c>
      <c r="AA216" s="237">
        <f>Z216*K216</f>
        <v>0</v>
      </c>
      <c r="AR216" s="21" t="s">
        <v>268</v>
      </c>
      <c r="AT216" s="21" t="s">
        <v>220</v>
      </c>
      <c r="AU216" s="21" t="s">
        <v>93</v>
      </c>
      <c r="AY216" s="21" t="s">
        <v>219</v>
      </c>
      <c r="BE216" s="152">
        <f>IF(U216="základní",N216,0)</f>
        <v>0</v>
      </c>
      <c r="BF216" s="152">
        <f>IF(U216="snížená",N216,0)</f>
        <v>0</v>
      </c>
      <c r="BG216" s="152">
        <f>IF(U216="zákl. přenesená",N216,0)</f>
        <v>0</v>
      </c>
      <c r="BH216" s="152">
        <f>IF(U216="sníž. přenesená",N216,0)</f>
        <v>0</v>
      </c>
      <c r="BI216" s="152">
        <f>IF(U216="nulová",N216,0)</f>
        <v>0</v>
      </c>
      <c r="BJ216" s="21" t="s">
        <v>40</v>
      </c>
      <c r="BK216" s="152">
        <f>ROUND(L216*K216,2)</f>
        <v>0</v>
      </c>
      <c r="BL216" s="21" t="s">
        <v>268</v>
      </c>
      <c r="BM216" s="21" t="s">
        <v>3248</v>
      </c>
    </row>
    <row r="217" s="1" customFormat="1" ht="25.5" customHeight="1">
      <c r="B217" s="45"/>
      <c r="C217" s="227" t="s">
        <v>600</v>
      </c>
      <c r="D217" s="227" t="s">
        <v>220</v>
      </c>
      <c r="E217" s="228" t="s">
        <v>3249</v>
      </c>
      <c r="F217" s="229" t="s">
        <v>3250</v>
      </c>
      <c r="G217" s="229"/>
      <c r="H217" s="229"/>
      <c r="I217" s="229"/>
      <c r="J217" s="230" t="s">
        <v>372</v>
      </c>
      <c r="K217" s="231">
        <v>2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22</v>
      </c>
      <c r="U217" s="55" t="s">
        <v>49</v>
      </c>
      <c r="V217" s="46"/>
      <c r="W217" s="236">
        <f>V217*K217</f>
        <v>0</v>
      </c>
      <c r="X217" s="236">
        <v>0.00079000000000000001</v>
      </c>
      <c r="Y217" s="236">
        <f>X217*K217</f>
        <v>0.00158</v>
      </c>
      <c r="Z217" s="236">
        <v>0</v>
      </c>
      <c r="AA217" s="237">
        <f>Z217*K217</f>
        <v>0</v>
      </c>
      <c r="AR217" s="21" t="s">
        <v>268</v>
      </c>
      <c r="AT217" s="21" t="s">
        <v>220</v>
      </c>
      <c r="AU217" s="21" t="s">
        <v>93</v>
      </c>
      <c r="AY217" s="21" t="s">
        <v>219</v>
      </c>
      <c r="BE217" s="152">
        <f>IF(U217="základní",N217,0)</f>
        <v>0</v>
      </c>
      <c r="BF217" s="152">
        <f>IF(U217="snížená",N217,0)</f>
        <v>0</v>
      </c>
      <c r="BG217" s="152">
        <f>IF(U217="zákl. přenesená",N217,0)</f>
        <v>0</v>
      </c>
      <c r="BH217" s="152">
        <f>IF(U217="sníž. přenesená",N217,0)</f>
        <v>0</v>
      </c>
      <c r="BI217" s="152">
        <f>IF(U217="nulová",N217,0)</f>
        <v>0</v>
      </c>
      <c r="BJ217" s="21" t="s">
        <v>40</v>
      </c>
      <c r="BK217" s="152">
        <f>ROUND(L217*K217,2)</f>
        <v>0</v>
      </c>
      <c r="BL217" s="21" t="s">
        <v>268</v>
      </c>
      <c r="BM217" s="21" t="s">
        <v>3251</v>
      </c>
    </row>
    <row r="218" s="1" customFormat="1" ht="25.5" customHeight="1">
      <c r="B218" s="45"/>
      <c r="C218" s="243" t="s">
        <v>604</v>
      </c>
      <c r="D218" s="243" t="s">
        <v>536</v>
      </c>
      <c r="E218" s="244" t="s">
        <v>3252</v>
      </c>
      <c r="F218" s="245" t="s">
        <v>3253</v>
      </c>
      <c r="G218" s="245"/>
      <c r="H218" s="245"/>
      <c r="I218" s="245"/>
      <c r="J218" s="246" t="s">
        <v>372</v>
      </c>
      <c r="K218" s="247">
        <v>1</v>
      </c>
      <c r="L218" s="248">
        <v>0</v>
      </c>
      <c r="M218" s="249"/>
      <c r="N218" s="250">
        <f>ROUND(L218*K218,2)</f>
        <v>0</v>
      </c>
      <c r="O218" s="234"/>
      <c r="P218" s="234"/>
      <c r="Q218" s="234"/>
      <c r="R218" s="47"/>
      <c r="T218" s="235" t="s">
        <v>22</v>
      </c>
      <c r="U218" s="55" t="s">
        <v>49</v>
      </c>
      <c r="V218" s="46"/>
      <c r="W218" s="236">
        <f>V218*K218</f>
        <v>0</v>
      </c>
      <c r="X218" s="236">
        <v>0.00017000000000000001</v>
      </c>
      <c r="Y218" s="236">
        <f>X218*K218</f>
        <v>0.00017000000000000001</v>
      </c>
      <c r="Z218" s="236">
        <v>0</v>
      </c>
      <c r="AA218" s="237">
        <f>Z218*K218</f>
        <v>0</v>
      </c>
      <c r="AR218" s="21" t="s">
        <v>414</v>
      </c>
      <c r="AT218" s="21" t="s">
        <v>536</v>
      </c>
      <c r="AU218" s="21" t="s">
        <v>93</v>
      </c>
      <c r="AY218" s="21" t="s">
        <v>219</v>
      </c>
      <c r="BE218" s="152">
        <f>IF(U218="základní",N218,0)</f>
        <v>0</v>
      </c>
      <c r="BF218" s="152">
        <f>IF(U218="snížená",N218,0)</f>
        <v>0</v>
      </c>
      <c r="BG218" s="152">
        <f>IF(U218="zákl. přenesená",N218,0)</f>
        <v>0</v>
      </c>
      <c r="BH218" s="152">
        <f>IF(U218="sníž. přenesená",N218,0)</f>
        <v>0</v>
      </c>
      <c r="BI218" s="152">
        <f>IF(U218="nulová",N218,0)</f>
        <v>0</v>
      </c>
      <c r="BJ218" s="21" t="s">
        <v>40</v>
      </c>
      <c r="BK218" s="152">
        <f>ROUND(L218*K218,2)</f>
        <v>0</v>
      </c>
      <c r="BL218" s="21" t="s">
        <v>268</v>
      </c>
      <c r="BM218" s="21" t="s">
        <v>3254</v>
      </c>
    </row>
    <row r="219" s="1" customFormat="1" ht="25.5" customHeight="1">
      <c r="B219" s="45"/>
      <c r="C219" s="243" t="s">
        <v>608</v>
      </c>
      <c r="D219" s="243" t="s">
        <v>536</v>
      </c>
      <c r="E219" s="244" t="s">
        <v>3255</v>
      </c>
      <c r="F219" s="245" t="s">
        <v>3256</v>
      </c>
      <c r="G219" s="245"/>
      <c r="H219" s="245"/>
      <c r="I219" s="245"/>
      <c r="J219" s="246" t="s">
        <v>372</v>
      </c>
      <c r="K219" s="247">
        <v>2</v>
      </c>
      <c r="L219" s="248">
        <v>0</v>
      </c>
      <c r="M219" s="249"/>
      <c r="N219" s="250">
        <f>ROUND(L219*K219,2)</f>
        <v>0</v>
      </c>
      <c r="O219" s="234"/>
      <c r="P219" s="234"/>
      <c r="Q219" s="234"/>
      <c r="R219" s="47"/>
      <c r="T219" s="235" t="s">
        <v>22</v>
      </c>
      <c r="U219" s="55" t="s">
        <v>49</v>
      </c>
      <c r="V219" s="46"/>
      <c r="W219" s="236">
        <f>V219*K219</f>
        <v>0</v>
      </c>
      <c r="X219" s="236">
        <v>0.00044000000000000002</v>
      </c>
      <c r="Y219" s="236">
        <f>X219*K219</f>
        <v>0.00088000000000000003</v>
      </c>
      <c r="Z219" s="236">
        <v>0</v>
      </c>
      <c r="AA219" s="237">
        <f>Z219*K219</f>
        <v>0</v>
      </c>
      <c r="AR219" s="21" t="s">
        <v>414</v>
      </c>
      <c r="AT219" s="21" t="s">
        <v>536</v>
      </c>
      <c r="AU219" s="21" t="s">
        <v>93</v>
      </c>
      <c r="AY219" s="21" t="s">
        <v>219</v>
      </c>
      <c r="BE219" s="152">
        <f>IF(U219="základní",N219,0)</f>
        <v>0</v>
      </c>
      <c r="BF219" s="152">
        <f>IF(U219="snížená",N219,0)</f>
        <v>0</v>
      </c>
      <c r="BG219" s="152">
        <f>IF(U219="zákl. přenesená",N219,0)</f>
        <v>0</v>
      </c>
      <c r="BH219" s="152">
        <f>IF(U219="sníž. přenesená",N219,0)</f>
        <v>0</v>
      </c>
      <c r="BI219" s="152">
        <f>IF(U219="nulová",N219,0)</f>
        <v>0</v>
      </c>
      <c r="BJ219" s="21" t="s">
        <v>40</v>
      </c>
      <c r="BK219" s="152">
        <f>ROUND(L219*K219,2)</f>
        <v>0</v>
      </c>
      <c r="BL219" s="21" t="s">
        <v>268</v>
      </c>
      <c r="BM219" s="21" t="s">
        <v>3257</v>
      </c>
    </row>
    <row r="220" s="1" customFormat="1" ht="16.5" customHeight="1">
      <c r="B220" s="45"/>
      <c r="C220" s="227" t="s">
        <v>612</v>
      </c>
      <c r="D220" s="227" t="s">
        <v>220</v>
      </c>
      <c r="E220" s="228" t="s">
        <v>3258</v>
      </c>
      <c r="F220" s="229" t="s">
        <v>3259</v>
      </c>
      <c r="G220" s="229"/>
      <c r="H220" s="229"/>
      <c r="I220" s="229"/>
      <c r="J220" s="230" t="s">
        <v>372</v>
      </c>
      <c r="K220" s="231">
        <v>3</v>
      </c>
      <c r="L220" s="232">
        <v>0</v>
      </c>
      <c r="M220" s="233"/>
      <c r="N220" s="234">
        <f>ROUND(L220*K220,2)</f>
        <v>0</v>
      </c>
      <c r="O220" s="234"/>
      <c r="P220" s="234"/>
      <c r="Q220" s="234"/>
      <c r="R220" s="47"/>
      <c r="T220" s="235" t="s">
        <v>22</v>
      </c>
      <c r="U220" s="55" t="s">
        <v>49</v>
      </c>
      <c r="V220" s="46"/>
      <c r="W220" s="236">
        <f>V220*K220</f>
        <v>0</v>
      </c>
      <c r="X220" s="236">
        <v>0.00012999999999999999</v>
      </c>
      <c r="Y220" s="236">
        <f>X220*K220</f>
        <v>0.00038999999999999994</v>
      </c>
      <c r="Z220" s="236">
        <v>0</v>
      </c>
      <c r="AA220" s="237">
        <f>Z220*K220</f>
        <v>0</v>
      </c>
      <c r="AR220" s="21" t="s">
        <v>268</v>
      </c>
      <c r="AT220" s="21" t="s">
        <v>220</v>
      </c>
      <c r="AU220" s="21" t="s">
        <v>93</v>
      </c>
      <c r="AY220" s="21" t="s">
        <v>219</v>
      </c>
      <c r="BE220" s="152">
        <f>IF(U220="základní",N220,0)</f>
        <v>0</v>
      </c>
      <c r="BF220" s="152">
        <f>IF(U220="snížená",N220,0)</f>
        <v>0</v>
      </c>
      <c r="BG220" s="152">
        <f>IF(U220="zákl. přenesená",N220,0)</f>
        <v>0</v>
      </c>
      <c r="BH220" s="152">
        <f>IF(U220="sníž. přenesená",N220,0)</f>
        <v>0</v>
      </c>
      <c r="BI220" s="152">
        <f>IF(U220="nulová",N220,0)</f>
        <v>0</v>
      </c>
      <c r="BJ220" s="21" t="s">
        <v>40</v>
      </c>
      <c r="BK220" s="152">
        <f>ROUND(L220*K220,2)</f>
        <v>0</v>
      </c>
      <c r="BL220" s="21" t="s">
        <v>268</v>
      </c>
      <c r="BM220" s="21" t="s">
        <v>3260</v>
      </c>
    </row>
    <row r="221" s="1" customFormat="1" ht="16.5" customHeight="1">
      <c r="B221" s="45"/>
      <c r="C221" s="227" t="s">
        <v>616</v>
      </c>
      <c r="D221" s="227" t="s">
        <v>220</v>
      </c>
      <c r="E221" s="228" t="s">
        <v>3261</v>
      </c>
      <c r="F221" s="229" t="s">
        <v>3262</v>
      </c>
      <c r="G221" s="229"/>
      <c r="H221" s="229"/>
      <c r="I221" s="229"/>
      <c r="J221" s="230" t="s">
        <v>372</v>
      </c>
      <c r="K221" s="231">
        <v>2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22</v>
      </c>
      <c r="U221" s="55" t="s">
        <v>49</v>
      </c>
      <c r="V221" s="46"/>
      <c r="W221" s="236">
        <f>V221*K221</f>
        <v>0</v>
      </c>
      <c r="X221" s="236">
        <v>0.00025000000000000001</v>
      </c>
      <c r="Y221" s="236">
        <f>X221*K221</f>
        <v>0.00050000000000000001</v>
      </c>
      <c r="Z221" s="236">
        <v>0</v>
      </c>
      <c r="AA221" s="237">
        <f>Z221*K221</f>
        <v>0</v>
      </c>
      <c r="AR221" s="21" t="s">
        <v>268</v>
      </c>
      <c r="AT221" s="21" t="s">
        <v>220</v>
      </c>
      <c r="AU221" s="21" t="s">
        <v>93</v>
      </c>
      <c r="AY221" s="21" t="s">
        <v>219</v>
      </c>
      <c r="BE221" s="152">
        <f>IF(U221="základní",N221,0)</f>
        <v>0</v>
      </c>
      <c r="BF221" s="152">
        <f>IF(U221="snížená",N221,0)</f>
        <v>0</v>
      </c>
      <c r="BG221" s="152">
        <f>IF(U221="zákl. přenesená",N221,0)</f>
        <v>0</v>
      </c>
      <c r="BH221" s="152">
        <f>IF(U221="sníž. přenesená",N221,0)</f>
        <v>0</v>
      </c>
      <c r="BI221" s="152">
        <f>IF(U221="nulová",N221,0)</f>
        <v>0</v>
      </c>
      <c r="BJ221" s="21" t="s">
        <v>40</v>
      </c>
      <c r="BK221" s="152">
        <f>ROUND(L221*K221,2)</f>
        <v>0</v>
      </c>
      <c r="BL221" s="21" t="s">
        <v>268</v>
      </c>
      <c r="BM221" s="21" t="s">
        <v>3263</v>
      </c>
    </row>
    <row r="222" s="1" customFormat="1" ht="16.5" customHeight="1">
      <c r="B222" s="45"/>
      <c r="C222" s="227" t="s">
        <v>620</v>
      </c>
      <c r="D222" s="227" t="s">
        <v>220</v>
      </c>
      <c r="E222" s="228" t="s">
        <v>3264</v>
      </c>
      <c r="F222" s="229" t="s">
        <v>3265</v>
      </c>
      <c r="G222" s="229"/>
      <c r="H222" s="229"/>
      <c r="I222" s="229"/>
      <c r="J222" s="230" t="s">
        <v>372</v>
      </c>
      <c r="K222" s="231">
        <v>2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22</v>
      </c>
      <c r="U222" s="55" t="s">
        <v>49</v>
      </c>
      <c r="V222" s="46"/>
      <c r="W222" s="236">
        <f>V222*K222</f>
        <v>0</v>
      </c>
      <c r="X222" s="236">
        <v>0.00035</v>
      </c>
      <c r="Y222" s="236">
        <f>X222*K222</f>
        <v>0.00069999999999999999</v>
      </c>
      <c r="Z222" s="236">
        <v>0</v>
      </c>
      <c r="AA222" s="237">
        <f>Z222*K222</f>
        <v>0</v>
      </c>
      <c r="AR222" s="21" t="s">
        <v>268</v>
      </c>
      <c r="AT222" s="21" t="s">
        <v>220</v>
      </c>
      <c r="AU222" s="21" t="s">
        <v>93</v>
      </c>
      <c r="AY222" s="21" t="s">
        <v>219</v>
      </c>
      <c r="BE222" s="152">
        <f>IF(U222="základní",N222,0)</f>
        <v>0</v>
      </c>
      <c r="BF222" s="152">
        <f>IF(U222="snížená",N222,0)</f>
        <v>0</v>
      </c>
      <c r="BG222" s="152">
        <f>IF(U222="zákl. přenesená",N222,0)</f>
        <v>0</v>
      </c>
      <c r="BH222" s="152">
        <f>IF(U222="sníž. přenesená",N222,0)</f>
        <v>0</v>
      </c>
      <c r="BI222" s="152">
        <f>IF(U222="nulová",N222,0)</f>
        <v>0</v>
      </c>
      <c r="BJ222" s="21" t="s">
        <v>40</v>
      </c>
      <c r="BK222" s="152">
        <f>ROUND(L222*K222,2)</f>
        <v>0</v>
      </c>
      <c r="BL222" s="21" t="s">
        <v>268</v>
      </c>
      <c r="BM222" s="21" t="s">
        <v>3266</v>
      </c>
    </row>
    <row r="223" s="1" customFormat="1" ht="25.5" customHeight="1">
      <c r="B223" s="45"/>
      <c r="C223" s="227" t="s">
        <v>624</v>
      </c>
      <c r="D223" s="227" t="s">
        <v>220</v>
      </c>
      <c r="E223" s="228" t="s">
        <v>3267</v>
      </c>
      <c r="F223" s="229" t="s">
        <v>3268</v>
      </c>
      <c r="G223" s="229"/>
      <c r="H223" s="229"/>
      <c r="I223" s="229"/>
      <c r="J223" s="230" t="s">
        <v>372</v>
      </c>
      <c r="K223" s="231">
        <v>6</v>
      </c>
      <c r="L223" s="232">
        <v>0</v>
      </c>
      <c r="M223" s="233"/>
      <c r="N223" s="234">
        <f>ROUND(L223*K223,2)</f>
        <v>0</v>
      </c>
      <c r="O223" s="234"/>
      <c r="P223" s="234"/>
      <c r="Q223" s="234"/>
      <c r="R223" s="47"/>
      <c r="T223" s="235" t="s">
        <v>22</v>
      </c>
      <c r="U223" s="55" t="s">
        <v>49</v>
      </c>
      <c r="V223" s="46"/>
      <c r="W223" s="236">
        <f>V223*K223</f>
        <v>0</v>
      </c>
      <c r="X223" s="236">
        <v>2.0000000000000002E-05</v>
      </c>
      <c r="Y223" s="236">
        <f>X223*K223</f>
        <v>0.00012000000000000002</v>
      </c>
      <c r="Z223" s="236">
        <v>0</v>
      </c>
      <c r="AA223" s="237">
        <f>Z223*K223</f>
        <v>0</v>
      </c>
      <c r="AR223" s="21" t="s">
        <v>268</v>
      </c>
      <c r="AT223" s="21" t="s">
        <v>220</v>
      </c>
      <c r="AU223" s="21" t="s">
        <v>93</v>
      </c>
      <c r="AY223" s="21" t="s">
        <v>219</v>
      </c>
      <c r="BE223" s="152">
        <f>IF(U223="základní",N223,0)</f>
        <v>0</v>
      </c>
      <c r="BF223" s="152">
        <f>IF(U223="snížená",N223,0)</f>
        <v>0</v>
      </c>
      <c r="BG223" s="152">
        <f>IF(U223="zákl. přenesená",N223,0)</f>
        <v>0</v>
      </c>
      <c r="BH223" s="152">
        <f>IF(U223="sníž. přenesená",N223,0)</f>
        <v>0</v>
      </c>
      <c r="BI223" s="152">
        <f>IF(U223="nulová",N223,0)</f>
        <v>0</v>
      </c>
      <c r="BJ223" s="21" t="s">
        <v>40</v>
      </c>
      <c r="BK223" s="152">
        <f>ROUND(L223*K223,2)</f>
        <v>0</v>
      </c>
      <c r="BL223" s="21" t="s">
        <v>268</v>
      </c>
      <c r="BM223" s="21" t="s">
        <v>3269</v>
      </c>
    </row>
    <row r="224" s="1" customFormat="1" ht="25.5" customHeight="1">
      <c r="B224" s="45"/>
      <c r="C224" s="243" t="s">
        <v>628</v>
      </c>
      <c r="D224" s="243" t="s">
        <v>536</v>
      </c>
      <c r="E224" s="244" t="s">
        <v>3270</v>
      </c>
      <c r="F224" s="245" t="s">
        <v>3271</v>
      </c>
      <c r="G224" s="245"/>
      <c r="H224" s="245"/>
      <c r="I224" s="245"/>
      <c r="J224" s="246" t="s">
        <v>372</v>
      </c>
      <c r="K224" s="247">
        <v>3</v>
      </c>
      <c r="L224" s="248">
        <v>0</v>
      </c>
      <c r="M224" s="249"/>
      <c r="N224" s="250">
        <f>ROUND(L224*K224,2)</f>
        <v>0</v>
      </c>
      <c r="O224" s="234"/>
      <c r="P224" s="234"/>
      <c r="Q224" s="234"/>
      <c r="R224" s="47"/>
      <c r="T224" s="235" t="s">
        <v>22</v>
      </c>
      <c r="U224" s="55" t="s">
        <v>49</v>
      </c>
      <c r="V224" s="46"/>
      <c r="W224" s="236">
        <f>V224*K224</f>
        <v>0</v>
      </c>
      <c r="X224" s="236">
        <v>0.000194</v>
      </c>
      <c r="Y224" s="236">
        <f>X224*K224</f>
        <v>0.00058200000000000005</v>
      </c>
      <c r="Z224" s="236">
        <v>0</v>
      </c>
      <c r="AA224" s="237">
        <f>Z224*K224</f>
        <v>0</v>
      </c>
      <c r="AR224" s="21" t="s">
        <v>414</v>
      </c>
      <c r="AT224" s="21" t="s">
        <v>536</v>
      </c>
      <c r="AU224" s="21" t="s">
        <v>93</v>
      </c>
      <c r="AY224" s="21" t="s">
        <v>219</v>
      </c>
      <c r="BE224" s="152">
        <f>IF(U224="základní",N224,0)</f>
        <v>0</v>
      </c>
      <c r="BF224" s="152">
        <f>IF(U224="snížená",N224,0)</f>
        <v>0</v>
      </c>
      <c r="BG224" s="152">
        <f>IF(U224="zákl. přenesená",N224,0)</f>
        <v>0</v>
      </c>
      <c r="BH224" s="152">
        <f>IF(U224="sníž. přenesená",N224,0)</f>
        <v>0</v>
      </c>
      <c r="BI224" s="152">
        <f>IF(U224="nulová",N224,0)</f>
        <v>0</v>
      </c>
      <c r="BJ224" s="21" t="s">
        <v>40</v>
      </c>
      <c r="BK224" s="152">
        <f>ROUND(L224*K224,2)</f>
        <v>0</v>
      </c>
      <c r="BL224" s="21" t="s">
        <v>268</v>
      </c>
      <c r="BM224" s="21" t="s">
        <v>3272</v>
      </c>
    </row>
    <row r="225" s="1" customFormat="1" ht="25.5" customHeight="1">
      <c r="B225" s="45"/>
      <c r="C225" s="243" t="s">
        <v>632</v>
      </c>
      <c r="D225" s="243" t="s">
        <v>536</v>
      </c>
      <c r="E225" s="244" t="s">
        <v>3273</v>
      </c>
      <c r="F225" s="245" t="s">
        <v>3274</v>
      </c>
      <c r="G225" s="245"/>
      <c r="H225" s="245"/>
      <c r="I225" s="245"/>
      <c r="J225" s="246" t="s">
        <v>372</v>
      </c>
      <c r="K225" s="247">
        <v>2</v>
      </c>
      <c r="L225" s="248">
        <v>0</v>
      </c>
      <c r="M225" s="249"/>
      <c r="N225" s="250">
        <f>ROUND(L225*K225,2)</f>
        <v>0</v>
      </c>
      <c r="O225" s="234"/>
      <c r="P225" s="234"/>
      <c r="Q225" s="234"/>
      <c r="R225" s="47"/>
      <c r="T225" s="235" t="s">
        <v>22</v>
      </c>
      <c r="U225" s="55" t="s">
        <v>49</v>
      </c>
      <c r="V225" s="46"/>
      <c r="W225" s="236">
        <f>V225*K225</f>
        <v>0</v>
      </c>
      <c r="X225" s="236">
        <v>0.00020000000000000001</v>
      </c>
      <c r="Y225" s="236">
        <f>X225*K225</f>
        <v>0.00040000000000000002</v>
      </c>
      <c r="Z225" s="236">
        <v>0</v>
      </c>
      <c r="AA225" s="237">
        <f>Z225*K225</f>
        <v>0</v>
      </c>
      <c r="AR225" s="21" t="s">
        <v>414</v>
      </c>
      <c r="AT225" s="21" t="s">
        <v>536</v>
      </c>
      <c r="AU225" s="21" t="s">
        <v>93</v>
      </c>
      <c r="AY225" s="21" t="s">
        <v>219</v>
      </c>
      <c r="BE225" s="152">
        <f>IF(U225="základní",N225,0)</f>
        <v>0</v>
      </c>
      <c r="BF225" s="152">
        <f>IF(U225="snížená",N225,0)</f>
        <v>0</v>
      </c>
      <c r="BG225" s="152">
        <f>IF(U225="zákl. přenesená",N225,0)</f>
        <v>0</v>
      </c>
      <c r="BH225" s="152">
        <f>IF(U225="sníž. přenesená",N225,0)</f>
        <v>0</v>
      </c>
      <c r="BI225" s="152">
        <f>IF(U225="nulová",N225,0)</f>
        <v>0</v>
      </c>
      <c r="BJ225" s="21" t="s">
        <v>40</v>
      </c>
      <c r="BK225" s="152">
        <f>ROUND(L225*K225,2)</f>
        <v>0</v>
      </c>
      <c r="BL225" s="21" t="s">
        <v>268</v>
      </c>
      <c r="BM225" s="21" t="s">
        <v>3275</v>
      </c>
    </row>
    <row r="226" s="1" customFormat="1" ht="25.5" customHeight="1">
      <c r="B226" s="45"/>
      <c r="C226" s="243" t="s">
        <v>636</v>
      </c>
      <c r="D226" s="243" t="s">
        <v>536</v>
      </c>
      <c r="E226" s="244" t="s">
        <v>3276</v>
      </c>
      <c r="F226" s="245" t="s">
        <v>3277</v>
      </c>
      <c r="G226" s="245"/>
      <c r="H226" s="245"/>
      <c r="I226" s="245"/>
      <c r="J226" s="246" t="s">
        <v>372</v>
      </c>
      <c r="K226" s="247">
        <v>1</v>
      </c>
      <c r="L226" s="248">
        <v>0</v>
      </c>
      <c r="M226" s="249"/>
      <c r="N226" s="250">
        <f>ROUND(L226*K226,2)</f>
        <v>0</v>
      </c>
      <c r="O226" s="234"/>
      <c r="P226" s="234"/>
      <c r="Q226" s="234"/>
      <c r="R226" s="47"/>
      <c r="T226" s="235" t="s">
        <v>22</v>
      </c>
      <c r="U226" s="55" t="s">
        <v>49</v>
      </c>
      <c r="V226" s="46"/>
      <c r="W226" s="236">
        <f>V226*K226</f>
        <v>0</v>
      </c>
      <c r="X226" s="236">
        <v>0.00066</v>
      </c>
      <c r="Y226" s="236">
        <f>X226*K226</f>
        <v>0.00066</v>
      </c>
      <c r="Z226" s="236">
        <v>0</v>
      </c>
      <c r="AA226" s="237">
        <f>Z226*K226</f>
        <v>0</v>
      </c>
      <c r="AR226" s="21" t="s">
        <v>414</v>
      </c>
      <c r="AT226" s="21" t="s">
        <v>536</v>
      </c>
      <c r="AU226" s="21" t="s">
        <v>93</v>
      </c>
      <c r="AY226" s="21" t="s">
        <v>219</v>
      </c>
      <c r="BE226" s="152">
        <f>IF(U226="základní",N226,0)</f>
        <v>0</v>
      </c>
      <c r="BF226" s="152">
        <f>IF(U226="snížená",N226,0)</f>
        <v>0</v>
      </c>
      <c r="BG226" s="152">
        <f>IF(U226="zákl. přenesená",N226,0)</f>
        <v>0</v>
      </c>
      <c r="BH226" s="152">
        <f>IF(U226="sníž. přenesená",N226,0)</f>
        <v>0</v>
      </c>
      <c r="BI226" s="152">
        <f>IF(U226="nulová",N226,0)</f>
        <v>0</v>
      </c>
      <c r="BJ226" s="21" t="s">
        <v>40</v>
      </c>
      <c r="BK226" s="152">
        <f>ROUND(L226*K226,2)</f>
        <v>0</v>
      </c>
      <c r="BL226" s="21" t="s">
        <v>268</v>
      </c>
      <c r="BM226" s="21" t="s">
        <v>3278</v>
      </c>
    </row>
    <row r="227" s="1" customFormat="1" ht="25.5" customHeight="1">
      <c r="B227" s="45"/>
      <c r="C227" s="227" t="s">
        <v>640</v>
      </c>
      <c r="D227" s="227" t="s">
        <v>220</v>
      </c>
      <c r="E227" s="228" t="s">
        <v>3279</v>
      </c>
      <c r="F227" s="229" t="s">
        <v>3280</v>
      </c>
      <c r="G227" s="229"/>
      <c r="H227" s="229"/>
      <c r="I227" s="229"/>
      <c r="J227" s="230" t="s">
        <v>372</v>
      </c>
      <c r="K227" s="231">
        <v>5</v>
      </c>
      <c r="L227" s="232">
        <v>0</v>
      </c>
      <c r="M227" s="233"/>
      <c r="N227" s="234">
        <f>ROUND(L227*K227,2)</f>
        <v>0</v>
      </c>
      <c r="O227" s="234"/>
      <c r="P227" s="234"/>
      <c r="Q227" s="234"/>
      <c r="R227" s="47"/>
      <c r="T227" s="235" t="s">
        <v>22</v>
      </c>
      <c r="U227" s="55" t="s">
        <v>49</v>
      </c>
      <c r="V227" s="46"/>
      <c r="W227" s="236">
        <f>V227*K227</f>
        <v>0</v>
      </c>
      <c r="X227" s="236">
        <v>2.0000000000000002E-05</v>
      </c>
      <c r="Y227" s="236">
        <f>X227*K227</f>
        <v>0.00010000000000000001</v>
      </c>
      <c r="Z227" s="236">
        <v>0</v>
      </c>
      <c r="AA227" s="237">
        <f>Z227*K227</f>
        <v>0</v>
      </c>
      <c r="AR227" s="21" t="s">
        <v>268</v>
      </c>
      <c r="AT227" s="21" t="s">
        <v>220</v>
      </c>
      <c r="AU227" s="21" t="s">
        <v>93</v>
      </c>
      <c r="AY227" s="21" t="s">
        <v>219</v>
      </c>
      <c r="BE227" s="152">
        <f>IF(U227="základní",N227,0)</f>
        <v>0</v>
      </c>
      <c r="BF227" s="152">
        <f>IF(U227="snížená",N227,0)</f>
        <v>0</v>
      </c>
      <c r="BG227" s="152">
        <f>IF(U227="zákl. přenesená",N227,0)</f>
        <v>0</v>
      </c>
      <c r="BH227" s="152">
        <f>IF(U227="sníž. přenesená",N227,0)</f>
        <v>0</v>
      </c>
      <c r="BI227" s="152">
        <f>IF(U227="nulová",N227,0)</f>
        <v>0</v>
      </c>
      <c r="BJ227" s="21" t="s">
        <v>40</v>
      </c>
      <c r="BK227" s="152">
        <f>ROUND(L227*K227,2)</f>
        <v>0</v>
      </c>
      <c r="BL227" s="21" t="s">
        <v>268</v>
      </c>
      <c r="BM227" s="21" t="s">
        <v>3281</v>
      </c>
    </row>
    <row r="228" s="1" customFormat="1" ht="25.5" customHeight="1">
      <c r="B228" s="45"/>
      <c r="C228" s="243" t="s">
        <v>644</v>
      </c>
      <c r="D228" s="243" t="s">
        <v>536</v>
      </c>
      <c r="E228" s="244" t="s">
        <v>3282</v>
      </c>
      <c r="F228" s="245" t="s">
        <v>3283</v>
      </c>
      <c r="G228" s="245"/>
      <c r="H228" s="245"/>
      <c r="I228" s="245"/>
      <c r="J228" s="246" t="s">
        <v>372</v>
      </c>
      <c r="K228" s="247">
        <v>5</v>
      </c>
      <c r="L228" s="248">
        <v>0</v>
      </c>
      <c r="M228" s="249"/>
      <c r="N228" s="250">
        <f>ROUND(L228*K228,2)</f>
        <v>0</v>
      </c>
      <c r="O228" s="234"/>
      <c r="P228" s="234"/>
      <c r="Q228" s="234"/>
      <c r="R228" s="47"/>
      <c r="T228" s="235" t="s">
        <v>22</v>
      </c>
      <c r="U228" s="55" t="s">
        <v>49</v>
      </c>
      <c r="V228" s="46"/>
      <c r="W228" s="236">
        <f>V228*K228</f>
        <v>0</v>
      </c>
      <c r="X228" s="236">
        <v>0.00019000000000000001</v>
      </c>
      <c r="Y228" s="236">
        <f>X228*K228</f>
        <v>0.00095000000000000011</v>
      </c>
      <c r="Z228" s="236">
        <v>0</v>
      </c>
      <c r="AA228" s="237">
        <f>Z228*K228</f>
        <v>0</v>
      </c>
      <c r="AR228" s="21" t="s">
        <v>414</v>
      </c>
      <c r="AT228" s="21" t="s">
        <v>536</v>
      </c>
      <c r="AU228" s="21" t="s">
        <v>93</v>
      </c>
      <c r="AY228" s="21" t="s">
        <v>219</v>
      </c>
      <c r="BE228" s="152">
        <f>IF(U228="základní",N228,0)</f>
        <v>0</v>
      </c>
      <c r="BF228" s="152">
        <f>IF(U228="snížená",N228,0)</f>
        <v>0</v>
      </c>
      <c r="BG228" s="152">
        <f>IF(U228="zákl. přenesená",N228,0)</f>
        <v>0</v>
      </c>
      <c r="BH228" s="152">
        <f>IF(U228="sníž. přenesená",N228,0)</f>
        <v>0</v>
      </c>
      <c r="BI228" s="152">
        <f>IF(U228="nulová",N228,0)</f>
        <v>0</v>
      </c>
      <c r="BJ228" s="21" t="s">
        <v>40</v>
      </c>
      <c r="BK228" s="152">
        <f>ROUND(L228*K228,2)</f>
        <v>0</v>
      </c>
      <c r="BL228" s="21" t="s">
        <v>268</v>
      </c>
      <c r="BM228" s="21" t="s">
        <v>3284</v>
      </c>
    </row>
    <row r="229" s="1" customFormat="1" ht="25.5" customHeight="1">
      <c r="B229" s="45"/>
      <c r="C229" s="227" t="s">
        <v>648</v>
      </c>
      <c r="D229" s="227" t="s">
        <v>220</v>
      </c>
      <c r="E229" s="228" t="s">
        <v>3285</v>
      </c>
      <c r="F229" s="229" t="s">
        <v>3286</v>
      </c>
      <c r="G229" s="229"/>
      <c r="H229" s="229"/>
      <c r="I229" s="229"/>
      <c r="J229" s="230" t="s">
        <v>372</v>
      </c>
      <c r="K229" s="231">
        <v>6</v>
      </c>
      <c r="L229" s="232">
        <v>0</v>
      </c>
      <c r="M229" s="233"/>
      <c r="N229" s="234">
        <f>ROUND(L229*K229,2)</f>
        <v>0</v>
      </c>
      <c r="O229" s="234"/>
      <c r="P229" s="234"/>
      <c r="Q229" s="234"/>
      <c r="R229" s="47"/>
      <c r="T229" s="235" t="s">
        <v>22</v>
      </c>
      <c r="U229" s="55" t="s">
        <v>49</v>
      </c>
      <c r="V229" s="46"/>
      <c r="W229" s="236">
        <f>V229*K229</f>
        <v>0</v>
      </c>
      <c r="X229" s="236">
        <v>2.0000000000000002E-05</v>
      </c>
      <c r="Y229" s="236">
        <f>X229*K229</f>
        <v>0.00012000000000000002</v>
      </c>
      <c r="Z229" s="236">
        <v>0</v>
      </c>
      <c r="AA229" s="237">
        <f>Z229*K229</f>
        <v>0</v>
      </c>
      <c r="AR229" s="21" t="s">
        <v>268</v>
      </c>
      <c r="AT229" s="21" t="s">
        <v>220</v>
      </c>
      <c r="AU229" s="21" t="s">
        <v>93</v>
      </c>
      <c r="AY229" s="21" t="s">
        <v>219</v>
      </c>
      <c r="BE229" s="152">
        <f>IF(U229="základní",N229,0)</f>
        <v>0</v>
      </c>
      <c r="BF229" s="152">
        <f>IF(U229="snížená",N229,0)</f>
        <v>0</v>
      </c>
      <c r="BG229" s="152">
        <f>IF(U229="zákl. přenesená",N229,0)</f>
        <v>0</v>
      </c>
      <c r="BH229" s="152">
        <f>IF(U229="sníž. přenesená",N229,0)</f>
        <v>0</v>
      </c>
      <c r="BI229" s="152">
        <f>IF(U229="nulová",N229,0)</f>
        <v>0</v>
      </c>
      <c r="BJ229" s="21" t="s">
        <v>40</v>
      </c>
      <c r="BK229" s="152">
        <f>ROUND(L229*K229,2)</f>
        <v>0</v>
      </c>
      <c r="BL229" s="21" t="s">
        <v>268</v>
      </c>
      <c r="BM229" s="21" t="s">
        <v>3287</v>
      </c>
    </row>
    <row r="230" s="1" customFormat="1" ht="25.5" customHeight="1">
      <c r="B230" s="45"/>
      <c r="C230" s="243" t="s">
        <v>652</v>
      </c>
      <c r="D230" s="243" t="s">
        <v>536</v>
      </c>
      <c r="E230" s="244" t="s">
        <v>3288</v>
      </c>
      <c r="F230" s="245" t="s">
        <v>3289</v>
      </c>
      <c r="G230" s="245"/>
      <c r="H230" s="245"/>
      <c r="I230" s="245"/>
      <c r="J230" s="246" t="s">
        <v>372</v>
      </c>
      <c r="K230" s="247">
        <v>4</v>
      </c>
      <c r="L230" s="248">
        <v>0</v>
      </c>
      <c r="M230" s="249"/>
      <c r="N230" s="250">
        <f>ROUND(L230*K230,2)</f>
        <v>0</v>
      </c>
      <c r="O230" s="234"/>
      <c r="P230" s="234"/>
      <c r="Q230" s="234"/>
      <c r="R230" s="47"/>
      <c r="T230" s="235" t="s">
        <v>22</v>
      </c>
      <c r="U230" s="55" t="s">
        <v>49</v>
      </c>
      <c r="V230" s="46"/>
      <c r="W230" s="236">
        <f>V230*K230</f>
        <v>0</v>
      </c>
      <c r="X230" s="236">
        <v>0.00031799999999999998</v>
      </c>
      <c r="Y230" s="236">
        <f>X230*K230</f>
        <v>0.0012719999999999999</v>
      </c>
      <c r="Z230" s="236">
        <v>0</v>
      </c>
      <c r="AA230" s="237">
        <f>Z230*K230</f>
        <v>0</v>
      </c>
      <c r="AR230" s="21" t="s">
        <v>414</v>
      </c>
      <c r="AT230" s="21" t="s">
        <v>536</v>
      </c>
      <c r="AU230" s="21" t="s">
        <v>93</v>
      </c>
      <c r="AY230" s="21" t="s">
        <v>219</v>
      </c>
      <c r="BE230" s="152">
        <f>IF(U230="základní",N230,0)</f>
        <v>0</v>
      </c>
      <c r="BF230" s="152">
        <f>IF(U230="snížená",N230,0)</f>
        <v>0</v>
      </c>
      <c r="BG230" s="152">
        <f>IF(U230="zákl. přenesená",N230,0)</f>
        <v>0</v>
      </c>
      <c r="BH230" s="152">
        <f>IF(U230="sníž. přenesená",N230,0)</f>
        <v>0</v>
      </c>
      <c r="BI230" s="152">
        <f>IF(U230="nulová",N230,0)</f>
        <v>0</v>
      </c>
      <c r="BJ230" s="21" t="s">
        <v>40</v>
      </c>
      <c r="BK230" s="152">
        <f>ROUND(L230*K230,2)</f>
        <v>0</v>
      </c>
      <c r="BL230" s="21" t="s">
        <v>268</v>
      </c>
      <c r="BM230" s="21" t="s">
        <v>3290</v>
      </c>
    </row>
    <row r="231" s="1" customFormat="1" ht="25.5" customHeight="1">
      <c r="B231" s="45"/>
      <c r="C231" s="243" t="s">
        <v>656</v>
      </c>
      <c r="D231" s="243" t="s">
        <v>536</v>
      </c>
      <c r="E231" s="244" t="s">
        <v>3291</v>
      </c>
      <c r="F231" s="245" t="s">
        <v>3292</v>
      </c>
      <c r="G231" s="245"/>
      <c r="H231" s="245"/>
      <c r="I231" s="245"/>
      <c r="J231" s="246" t="s">
        <v>372</v>
      </c>
      <c r="K231" s="247">
        <v>1</v>
      </c>
      <c r="L231" s="248">
        <v>0</v>
      </c>
      <c r="M231" s="249"/>
      <c r="N231" s="250">
        <f>ROUND(L231*K231,2)</f>
        <v>0</v>
      </c>
      <c r="O231" s="234"/>
      <c r="P231" s="234"/>
      <c r="Q231" s="234"/>
      <c r="R231" s="47"/>
      <c r="T231" s="235" t="s">
        <v>22</v>
      </c>
      <c r="U231" s="55" t="s">
        <v>49</v>
      </c>
      <c r="V231" s="46"/>
      <c r="W231" s="236">
        <f>V231*K231</f>
        <v>0</v>
      </c>
      <c r="X231" s="236">
        <v>0.00013999999999999999</v>
      </c>
      <c r="Y231" s="236">
        <f>X231*K231</f>
        <v>0.00013999999999999999</v>
      </c>
      <c r="Z231" s="236">
        <v>0</v>
      </c>
      <c r="AA231" s="237">
        <f>Z231*K231</f>
        <v>0</v>
      </c>
      <c r="AR231" s="21" t="s">
        <v>414</v>
      </c>
      <c r="AT231" s="21" t="s">
        <v>536</v>
      </c>
      <c r="AU231" s="21" t="s">
        <v>93</v>
      </c>
      <c r="AY231" s="21" t="s">
        <v>219</v>
      </c>
      <c r="BE231" s="152">
        <f>IF(U231="základní",N231,0)</f>
        <v>0</v>
      </c>
      <c r="BF231" s="152">
        <f>IF(U231="snížená",N231,0)</f>
        <v>0</v>
      </c>
      <c r="BG231" s="152">
        <f>IF(U231="zákl. přenesená",N231,0)</f>
        <v>0</v>
      </c>
      <c r="BH231" s="152">
        <f>IF(U231="sníž. přenesená",N231,0)</f>
        <v>0</v>
      </c>
      <c r="BI231" s="152">
        <f>IF(U231="nulová",N231,0)</f>
        <v>0</v>
      </c>
      <c r="BJ231" s="21" t="s">
        <v>40</v>
      </c>
      <c r="BK231" s="152">
        <f>ROUND(L231*K231,2)</f>
        <v>0</v>
      </c>
      <c r="BL231" s="21" t="s">
        <v>268</v>
      </c>
      <c r="BM231" s="21" t="s">
        <v>3293</v>
      </c>
    </row>
    <row r="232" s="1" customFormat="1" ht="16.5" customHeight="1">
      <c r="B232" s="45"/>
      <c r="C232" s="243" t="s">
        <v>660</v>
      </c>
      <c r="D232" s="243" t="s">
        <v>536</v>
      </c>
      <c r="E232" s="244" t="s">
        <v>3294</v>
      </c>
      <c r="F232" s="245" t="s">
        <v>3295</v>
      </c>
      <c r="G232" s="245"/>
      <c r="H232" s="245"/>
      <c r="I232" s="245"/>
      <c r="J232" s="246" t="s">
        <v>372</v>
      </c>
      <c r="K232" s="247">
        <v>1</v>
      </c>
      <c r="L232" s="248">
        <v>0</v>
      </c>
      <c r="M232" s="249"/>
      <c r="N232" s="250">
        <f>ROUND(L232*K232,2)</f>
        <v>0</v>
      </c>
      <c r="O232" s="234"/>
      <c r="P232" s="234"/>
      <c r="Q232" s="234"/>
      <c r="R232" s="47"/>
      <c r="T232" s="235" t="s">
        <v>22</v>
      </c>
      <c r="U232" s="55" t="s">
        <v>49</v>
      </c>
      <c r="V232" s="46"/>
      <c r="W232" s="236">
        <f>V232*K232</f>
        <v>0</v>
      </c>
      <c r="X232" s="236">
        <v>0.00014999999999999999</v>
      </c>
      <c r="Y232" s="236">
        <f>X232*K232</f>
        <v>0.00014999999999999999</v>
      </c>
      <c r="Z232" s="236">
        <v>0</v>
      </c>
      <c r="AA232" s="237">
        <f>Z232*K232</f>
        <v>0</v>
      </c>
      <c r="AR232" s="21" t="s">
        <v>414</v>
      </c>
      <c r="AT232" s="21" t="s">
        <v>536</v>
      </c>
      <c r="AU232" s="21" t="s">
        <v>93</v>
      </c>
      <c r="AY232" s="21" t="s">
        <v>219</v>
      </c>
      <c r="BE232" s="152">
        <f>IF(U232="základní",N232,0)</f>
        <v>0</v>
      </c>
      <c r="BF232" s="152">
        <f>IF(U232="snížená",N232,0)</f>
        <v>0</v>
      </c>
      <c r="BG232" s="152">
        <f>IF(U232="zákl. přenesená",N232,0)</f>
        <v>0</v>
      </c>
      <c r="BH232" s="152">
        <f>IF(U232="sníž. přenesená",N232,0)</f>
        <v>0</v>
      </c>
      <c r="BI232" s="152">
        <f>IF(U232="nulová",N232,0)</f>
        <v>0</v>
      </c>
      <c r="BJ232" s="21" t="s">
        <v>40</v>
      </c>
      <c r="BK232" s="152">
        <f>ROUND(L232*K232,2)</f>
        <v>0</v>
      </c>
      <c r="BL232" s="21" t="s">
        <v>268</v>
      </c>
      <c r="BM232" s="21" t="s">
        <v>3296</v>
      </c>
    </row>
    <row r="233" s="1" customFormat="1" ht="25.5" customHeight="1">
      <c r="B233" s="45"/>
      <c r="C233" s="227" t="s">
        <v>664</v>
      </c>
      <c r="D233" s="227" t="s">
        <v>220</v>
      </c>
      <c r="E233" s="228" t="s">
        <v>3297</v>
      </c>
      <c r="F233" s="229" t="s">
        <v>3298</v>
      </c>
      <c r="G233" s="229"/>
      <c r="H233" s="229"/>
      <c r="I233" s="229"/>
      <c r="J233" s="230" t="s">
        <v>372</v>
      </c>
      <c r="K233" s="231">
        <v>8</v>
      </c>
      <c r="L233" s="232">
        <v>0</v>
      </c>
      <c r="M233" s="233"/>
      <c r="N233" s="234">
        <f>ROUND(L233*K233,2)</f>
        <v>0</v>
      </c>
      <c r="O233" s="234"/>
      <c r="P233" s="234"/>
      <c r="Q233" s="234"/>
      <c r="R233" s="47"/>
      <c r="T233" s="235" t="s">
        <v>22</v>
      </c>
      <c r="U233" s="55" t="s">
        <v>49</v>
      </c>
      <c r="V233" s="46"/>
      <c r="W233" s="236">
        <f>V233*K233</f>
        <v>0</v>
      </c>
      <c r="X233" s="236">
        <v>2.0000000000000002E-05</v>
      </c>
      <c r="Y233" s="236">
        <f>X233*K233</f>
        <v>0.00016000000000000001</v>
      </c>
      <c r="Z233" s="236">
        <v>0</v>
      </c>
      <c r="AA233" s="237">
        <f>Z233*K233</f>
        <v>0</v>
      </c>
      <c r="AR233" s="21" t="s">
        <v>268</v>
      </c>
      <c r="AT233" s="21" t="s">
        <v>220</v>
      </c>
      <c r="AU233" s="21" t="s">
        <v>93</v>
      </c>
      <c r="AY233" s="21" t="s">
        <v>219</v>
      </c>
      <c r="BE233" s="152">
        <f>IF(U233="základní",N233,0)</f>
        <v>0</v>
      </c>
      <c r="BF233" s="152">
        <f>IF(U233="snížená",N233,0)</f>
        <v>0</v>
      </c>
      <c r="BG233" s="152">
        <f>IF(U233="zákl. přenesená",N233,0)</f>
        <v>0</v>
      </c>
      <c r="BH233" s="152">
        <f>IF(U233="sníž. přenesená",N233,0)</f>
        <v>0</v>
      </c>
      <c r="BI233" s="152">
        <f>IF(U233="nulová",N233,0)</f>
        <v>0</v>
      </c>
      <c r="BJ233" s="21" t="s">
        <v>40</v>
      </c>
      <c r="BK233" s="152">
        <f>ROUND(L233*K233,2)</f>
        <v>0</v>
      </c>
      <c r="BL233" s="21" t="s">
        <v>268</v>
      </c>
      <c r="BM233" s="21" t="s">
        <v>3299</v>
      </c>
    </row>
    <row r="234" s="1" customFormat="1" ht="25.5" customHeight="1">
      <c r="B234" s="45"/>
      <c r="C234" s="243" t="s">
        <v>668</v>
      </c>
      <c r="D234" s="243" t="s">
        <v>536</v>
      </c>
      <c r="E234" s="244" t="s">
        <v>3300</v>
      </c>
      <c r="F234" s="245" t="s">
        <v>3301</v>
      </c>
      <c r="G234" s="245"/>
      <c r="H234" s="245"/>
      <c r="I234" s="245"/>
      <c r="J234" s="246" t="s">
        <v>372</v>
      </c>
      <c r="K234" s="247">
        <v>8</v>
      </c>
      <c r="L234" s="248">
        <v>0</v>
      </c>
      <c r="M234" s="249"/>
      <c r="N234" s="250">
        <f>ROUND(L234*K234,2)</f>
        <v>0</v>
      </c>
      <c r="O234" s="234"/>
      <c r="P234" s="234"/>
      <c r="Q234" s="234"/>
      <c r="R234" s="47"/>
      <c r="T234" s="235" t="s">
        <v>22</v>
      </c>
      <c r="U234" s="55" t="s">
        <v>49</v>
      </c>
      <c r="V234" s="46"/>
      <c r="W234" s="236">
        <f>V234*K234</f>
        <v>0</v>
      </c>
      <c r="X234" s="236">
        <v>0.00048299999999999998</v>
      </c>
      <c r="Y234" s="236">
        <f>X234*K234</f>
        <v>0.0038639999999999998</v>
      </c>
      <c r="Z234" s="236">
        <v>0</v>
      </c>
      <c r="AA234" s="237">
        <f>Z234*K234</f>
        <v>0</v>
      </c>
      <c r="AR234" s="21" t="s">
        <v>414</v>
      </c>
      <c r="AT234" s="21" t="s">
        <v>536</v>
      </c>
      <c r="AU234" s="21" t="s">
        <v>93</v>
      </c>
      <c r="AY234" s="21" t="s">
        <v>219</v>
      </c>
      <c r="BE234" s="152">
        <f>IF(U234="základní",N234,0)</f>
        <v>0</v>
      </c>
      <c r="BF234" s="152">
        <f>IF(U234="snížená",N234,0)</f>
        <v>0</v>
      </c>
      <c r="BG234" s="152">
        <f>IF(U234="zákl. přenesená",N234,0)</f>
        <v>0</v>
      </c>
      <c r="BH234" s="152">
        <f>IF(U234="sníž. přenesená",N234,0)</f>
        <v>0</v>
      </c>
      <c r="BI234" s="152">
        <f>IF(U234="nulová",N234,0)</f>
        <v>0</v>
      </c>
      <c r="BJ234" s="21" t="s">
        <v>40</v>
      </c>
      <c r="BK234" s="152">
        <f>ROUND(L234*K234,2)</f>
        <v>0</v>
      </c>
      <c r="BL234" s="21" t="s">
        <v>268</v>
      </c>
      <c r="BM234" s="21" t="s">
        <v>3302</v>
      </c>
    </row>
    <row r="235" s="1" customFormat="1" ht="25.5" customHeight="1">
      <c r="B235" s="45"/>
      <c r="C235" s="227" t="s">
        <v>672</v>
      </c>
      <c r="D235" s="227" t="s">
        <v>220</v>
      </c>
      <c r="E235" s="228" t="s">
        <v>3303</v>
      </c>
      <c r="F235" s="229" t="s">
        <v>3304</v>
      </c>
      <c r="G235" s="229"/>
      <c r="H235" s="229"/>
      <c r="I235" s="229"/>
      <c r="J235" s="230" t="s">
        <v>372</v>
      </c>
      <c r="K235" s="231">
        <v>2</v>
      </c>
      <c r="L235" s="232">
        <v>0</v>
      </c>
      <c r="M235" s="233"/>
      <c r="N235" s="234">
        <f>ROUND(L235*K235,2)</f>
        <v>0</v>
      </c>
      <c r="O235" s="234"/>
      <c r="P235" s="234"/>
      <c r="Q235" s="234"/>
      <c r="R235" s="47"/>
      <c r="T235" s="235" t="s">
        <v>22</v>
      </c>
      <c r="U235" s="55" t="s">
        <v>49</v>
      </c>
      <c r="V235" s="46"/>
      <c r="W235" s="236">
        <f>V235*K235</f>
        <v>0</v>
      </c>
      <c r="X235" s="236">
        <v>2.0000000000000002E-05</v>
      </c>
      <c r="Y235" s="236">
        <f>X235*K235</f>
        <v>4.0000000000000003E-05</v>
      </c>
      <c r="Z235" s="236">
        <v>0</v>
      </c>
      <c r="AA235" s="237">
        <f>Z235*K235</f>
        <v>0</v>
      </c>
      <c r="AR235" s="21" t="s">
        <v>268</v>
      </c>
      <c r="AT235" s="21" t="s">
        <v>220</v>
      </c>
      <c r="AU235" s="21" t="s">
        <v>93</v>
      </c>
      <c r="AY235" s="21" t="s">
        <v>219</v>
      </c>
      <c r="BE235" s="152">
        <f>IF(U235="základní",N235,0)</f>
        <v>0</v>
      </c>
      <c r="BF235" s="152">
        <f>IF(U235="snížená",N235,0)</f>
        <v>0</v>
      </c>
      <c r="BG235" s="152">
        <f>IF(U235="zákl. přenesená",N235,0)</f>
        <v>0</v>
      </c>
      <c r="BH235" s="152">
        <f>IF(U235="sníž. přenesená",N235,0)</f>
        <v>0</v>
      </c>
      <c r="BI235" s="152">
        <f>IF(U235="nulová",N235,0)</f>
        <v>0</v>
      </c>
      <c r="BJ235" s="21" t="s">
        <v>40</v>
      </c>
      <c r="BK235" s="152">
        <f>ROUND(L235*K235,2)</f>
        <v>0</v>
      </c>
      <c r="BL235" s="21" t="s">
        <v>268</v>
      </c>
      <c r="BM235" s="21" t="s">
        <v>3305</v>
      </c>
    </row>
    <row r="236" s="1" customFormat="1" ht="25.5" customHeight="1">
      <c r="B236" s="45"/>
      <c r="C236" s="243" t="s">
        <v>676</v>
      </c>
      <c r="D236" s="243" t="s">
        <v>536</v>
      </c>
      <c r="E236" s="244" t="s">
        <v>3306</v>
      </c>
      <c r="F236" s="245" t="s">
        <v>3307</v>
      </c>
      <c r="G236" s="245"/>
      <c r="H236" s="245"/>
      <c r="I236" s="245"/>
      <c r="J236" s="246" t="s">
        <v>372</v>
      </c>
      <c r="K236" s="247">
        <v>2</v>
      </c>
      <c r="L236" s="248">
        <v>0</v>
      </c>
      <c r="M236" s="249"/>
      <c r="N236" s="250">
        <f>ROUND(L236*K236,2)</f>
        <v>0</v>
      </c>
      <c r="O236" s="234"/>
      <c r="P236" s="234"/>
      <c r="Q236" s="234"/>
      <c r="R236" s="47"/>
      <c r="T236" s="235" t="s">
        <v>22</v>
      </c>
      <c r="U236" s="55" t="s">
        <v>49</v>
      </c>
      <c r="V236" s="46"/>
      <c r="W236" s="236">
        <f>V236*K236</f>
        <v>0</v>
      </c>
      <c r="X236" s="236">
        <v>0.00068499999999999995</v>
      </c>
      <c r="Y236" s="236">
        <f>X236*K236</f>
        <v>0.0013699999999999999</v>
      </c>
      <c r="Z236" s="236">
        <v>0</v>
      </c>
      <c r="AA236" s="237">
        <f>Z236*K236</f>
        <v>0</v>
      </c>
      <c r="AR236" s="21" t="s">
        <v>414</v>
      </c>
      <c r="AT236" s="21" t="s">
        <v>536</v>
      </c>
      <c r="AU236" s="21" t="s">
        <v>93</v>
      </c>
      <c r="AY236" s="21" t="s">
        <v>219</v>
      </c>
      <c r="BE236" s="152">
        <f>IF(U236="základní",N236,0)</f>
        <v>0</v>
      </c>
      <c r="BF236" s="152">
        <f>IF(U236="snížená",N236,0)</f>
        <v>0</v>
      </c>
      <c r="BG236" s="152">
        <f>IF(U236="zákl. přenesená",N236,0)</f>
        <v>0</v>
      </c>
      <c r="BH236" s="152">
        <f>IF(U236="sníž. přenesená",N236,0)</f>
        <v>0</v>
      </c>
      <c r="BI236" s="152">
        <f>IF(U236="nulová",N236,0)</f>
        <v>0</v>
      </c>
      <c r="BJ236" s="21" t="s">
        <v>40</v>
      </c>
      <c r="BK236" s="152">
        <f>ROUND(L236*K236,2)</f>
        <v>0</v>
      </c>
      <c r="BL236" s="21" t="s">
        <v>268</v>
      </c>
      <c r="BM236" s="21" t="s">
        <v>3308</v>
      </c>
    </row>
    <row r="237" s="1" customFormat="1" ht="25.5" customHeight="1">
      <c r="B237" s="45"/>
      <c r="C237" s="227" t="s">
        <v>680</v>
      </c>
      <c r="D237" s="227" t="s">
        <v>220</v>
      </c>
      <c r="E237" s="228" t="s">
        <v>3309</v>
      </c>
      <c r="F237" s="229" t="s">
        <v>3310</v>
      </c>
      <c r="G237" s="229"/>
      <c r="H237" s="229"/>
      <c r="I237" s="229"/>
      <c r="J237" s="230" t="s">
        <v>372</v>
      </c>
      <c r="K237" s="231">
        <v>3</v>
      </c>
      <c r="L237" s="232">
        <v>0</v>
      </c>
      <c r="M237" s="233"/>
      <c r="N237" s="234">
        <f>ROUND(L237*K237,2)</f>
        <v>0</v>
      </c>
      <c r="O237" s="234"/>
      <c r="P237" s="234"/>
      <c r="Q237" s="234"/>
      <c r="R237" s="47"/>
      <c r="T237" s="235" t="s">
        <v>22</v>
      </c>
      <c r="U237" s="55" t="s">
        <v>49</v>
      </c>
      <c r="V237" s="46"/>
      <c r="W237" s="236">
        <f>V237*K237</f>
        <v>0</v>
      </c>
      <c r="X237" s="236">
        <v>2.0000000000000002E-05</v>
      </c>
      <c r="Y237" s="236">
        <f>X237*K237</f>
        <v>6.0000000000000008E-05</v>
      </c>
      <c r="Z237" s="236">
        <v>0</v>
      </c>
      <c r="AA237" s="237">
        <f>Z237*K237</f>
        <v>0</v>
      </c>
      <c r="AR237" s="21" t="s">
        <v>268</v>
      </c>
      <c r="AT237" s="21" t="s">
        <v>220</v>
      </c>
      <c r="AU237" s="21" t="s">
        <v>93</v>
      </c>
      <c r="AY237" s="21" t="s">
        <v>219</v>
      </c>
      <c r="BE237" s="152">
        <f>IF(U237="základní",N237,0)</f>
        <v>0</v>
      </c>
      <c r="BF237" s="152">
        <f>IF(U237="snížená",N237,0)</f>
        <v>0</v>
      </c>
      <c r="BG237" s="152">
        <f>IF(U237="zákl. přenesená",N237,0)</f>
        <v>0</v>
      </c>
      <c r="BH237" s="152">
        <f>IF(U237="sníž. přenesená",N237,0)</f>
        <v>0</v>
      </c>
      <c r="BI237" s="152">
        <f>IF(U237="nulová",N237,0)</f>
        <v>0</v>
      </c>
      <c r="BJ237" s="21" t="s">
        <v>40</v>
      </c>
      <c r="BK237" s="152">
        <f>ROUND(L237*K237,2)</f>
        <v>0</v>
      </c>
      <c r="BL237" s="21" t="s">
        <v>268</v>
      </c>
      <c r="BM237" s="21" t="s">
        <v>3311</v>
      </c>
    </row>
    <row r="238" s="1" customFormat="1" ht="25.5" customHeight="1">
      <c r="B238" s="45"/>
      <c r="C238" s="243" t="s">
        <v>684</v>
      </c>
      <c r="D238" s="243" t="s">
        <v>536</v>
      </c>
      <c r="E238" s="244" t="s">
        <v>3312</v>
      </c>
      <c r="F238" s="245" t="s">
        <v>3313</v>
      </c>
      <c r="G238" s="245"/>
      <c r="H238" s="245"/>
      <c r="I238" s="245"/>
      <c r="J238" s="246" t="s">
        <v>372</v>
      </c>
      <c r="K238" s="247">
        <v>2</v>
      </c>
      <c r="L238" s="248">
        <v>0</v>
      </c>
      <c r="M238" s="249"/>
      <c r="N238" s="250">
        <f>ROUND(L238*K238,2)</f>
        <v>0</v>
      </c>
      <c r="O238" s="234"/>
      <c r="P238" s="234"/>
      <c r="Q238" s="234"/>
      <c r="R238" s="47"/>
      <c r="T238" s="235" t="s">
        <v>22</v>
      </c>
      <c r="U238" s="55" t="s">
        <v>49</v>
      </c>
      <c r="V238" s="46"/>
      <c r="W238" s="236">
        <f>V238*K238</f>
        <v>0</v>
      </c>
      <c r="X238" s="236">
        <v>0.001047</v>
      </c>
      <c r="Y238" s="236">
        <f>X238*K238</f>
        <v>0.0020939999999999999</v>
      </c>
      <c r="Z238" s="236">
        <v>0</v>
      </c>
      <c r="AA238" s="237">
        <f>Z238*K238</f>
        <v>0</v>
      </c>
      <c r="AR238" s="21" t="s">
        <v>414</v>
      </c>
      <c r="AT238" s="21" t="s">
        <v>536</v>
      </c>
      <c r="AU238" s="21" t="s">
        <v>93</v>
      </c>
      <c r="AY238" s="21" t="s">
        <v>219</v>
      </c>
      <c r="BE238" s="152">
        <f>IF(U238="základní",N238,0)</f>
        <v>0</v>
      </c>
      <c r="BF238" s="152">
        <f>IF(U238="snížená",N238,0)</f>
        <v>0</v>
      </c>
      <c r="BG238" s="152">
        <f>IF(U238="zákl. přenesená",N238,0)</f>
        <v>0</v>
      </c>
      <c r="BH238" s="152">
        <f>IF(U238="sníž. přenesená",N238,0)</f>
        <v>0</v>
      </c>
      <c r="BI238" s="152">
        <f>IF(U238="nulová",N238,0)</f>
        <v>0</v>
      </c>
      <c r="BJ238" s="21" t="s">
        <v>40</v>
      </c>
      <c r="BK238" s="152">
        <f>ROUND(L238*K238,2)</f>
        <v>0</v>
      </c>
      <c r="BL238" s="21" t="s">
        <v>268</v>
      </c>
      <c r="BM238" s="21" t="s">
        <v>3314</v>
      </c>
    </row>
    <row r="239" s="1" customFormat="1" ht="16.5" customHeight="1">
      <c r="B239" s="45"/>
      <c r="C239" s="243" t="s">
        <v>688</v>
      </c>
      <c r="D239" s="243" t="s">
        <v>536</v>
      </c>
      <c r="E239" s="244" t="s">
        <v>3315</v>
      </c>
      <c r="F239" s="245" t="s">
        <v>3316</v>
      </c>
      <c r="G239" s="245"/>
      <c r="H239" s="245"/>
      <c r="I239" s="245"/>
      <c r="J239" s="246" t="s">
        <v>372</v>
      </c>
      <c r="K239" s="247">
        <v>1</v>
      </c>
      <c r="L239" s="248">
        <v>0</v>
      </c>
      <c r="M239" s="249"/>
      <c r="N239" s="250">
        <f>ROUND(L239*K239,2)</f>
        <v>0</v>
      </c>
      <c r="O239" s="234"/>
      <c r="P239" s="234"/>
      <c r="Q239" s="234"/>
      <c r="R239" s="47"/>
      <c r="T239" s="235" t="s">
        <v>22</v>
      </c>
      <c r="U239" s="55" t="s">
        <v>49</v>
      </c>
      <c r="V239" s="46"/>
      <c r="W239" s="236">
        <f>V239*K239</f>
        <v>0</v>
      </c>
      <c r="X239" s="236">
        <v>0.00048000000000000001</v>
      </c>
      <c r="Y239" s="236">
        <f>X239*K239</f>
        <v>0.00048000000000000001</v>
      </c>
      <c r="Z239" s="236">
        <v>0</v>
      </c>
      <c r="AA239" s="237">
        <f>Z239*K239</f>
        <v>0</v>
      </c>
      <c r="AR239" s="21" t="s">
        <v>414</v>
      </c>
      <c r="AT239" s="21" t="s">
        <v>536</v>
      </c>
      <c r="AU239" s="21" t="s">
        <v>93</v>
      </c>
      <c r="AY239" s="21" t="s">
        <v>219</v>
      </c>
      <c r="BE239" s="152">
        <f>IF(U239="základní",N239,0)</f>
        <v>0</v>
      </c>
      <c r="BF239" s="152">
        <f>IF(U239="snížená",N239,0)</f>
        <v>0</v>
      </c>
      <c r="BG239" s="152">
        <f>IF(U239="zákl. přenesená",N239,0)</f>
        <v>0</v>
      </c>
      <c r="BH239" s="152">
        <f>IF(U239="sníž. přenesená",N239,0)</f>
        <v>0</v>
      </c>
      <c r="BI239" s="152">
        <f>IF(U239="nulová",N239,0)</f>
        <v>0</v>
      </c>
      <c r="BJ239" s="21" t="s">
        <v>40</v>
      </c>
      <c r="BK239" s="152">
        <f>ROUND(L239*K239,2)</f>
        <v>0</v>
      </c>
      <c r="BL239" s="21" t="s">
        <v>268</v>
      </c>
      <c r="BM239" s="21" t="s">
        <v>3317</v>
      </c>
    </row>
    <row r="240" s="1" customFormat="1" ht="25.5" customHeight="1">
      <c r="B240" s="45"/>
      <c r="C240" s="227" t="s">
        <v>692</v>
      </c>
      <c r="D240" s="227" t="s">
        <v>220</v>
      </c>
      <c r="E240" s="228" t="s">
        <v>3318</v>
      </c>
      <c r="F240" s="229" t="s">
        <v>3319</v>
      </c>
      <c r="G240" s="229"/>
      <c r="H240" s="229"/>
      <c r="I240" s="229"/>
      <c r="J240" s="230" t="s">
        <v>372</v>
      </c>
      <c r="K240" s="231">
        <v>3</v>
      </c>
      <c r="L240" s="232">
        <v>0</v>
      </c>
      <c r="M240" s="233"/>
      <c r="N240" s="234">
        <f>ROUND(L240*K240,2)</f>
        <v>0</v>
      </c>
      <c r="O240" s="234"/>
      <c r="P240" s="234"/>
      <c r="Q240" s="234"/>
      <c r="R240" s="47"/>
      <c r="T240" s="235" t="s">
        <v>22</v>
      </c>
      <c r="U240" s="55" t="s">
        <v>49</v>
      </c>
      <c r="V240" s="46"/>
      <c r="W240" s="236">
        <f>V240*K240</f>
        <v>0</v>
      </c>
      <c r="X240" s="236">
        <v>2.0000000000000002E-05</v>
      </c>
      <c r="Y240" s="236">
        <f>X240*K240</f>
        <v>6.0000000000000008E-05</v>
      </c>
      <c r="Z240" s="236">
        <v>0</v>
      </c>
      <c r="AA240" s="237">
        <f>Z240*K240</f>
        <v>0</v>
      </c>
      <c r="AR240" s="21" t="s">
        <v>268</v>
      </c>
      <c r="AT240" s="21" t="s">
        <v>220</v>
      </c>
      <c r="AU240" s="21" t="s">
        <v>93</v>
      </c>
      <c r="AY240" s="21" t="s">
        <v>219</v>
      </c>
      <c r="BE240" s="152">
        <f>IF(U240="základní",N240,0)</f>
        <v>0</v>
      </c>
      <c r="BF240" s="152">
        <f>IF(U240="snížená",N240,0)</f>
        <v>0</v>
      </c>
      <c r="BG240" s="152">
        <f>IF(U240="zákl. přenesená",N240,0)</f>
        <v>0</v>
      </c>
      <c r="BH240" s="152">
        <f>IF(U240="sníž. přenesená",N240,0)</f>
        <v>0</v>
      </c>
      <c r="BI240" s="152">
        <f>IF(U240="nulová",N240,0)</f>
        <v>0</v>
      </c>
      <c r="BJ240" s="21" t="s">
        <v>40</v>
      </c>
      <c r="BK240" s="152">
        <f>ROUND(L240*K240,2)</f>
        <v>0</v>
      </c>
      <c r="BL240" s="21" t="s">
        <v>268</v>
      </c>
      <c r="BM240" s="21" t="s">
        <v>3320</v>
      </c>
    </row>
    <row r="241" s="1" customFormat="1" ht="25.5" customHeight="1">
      <c r="B241" s="45"/>
      <c r="C241" s="243" t="s">
        <v>696</v>
      </c>
      <c r="D241" s="243" t="s">
        <v>536</v>
      </c>
      <c r="E241" s="244" t="s">
        <v>3321</v>
      </c>
      <c r="F241" s="245" t="s">
        <v>3322</v>
      </c>
      <c r="G241" s="245"/>
      <c r="H241" s="245"/>
      <c r="I241" s="245"/>
      <c r="J241" s="246" t="s">
        <v>372</v>
      </c>
      <c r="K241" s="247">
        <v>2</v>
      </c>
      <c r="L241" s="248">
        <v>0</v>
      </c>
      <c r="M241" s="249"/>
      <c r="N241" s="250">
        <f>ROUND(L241*K241,2)</f>
        <v>0</v>
      </c>
      <c r="O241" s="234"/>
      <c r="P241" s="234"/>
      <c r="Q241" s="234"/>
      <c r="R241" s="47"/>
      <c r="T241" s="235" t="s">
        <v>22</v>
      </c>
      <c r="U241" s="55" t="s">
        <v>49</v>
      </c>
      <c r="V241" s="46"/>
      <c r="W241" s="236">
        <f>V241*K241</f>
        <v>0</v>
      </c>
      <c r="X241" s="236">
        <v>0.0016570000000000001</v>
      </c>
      <c r="Y241" s="236">
        <f>X241*K241</f>
        <v>0.0033140000000000001</v>
      </c>
      <c r="Z241" s="236">
        <v>0</v>
      </c>
      <c r="AA241" s="237">
        <f>Z241*K241</f>
        <v>0</v>
      </c>
      <c r="AR241" s="21" t="s">
        <v>414</v>
      </c>
      <c r="AT241" s="21" t="s">
        <v>536</v>
      </c>
      <c r="AU241" s="21" t="s">
        <v>93</v>
      </c>
      <c r="AY241" s="21" t="s">
        <v>219</v>
      </c>
      <c r="BE241" s="152">
        <f>IF(U241="základní",N241,0)</f>
        <v>0</v>
      </c>
      <c r="BF241" s="152">
        <f>IF(U241="snížená",N241,0)</f>
        <v>0</v>
      </c>
      <c r="BG241" s="152">
        <f>IF(U241="zákl. přenesená",N241,0)</f>
        <v>0</v>
      </c>
      <c r="BH241" s="152">
        <f>IF(U241="sníž. přenesená",N241,0)</f>
        <v>0</v>
      </c>
      <c r="BI241" s="152">
        <f>IF(U241="nulová",N241,0)</f>
        <v>0</v>
      </c>
      <c r="BJ241" s="21" t="s">
        <v>40</v>
      </c>
      <c r="BK241" s="152">
        <f>ROUND(L241*K241,2)</f>
        <v>0</v>
      </c>
      <c r="BL241" s="21" t="s">
        <v>268</v>
      </c>
      <c r="BM241" s="21" t="s">
        <v>3323</v>
      </c>
    </row>
    <row r="242" s="1" customFormat="1" ht="16.5" customHeight="1">
      <c r="B242" s="45"/>
      <c r="C242" s="243" t="s">
        <v>700</v>
      </c>
      <c r="D242" s="243" t="s">
        <v>536</v>
      </c>
      <c r="E242" s="244" t="s">
        <v>3324</v>
      </c>
      <c r="F242" s="245" t="s">
        <v>3325</v>
      </c>
      <c r="G242" s="245"/>
      <c r="H242" s="245"/>
      <c r="I242" s="245"/>
      <c r="J242" s="246" t="s">
        <v>372</v>
      </c>
      <c r="K242" s="247">
        <v>1</v>
      </c>
      <c r="L242" s="248">
        <v>0</v>
      </c>
      <c r="M242" s="249"/>
      <c r="N242" s="250">
        <f>ROUND(L242*K242,2)</f>
        <v>0</v>
      </c>
      <c r="O242" s="234"/>
      <c r="P242" s="234"/>
      <c r="Q242" s="234"/>
      <c r="R242" s="47"/>
      <c r="T242" s="235" t="s">
        <v>22</v>
      </c>
      <c r="U242" s="55" t="s">
        <v>49</v>
      </c>
      <c r="V242" s="46"/>
      <c r="W242" s="236">
        <f>V242*K242</f>
        <v>0</v>
      </c>
      <c r="X242" s="236">
        <v>0.00073999999999999999</v>
      </c>
      <c r="Y242" s="236">
        <f>X242*K242</f>
        <v>0.00073999999999999999</v>
      </c>
      <c r="Z242" s="236">
        <v>0</v>
      </c>
      <c r="AA242" s="237">
        <f>Z242*K242</f>
        <v>0</v>
      </c>
      <c r="AR242" s="21" t="s">
        <v>414</v>
      </c>
      <c r="AT242" s="21" t="s">
        <v>536</v>
      </c>
      <c r="AU242" s="21" t="s">
        <v>93</v>
      </c>
      <c r="AY242" s="21" t="s">
        <v>219</v>
      </c>
      <c r="BE242" s="152">
        <f>IF(U242="základní",N242,0)</f>
        <v>0</v>
      </c>
      <c r="BF242" s="152">
        <f>IF(U242="snížená",N242,0)</f>
        <v>0</v>
      </c>
      <c r="BG242" s="152">
        <f>IF(U242="zákl. přenesená",N242,0)</f>
        <v>0</v>
      </c>
      <c r="BH242" s="152">
        <f>IF(U242="sníž. přenesená",N242,0)</f>
        <v>0</v>
      </c>
      <c r="BI242" s="152">
        <f>IF(U242="nulová",N242,0)</f>
        <v>0</v>
      </c>
      <c r="BJ242" s="21" t="s">
        <v>40</v>
      </c>
      <c r="BK242" s="152">
        <f>ROUND(L242*K242,2)</f>
        <v>0</v>
      </c>
      <c r="BL242" s="21" t="s">
        <v>268</v>
      </c>
      <c r="BM242" s="21" t="s">
        <v>3326</v>
      </c>
    </row>
    <row r="243" s="1" customFormat="1" ht="38.25" customHeight="1">
      <c r="B243" s="45"/>
      <c r="C243" s="227" t="s">
        <v>704</v>
      </c>
      <c r="D243" s="227" t="s">
        <v>220</v>
      </c>
      <c r="E243" s="228" t="s">
        <v>3327</v>
      </c>
      <c r="F243" s="229" t="s">
        <v>3328</v>
      </c>
      <c r="G243" s="229"/>
      <c r="H243" s="229"/>
      <c r="I243" s="229"/>
      <c r="J243" s="230" t="s">
        <v>372</v>
      </c>
      <c r="K243" s="231">
        <v>2</v>
      </c>
      <c r="L243" s="232">
        <v>0</v>
      </c>
      <c r="M243" s="233"/>
      <c r="N243" s="234">
        <f>ROUND(L243*K243,2)</f>
        <v>0</v>
      </c>
      <c r="O243" s="234"/>
      <c r="P243" s="234"/>
      <c r="Q243" s="234"/>
      <c r="R243" s="47"/>
      <c r="T243" s="235" t="s">
        <v>22</v>
      </c>
      <c r="U243" s="55" t="s">
        <v>49</v>
      </c>
      <c r="V243" s="46"/>
      <c r="W243" s="236">
        <f>V243*K243</f>
        <v>0</v>
      </c>
      <c r="X243" s="236">
        <v>0.029139999999999999</v>
      </c>
      <c r="Y243" s="236">
        <f>X243*K243</f>
        <v>0.058279999999999998</v>
      </c>
      <c r="Z243" s="236">
        <v>0</v>
      </c>
      <c r="AA243" s="237">
        <f>Z243*K243</f>
        <v>0</v>
      </c>
      <c r="AR243" s="21" t="s">
        <v>268</v>
      </c>
      <c r="AT243" s="21" t="s">
        <v>220</v>
      </c>
      <c r="AU243" s="21" t="s">
        <v>93</v>
      </c>
      <c r="AY243" s="21" t="s">
        <v>219</v>
      </c>
      <c r="BE243" s="152">
        <f>IF(U243="základní",N243,0)</f>
        <v>0</v>
      </c>
      <c r="BF243" s="152">
        <f>IF(U243="snížená",N243,0)</f>
        <v>0</v>
      </c>
      <c r="BG243" s="152">
        <f>IF(U243="zákl. přenesená",N243,0)</f>
        <v>0</v>
      </c>
      <c r="BH243" s="152">
        <f>IF(U243="sníž. přenesená",N243,0)</f>
        <v>0</v>
      </c>
      <c r="BI243" s="152">
        <f>IF(U243="nulová",N243,0)</f>
        <v>0</v>
      </c>
      <c r="BJ243" s="21" t="s">
        <v>40</v>
      </c>
      <c r="BK243" s="152">
        <f>ROUND(L243*K243,2)</f>
        <v>0</v>
      </c>
      <c r="BL243" s="21" t="s">
        <v>268</v>
      </c>
      <c r="BM243" s="21" t="s">
        <v>3329</v>
      </c>
    </row>
    <row r="244" s="1" customFormat="1" ht="38.25" customHeight="1">
      <c r="B244" s="45"/>
      <c r="C244" s="227" t="s">
        <v>708</v>
      </c>
      <c r="D244" s="227" t="s">
        <v>220</v>
      </c>
      <c r="E244" s="228" t="s">
        <v>3330</v>
      </c>
      <c r="F244" s="229" t="s">
        <v>3331</v>
      </c>
      <c r="G244" s="229"/>
      <c r="H244" s="229"/>
      <c r="I244" s="229"/>
      <c r="J244" s="230" t="s">
        <v>372</v>
      </c>
      <c r="K244" s="231">
        <v>1</v>
      </c>
      <c r="L244" s="232">
        <v>0</v>
      </c>
      <c r="M244" s="233"/>
      <c r="N244" s="234">
        <f>ROUND(L244*K244,2)</f>
        <v>0</v>
      </c>
      <c r="O244" s="234"/>
      <c r="P244" s="234"/>
      <c r="Q244" s="234"/>
      <c r="R244" s="47"/>
      <c r="T244" s="235" t="s">
        <v>22</v>
      </c>
      <c r="U244" s="55" t="s">
        <v>49</v>
      </c>
      <c r="V244" s="46"/>
      <c r="W244" s="236">
        <f>V244*K244</f>
        <v>0</v>
      </c>
      <c r="X244" s="236">
        <v>0.0014400000000000001</v>
      </c>
      <c r="Y244" s="236">
        <f>X244*K244</f>
        <v>0.0014400000000000001</v>
      </c>
      <c r="Z244" s="236">
        <v>0</v>
      </c>
      <c r="AA244" s="237">
        <f>Z244*K244</f>
        <v>0</v>
      </c>
      <c r="AR244" s="21" t="s">
        <v>268</v>
      </c>
      <c r="AT244" s="21" t="s">
        <v>220</v>
      </c>
      <c r="AU244" s="21" t="s">
        <v>93</v>
      </c>
      <c r="AY244" s="21" t="s">
        <v>219</v>
      </c>
      <c r="BE244" s="152">
        <f>IF(U244="základní",N244,0)</f>
        <v>0</v>
      </c>
      <c r="BF244" s="152">
        <f>IF(U244="snížená",N244,0)</f>
        <v>0</v>
      </c>
      <c r="BG244" s="152">
        <f>IF(U244="zákl. přenesená",N244,0)</f>
        <v>0</v>
      </c>
      <c r="BH244" s="152">
        <f>IF(U244="sníž. přenesená",N244,0)</f>
        <v>0</v>
      </c>
      <c r="BI244" s="152">
        <f>IF(U244="nulová",N244,0)</f>
        <v>0</v>
      </c>
      <c r="BJ244" s="21" t="s">
        <v>40</v>
      </c>
      <c r="BK244" s="152">
        <f>ROUND(L244*K244,2)</f>
        <v>0</v>
      </c>
      <c r="BL244" s="21" t="s">
        <v>268</v>
      </c>
      <c r="BM244" s="21" t="s">
        <v>3332</v>
      </c>
    </row>
    <row r="245" s="1" customFormat="1" ht="38.25" customHeight="1">
      <c r="B245" s="45"/>
      <c r="C245" s="227" t="s">
        <v>712</v>
      </c>
      <c r="D245" s="227" t="s">
        <v>220</v>
      </c>
      <c r="E245" s="228" t="s">
        <v>3333</v>
      </c>
      <c r="F245" s="229" t="s">
        <v>3334</v>
      </c>
      <c r="G245" s="229"/>
      <c r="H245" s="229"/>
      <c r="I245" s="229"/>
      <c r="J245" s="230" t="s">
        <v>372</v>
      </c>
      <c r="K245" s="231">
        <v>135</v>
      </c>
      <c r="L245" s="232">
        <v>0</v>
      </c>
      <c r="M245" s="233"/>
      <c r="N245" s="234">
        <f>ROUND(L245*K245,2)</f>
        <v>0</v>
      </c>
      <c r="O245" s="234"/>
      <c r="P245" s="234"/>
      <c r="Q245" s="234"/>
      <c r="R245" s="47"/>
      <c r="T245" s="235" t="s">
        <v>22</v>
      </c>
      <c r="U245" s="55" t="s">
        <v>49</v>
      </c>
      <c r="V245" s="46"/>
      <c r="W245" s="236">
        <f>V245*K245</f>
        <v>0</v>
      </c>
      <c r="X245" s="236">
        <v>0.002</v>
      </c>
      <c r="Y245" s="236">
        <f>X245*K245</f>
        <v>0.27000000000000002</v>
      </c>
      <c r="Z245" s="236">
        <v>0</v>
      </c>
      <c r="AA245" s="237">
        <f>Z245*K245</f>
        <v>0</v>
      </c>
      <c r="AR245" s="21" t="s">
        <v>268</v>
      </c>
      <c r="AT245" s="21" t="s">
        <v>220</v>
      </c>
      <c r="AU245" s="21" t="s">
        <v>93</v>
      </c>
      <c r="AY245" s="21" t="s">
        <v>219</v>
      </c>
      <c r="BE245" s="152">
        <f>IF(U245="základní",N245,0)</f>
        <v>0</v>
      </c>
      <c r="BF245" s="152">
        <f>IF(U245="snížená",N245,0)</f>
        <v>0</v>
      </c>
      <c r="BG245" s="152">
        <f>IF(U245="zákl. přenesená",N245,0)</f>
        <v>0</v>
      </c>
      <c r="BH245" s="152">
        <f>IF(U245="sníž. přenesená",N245,0)</f>
        <v>0</v>
      </c>
      <c r="BI245" s="152">
        <f>IF(U245="nulová",N245,0)</f>
        <v>0</v>
      </c>
      <c r="BJ245" s="21" t="s">
        <v>40</v>
      </c>
      <c r="BK245" s="152">
        <f>ROUND(L245*K245,2)</f>
        <v>0</v>
      </c>
      <c r="BL245" s="21" t="s">
        <v>268</v>
      </c>
      <c r="BM245" s="21" t="s">
        <v>3335</v>
      </c>
    </row>
    <row r="246" s="1" customFormat="1" ht="25.5" customHeight="1">
      <c r="B246" s="45"/>
      <c r="C246" s="227" t="s">
        <v>715</v>
      </c>
      <c r="D246" s="227" t="s">
        <v>220</v>
      </c>
      <c r="E246" s="228" t="s">
        <v>3336</v>
      </c>
      <c r="F246" s="229" t="s">
        <v>3337</v>
      </c>
      <c r="G246" s="229"/>
      <c r="H246" s="229"/>
      <c r="I246" s="229"/>
      <c r="J246" s="230" t="s">
        <v>429</v>
      </c>
      <c r="K246" s="231">
        <v>693</v>
      </c>
      <c r="L246" s="232">
        <v>0</v>
      </c>
      <c r="M246" s="233"/>
      <c r="N246" s="234">
        <f>ROUND(L246*K246,2)</f>
        <v>0</v>
      </c>
      <c r="O246" s="234"/>
      <c r="P246" s="234"/>
      <c r="Q246" s="234"/>
      <c r="R246" s="47"/>
      <c r="T246" s="235" t="s">
        <v>22</v>
      </c>
      <c r="U246" s="55" t="s">
        <v>49</v>
      </c>
      <c r="V246" s="46"/>
      <c r="W246" s="236">
        <f>V246*K246</f>
        <v>0</v>
      </c>
      <c r="X246" s="236">
        <v>0.00019000000000000001</v>
      </c>
      <c r="Y246" s="236">
        <f>X246*K246</f>
        <v>0.13167000000000001</v>
      </c>
      <c r="Z246" s="236">
        <v>0</v>
      </c>
      <c r="AA246" s="237">
        <f>Z246*K246</f>
        <v>0</v>
      </c>
      <c r="AR246" s="21" t="s">
        <v>268</v>
      </c>
      <c r="AT246" s="21" t="s">
        <v>220</v>
      </c>
      <c r="AU246" s="21" t="s">
        <v>93</v>
      </c>
      <c r="AY246" s="21" t="s">
        <v>219</v>
      </c>
      <c r="BE246" s="152">
        <f>IF(U246="základní",N246,0)</f>
        <v>0</v>
      </c>
      <c r="BF246" s="152">
        <f>IF(U246="snížená",N246,0)</f>
        <v>0</v>
      </c>
      <c r="BG246" s="152">
        <f>IF(U246="zákl. přenesená",N246,0)</f>
        <v>0</v>
      </c>
      <c r="BH246" s="152">
        <f>IF(U246="sníž. přenesená",N246,0)</f>
        <v>0</v>
      </c>
      <c r="BI246" s="152">
        <f>IF(U246="nulová",N246,0)</f>
        <v>0</v>
      </c>
      <c r="BJ246" s="21" t="s">
        <v>40</v>
      </c>
      <c r="BK246" s="152">
        <f>ROUND(L246*K246,2)</f>
        <v>0</v>
      </c>
      <c r="BL246" s="21" t="s">
        <v>268</v>
      </c>
      <c r="BM246" s="21" t="s">
        <v>3338</v>
      </c>
    </row>
    <row r="247" s="1" customFormat="1" ht="25.5" customHeight="1">
      <c r="B247" s="45"/>
      <c r="C247" s="227" t="s">
        <v>719</v>
      </c>
      <c r="D247" s="227" t="s">
        <v>220</v>
      </c>
      <c r="E247" s="228" t="s">
        <v>3339</v>
      </c>
      <c r="F247" s="229" t="s">
        <v>3340</v>
      </c>
      <c r="G247" s="229"/>
      <c r="H247" s="229"/>
      <c r="I247" s="229"/>
      <c r="J247" s="230" t="s">
        <v>429</v>
      </c>
      <c r="K247" s="231">
        <v>693</v>
      </c>
      <c r="L247" s="232">
        <v>0</v>
      </c>
      <c r="M247" s="233"/>
      <c r="N247" s="234">
        <f>ROUND(L247*K247,2)</f>
        <v>0</v>
      </c>
      <c r="O247" s="234"/>
      <c r="P247" s="234"/>
      <c r="Q247" s="234"/>
      <c r="R247" s="47"/>
      <c r="T247" s="235" t="s">
        <v>22</v>
      </c>
      <c r="U247" s="55" t="s">
        <v>49</v>
      </c>
      <c r="V247" s="46"/>
      <c r="W247" s="236">
        <f>V247*K247</f>
        <v>0</v>
      </c>
      <c r="X247" s="236">
        <v>1.0000000000000001E-05</v>
      </c>
      <c r="Y247" s="236">
        <f>X247*K247</f>
        <v>0.0069300000000000004</v>
      </c>
      <c r="Z247" s="236">
        <v>0</v>
      </c>
      <c r="AA247" s="237">
        <f>Z247*K247</f>
        <v>0</v>
      </c>
      <c r="AR247" s="21" t="s">
        <v>268</v>
      </c>
      <c r="AT247" s="21" t="s">
        <v>220</v>
      </c>
      <c r="AU247" s="21" t="s">
        <v>93</v>
      </c>
      <c r="AY247" s="21" t="s">
        <v>219</v>
      </c>
      <c r="BE247" s="152">
        <f>IF(U247="základní",N247,0)</f>
        <v>0</v>
      </c>
      <c r="BF247" s="152">
        <f>IF(U247="snížená",N247,0)</f>
        <v>0</v>
      </c>
      <c r="BG247" s="152">
        <f>IF(U247="zákl. přenesená",N247,0)</f>
        <v>0</v>
      </c>
      <c r="BH247" s="152">
        <f>IF(U247="sníž. přenesená",N247,0)</f>
        <v>0</v>
      </c>
      <c r="BI247" s="152">
        <f>IF(U247="nulová",N247,0)</f>
        <v>0</v>
      </c>
      <c r="BJ247" s="21" t="s">
        <v>40</v>
      </c>
      <c r="BK247" s="152">
        <f>ROUND(L247*K247,2)</f>
        <v>0</v>
      </c>
      <c r="BL247" s="21" t="s">
        <v>268</v>
      </c>
      <c r="BM247" s="21" t="s">
        <v>3341</v>
      </c>
    </row>
    <row r="248" s="1" customFormat="1" ht="25.5" customHeight="1">
      <c r="B248" s="45"/>
      <c r="C248" s="227" t="s">
        <v>723</v>
      </c>
      <c r="D248" s="227" t="s">
        <v>220</v>
      </c>
      <c r="E248" s="228" t="s">
        <v>3342</v>
      </c>
      <c r="F248" s="229" t="s">
        <v>3343</v>
      </c>
      <c r="G248" s="229"/>
      <c r="H248" s="229"/>
      <c r="I248" s="229"/>
      <c r="J248" s="230" t="s">
        <v>273</v>
      </c>
      <c r="K248" s="242">
        <v>0</v>
      </c>
      <c r="L248" s="232">
        <v>0</v>
      </c>
      <c r="M248" s="233"/>
      <c r="N248" s="234">
        <f>ROUND(L248*K248,2)</f>
        <v>0</v>
      </c>
      <c r="O248" s="234"/>
      <c r="P248" s="234"/>
      <c r="Q248" s="234"/>
      <c r="R248" s="47"/>
      <c r="T248" s="235" t="s">
        <v>22</v>
      </c>
      <c r="U248" s="55" t="s">
        <v>49</v>
      </c>
      <c r="V248" s="46"/>
      <c r="W248" s="236">
        <f>V248*K248</f>
        <v>0</v>
      </c>
      <c r="X248" s="236">
        <v>0</v>
      </c>
      <c r="Y248" s="236">
        <f>X248*K248</f>
        <v>0</v>
      </c>
      <c r="Z248" s="236">
        <v>0</v>
      </c>
      <c r="AA248" s="237">
        <f>Z248*K248</f>
        <v>0</v>
      </c>
      <c r="AR248" s="21" t="s">
        <v>268</v>
      </c>
      <c r="AT248" s="21" t="s">
        <v>220</v>
      </c>
      <c r="AU248" s="21" t="s">
        <v>93</v>
      </c>
      <c r="AY248" s="21" t="s">
        <v>219</v>
      </c>
      <c r="BE248" s="152">
        <f>IF(U248="základní",N248,0)</f>
        <v>0</v>
      </c>
      <c r="BF248" s="152">
        <f>IF(U248="snížená",N248,0)</f>
        <v>0</v>
      </c>
      <c r="BG248" s="152">
        <f>IF(U248="zákl. přenesená",N248,0)</f>
        <v>0</v>
      </c>
      <c r="BH248" s="152">
        <f>IF(U248="sníž. přenesená",N248,0)</f>
        <v>0</v>
      </c>
      <c r="BI248" s="152">
        <f>IF(U248="nulová",N248,0)</f>
        <v>0</v>
      </c>
      <c r="BJ248" s="21" t="s">
        <v>40</v>
      </c>
      <c r="BK248" s="152">
        <f>ROUND(L248*K248,2)</f>
        <v>0</v>
      </c>
      <c r="BL248" s="21" t="s">
        <v>268</v>
      </c>
      <c r="BM248" s="21" t="s">
        <v>3344</v>
      </c>
    </row>
    <row r="249" s="10" customFormat="1" ht="29.88" customHeight="1">
      <c r="B249" s="213"/>
      <c r="C249" s="214"/>
      <c r="D249" s="224" t="s">
        <v>3030</v>
      </c>
      <c r="E249" s="224"/>
      <c r="F249" s="224"/>
      <c r="G249" s="224"/>
      <c r="H249" s="224"/>
      <c r="I249" s="224"/>
      <c r="J249" s="224"/>
      <c r="K249" s="224"/>
      <c r="L249" s="224"/>
      <c r="M249" s="224"/>
      <c r="N249" s="238">
        <f>BK249</f>
        <v>0</v>
      </c>
      <c r="O249" s="239"/>
      <c r="P249" s="239"/>
      <c r="Q249" s="239"/>
      <c r="R249" s="217"/>
      <c r="T249" s="218"/>
      <c r="U249" s="214"/>
      <c r="V249" s="214"/>
      <c r="W249" s="219">
        <f>W250</f>
        <v>0</v>
      </c>
      <c r="X249" s="214"/>
      <c r="Y249" s="219">
        <f>Y250</f>
        <v>0.00125</v>
      </c>
      <c r="Z249" s="214"/>
      <c r="AA249" s="220">
        <f>AA250</f>
        <v>0</v>
      </c>
      <c r="AR249" s="221" t="s">
        <v>93</v>
      </c>
      <c r="AT249" s="222" t="s">
        <v>83</v>
      </c>
      <c r="AU249" s="222" t="s">
        <v>40</v>
      </c>
      <c r="AY249" s="221" t="s">
        <v>219</v>
      </c>
      <c r="BK249" s="223">
        <f>BK250</f>
        <v>0</v>
      </c>
    </row>
    <row r="250" s="1" customFormat="1" ht="25.5" customHeight="1">
      <c r="B250" s="45"/>
      <c r="C250" s="227" t="s">
        <v>727</v>
      </c>
      <c r="D250" s="227" t="s">
        <v>220</v>
      </c>
      <c r="E250" s="228" t="s">
        <v>3345</v>
      </c>
      <c r="F250" s="229" t="s">
        <v>3346</v>
      </c>
      <c r="G250" s="229"/>
      <c r="H250" s="229"/>
      <c r="I250" s="229"/>
      <c r="J250" s="230" t="s">
        <v>372</v>
      </c>
      <c r="K250" s="231">
        <v>1</v>
      </c>
      <c r="L250" s="232">
        <v>0</v>
      </c>
      <c r="M250" s="233"/>
      <c r="N250" s="234">
        <f>ROUND(L250*K250,2)</f>
        <v>0</v>
      </c>
      <c r="O250" s="234"/>
      <c r="P250" s="234"/>
      <c r="Q250" s="234"/>
      <c r="R250" s="47"/>
      <c r="T250" s="235" t="s">
        <v>22</v>
      </c>
      <c r="U250" s="55" t="s">
        <v>49</v>
      </c>
      <c r="V250" s="46"/>
      <c r="W250" s="236">
        <f>V250*K250</f>
        <v>0</v>
      </c>
      <c r="X250" s="236">
        <v>0.00125</v>
      </c>
      <c r="Y250" s="236">
        <f>X250*K250</f>
        <v>0.00125</v>
      </c>
      <c r="Z250" s="236">
        <v>0</v>
      </c>
      <c r="AA250" s="237">
        <f>Z250*K250</f>
        <v>0</v>
      </c>
      <c r="AR250" s="21" t="s">
        <v>268</v>
      </c>
      <c r="AT250" s="21" t="s">
        <v>220</v>
      </c>
      <c r="AU250" s="21" t="s">
        <v>93</v>
      </c>
      <c r="AY250" s="21" t="s">
        <v>219</v>
      </c>
      <c r="BE250" s="152">
        <f>IF(U250="základní",N250,0)</f>
        <v>0</v>
      </c>
      <c r="BF250" s="152">
        <f>IF(U250="snížená",N250,0)</f>
        <v>0</v>
      </c>
      <c r="BG250" s="152">
        <f>IF(U250="zákl. přenesená",N250,0)</f>
        <v>0</v>
      </c>
      <c r="BH250" s="152">
        <f>IF(U250="sníž. přenesená",N250,0)</f>
        <v>0</v>
      </c>
      <c r="BI250" s="152">
        <f>IF(U250="nulová",N250,0)</f>
        <v>0</v>
      </c>
      <c r="BJ250" s="21" t="s">
        <v>40</v>
      </c>
      <c r="BK250" s="152">
        <f>ROUND(L250*K250,2)</f>
        <v>0</v>
      </c>
      <c r="BL250" s="21" t="s">
        <v>268</v>
      </c>
      <c r="BM250" s="21" t="s">
        <v>3347</v>
      </c>
    </row>
    <row r="251" s="10" customFormat="1" ht="29.88" customHeight="1">
      <c r="B251" s="213"/>
      <c r="C251" s="214"/>
      <c r="D251" s="224" t="s">
        <v>3031</v>
      </c>
      <c r="E251" s="224"/>
      <c r="F251" s="224"/>
      <c r="G251" s="224"/>
      <c r="H251" s="224"/>
      <c r="I251" s="224"/>
      <c r="J251" s="224"/>
      <c r="K251" s="224"/>
      <c r="L251" s="224"/>
      <c r="M251" s="224"/>
      <c r="N251" s="238">
        <f>BK251</f>
        <v>0</v>
      </c>
      <c r="O251" s="239"/>
      <c r="P251" s="239"/>
      <c r="Q251" s="239"/>
      <c r="R251" s="217"/>
      <c r="T251" s="218"/>
      <c r="U251" s="214"/>
      <c r="V251" s="214"/>
      <c r="W251" s="219">
        <f>SUM(W252:W297)</f>
        <v>0</v>
      </c>
      <c r="X251" s="214"/>
      <c r="Y251" s="219">
        <f>SUM(Y252:Y297)</f>
        <v>1.5130800000000004</v>
      </c>
      <c r="Z251" s="214"/>
      <c r="AA251" s="220">
        <f>SUM(AA252:AA297)</f>
        <v>0</v>
      </c>
      <c r="AR251" s="221" t="s">
        <v>93</v>
      </c>
      <c r="AT251" s="222" t="s">
        <v>83</v>
      </c>
      <c r="AU251" s="222" t="s">
        <v>40</v>
      </c>
      <c r="AY251" s="221" t="s">
        <v>219</v>
      </c>
      <c r="BK251" s="223">
        <f>SUM(BK252:BK297)</f>
        <v>0</v>
      </c>
    </row>
    <row r="252" s="1" customFormat="1" ht="25.5" customHeight="1">
      <c r="B252" s="45"/>
      <c r="C252" s="227" t="s">
        <v>731</v>
      </c>
      <c r="D252" s="227" t="s">
        <v>220</v>
      </c>
      <c r="E252" s="228" t="s">
        <v>3348</v>
      </c>
      <c r="F252" s="229" t="s">
        <v>3349</v>
      </c>
      <c r="G252" s="229"/>
      <c r="H252" s="229"/>
      <c r="I252" s="229"/>
      <c r="J252" s="230" t="s">
        <v>372</v>
      </c>
      <c r="K252" s="231">
        <v>2</v>
      </c>
      <c r="L252" s="232">
        <v>0</v>
      </c>
      <c r="M252" s="233"/>
      <c r="N252" s="234">
        <f>ROUND(L252*K252,2)</f>
        <v>0</v>
      </c>
      <c r="O252" s="234"/>
      <c r="P252" s="234"/>
      <c r="Q252" s="234"/>
      <c r="R252" s="47"/>
      <c r="T252" s="235" t="s">
        <v>22</v>
      </c>
      <c r="U252" s="55" t="s">
        <v>49</v>
      </c>
      <c r="V252" s="46"/>
      <c r="W252" s="236">
        <f>V252*K252</f>
        <v>0</v>
      </c>
      <c r="X252" s="236">
        <v>0.00093999999999999997</v>
      </c>
      <c r="Y252" s="236">
        <f>X252*K252</f>
        <v>0.0018799999999999999</v>
      </c>
      <c r="Z252" s="236">
        <v>0</v>
      </c>
      <c r="AA252" s="237">
        <f>Z252*K252</f>
        <v>0</v>
      </c>
      <c r="AR252" s="21" t="s">
        <v>268</v>
      </c>
      <c r="AT252" s="21" t="s">
        <v>220</v>
      </c>
      <c r="AU252" s="21" t="s">
        <v>93</v>
      </c>
      <c r="AY252" s="21" t="s">
        <v>219</v>
      </c>
      <c r="BE252" s="152">
        <f>IF(U252="základní",N252,0)</f>
        <v>0</v>
      </c>
      <c r="BF252" s="152">
        <f>IF(U252="snížená",N252,0)</f>
        <v>0</v>
      </c>
      <c r="BG252" s="152">
        <f>IF(U252="zákl. přenesená",N252,0)</f>
        <v>0</v>
      </c>
      <c r="BH252" s="152">
        <f>IF(U252="sníž. přenesená",N252,0)</f>
        <v>0</v>
      </c>
      <c r="BI252" s="152">
        <f>IF(U252="nulová",N252,0)</f>
        <v>0</v>
      </c>
      <c r="BJ252" s="21" t="s">
        <v>40</v>
      </c>
      <c r="BK252" s="152">
        <f>ROUND(L252*K252,2)</f>
        <v>0</v>
      </c>
      <c r="BL252" s="21" t="s">
        <v>268</v>
      </c>
      <c r="BM252" s="21" t="s">
        <v>3350</v>
      </c>
    </row>
    <row r="253" s="1" customFormat="1" ht="25.5" customHeight="1">
      <c r="B253" s="45"/>
      <c r="C253" s="243" t="s">
        <v>735</v>
      </c>
      <c r="D253" s="243" t="s">
        <v>536</v>
      </c>
      <c r="E253" s="244" t="s">
        <v>3351</v>
      </c>
      <c r="F253" s="245" t="s">
        <v>3352</v>
      </c>
      <c r="G253" s="245"/>
      <c r="H253" s="245"/>
      <c r="I253" s="245"/>
      <c r="J253" s="246" t="s">
        <v>372</v>
      </c>
      <c r="K253" s="247">
        <v>2</v>
      </c>
      <c r="L253" s="248">
        <v>0</v>
      </c>
      <c r="M253" s="249"/>
      <c r="N253" s="250">
        <f>ROUND(L253*K253,2)</f>
        <v>0</v>
      </c>
      <c r="O253" s="234"/>
      <c r="P253" s="234"/>
      <c r="Q253" s="234"/>
      <c r="R253" s="47"/>
      <c r="T253" s="235" t="s">
        <v>22</v>
      </c>
      <c r="U253" s="55" t="s">
        <v>49</v>
      </c>
      <c r="V253" s="46"/>
      <c r="W253" s="236">
        <f>V253*K253</f>
        <v>0</v>
      </c>
      <c r="X253" s="236">
        <v>0.0011000000000000001</v>
      </c>
      <c r="Y253" s="236">
        <f>X253*K253</f>
        <v>0.0022000000000000001</v>
      </c>
      <c r="Z253" s="236">
        <v>0</v>
      </c>
      <c r="AA253" s="237">
        <f>Z253*K253</f>
        <v>0</v>
      </c>
      <c r="AR253" s="21" t="s">
        <v>414</v>
      </c>
      <c r="AT253" s="21" t="s">
        <v>536</v>
      </c>
      <c r="AU253" s="21" t="s">
        <v>93</v>
      </c>
      <c r="AY253" s="21" t="s">
        <v>219</v>
      </c>
      <c r="BE253" s="152">
        <f>IF(U253="základní",N253,0)</f>
        <v>0</v>
      </c>
      <c r="BF253" s="152">
        <f>IF(U253="snížená",N253,0)</f>
        <v>0</v>
      </c>
      <c r="BG253" s="152">
        <f>IF(U253="zákl. přenesená",N253,0)</f>
        <v>0</v>
      </c>
      <c r="BH253" s="152">
        <f>IF(U253="sníž. přenesená",N253,0)</f>
        <v>0</v>
      </c>
      <c r="BI253" s="152">
        <f>IF(U253="nulová",N253,0)</f>
        <v>0</v>
      </c>
      <c r="BJ253" s="21" t="s">
        <v>40</v>
      </c>
      <c r="BK253" s="152">
        <f>ROUND(L253*K253,2)</f>
        <v>0</v>
      </c>
      <c r="BL253" s="21" t="s">
        <v>268</v>
      </c>
      <c r="BM253" s="21" t="s">
        <v>3353</v>
      </c>
    </row>
    <row r="254" s="1" customFormat="1" ht="16.5" customHeight="1">
      <c r="B254" s="45"/>
      <c r="C254" s="227" t="s">
        <v>739</v>
      </c>
      <c r="D254" s="227" t="s">
        <v>220</v>
      </c>
      <c r="E254" s="228" t="s">
        <v>3354</v>
      </c>
      <c r="F254" s="229" t="s">
        <v>3355</v>
      </c>
      <c r="G254" s="229"/>
      <c r="H254" s="229"/>
      <c r="I254" s="229"/>
      <c r="J254" s="230" t="s">
        <v>372</v>
      </c>
      <c r="K254" s="231">
        <v>2</v>
      </c>
      <c r="L254" s="232">
        <v>0</v>
      </c>
      <c r="M254" s="233"/>
      <c r="N254" s="234">
        <f>ROUND(L254*K254,2)</f>
        <v>0</v>
      </c>
      <c r="O254" s="234"/>
      <c r="P254" s="234"/>
      <c r="Q254" s="234"/>
      <c r="R254" s="47"/>
      <c r="T254" s="235" t="s">
        <v>22</v>
      </c>
      <c r="U254" s="55" t="s">
        <v>49</v>
      </c>
      <c r="V254" s="46"/>
      <c r="W254" s="236">
        <f>V254*K254</f>
        <v>0</v>
      </c>
      <c r="X254" s="236">
        <v>0.0017799999999999999</v>
      </c>
      <c r="Y254" s="236">
        <f>X254*K254</f>
        <v>0.0035599999999999998</v>
      </c>
      <c r="Z254" s="236">
        <v>0</v>
      </c>
      <c r="AA254" s="237">
        <f>Z254*K254</f>
        <v>0</v>
      </c>
      <c r="AR254" s="21" t="s">
        <v>268</v>
      </c>
      <c r="AT254" s="21" t="s">
        <v>220</v>
      </c>
      <c r="AU254" s="21" t="s">
        <v>93</v>
      </c>
      <c r="AY254" s="21" t="s">
        <v>219</v>
      </c>
      <c r="BE254" s="152">
        <f>IF(U254="základní",N254,0)</f>
        <v>0</v>
      </c>
      <c r="BF254" s="152">
        <f>IF(U254="snížená",N254,0)</f>
        <v>0</v>
      </c>
      <c r="BG254" s="152">
        <f>IF(U254="zákl. přenesená",N254,0)</f>
        <v>0</v>
      </c>
      <c r="BH254" s="152">
        <f>IF(U254="sníž. přenesená",N254,0)</f>
        <v>0</v>
      </c>
      <c r="BI254" s="152">
        <f>IF(U254="nulová",N254,0)</f>
        <v>0</v>
      </c>
      <c r="BJ254" s="21" t="s">
        <v>40</v>
      </c>
      <c r="BK254" s="152">
        <f>ROUND(L254*K254,2)</f>
        <v>0</v>
      </c>
      <c r="BL254" s="21" t="s">
        <v>268</v>
      </c>
      <c r="BM254" s="21" t="s">
        <v>3356</v>
      </c>
    </row>
    <row r="255" s="1" customFormat="1" ht="38.25" customHeight="1">
      <c r="B255" s="45"/>
      <c r="C255" s="243" t="s">
        <v>743</v>
      </c>
      <c r="D255" s="243" t="s">
        <v>536</v>
      </c>
      <c r="E255" s="244" t="s">
        <v>3357</v>
      </c>
      <c r="F255" s="245" t="s">
        <v>3358</v>
      </c>
      <c r="G255" s="245"/>
      <c r="H255" s="245"/>
      <c r="I255" s="245"/>
      <c r="J255" s="246" t="s">
        <v>372</v>
      </c>
      <c r="K255" s="247">
        <v>2</v>
      </c>
      <c r="L255" s="248">
        <v>0</v>
      </c>
      <c r="M255" s="249"/>
      <c r="N255" s="250">
        <f>ROUND(L255*K255,2)</f>
        <v>0</v>
      </c>
      <c r="O255" s="234"/>
      <c r="P255" s="234"/>
      <c r="Q255" s="234"/>
      <c r="R255" s="47"/>
      <c r="T255" s="235" t="s">
        <v>22</v>
      </c>
      <c r="U255" s="55" t="s">
        <v>49</v>
      </c>
      <c r="V255" s="46"/>
      <c r="W255" s="236">
        <f>V255*K255</f>
        <v>0</v>
      </c>
      <c r="X255" s="236">
        <v>0.016</v>
      </c>
      <c r="Y255" s="236">
        <f>X255*K255</f>
        <v>0.032000000000000001</v>
      </c>
      <c r="Z255" s="236">
        <v>0</v>
      </c>
      <c r="AA255" s="237">
        <f>Z255*K255</f>
        <v>0</v>
      </c>
      <c r="AR255" s="21" t="s">
        <v>414</v>
      </c>
      <c r="AT255" s="21" t="s">
        <v>536</v>
      </c>
      <c r="AU255" s="21" t="s">
        <v>93</v>
      </c>
      <c r="AY255" s="21" t="s">
        <v>219</v>
      </c>
      <c r="BE255" s="152">
        <f>IF(U255="základní",N255,0)</f>
        <v>0</v>
      </c>
      <c r="BF255" s="152">
        <f>IF(U255="snížená",N255,0)</f>
        <v>0</v>
      </c>
      <c r="BG255" s="152">
        <f>IF(U255="zákl. přenesená",N255,0)</f>
        <v>0</v>
      </c>
      <c r="BH255" s="152">
        <f>IF(U255="sníž. přenesená",N255,0)</f>
        <v>0</v>
      </c>
      <c r="BI255" s="152">
        <f>IF(U255="nulová",N255,0)</f>
        <v>0</v>
      </c>
      <c r="BJ255" s="21" t="s">
        <v>40</v>
      </c>
      <c r="BK255" s="152">
        <f>ROUND(L255*K255,2)</f>
        <v>0</v>
      </c>
      <c r="BL255" s="21" t="s">
        <v>268</v>
      </c>
      <c r="BM255" s="21" t="s">
        <v>3359</v>
      </c>
    </row>
    <row r="256" s="1" customFormat="1" ht="25.5" customHeight="1">
      <c r="B256" s="45"/>
      <c r="C256" s="243" t="s">
        <v>747</v>
      </c>
      <c r="D256" s="243" t="s">
        <v>536</v>
      </c>
      <c r="E256" s="244" t="s">
        <v>3360</v>
      </c>
      <c r="F256" s="245" t="s">
        <v>3361</v>
      </c>
      <c r="G256" s="245"/>
      <c r="H256" s="245"/>
      <c r="I256" s="245"/>
      <c r="J256" s="246" t="s">
        <v>372</v>
      </c>
      <c r="K256" s="247">
        <v>2</v>
      </c>
      <c r="L256" s="248">
        <v>0</v>
      </c>
      <c r="M256" s="249"/>
      <c r="N256" s="250">
        <f>ROUND(L256*K256,2)</f>
        <v>0</v>
      </c>
      <c r="O256" s="234"/>
      <c r="P256" s="234"/>
      <c r="Q256" s="234"/>
      <c r="R256" s="47"/>
      <c r="T256" s="235" t="s">
        <v>22</v>
      </c>
      <c r="U256" s="55" t="s">
        <v>49</v>
      </c>
      <c r="V256" s="46"/>
      <c r="W256" s="236">
        <f>V256*K256</f>
        <v>0</v>
      </c>
      <c r="X256" s="236">
        <v>0.0060000000000000001</v>
      </c>
      <c r="Y256" s="236">
        <f>X256*K256</f>
        <v>0.012</v>
      </c>
      <c r="Z256" s="236">
        <v>0</v>
      </c>
      <c r="AA256" s="237">
        <f>Z256*K256</f>
        <v>0</v>
      </c>
      <c r="AR256" s="21" t="s">
        <v>414</v>
      </c>
      <c r="AT256" s="21" t="s">
        <v>536</v>
      </c>
      <c r="AU256" s="21" t="s">
        <v>93</v>
      </c>
      <c r="AY256" s="21" t="s">
        <v>219</v>
      </c>
      <c r="BE256" s="152">
        <f>IF(U256="základní",N256,0)</f>
        <v>0</v>
      </c>
      <c r="BF256" s="152">
        <f>IF(U256="snížená",N256,0)</f>
        <v>0</v>
      </c>
      <c r="BG256" s="152">
        <f>IF(U256="zákl. přenesená",N256,0)</f>
        <v>0</v>
      </c>
      <c r="BH256" s="152">
        <f>IF(U256="sníž. přenesená",N256,0)</f>
        <v>0</v>
      </c>
      <c r="BI256" s="152">
        <f>IF(U256="nulová",N256,0)</f>
        <v>0</v>
      </c>
      <c r="BJ256" s="21" t="s">
        <v>40</v>
      </c>
      <c r="BK256" s="152">
        <f>ROUND(L256*K256,2)</f>
        <v>0</v>
      </c>
      <c r="BL256" s="21" t="s">
        <v>268</v>
      </c>
      <c r="BM256" s="21" t="s">
        <v>3362</v>
      </c>
    </row>
    <row r="257" s="1" customFormat="1" ht="25.5" customHeight="1">
      <c r="B257" s="45"/>
      <c r="C257" s="243" t="s">
        <v>751</v>
      </c>
      <c r="D257" s="243" t="s">
        <v>536</v>
      </c>
      <c r="E257" s="244" t="s">
        <v>3363</v>
      </c>
      <c r="F257" s="245" t="s">
        <v>3364</v>
      </c>
      <c r="G257" s="245"/>
      <c r="H257" s="245"/>
      <c r="I257" s="245"/>
      <c r="J257" s="246" t="s">
        <v>372</v>
      </c>
      <c r="K257" s="247">
        <v>16</v>
      </c>
      <c r="L257" s="248">
        <v>0</v>
      </c>
      <c r="M257" s="249"/>
      <c r="N257" s="250">
        <f>ROUND(L257*K257,2)</f>
        <v>0</v>
      </c>
      <c r="O257" s="234"/>
      <c r="P257" s="234"/>
      <c r="Q257" s="234"/>
      <c r="R257" s="47"/>
      <c r="T257" s="235" t="s">
        <v>22</v>
      </c>
      <c r="U257" s="55" t="s">
        <v>49</v>
      </c>
      <c r="V257" s="46"/>
      <c r="W257" s="236">
        <f>V257*K257</f>
        <v>0</v>
      </c>
      <c r="X257" s="236">
        <v>0.0012800000000000001</v>
      </c>
      <c r="Y257" s="236">
        <f>X257*K257</f>
        <v>0.020480000000000002</v>
      </c>
      <c r="Z257" s="236">
        <v>0</v>
      </c>
      <c r="AA257" s="237">
        <f>Z257*K257</f>
        <v>0</v>
      </c>
      <c r="AR257" s="21" t="s">
        <v>414</v>
      </c>
      <c r="AT257" s="21" t="s">
        <v>536</v>
      </c>
      <c r="AU257" s="21" t="s">
        <v>93</v>
      </c>
      <c r="AY257" s="21" t="s">
        <v>219</v>
      </c>
      <c r="BE257" s="152">
        <f>IF(U257="základní",N257,0)</f>
        <v>0</v>
      </c>
      <c r="BF257" s="152">
        <f>IF(U257="snížená",N257,0)</f>
        <v>0</v>
      </c>
      <c r="BG257" s="152">
        <f>IF(U257="zákl. přenesená",N257,0)</f>
        <v>0</v>
      </c>
      <c r="BH257" s="152">
        <f>IF(U257="sníž. přenesená",N257,0)</f>
        <v>0</v>
      </c>
      <c r="BI257" s="152">
        <f>IF(U257="nulová",N257,0)</f>
        <v>0</v>
      </c>
      <c r="BJ257" s="21" t="s">
        <v>40</v>
      </c>
      <c r="BK257" s="152">
        <f>ROUND(L257*K257,2)</f>
        <v>0</v>
      </c>
      <c r="BL257" s="21" t="s">
        <v>268</v>
      </c>
      <c r="BM257" s="21" t="s">
        <v>3365</v>
      </c>
    </row>
    <row r="258" s="1" customFormat="1" ht="25.5" customHeight="1">
      <c r="B258" s="45"/>
      <c r="C258" s="227" t="s">
        <v>755</v>
      </c>
      <c r="D258" s="227" t="s">
        <v>220</v>
      </c>
      <c r="E258" s="228" t="s">
        <v>3366</v>
      </c>
      <c r="F258" s="229" t="s">
        <v>3367</v>
      </c>
      <c r="G258" s="229"/>
      <c r="H258" s="229"/>
      <c r="I258" s="229"/>
      <c r="J258" s="230" t="s">
        <v>372</v>
      </c>
      <c r="K258" s="231">
        <v>14</v>
      </c>
      <c r="L258" s="232">
        <v>0</v>
      </c>
      <c r="M258" s="233"/>
      <c r="N258" s="234">
        <f>ROUND(L258*K258,2)</f>
        <v>0</v>
      </c>
      <c r="O258" s="234"/>
      <c r="P258" s="234"/>
      <c r="Q258" s="234"/>
      <c r="R258" s="47"/>
      <c r="T258" s="235" t="s">
        <v>22</v>
      </c>
      <c r="U258" s="55" t="s">
        <v>49</v>
      </c>
      <c r="V258" s="46"/>
      <c r="W258" s="236">
        <f>V258*K258</f>
        <v>0</v>
      </c>
      <c r="X258" s="236">
        <v>0.0024199999999999998</v>
      </c>
      <c r="Y258" s="236">
        <f>X258*K258</f>
        <v>0.03388</v>
      </c>
      <c r="Z258" s="236">
        <v>0</v>
      </c>
      <c r="AA258" s="237">
        <f>Z258*K258</f>
        <v>0</v>
      </c>
      <c r="AR258" s="21" t="s">
        <v>268</v>
      </c>
      <c r="AT258" s="21" t="s">
        <v>220</v>
      </c>
      <c r="AU258" s="21" t="s">
        <v>93</v>
      </c>
      <c r="AY258" s="21" t="s">
        <v>219</v>
      </c>
      <c r="BE258" s="152">
        <f>IF(U258="základní",N258,0)</f>
        <v>0</v>
      </c>
      <c r="BF258" s="152">
        <f>IF(U258="snížená",N258,0)</f>
        <v>0</v>
      </c>
      <c r="BG258" s="152">
        <f>IF(U258="zákl. přenesená",N258,0)</f>
        <v>0</v>
      </c>
      <c r="BH258" s="152">
        <f>IF(U258="sníž. přenesená",N258,0)</f>
        <v>0</v>
      </c>
      <c r="BI258" s="152">
        <f>IF(U258="nulová",N258,0)</f>
        <v>0</v>
      </c>
      <c r="BJ258" s="21" t="s">
        <v>40</v>
      </c>
      <c r="BK258" s="152">
        <f>ROUND(L258*K258,2)</f>
        <v>0</v>
      </c>
      <c r="BL258" s="21" t="s">
        <v>268</v>
      </c>
      <c r="BM258" s="21" t="s">
        <v>3368</v>
      </c>
    </row>
    <row r="259" s="1" customFormat="1" ht="25.5" customHeight="1">
      <c r="B259" s="45"/>
      <c r="C259" s="243" t="s">
        <v>759</v>
      </c>
      <c r="D259" s="243" t="s">
        <v>536</v>
      </c>
      <c r="E259" s="244" t="s">
        <v>3369</v>
      </c>
      <c r="F259" s="245" t="s">
        <v>3370</v>
      </c>
      <c r="G259" s="245"/>
      <c r="H259" s="245"/>
      <c r="I259" s="245"/>
      <c r="J259" s="246" t="s">
        <v>372</v>
      </c>
      <c r="K259" s="247">
        <v>14</v>
      </c>
      <c r="L259" s="248">
        <v>0</v>
      </c>
      <c r="M259" s="249"/>
      <c r="N259" s="250">
        <f>ROUND(L259*K259,2)</f>
        <v>0</v>
      </c>
      <c r="O259" s="234"/>
      <c r="P259" s="234"/>
      <c r="Q259" s="234"/>
      <c r="R259" s="47"/>
      <c r="T259" s="235" t="s">
        <v>22</v>
      </c>
      <c r="U259" s="55" t="s">
        <v>49</v>
      </c>
      <c r="V259" s="46"/>
      <c r="W259" s="236">
        <f>V259*K259</f>
        <v>0</v>
      </c>
      <c r="X259" s="236">
        <v>0.014999999999999999</v>
      </c>
      <c r="Y259" s="236">
        <f>X259*K259</f>
        <v>0.20999999999999999</v>
      </c>
      <c r="Z259" s="236">
        <v>0</v>
      </c>
      <c r="AA259" s="237">
        <f>Z259*K259</f>
        <v>0</v>
      </c>
      <c r="AR259" s="21" t="s">
        <v>414</v>
      </c>
      <c r="AT259" s="21" t="s">
        <v>536</v>
      </c>
      <c r="AU259" s="21" t="s">
        <v>93</v>
      </c>
      <c r="AY259" s="21" t="s">
        <v>219</v>
      </c>
      <c r="BE259" s="152">
        <f>IF(U259="základní",N259,0)</f>
        <v>0</v>
      </c>
      <c r="BF259" s="152">
        <f>IF(U259="snížená",N259,0)</f>
        <v>0</v>
      </c>
      <c r="BG259" s="152">
        <f>IF(U259="zákl. přenesená",N259,0)</f>
        <v>0</v>
      </c>
      <c r="BH259" s="152">
        <f>IF(U259="sníž. přenesená",N259,0)</f>
        <v>0</v>
      </c>
      <c r="BI259" s="152">
        <f>IF(U259="nulová",N259,0)</f>
        <v>0</v>
      </c>
      <c r="BJ259" s="21" t="s">
        <v>40</v>
      </c>
      <c r="BK259" s="152">
        <f>ROUND(L259*K259,2)</f>
        <v>0</v>
      </c>
      <c r="BL259" s="21" t="s">
        <v>268</v>
      </c>
      <c r="BM259" s="21" t="s">
        <v>3371</v>
      </c>
    </row>
    <row r="260" s="1" customFormat="1" ht="25.5" customHeight="1">
      <c r="B260" s="45"/>
      <c r="C260" s="227" t="s">
        <v>763</v>
      </c>
      <c r="D260" s="227" t="s">
        <v>220</v>
      </c>
      <c r="E260" s="228" t="s">
        <v>3372</v>
      </c>
      <c r="F260" s="229" t="s">
        <v>3373</v>
      </c>
      <c r="G260" s="229"/>
      <c r="H260" s="229"/>
      <c r="I260" s="229"/>
      <c r="J260" s="230" t="s">
        <v>372</v>
      </c>
      <c r="K260" s="231">
        <v>15</v>
      </c>
      <c r="L260" s="232">
        <v>0</v>
      </c>
      <c r="M260" s="233"/>
      <c r="N260" s="234">
        <f>ROUND(L260*K260,2)</f>
        <v>0</v>
      </c>
      <c r="O260" s="234"/>
      <c r="P260" s="234"/>
      <c r="Q260" s="234"/>
      <c r="R260" s="47"/>
      <c r="T260" s="235" t="s">
        <v>22</v>
      </c>
      <c r="U260" s="55" t="s">
        <v>49</v>
      </c>
      <c r="V260" s="46"/>
      <c r="W260" s="236">
        <f>V260*K260</f>
        <v>0</v>
      </c>
      <c r="X260" s="236">
        <v>8.0000000000000007E-05</v>
      </c>
      <c r="Y260" s="236">
        <f>X260*K260</f>
        <v>0.0012000000000000001</v>
      </c>
      <c r="Z260" s="236">
        <v>0</v>
      </c>
      <c r="AA260" s="237">
        <f>Z260*K260</f>
        <v>0</v>
      </c>
      <c r="AR260" s="21" t="s">
        <v>268</v>
      </c>
      <c r="AT260" s="21" t="s">
        <v>220</v>
      </c>
      <c r="AU260" s="21" t="s">
        <v>93</v>
      </c>
      <c r="AY260" s="21" t="s">
        <v>219</v>
      </c>
      <c r="BE260" s="152">
        <f>IF(U260="základní",N260,0)</f>
        <v>0</v>
      </c>
      <c r="BF260" s="152">
        <f>IF(U260="snížená",N260,0)</f>
        <v>0</v>
      </c>
      <c r="BG260" s="152">
        <f>IF(U260="zákl. přenesená",N260,0)</f>
        <v>0</v>
      </c>
      <c r="BH260" s="152">
        <f>IF(U260="sníž. přenesená",N260,0)</f>
        <v>0</v>
      </c>
      <c r="BI260" s="152">
        <f>IF(U260="nulová",N260,0)</f>
        <v>0</v>
      </c>
      <c r="BJ260" s="21" t="s">
        <v>40</v>
      </c>
      <c r="BK260" s="152">
        <f>ROUND(L260*K260,2)</f>
        <v>0</v>
      </c>
      <c r="BL260" s="21" t="s">
        <v>268</v>
      </c>
      <c r="BM260" s="21" t="s">
        <v>3374</v>
      </c>
    </row>
    <row r="261" s="1" customFormat="1" ht="38.25" customHeight="1">
      <c r="B261" s="45"/>
      <c r="C261" s="243" t="s">
        <v>767</v>
      </c>
      <c r="D261" s="243" t="s">
        <v>536</v>
      </c>
      <c r="E261" s="244" t="s">
        <v>3375</v>
      </c>
      <c r="F261" s="245" t="s">
        <v>3376</v>
      </c>
      <c r="G261" s="245"/>
      <c r="H261" s="245"/>
      <c r="I261" s="245"/>
      <c r="J261" s="246" t="s">
        <v>372</v>
      </c>
      <c r="K261" s="247">
        <v>15</v>
      </c>
      <c r="L261" s="248">
        <v>0</v>
      </c>
      <c r="M261" s="249"/>
      <c r="N261" s="250">
        <f>ROUND(L261*K261,2)</f>
        <v>0</v>
      </c>
      <c r="O261" s="234"/>
      <c r="P261" s="234"/>
      <c r="Q261" s="234"/>
      <c r="R261" s="47"/>
      <c r="T261" s="235" t="s">
        <v>22</v>
      </c>
      <c r="U261" s="55" t="s">
        <v>49</v>
      </c>
      <c r="V261" s="46"/>
      <c r="W261" s="236">
        <f>V261*K261</f>
        <v>0</v>
      </c>
      <c r="X261" s="236">
        <v>0.010500000000000001</v>
      </c>
      <c r="Y261" s="236">
        <f>X261*K261</f>
        <v>0.1575</v>
      </c>
      <c r="Z261" s="236">
        <v>0</v>
      </c>
      <c r="AA261" s="237">
        <f>Z261*K261</f>
        <v>0</v>
      </c>
      <c r="AR261" s="21" t="s">
        <v>414</v>
      </c>
      <c r="AT261" s="21" t="s">
        <v>536</v>
      </c>
      <c r="AU261" s="21" t="s">
        <v>93</v>
      </c>
      <c r="AY261" s="21" t="s">
        <v>219</v>
      </c>
      <c r="BE261" s="152">
        <f>IF(U261="základní",N261,0)</f>
        <v>0</v>
      </c>
      <c r="BF261" s="152">
        <f>IF(U261="snížená",N261,0)</f>
        <v>0</v>
      </c>
      <c r="BG261" s="152">
        <f>IF(U261="zákl. přenesená",N261,0)</f>
        <v>0</v>
      </c>
      <c r="BH261" s="152">
        <f>IF(U261="sníž. přenesená",N261,0)</f>
        <v>0</v>
      </c>
      <c r="BI261" s="152">
        <f>IF(U261="nulová",N261,0)</f>
        <v>0</v>
      </c>
      <c r="BJ261" s="21" t="s">
        <v>40</v>
      </c>
      <c r="BK261" s="152">
        <f>ROUND(L261*K261,2)</f>
        <v>0</v>
      </c>
      <c r="BL261" s="21" t="s">
        <v>268</v>
      </c>
      <c r="BM261" s="21" t="s">
        <v>3377</v>
      </c>
    </row>
    <row r="262" s="1" customFormat="1" ht="25.5" customHeight="1">
      <c r="B262" s="45"/>
      <c r="C262" s="227" t="s">
        <v>771</v>
      </c>
      <c r="D262" s="227" t="s">
        <v>220</v>
      </c>
      <c r="E262" s="228" t="s">
        <v>3378</v>
      </c>
      <c r="F262" s="229" t="s">
        <v>3379</v>
      </c>
      <c r="G262" s="229"/>
      <c r="H262" s="229"/>
      <c r="I262" s="229"/>
      <c r="J262" s="230" t="s">
        <v>372</v>
      </c>
      <c r="K262" s="231">
        <v>46</v>
      </c>
      <c r="L262" s="232">
        <v>0</v>
      </c>
      <c r="M262" s="233"/>
      <c r="N262" s="234">
        <f>ROUND(L262*K262,2)</f>
        <v>0</v>
      </c>
      <c r="O262" s="234"/>
      <c r="P262" s="234"/>
      <c r="Q262" s="234"/>
      <c r="R262" s="47"/>
      <c r="T262" s="235" t="s">
        <v>22</v>
      </c>
      <c r="U262" s="55" t="s">
        <v>49</v>
      </c>
      <c r="V262" s="46"/>
      <c r="W262" s="236">
        <f>V262*K262</f>
        <v>0</v>
      </c>
      <c r="X262" s="236">
        <v>0.0018600000000000001</v>
      </c>
      <c r="Y262" s="236">
        <f>X262*K262</f>
        <v>0.085560000000000011</v>
      </c>
      <c r="Z262" s="236">
        <v>0</v>
      </c>
      <c r="AA262" s="237">
        <f>Z262*K262</f>
        <v>0</v>
      </c>
      <c r="AR262" s="21" t="s">
        <v>268</v>
      </c>
      <c r="AT262" s="21" t="s">
        <v>220</v>
      </c>
      <c r="AU262" s="21" t="s">
        <v>93</v>
      </c>
      <c r="AY262" s="21" t="s">
        <v>219</v>
      </c>
      <c r="BE262" s="152">
        <f>IF(U262="základní",N262,0)</f>
        <v>0</v>
      </c>
      <c r="BF262" s="152">
        <f>IF(U262="snížená",N262,0)</f>
        <v>0</v>
      </c>
      <c r="BG262" s="152">
        <f>IF(U262="zákl. přenesená",N262,0)</f>
        <v>0</v>
      </c>
      <c r="BH262" s="152">
        <f>IF(U262="sníž. přenesená",N262,0)</f>
        <v>0</v>
      </c>
      <c r="BI262" s="152">
        <f>IF(U262="nulová",N262,0)</f>
        <v>0</v>
      </c>
      <c r="BJ262" s="21" t="s">
        <v>40</v>
      </c>
      <c r="BK262" s="152">
        <f>ROUND(L262*K262,2)</f>
        <v>0</v>
      </c>
      <c r="BL262" s="21" t="s">
        <v>268</v>
      </c>
      <c r="BM262" s="21" t="s">
        <v>3380</v>
      </c>
    </row>
    <row r="263" s="1" customFormat="1" ht="25.5" customHeight="1">
      <c r="B263" s="45"/>
      <c r="C263" s="243" t="s">
        <v>775</v>
      </c>
      <c r="D263" s="243" t="s">
        <v>536</v>
      </c>
      <c r="E263" s="244" t="s">
        <v>3381</v>
      </c>
      <c r="F263" s="245" t="s">
        <v>3382</v>
      </c>
      <c r="G263" s="245"/>
      <c r="H263" s="245"/>
      <c r="I263" s="245"/>
      <c r="J263" s="246" t="s">
        <v>372</v>
      </c>
      <c r="K263" s="247">
        <v>44</v>
      </c>
      <c r="L263" s="248">
        <v>0</v>
      </c>
      <c r="M263" s="249"/>
      <c r="N263" s="250">
        <f>ROUND(L263*K263,2)</f>
        <v>0</v>
      </c>
      <c r="O263" s="234"/>
      <c r="P263" s="234"/>
      <c r="Q263" s="234"/>
      <c r="R263" s="47"/>
      <c r="T263" s="235" t="s">
        <v>22</v>
      </c>
      <c r="U263" s="55" t="s">
        <v>49</v>
      </c>
      <c r="V263" s="46"/>
      <c r="W263" s="236">
        <f>V263*K263</f>
        <v>0</v>
      </c>
      <c r="X263" s="236">
        <v>0.012</v>
      </c>
      <c r="Y263" s="236">
        <f>X263*K263</f>
        <v>0.52800000000000002</v>
      </c>
      <c r="Z263" s="236">
        <v>0</v>
      </c>
      <c r="AA263" s="237">
        <f>Z263*K263</f>
        <v>0</v>
      </c>
      <c r="AR263" s="21" t="s">
        <v>414</v>
      </c>
      <c r="AT263" s="21" t="s">
        <v>536</v>
      </c>
      <c r="AU263" s="21" t="s">
        <v>93</v>
      </c>
      <c r="AY263" s="21" t="s">
        <v>219</v>
      </c>
      <c r="BE263" s="152">
        <f>IF(U263="základní",N263,0)</f>
        <v>0</v>
      </c>
      <c r="BF263" s="152">
        <f>IF(U263="snížená",N263,0)</f>
        <v>0</v>
      </c>
      <c r="BG263" s="152">
        <f>IF(U263="zákl. přenesená",N263,0)</f>
        <v>0</v>
      </c>
      <c r="BH263" s="152">
        <f>IF(U263="sníž. přenesená",N263,0)</f>
        <v>0</v>
      </c>
      <c r="BI263" s="152">
        <f>IF(U263="nulová",N263,0)</f>
        <v>0</v>
      </c>
      <c r="BJ263" s="21" t="s">
        <v>40</v>
      </c>
      <c r="BK263" s="152">
        <f>ROUND(L263*K263,2)</f>
        <v>0</v>
      </c>
      <c r="BL263" s="21" t="s">
        <v>268</v>
      </c>
      <c r="BM263" s="21" t="s">
        <v>3383</v>
      </c>
    </row>
    <row r="264" s="1" customFormat="1" ht="25.5" customHeight="1">
      <c r="B264" s="45"/>
      <c r="C264" s="243" t="s">
        <v>779</v>
      </c>
      <c r="D264" s="243" t="s">
        <v>536</v>
      </c>
      <c r="E264" s="244" t="s">
        <v>3384</v>
      </c>
      <c r="F264" s="245" t="s">
        <v>3385</v>
      </c>
      <c r="G264" s="245"/>
      <c r="H264" s="245"/>
      <c r="I264" s="245"/>
      <c r="J264" s="246" t="s">
        <v>372</v>
      </c>
      <c r="K264" s="247">
        <v>2</v>
      </c>
      <c r="L264" s="248">
        <v>0</v>
      </c>
      <c r="M264" s="249"/>
      <c r="N264" s="250">
        <f>ROUND(L264*K264,2)</f>
        <v>0</v>
      </c>
      <c r="O264" s="234"/>
      <c r="P264" s="234"/>
      <c r="Q264" s="234"/>
      <c r="R264" s="47"/>
      <c r="T264" s="235" t="s">
        <v>22</v>
      </c>
      <c r="U264" s="55" t="s">
        <v>49</v>
      </c>
      <c r="V264" s="46"/>
      <c r="W264" s="236">
        <f>V264*K264</f>
        <v>0</v>
      </c>
      <c r="X264" s="236">
        <v>0.012999999999999999</v>
      </c>
      <c r="Y264" s="236">
        <f>X264*K264</f>
        <v>0.025999999999999999</v>
      </c>
      <c r="Z264" s="236">
        <v>0</v>
      </c>
      <c r="AA264" s="237">
        <f>Z264*K264</f>
        <v>0</v>
      </c>
      <c r="AR264" s="21" t="s">
        <v>414</v>
      </c>
      <c r="AT264" s="21" t="s">
        <v>536</v>
      </c>
      <c r="AU264" s="21" t="s">
        <v>93</v>
      </c>
      <c r="AY264" s="21" t="s">
        <v>219</v>
      </c>
      <c r="BE264" s="152">
        <f>IF(U264="základní",N264,0)</f>
        <v>0</v>
      </c>
      <c r="BF264" s="152">
        <f>IF(U264="snížená",N264,0)</f>
        <v>0</v>
      </c>
      <c r="BG264" s="152">
        <f>IF(U264="zákl. přenesená",N264,0)</f>
        <v>0</v>
      </c>
      <c r="BH264" s="152">
        <f>IF(U264="sníž. přenesená",N264,0)</f>
        <v>0</v>
      </c>
      <c r="BI264" s="152">
        <f>IF(U264="nulová",N264,0)</f>
        <v>0</v>
      </c>
      <c r="BJ264" s="21" t="s">
        <v>40</v>
      </c>
      <c r="BK264" s="152">
        <f>ROUND(L264*K264,2)</f>
        <v>0</v>
      </c>
      <c r="BL264" s="21" t="s">
        <v>268</v>
      </c>
      <c r="BM264" s="21" t="s">
        <v>3386</v>
      </c>
    </row>
    <row r="265" s="1" customFormat="1" ht="25.5" customHeight="1">
      <c r="B265" s="45"/>
      <c r="C265" s="227" t="s">
        <v>783</v>
      </c>
      <c r="D265" s="227" t="s">
        <v>220</v>
      </c>
      <c r="E265" s="228" t="s">
        <v>3387</v>
      </c>
      <c r="F265" s="229" t="s">
        <v>3388</v>
      </c>
      <c r="G265" s="229"/>
      <c r="H265" s="229"/>
      <c r="I265" s="229"/>
      <c r="J265" s="230" t="s">
        <v>372</v>
      </c>
      <c r="K265" s="231">
        <v>2</v>
      </c>
      <c r="L265" s="232">
        <v>0</v>
      </c>
      <c r="M265" s="233"/>
      <c r="N265" s="234">
        <f>ROUND(L265*K265,2)</f>
        <v>0</v>
      </c>
      <c r="O265" s="234"/>
      <c r="P265" s="234"/>
      <c r="Q265" s="234"/>
      <c r="R265" s="47"/>
      <c r="T265" s="235" t="s">
        <v>22</v>
      </c>
      <c r="U265" s="55" t="s">
        <v>49</v>
      </c>
      <c r="V265" s="46"/>
      <c r="W265" s="236">
        <f>V265*K265</f>
        <v>0</v>
      </c>
      <c r="X265" s="236">
        <v>0.0014499999999999999</v>
      </c>
      <c r="Y265" s="236">
        <f>X265*K265</f>
        <v>0.0028999999999999998</v>
      </c>
      <c r="Z265" s="236">
        <v>0</v>
      </c>
      <c r="AA265" s="237">
        <f>Z265*K265</f>
        <v>0</v>
      </c>
      <c r="AR265" s="21" t="s">
        <v>268</v>
      </c>
      <c r="AT265" s="21" t="s">
        <v>220</v>
      </c>
      <c r="AU265" s="21" t="s">
        <v>93</v>
      </c>
      <c r="AY265" s="21" t="s">
        <v>219</v>
      </c>
      <c r="BE265" s="152">
        <f>IF(U265="základní",N265,0)</f>
        <v>0</v>
      </c>
      <c r="BF265" s="152">
        <f>IF(U265="snížená",N265,0)</f>
        <v>0</v>
      </c>
      <c r="BG265" s="152">
        <f>IF(U265="zákl. přenesená",N265,0)</f>
        <v>0</v>
      </c>
      <c r="BH265" s="152">
        <f>IF(U265="sníž. přenesená",N265,0)</f>
        <v>0</v>
      </c>
      <c r="BI265" s="152">
        <f>IF(U265="nulová",N265,0)</f>
        <v>0</v>
      </c>
      <c r="BJ265" s="21" t="s">
        <v>40</v>
      </c>
      <c r="BK265" s="152">
        <f>ROUND(L265*K265,2)</f>
        <v>0</v>
      </c>
      <c r="BL265" s="21" t="s">
        <v>268</v>
      </c>
      <c r="BM265" s="21" t="s">
        <v>3389</v>
      </c>
    </row>
    <row r="266" s="1" customFormat="1" ht="16.5" customHeight="1">
      <c r="B266" s="45"/>
      <c r="C266" s="243" t="s">
        <v>787</v>
      </c>
      <c r="D266" s="243" t="s">
        <v>536</v>
      </c>
      <c r="E266" s="244" t="s">
        <v>3390</v>
      </c>
      <c r="F266" s="245" t="s">
        <v>3391</v>
      </c>
      <c r="G266" s="245"/>
      <c r="H266" s="245"/>
      <c r="I266" s="245"/>
      <c r="J266" s="246" t="s">
        <v>372</v>
      </c>
      <c r="K266" s="247">
        <v>2</v>
      </c>
      <c r="L266" s="248">
        <v>0</v>
      </c>
      <c r="M266" s="249"/>
      <c r="N266" s="250">
        <f>ROUND(L266*K266,2)</f>
        <v>0</v>
      </c>
      <c r="O266" s="234"/>
      <c r="P266" s="234"/>
      <c r="Q266" s="234"/>
      <c r="R266" s="47"/>
      <c r="T266" s="235" t="s">
        <v>22</v>
      </c>
      <c r="U266" s="55" t="s">
        <v>49</v>
      </c>
      <c r="V266" s="46"/>
      <c r="W266" s="236">
        <f>V266*K266</f>
        <v>0</v>
      </c>
      <c r="X266" s="236">
        <v>0.016</v>
      </c>
      <c r="Y266" s="236">
        <f>X266*K266</f>
        <v>0.032000000000000001</v>
      </c>
      <c r="Z266" s="236">
        <v>0</v>
      </c>
      <c r="AA266" s="237">
        <f>Z266*K266</f>
        <v>0</v>
      </c>
      <c r="AR266" s="21" t="s">
        <v>414</v>
      </c>
      <c r="AT266" s="21" t="s">
        <v>536</v>
      </c>
      <c r="AU266" s="21" t="s">
        <v>93</v>
      </c>
      <c r="AY266" s="21" t="s">
        <v>219</v>
      </c>
      <c r="BE266" s="152">
        <f>IF(U266="základní",N266,0)</f>
        <v>0</v>
      </c>
      <c r="BF266" s="152">
        <f>IF(U266="snížená",N266,0)</f>
        <v>0</v>
      </c>
      <c r="BG266" s="152">
        <f>IF(U266="zákl. přenesená",N266,0)</f>
        <v>0</v>
      </c>
      <c r="BH266" s="152">
        <f>IF(U266="sníž. přenesená",N266,0)</f>
        <v>0</v>
      </c>
      <c r="BI266" s="152">
        <f>IF(U266="nulová",N266,0)</f>
        <v>0</v>
      </c>
      <c r="BJ266" s="21" t="s">
        <v>40</v>
      </c>
      <c r="BK266" s="152">
        <f>ROUND(L266*K266,2)</f>
        <v>0</v>
      </c>
      <c r="BL266" s="21" t="s">
        <v>268</v>
      </c>
      <c r="BM266" s="21" t="s">
        <v>3392</v>
      </c>
    </row>
    <row r="267" s="1" customFormat="1" ht="16.5" customHeight="1">
      <c r="B267" s="45"/>
      <c r="C267" s="227" t="s">
        <v>791</v>
      </c>
      <c r="D267" s="227" t="s">
        <v>220</v>
      </c>
      <c r="E267" s="228" t="s">
        <v>3393</v>
      </c>
      <c r="F267" s="229" t="s">
        <v>3394</v>
      </c>
      <c r="G267" s="229"/>
      <c r="H267" s="229"/>
      <c r="I267" s="229"/>
      <c r="J267" s="230" t="s">
        <v>372</v>
      </c>
      <c r="K267" s="231">
        <v>7</v>
      </c>
      <c r="L267" s="232">
        <v>0</v>
      </c>
      <c r="M267" s="233"/>
      <c r="N267" s="234">
        <f>ROUND(L267*K267,2)</f>
        <v>0</v>
      </c>
      <c r="O267" s="234"/>
      <c r="P267" s="234"/>
      <c r="Q267" s="234"/>
      <c r="R267" s="47"/>
      <c r="T267" s="235" t="s">
        <v>22</v>
      </c>
      <c r="U267" s="55" t="s">
        <v>49</v>
      </c>
      <c r="V267" s="46"/>
      <c r="W267" s="236">
        <f>V267*K267</f>
        <v>0</v>
      </c>
      <c r="X267" s="236">
        <v>0.00017000000000000001</v>
      </c>
      <c r="Y267" s="236">
        <f>X267*K267</f>
        <v>0.0011900000000000001</v>
      </c>
      <c r="Z267" s="236">
        <v>0</v>
      </c>
      <c r="AA267" s="237">
        <f>Z267*K267</f>
        <v>0</v>
      </c>
      <c r="AR267" s="21" t="s">
        <v>268</v>
      </c>
      <c r="AT267" s="21" t="s">
        <v>220</v>
      </c>
      <c r="AU267" s="21" t="s">
        <v>93</v>
      </c>
      <c r="AY267" s="21" t="s">
        <v>219</v>
      </c>
      <c r="BE267" s="152">
        <f>IF(U267="základní",N267,0)</f>
        <v>0</v>
      </c>
      <c r="BF267" s="152">
        <f>IF(U267="snížená",N267,0)</f>
        <v>0</v>
      </c>
      <c r="BG267" s="152">
        <f>IF(U267="zákl. přenesená",N267,0)</f>
        <v>0</v>
      </c>
      <c r="BH267" s="152">
        <f>IF(U267="sníž. přenesená",N267,0)</f>
        <v>0</v>
      </c>
      <c r="BI267" s="152">
        <f>IF(U267="nulová",N267,0)</f>
        <v>0</v>
      </c>
      <c r="BJ267" s="21" t="s">
        <v>40</v>
      </c>
      <c r="BK267" s="152">
        <f>ROUND(L267*K267,2)</f>
        <v>0</v>
      </c>
      <c r="BL267" s="21" t="s">
        <v>268</v>
      </c>
      <c r="BM267" s="21" t="s">
        <v>3395</v>
      </c>
    </row>
    <row r="268" s="1" customFormat="1" ht="25.5" customHeight="1">
      <c r="B268" s="45"/>
      <c r="C268" s="243" t="s">
        <v>795</v>
      </c>
      <c r="D268" s="243" t="s">
        <v>536</v>
      </c>
      <c r="E268" s="244" t="s">
        <v>3396</v>
      </c>
      <c r="F268" s="245" t="s">
        <v>3397</v>
      </c>
      <c r="G268" s="245"/>
      <c r="H268" s="245"/>
      <c r="I268" s="245"/>
      <c r="J268" s="246" t="s">
        <v>372</v>
      </c>
      <c r="K268" s="247">
        <v>7</v>
      </c>
      <c r="L268" s="248">
        <v>0</v>
      </c>
      <c r="M268" s="249"/>
      <c r="N268" s="250">
        <f>ROUND(L268*K268,2)</f>
        <v>0</v>
      </c>
      <c r="O268" s="234"/>
      <c r="P268" s="234"/>
      <c r="Q268" s="234"/>
      <c r="R268" s="47"/>
      <c r="T268" s="235" t="s">
        <v>22</v>
      </c>
      <c r="U268" s="55" t="s">
        <v>49</v>
      </c>
      <c r="V268" s="46"/>
      <c r="W268" s="236">
        <f>V268*K268</f>
        <v>0</v>
      </c>
      <c r="X268" s="236">
        <v>0.014999999999999999</v>
      </c>
      <c r="Y268" s="236">
        <f>X268*K268</f>
        <v>0.105</v>
      </c>
      <c r="Z268" s="236">
        <v>0</v>
      </c>
      <c r="AA268" s="237">
        <f>Z268*K268</f>
        <v>0</v>
      </c>
      <c r="AR268" s="21" t="s">
        <v>414</v>
      </c>
      <c r="AT268" s="21" t="s">
        <v>536</v>
      </c>
      <c r="AU268" s="21" t="s">
        <v>93</v>
      </c>
      <c r="AY268" s="21" t="s">
        <v>219</v>
      </c>
      <c r="BE268" s="152">
        <f>IF(U268="základní",N268,0)</f>
        <v>0</v>
      </c>
      <c r="BF268" s="152">
        <f>IF(U268="snížená",N268,0)</f>
        <v>0</v>
      </c>
      <c r="BG268" s="152">
        <f>IF(U268="zákl. přenesená",N268,0)</f>
        <v>0</v>
      </c>
      <c r="BH268" s="152">
        <f>IF(U268="sníž. přenesená",N268,0)</f>
        <v>0</v>
      </c>
      <c r="BI268" s="152">
        <f>IF(U268="nulová",N268,0)</f>
        <v>0</v>
      </c>
      <c r="BJ268" s="21" t="s">
        <v>40</v>
      </c>
      <c r="BK268" s="152">
        <f>ROUND(L268*K268,2)</f>
        <v>0</v>
      </c>
      <c r="BL268" s="21" t="s">
        <v>268</v>
      </c>
      <c r="BM268" s="21" t="s">
        <v>3398</v>
      </c>
    </row>
    <row r="269" s="1" customFormat="1" ht="38.25" customHeight="1">
      <c r="B269" s="45"/>
      <c r="C269" s="227" t="s">
        <v>799</v>
      </c>
      <c r="D269" s="227" t="s">
        <v>220</v>
      </c>
      <c r="E269" s="228" t="s">
        <v>3399</v>
      </c>
      <c r="F269" s="229" t="s">
        <v>3400</v>
      </c>
      <c r="G269" s="229"/>
      <c r="H269" s="229"/>
      <c r="I269" s="229"/>
      <c r="J269" s="230" t="s">
        <v>372</v>
      </c>
      <c r="K269" s="231">
        <v>24</v>
      </c>
      <c r="L269" s="232">
        <v>0</v>
      </c>
      <c r="M269" s="233"/>
      <c r="N269" s="234">
        <f>ROUND(L269*K269,2)</f>
        <v>0</v>
      </c>
      <c r="O269" s="234"/>
      <c r="P269" s="234"/>
      <c r="Q269" s="234"/>
      <c r="R269" s="47"/>
      <c r="T269" s="235" t="s">
        <v>22</v>
      </c>
      <c r="U269" s="55" t="s">
        <v>49</v>
      </c>
      <c r="V269" s="46"/>
      <c r="W269" s="236">
        <f>V269*K269</f>
        <v>0</v>
      </c>
      <c r="X269" s="236">
        <v>0.00051999999999999995</v>
      </c>
      <c r="Y269" s="236">
        <f>X269*K269</f>
        <v>0.012479999999999998</v>
      </c>
      <c r="Z269" s="236">
        <v>0</v>
      </c>
      <c r="AA269" s="237">
        <f>Z269*K269</f>
        <v>0</v>
      </c>
      <c r="AR269" s="21" t="s">
        <v>268</v>
      </c>
      <c r="AT269" s="21" t="s">
        <v>220</v>
      </c>
      <c r="AU269" s="21" t="s">
        <v>93</v>
      </c>
      <c r="AY269" s="21" t="s">
        <v>219</v>
      </c>
      <c r="BE269" s="152">
        <f>IF(U269="základní",N269,0)</f>
        <v>0</v>
      </c>
      <c r="BF269" s="152">
        <f>IF(U269="snížená",N269,0)</f>
        <v>0</v>
      </c>
      <c r="BG269" s="152">
        <f>IF(U269="zákl. přenesená",N269,0)</f>
        <v>0</v>
      </c>
      <c r="BH269" s="152">
        <f>IF(U269="sníž. přenesená",N269,0)</f>
        <v>0</v>
      </c>
      <c r="BI269" s="152">
        <f>IF(U269="nulová",N269,0)</f>
        <v>0</v>
      </c>
      <c r="BJ269" s="21" t="s">
        <v>40</v>
      </c>
      <c r="BK269" s="152">
        <f>ROUND(L269*K269,2)</f>
        <v>0</v>
      </c>
      <c r="BL269" s="21" t="s">
        <v>268</v>
      </c>
      <c r="BM269" s="21" t="s">
        <v>3401</v>
      </c>
    </row>
    <row r="270" s="1" customFormat="1" ht="25.5" customHeight="1">
      <c r="B270" s="45"/>
      <c r="C270" s="227" t="s">
        <v>803</v>
      </c>
      <c r="D270" s="227" t="s">
        <v>220</v>
      </c>
      <c r="E270" s="228" t="s">
        <v>3402</v>
      </c>
      <c r="F270" s="229" t="s">
        <v>3403</v>
      </c>
      <c r="G270" s="229"/>
      <c r="H270" s="229"/>
      <c r="I270" s="229"/>
      <c r="J270" s="230" t="s">
        <v>372</v>
      </c>
      <c r="K270" s="231">
        <v>16</v>
      </c>
      <c r="L270" s="232">
        <v>0</v>
      </c>
      <c r="M270" s="233"/>
      <c r="N270" s="234">
        <f>ROUND(L270*K270,2)</f>
        <v>0</v>
      </c>
      <c r="O270" s="234"/>
      <c r="P270" s="234"/>
      <c r="Q270" s="234"/>
      <c r="R270" s="47"/>
      <c r="T270" s="235" t="s">
        <v>22</v>
      </c>
      <c r="U270" s="55" t="s">
        <v>49</v>
      </c>
      <c r="V270" s="46"/>
      <c r="W270" s="236">
        <f>V270*K270</f>
        <v>0</v>
      </c>
      <c r="X270" s="236">
        <v>0.00051999999999999995</v>
      </c>
      <c r="Y270" s="236">
        <f>X270*K270</f>
        <v>0.0083199999999999993</v>
      </c>
      <c r="Z270" s="236">
        <v>0</v>
      </c>
      <c r="AA270" s="237">
        <f>Z270*K270</f>
        <v>0</v>
      </c>
      <c r="AR270" s="21" t="s">
        <v>268</v>
      </c>
      <c r="AT270" s="21" t="s">
        <v>220</v>
      </c>
      <c r="AU270" s="21" t="s">
        <v>93</v>
      </c>
      <c r="AY270" s="21" t="s">
        <v>219</v>
      </c>
      <c r="BE270" s="152">
        <f>IF(U270="základní",N270,0)</f>
        <v>0</v>
      </c>
      <c r="BF270" s="152">
        <f>IF(U270="snížená",N270,0)</f>
        <v>0</v>
      </c>
      <c r="BG270" s="152">
        <f>IF(U270="zákl. přenesená",N270,0)</f>
        <v>0</v>
      </c>
      <c r="BH270" s="152">
        <f>IF(U270="sníž. přenesená",N270,0)</f>
        <v>0</v>
      </c>
      <c r="BI270" s="152">
        <f>IF(U270="nulová",N270,0)</f>
        <v>0</v>
      </c>
      <c r="BJ270" s="21" t="s">
        <v>40</v>
      </c>
      <c r="BK270" s="152">
        <f>ROUND(L270*K270,2)</f>
        <v>0</v>
      </c>
      <c r="BL270" s="21" t="s">
        <v>268</v>
      </c>
      <c r="BM270" s="21" t="s">
        <v>3404</v>
      </c>
    </row>
    <row r="271" s="1" customFormat="1" ht="25.5" customHeight="1">
      <c r="B271" s="45"/>
      <c r="C271" s="227" t="s">
        <v>807</v>
      </c>
      <c r="D271" s="227" t="s">
        <v>220</v>
      </c>
      <c r="E271" s="228" t="s">
        <v>3405</v>
      </c>
      <c r="F271" s="229" t="s">
        <v>3406</v>
      </c>
      <c r="G271" s="229"/>
      <c r="H271" s="229"/>
      <c r="I271" s="229"/>
      <c r="J271" s="230" t="s">
        <v>372</v>
      </c>
      <c r="K271" s="231">
        <v>20</v>
      </c>
      <c r="L271" s="232">
        <v>0</v>
      </c>
      <c r="M271" s="233"/>
      <c r="N271" s="234">
        <f>ROUND(L271*K271,2)</f>
        <v>0</v>
      </c>
      <c r="O271" s="234"/>
      <c r="P271" s="234"/>
      <c r="Q271" s="234"/>
      <c r="R271" s="47"/>
      <c r="T271" s="235" t="s">
        <v>22</v>
      </c>
      <c r="U271" s="55" t="s">
        <v>49</v>
      </c>
      <c r="V271" s="46"/>
      <c r="W271" s="236">
        <f>V271*K271</f>
        <v>0</v>
      </c>
      <c r="X271" s="236">
        <v>0.00051999999999999995</v>
      </c>
      <c r="Y271" s="236">
        <f>X271*K271</f>
        <v>0.0104</v>
      </c>
      <c r="Z271" s="236">
        <v>0</v>
      </c>
      <c r="AA271" s="237">
        <f>Z271*K271</f>
        <v>0</v>
      </c>
      <c r="AR271" s="21" t="s">
        <v>268</v>
      </c>
      <c r="AT271" s="21" t="s">
        <v>220</v>
      </c>
      <c r="AU271" s="21" t="s">
        <v>93</v>
      </c>
      <c r="AY271" s="21" t="s">
        <v>219</v>
      </c>
      <c r="BE271" s="152">
        <f>IF(U271="základní",N271,0)</f>
        <v>0</v>
      </c>
      <c r="BF271" s="152">
        <f>IF(U271="snížená",N271,0)</f>
        <v>0</v>
      </c>
      <c r="BG271" s="152">
        <f>IF(U271="zákl. přenesená",N271,0)</f>
        <v>0</v>
      </c>
      <c r="BH271" s="152">
        <f>IF(U271="sníž. přenesená",N271,0)</f>
        <v>0</v>
      </c>
      <c r="BI271" s="152">
        <f>IF(U271="nulová",N271,0)</f>
        <v>0</v>
      </c>
      <c r="BJ271" s="21" t="s">
        <v>40</v>
      </c>
      <c r="BK271" s="152">
        <f>ROUND(L271*K271,2)</f>
        <v>0</v>
      </c>
      <c r="BL271" s="21" t="s">
        <v>268</v>
      </c>
      <c r="BM271" s="21" t="s">
        <v>3407</v>
      </c>
    </row>
    <row r="272" s="1" customFormat="1" ht="25.5" customHeight="1">
      <c r="B272" s="45"/>
      <c r="C272" s="227" t="s">
        <v>811</v>
      </c>
      <c r="D272" s="227" t="s">
        <v>220</v>
      </c>
      <c r="E272" s="228" t="s">
        <v>3408</v>
      </c>
      <c r="F272" s="229" t="s">
        <v>3409</v>
      </c>
      <c r="G272" s="229"/>
      <c r="H272" s="229"/>
      <c r="I272" s="229"/>
      <c r="J272" s="230" t="s">
        <v>372</v>
      </c>
      <c r="K272" s="231">
        <v>2</v>
      </c>
      <c r="L272" s="232">
        <v>0</v>
      </c>
      <c r="M272" s="233"/>
      <c r="N272" s="234">
        <f>ROUND(L272*K272,2)</f>
        <v>0</v>
      </c>
      <c r="O272" s="234"/>
      <c r="P272" s="234"/>
      <c r="Q272" s="234"/>
      <c r="R272" s="47"/>
      <c r="T272" s="235" t="s">
        <v>22</v>
      </c>
      <c r="U272" s="55" t="s">
        <v>49</v>
      </c>
      <c r="V272" s="46"/>
      <c r="W272" s="236">
        <f>V272*K272</f>
        <v>0</v>
      </c>
      <c r="X272" s="236">
        <v>0.0012999999999999999</v>
      </c>
      <c r="Y272" s="236">
        <f>X272*K272</f>
        <v>0.0025999999999999999</v>
      </c>
      <c r="Z272" s="236">
        <v>0</v>
      </c>
      <c r="AA272" s="237">
        <f>Z272*K272</f>
        <v>0</v>
      </c>
      <c r="AR272" s="21" t="s">
        <v>268</v>
      </c>
      <c r="AT272" s="21" t="s">
        <v>220</v>
      </c>
      <c r="AU272" s="21" t="s">
        <v>93</v>
      </c>
      <c r="AY272" s="21" t="s">
        <v>219</v>
      </c>
      <c r="BE272" s="152">
        <f>IF(U272="základní",N272,0)</f>
        <v>0</v>
      </c>
      <c r="BF272" s="152">
        <f>IF(U272="snížená",N272,0)</f>
        <v>0</v>
      </c>
      <c r="BG272" s="152">
        <f>IF(U272="zákl. přenesená",N272,0)</f>
        <v>0</v>
      </c>
      <c r="BH272" s="152">
        <f>IF(U272="sníž. přenesená",N272,0)</f>
        <v>0</v>
      </c>
      <c r="BI272" s="152">
        <f>IF(U272="nulová",N272,0)</f>
        <v>0</v>
      </c>
      <c r="BJ272" s="21" t="s">
        <v>40</v>
      </c>
      <c r="BK272" s="152">
        <f>ROUND(L272*K272,2)</f>
        <v>0</v>
      </c>
      <c r="BL272" s="21" t="s">
        <v>268</v>
      </c>
      <c r="BM272" s="21" t="s">
        <v>3410</v>
      </c>
    </row>
    <row r="273" s="1" customFormat="1" ht="25.5" customHeight="1">
      <c r="B273" s="45"/>
      <c r="C273" s="227" t="s">
        <v>815</v>
      </c>
      <c r="D273" s="227" t="s">
        <v>220</v>
      </c>
      <c r="E273" s="228" t="s">
        <v>3411</v>
      </c>
      <c r="F273" s="229" t="s">
        <v>3412</v>
      </c>
      <c r="G273" s="229"/>
      <c r="H273" s="229"/>
      <c r="I273" s="229"/>
      <c r="J273" s="230" t="s">
        <v>372</v>
      </c>
      <c r="K273" s="231">
        <v>2</v>
      </c>
      <c r="L273" s="232">
        <v>0</v>
      </c>
      <c r="M273" s="233"/>
      <c r="N273" s="234">
        <f>ROUND(L273*K273,2)</f>
        <v>0</v>
      </c>
      <c r="O273" s="234"/>
      <c r="P273" s="234"/>
      <c r="Q273" s="234"/>
      <c r="R273" s="47"/>
      <c r="T273" s="235" t="s">
        <v>22</v>
      </c>
      <c r="U273" s="55" t="s">
        <v>49</v>
      </c>
      <c r="V273" s="46"/>
      <c r="W273" s="236">
        <f>V273*K273</f>
        <v>0</v>
      </c>
      <c r="X273" s="236">
        <v>0.00084999999999999995</v>
      </c>
      <c r="Y273" s="236">
        <f>X273*K273</f>
        <v>0.0016999999999999999</v>
      </c>
      <c r="Z273" s="236">
        <v>0</v>
      </c>
      <c r="AA273" s="237">
        <f>Z273*K273</f>
        <v>0</v>
      </c>
      <c r="AR273" s="21" t="s">
        <v>268</v>
      </c>
      <c r="AT273" s="21" t="s">
        <v>220</v>
      </c>
      <c r="AU273" s="21" t="s">
        <v>93</v>
      </c>
      <c r="AY273" s="21" t="s">
        <v>219</v>
      </c>
      <c r="BE273" s="152">
        <f>IF(U273="základní",N273,0)</f>
        <v>0</v>
      </c>
      <c r="BF273" s="152">
        <f>IF(U273="snížená",N273,0)</f>
        <v>0</v>
      </c>
      <c r="BG273" s="152">
        <f>IF(U273="zákl. přenesená",N273,0)</f>
        <v>0</v>
      </c>
      <c r="BH273" s="152">
        <f>IF(U273="sníž. přenesená",N273,0)</f>
        <v>0</v>
      </c>
      <c r="BI273" s="152">
        <f>IF(U273="nulová",N273,0)</f>
        <v>0</v>
      </c>
      <c r="BJ273" s="21" t="s">
        <v>40</v>
      </c>
      <c r="BK273" s="152">
        <f>ROUND(L273*K273,2)</f>
        <v>0</v>
      </c>
      <c r="BL273" s="21" t="s">
        <v>268</v>
      </c>
      <c r="BM273" s="21" t="s">
        <v>3413</v>
      </c>
    </row>
    <row r="274" s="1" customFormat="1" ht="38.25" customHeight="1">
      <c r="B274" s="45"/>
      <c r="C274" s="227" t="s">
        <v>819</v>
      </c>
      <c r="D274" s="227" t="s">
        <v>220</v>
      </c>
      <c r="E274" s="228" t="s">
        <v>3414</v>
      </c>
      <c r="F274" s="229" t="s">
        <v>3415</v>
      </c>
      <c r="G274" s="229"/>
      <c r="H274" s="229"/>
      <c r="I274" s="229"/>
      <c r="J274" s="230" t="s">
        <v>372</v>
      </c>
      <c r="K274" s="231">
        <v>2</v>
      </c>
      <c r="L274" s="232">
        <v>0</v>
      </c>
      <c r="M274" s="233"/>
      <c r="N274" s="234">
        <f>ROUND(L274*K274,2)</f>
        <v>0</v>
      </c>
      <c r="O274" s="234"/>
      <c r="P274" s="234"/>
      <c r="Q274" s="234"/>
      <c r="R274" s="47"/>
      <c r="T274" s="235" t="s">
        <v>22</v>
      </c>
      <c r="U274" s="55" t="s">
        <v>49</v>
      </c>
      <c r="V274" s="46"/>
      <c r="W274" s="236">
        <f>V274*K274</f>
        <v>0</v>
      </c>
      <c r="X274" s="236">
        <v>0.00084999999999999995</v>
      </c>
      <c r="Y274" s="236">
        <f>X274*K274</f>
        <v>0.0016999999999999999</v>
      </c>
      <c r="Z274" s="236">
        <v>0</v>
      </c>
      <c r="AA274" s="237">
        <f>Z274*K274</f>
        <v>0</v>
      </c>
      <c r="AR274" s="21" t="s">
        <v>268</v>
      </c>
      <c r="AT274" s="21" t="s">
        <v>220</v>
      </c>
      <c r="AU274" s="21" t="s">
        <v>93</v>
      </c>
      <c r="AY274" s="21" t="s">
        <v>219</v>
      </c>
      <c r="BE274" s="152">
        <f>IF(U274="základní",N274,0)</f>
        <v>0</v>
      </c>
      <c r="BF274" s="152">
        <f>IF(U274="snížená",N274,0)</f>
        <v>0</v>
      </c>
      <c r="BG274" s="152">
        <f>IF(U274="zákl. přenesená",N274,0)</f>
        <v>0</v>
      </c>
      <c r="BH274" s="152">
        <f>IF(U274="sníž. přenesená",N274,0)</f>
        <v>0</v>
      </c>
      <c r="BI274" s="152">
        <f>IF(U274="nulová",N274,0)</f>
        <v>0</v>
      </c>
      <c r="BJ274" s="21" t="s">
        <v>40</v>
      </c>
      <c r="BK274" s="152">
        <f>ROUND(L274*K274,2)</f>
        <v>0</v>
      </c>
      <c r="BL274" s="21" t="s">
        <v>268</v>
      </c>
      <c r="BM274" s="21" t="s">
        <v>3416</v>
      </c>
    </row>
    <row r="275" s="1" customFormat="1" ht="16.5" customHeight="1">
      <c r="B275" s="45"/>
      <c r="C275" s="227" t="s">
        <v>823</v>
      </c>
      <c r="D275" s="227" t="s">
        <v>220</v>
      </c>
      <c r="E275" s="228" t="s">
        <v>3417</v>
      </c>
      <c r="F275" s="229" t="s">
        <v>3418</v>
      </c>
      <c r="G275" s="229"/>
      <c r="H275" s="229"/>
      <c r="I275" s="229"/>
      <c r="J275" s="230" t="s">
        <v>3419</v>
      </c>
      <c r="K275" s="231">
        <v>2</v>
      </c>
      <c r="L275" s="232">
        <v>0</v>
      </c>
      <c r="M275" s="233"/>
      <c r="N275" s="234">
        <f>ROUND(L275*K275,2)</f>
        <v>0</v>
      </c>
      <c r="O275" s="234"/>
      <c r="P275" s="234"/>
      <c r="Q275" s="234"/>
      <c r="R275" s="47"/>
      <c r="T275" s="235" t="s">
        <v>22</v>
      </c>
      <c r="U275" s="55" t="s">
        <v>49</v>
      </c>
      <c r="V275" s="46"/>
      <c r="W275" s="236">
        <f>V275*K275</f>
        <v>0</v>
      </c>
      <c r="X275" s="236">
        <v>0.00059000000000000003</v>
      </c>
      <c r="Y275" s="236">
        <f>X275*K275</f>
        <v>0.0011800000000000001</v>
      </c>
      <c r="Z275" s="236">
        <v>0</v>
      </c>
      <c r="AA275" s="237">
        <f>Z275*K275</f>
        <v>0</v>
      </c>
      <c r="AR275" s="21" t="s">
        <v>268</v>
      </c>
      <c r="AT275" s="21" t="s">
        <v>220</v>
      </c>
      <c r="AU275" s="21" t="s">
        <v>93</v>
      </c>
      <c r="AY275" s="21" t="s">
        <v>219</v>
      </c>
      <c r="BE275" s="152">
        <f>IF(U275="základní",N275,0)</f>
        <v>0</v>
      </c>
      <c r="BF275" s="152">
        <f>IF(U275="snížená",N275,0)</f>
        <v>0</v>
      </c>
      <c r="BG275" s="152">
        <f>IF(U275="zákl. přenesená",N275,0)</f>
        <v>0</v>
      </c>
      <c r="BH275" s="152">
        <f>IF(U275="sníž. přenesená",N275,0)</f>
        <v>0</v>
      </c>
      <c r="BI275" s="152">
        <f>IF(U275="nulová",N275,0)</f>
        <v>0</v>
      </c>
      <c r="BJ275" s="21" t="s">
        <v>40</v>
      </c>
      <c r="BK275" s="152">
        <f>ROUND(L275*K275,2)</f>
        <v>0</v>
      </c>
      <c r="BL275" s="21" t="s">
        <v>268</v>
      </c>
      <c r="BM275" s="21" t="s">
        <v>3420</v>
      </c>
    </row>
    <row r="276" s="1" customFormat="1" ht="16.5" customHeight="1">
      <c r="B276" s="45"/>
      <c r="C276" s="243" t="s">
        <v>827</v>
      </c>
      <c r="D276" s="243" t="s">
        <v>536</v>
      </c>
      <c r="E276" s="244" t="s">
        <v>3421</v>
      </c>
      <c r="F276" s="245" t="s">
        <v>3422</v>
      </c>
      <c r="G276" s="245"/>
      <c r="H276" s="245"/>
      <c r="I276" s="245"/>
      <c r="J276" s="246" t="s">
        <v>372</v>
      </c>
      <c r="K276" s="247">
        <v>2</v>
      </c>
      <c r="L276" s="248">
        <v>0</v>
      </c>
      <c r="M276" s="249"/>
      <c r="N276" s="250">
        <f>ROUND(L276*K276,2)</f>
        <v>0</v>
      </c>
      <c r="O276" s="234"/>
      <c r="P276" s="234"/>
      <c r="Q276" s="234"/>
      <c r="R276" s="47"/>
      <c r="T276" s="235" t="s">
        <v>22</v>
      </c>
      <c r="U276" s="55" t="s">
        <v>49</v>
      </c>
      <c r="V276" s="46"/>
      <c r="W276" s="236">
        <f>V276*K276</f>
        <v>0</v>
      </c>
      <c r="X276" s="236">
        <v>0.014</v>
      </c>
      <c r="Y276" s="236">
        <f>X276*K276</f>
        <v>0.028000000000000001</v>
      </c>
      <c r="Z276" s="236">
        <v>0</v>
      </c>
      <c r="AA276" s="237">
        <f>Z276*K276</f>
        <v>0</v>
      </c>
      <c r="AR276" s="21" t="s">
        <v>414</v>
      </c>
      <c r="AT276" s="21" t="s">
        <v>536</v>
      </c>
      <c r="AU276" s="21" t="s">
        <v>93</v>
      </c>
      <c r="AY276" s="21" t="s">
        <v>219</v>
      </c>
      <c r="BE276" s="152">
        <f>IF(U276="základní",N276,0)</f>
        <v>0</v>
      </c>
      <c r="BF276" s="152">
        <f>IF(U276="snížená",N276,0)</f>
        <v>0</v>
      </c>
      <c r="BG276" s="152">
        <f>IF(U276="zákl. přenesená",N276,0)</f>
        <v>0</v>
      </c>
      <c r="BH276" s="152">
        <f>IF(U276="sníž. přenesená",N276,0)</f>
        <v>0</v>
      </c>
      <c r="BI276" s="152">
        <f>IF(U276="nulová",N276,0)</f>
        <v>0</v>
      </c>
      <c r="BJ276" s="21" t="s">
        <v>40</v>
      </c>
      <c r="BK276" s="152">
        <f>ROUND(L276*K276,2)</f>
        <v>0</v>
      </c>
      <c r="BL276" s="21" t="s">
        <v>268</v>
      </c>
      <c r="BM276" s="21" t="s">
        <v>3423</v>
      </c>
    </row>
    <row r="277" s="1" customFormat="1" ht="16.5" customHeight="1">
      <c r="B277" s="45"/>
      <c r="C277" s="227" t="s">
        <v>831</v>
      </c>
      <c r="D277" s="227" t="s">
        <v>220</v>
      </c>
      <c r="E277" s="228" t="s">
        <v>3424</v>
      </c>
      <c r="F277" s="229" t="s">
        <v>3425</v>
      </c>
      <c r="G277" s="229"/>
      <c r="H277" s="229"/>
      <c r="I277" s="229"/>
      <c r="J277" s="230" t="s">
        <v>372</v>
      </c>
      <c r="K277" s="231">
        <v>1</v>
      </c>
      <c r="L277" s="232">
        <v>0</v>
      </c>
      <c r="M277" s="233"/>
      <c r="N277" s="234">
        <f>ROUND(L277*K277,2)</f>
        <v>0</v>
      </c>
      <c r="O277" s="234"/>
      <c r="P277" s="234"/>
      <c r="Q277" s="234"/>
      <c r="R277" s="47"/>
      <c r="T277" s="235" t="s">
        <v>22</v>
      </c>
      <c r="U277" s="55" t="s">
        <v>49</v>
      </c>
      <c r="V277" s="46"/>
      <c r="W277" s="236">
        <f>V277*K277</f>
        <v>0</v>
      </c>
      <c r="X277" s="236">
        <v>0.00095</v>
      </c>
      <c r="Y277" s="236">
        <f>X277*K277</f>
        <v>0.00095</v>
      </c>
      <c r="Z277" s="236">
        <v>0</v>
      </c>
      <c r="AA277" s="237">
        <f>Z277*K277</f>
        <v>0</v>
      </c>
      <c r="AR277" s="21" t="s">
        <v>268</v>
      </c>
      <c r="AT277" s="21" t="s">
        <v>220</v>
      </c>
      <c r="AU277" s="21" t="s">
        <v>93</v>
      </c>
      <c r="AY277" s="21" t="s">
        <v>219</v>
      </c>
      <c r="BE277" s="152">
        <f>IF(U277="základní",N277,0)</f>
        <v>0</v>
      </c>
      <c r="BF277" s="152">
        <f>IF(U277="snížená",N277,0)</f>
        <v>0</v>
      </c>
      <c r="BG277" s="152">
        <f>IF(U277="zákl. přenesená",N277,0)</f>
        <v>0</v>
      </c>
      <c r="BH277" s="152">
        <f>IF(U277="sníž. přenesená",N277,0)</f>
        <v>0</v>
      </c>
      <c r="BI277" s="152">
        <f>IF(U277="nulová",N277,0)</f>
        <v>0</v>
      </c>
      <c r="BJ277" s="21" t="s">
        <v>40</v>
      </c>
      <c r="BK277" s="152">
        <f>ROUND(L277*K277,2)</f>
        <v>0</v>
      </c>
      <c r="BL277" s="21" t="s">
        <v>268</v>
      </c>
      <c r="BM277" s="21" t="s">
        <v>3426</v>
      </c>
    </row>
    <row r="278" s="1" customFormat="1" ht="25.5" customHeight="1">
      <c r="B278" s="45"/>
      <c r="C278" s="243" t="s">
        <v>835</v>
      </c>
      <c r="D278" s="243" t="s">
        <v>536</v>
      </c>
      <c r="E278" s="244" t="s">
        <v>3427</v>
      </c>
      <c r="F278" s="245" t="s">
        <v>3428</v>
      </c>
      <c r="G278" s="245"/>
      <c r="H278" s="245"/>
      <c r="I278" s="245"/>
      <c r="J278" s="246" t="s">
        <v>372</v>
      </c>
      <c r="K278" s="247">
        <v>1</v>
      </c>
      <c r="L278" s="248">
        <v>0</v>
      </c>
      <c r="M278" s="249"/>
      <c r="N278" s="250">
        <f>ROUND(L278*K278,2)</f>
        <v>0</v>
      </c>
      <c r="O278" s="234"/>
      <c r="P278" s="234"/>
      <c r="Q278" s="234"/>
      <c r="R278" s="47"/>
      <c r="T278" s="235" t="s">
        <v>22</v>
      </c>
      <c r="U278" s="55" t="s">
        <v>49</v>
      </c>
      <c r="V278" s="46"/>
      <c r="W278" s="236">
        <f>V278*K278</f>
        <v>0</v>
      </c>
      <c r="X278" s="236">
        <v>0.00034000000000000002</v>
      </c>
      <c r="Y278" s="236">
        <f>X278*K278</f>
        <v>0.00034000000000000002</v>
      </c>
      <c r="Z278" s="236">
        <v>0</v>
      </c>
      <c r="AA278" s="237">
        <f>Z278*K278</f>
        <v>0</v>
      </c>
      <c r="AR278" s="21" t="s">
        <v>414</v>
      </c>
      <c r="AT278" s="21" t="s">
        <v>536</v>
      </c>
      <c r="AU278" s="21" t="s">
        <v>93</v>
      </c>
      <c r="AY278" s="21" t="s">
        <v>219</v>
      </c>
      <c r="BE278" s="152">
        <f>IF(U278="základní",N278,0)</f>
        <v>0</v>
      </c>
      <c r="BF278" s="152">
        <f>IF(U278="snížená",N278,0)</f>
        <v>0</v>
      </c>
      <c r="BG278" s="152">
        <f>IF(U278="zákl. přenesená",N278,0)</f>
        <v>0</v>
      </c>
      <c r="BH278" s="152">
        <f>IF(U278="sníž. přenesená",N278,0)</f>
        <v>0</v>
      </c>
      <c r="BI278" s="152">
        <f>IF(U278="nulová",N278,0)</f>
        <v>0</v>
      </c>
      <c r="BJ278" s="21" t="s">
        <v>40</v>
      </c>
      <c r="BK278" s="152">
        <f>ROUND(L278*K278,2)</f>
        <v>0</v>
      </c>
      <c r="BL278" s="21" t="s">
        <v>268</v>
      </c>
      <c r="BM278" s="21" t="s">
        <v>3429</v>
      </c>
    </row>
    <row r="279" s="1" customFormat="1" ht="25.5" customHeight="1">
      <c r="B279" s="45"/>
      <c r="C279" s="227" t="s">
        <v>839</v>
      </c>
      <c r="D279" s="227" t="s">
        <v>220</v>
      </c>
      <c r="E279" s="228" t="s">
        <v>3430</v>
      </c>
      <c r="F279" s="229" t="s">
        <v>3431</v>
      </c>
      <c r="G279" s="229"/>
      <c r="H279" s="229"/>
      <c r="I279" s="229"/>
      <c r="J279" s="230" t="s">
        <v>3419</v>
      </c>
      <c r="K279" s="231">
        <v>96</v>
      </c>
      <c r="L279" s="232">
        <v>0</v>
      </c>
      <c r="M279" s="233"/>
      <c r="N279" s="234">
        <f>ROUND(L279*K279,2)</f>
        <v>0</v>
      </c>
      <c r="O279" s="234"/>
      <c r="P279" s="234"/>
      <c r="Q279" s="234"/>
      <c r="R279" s="47"/>
      <c r="T279" s="235" t="s">
        <v>22</v>
      </c>
      <c r="U279" s="55" t="s">
        <v>49</v>
      </c>
      <c r="V279" s="46"/>
      <c r="W279" s="236">
        <f>V279*K279</f>
        <v>0</v>
      </c>
      <c r="X279" s="236">
        <v>9.0000000000000006E-05</v>
      </c>
      <c r="Y279" s="236">
        <f>X279*K279</f>
        <v>0.0086400000000000001</v>
      </c>
      <c r="Z279" s="236">
        <v>0</v>
      </c>
      <c r="AA279" s="237">
        <f>Z279*K279</f>
        <v>0</v>
      </c>
      <c r="AR279" s="21" t="s">
        <v>268</v>
      </c>
      <c r="AT279" s="21" t="s">
        <v>220</v>
      </c>
      <c r="AU279" s="21" t="s">
        <v>93</v>
      </c>
      <c r="AY279" s="21" t="s">
        <v>219</v>
      </c>
      <c r="BE279" s="152">
        <f>IF(U279="základní",N279,0)</f>
        <v>0</v>
      </c>
      <c r="BF279" s="152">
        <f>IF(U279="snížená",N279,0)</f>
        <v>0</v>
      </c>
      <c r="BG279" s="152">
        <f>IF(U279="zákl. přenesená",N279,0)</f>
        <v>0</v>
      </c>
      <c r="BH279" s="152">
        <f>IF(U279="sníž. přenesená",N279,0)</f>
        <v>0</v>
      </c>
      <c r="BI279" s="152">
        <f>IF(U279="nulová",N279,0)</f>
        <v>0</v>
      </c>
      <c r="BJ279" s="21" t="s">
        <v>40</v>
      </c>
      <c r="BK279" s="152">
        <f>ROUND(L279*K279,2)</f>
        <v>0</v>
      </c>
      <c r="BL279" s="21" t="s">
        <v>268</v>
      </c>
      <c r="BM279" s="21" t="s">
        <v>3432</v>
      </c>
    </row>
    <row r="280" s="1" customFormat="1" ht="16.5" customHeight="1">
      <c r="B280" s="45"/>
      <c r="C280" s="243" t="s">
        <v>843</v>
      </c>
      <c r="D280" s="243" t="s">
        <v>536</v>
      </c>
      <c r="E280" s="244" t="s">
        <v>3433</v>
      </c>
      <c r="F280" s="245" t="s">
        <v>3434</v>
      </c>
      <c r="G280" s="245"/>
      <c r="H280" s="245"/>
      <c r="I280" s="245"/>
      <c r="J280" s="246" t="s">
        <v>372</v>
      </c>
      <c r="K280" s="247">
        <v>96</v>
      </c>
      <c r="L280" s="248">
        <v>0</v>
      </c>
      <c r="M280" s="249"/>
      <c r="N280" s="250">
        <f>ROUND(L280*K280,2)</f>
        <v>0</v>
      </c>
      <c r="O280" s="234"/>
      <c r="P280" s="234"/>
      <c r="Q280" s="234"/>
      <c r="R280" s="47"/>
      <c r="T280" s="235" t="s">
        <v>22</v>
      </c>
      <c r="U280" s="55" t="s">
        <v>49</v>
      </c>
      <c r="V280" s="46"/>
      <c r="W280" s="236">
        <f>V280*K280</f>
        <v>0</v>
      </c>
      <c r="X280" s="236">
        <v>0.00013999999999999999</v>
      </c>
      <c r="Y280" s="236">
        <f>X280*K280</f>
        <v>0.013439999999999999</v>
      </c>
      <c r="Z280" s="236">
        <v>0</v>
      </c>
      <c r="AA280" s="237">
        <f>Z280*K280</f>
        <v>0</v>
      </c>
      <c r="AR280" s="21" t="s">
        <v>414</v>
      </c>
      <c r="AT280" s="21" t="s">
        <v>536</v>
      </c>
      <c r="AU280" s="21" t="s">
        <v>93</v>
      </c>
      <c r="AY280" s="21" t="s">
        <v>219</v>
      </c>
      <c r="BE280" s="152">
        <f>IF(U280="základní",N280,0)</f>
        <v>0</v>
      </c>
      <c r="BF280" s="152">
        <f>IF(U280="snížená",N280,0)</f>
        <v>0</v>
      </c>
      <c r="BG280" s="152">
        <f>IF(U280="zákl. přenesená",N280,0)</f>
        <v>0</v>
      </c>
      <c r="BH280" s="152">
        <f>IF(U280="sníž. přenesená",N280,0)</f>
        <v>0</v>
      </c>
      <c r="BI280" s="152">
        <f>IF(U280="nulová",N280,0)</f>
        <v>0</v>
      </c>
      <c r="BJ280" s="21" t="s">
        <v>40</v>
      </c>
      <c r="BK280" s="152">
        <f>ROUND(L280*K280,2)</f>
        <v>0</v>
      </c>
      <c r="BL280" s="21" t="s">
        <v>268</v>
      </c>
      <c r="BM280" s="21" t="s">
        <v>3435</v>
      </c>
    </row>
    <row r="281" s="1" customFormat="1" ht="25.5" customHeight="1">
      <c r="B281" s="45"/>
      <c r="C281" s="243" t="s">
        <v>848</v>
      </c>
      <c r="D281" s="243" t="s">
        <v>536</v>
      </c>
      <c r="E281" s="244" t="s">
        <v>3436</v>
      </c>
      <c r="F281" s="245" t="s">
        <v>3437</v>
      </c>
      <c r="G281" s="245"/>
      <c r="H281" s="245"/>
      <c r="I281" s="245"/>
      <c r="J281" s="246" t="s">
        <v>372</v>
      </c>
      <c r="K281" s="247">
        <v>191</v>
      </c>
      <c r="L281" s="248">
        <v>0</v>
      </c>
      <c r="M281" s="249"/>
      <c r="N281" s="250">
        <f>ROUND(L281*K281,2)</f>
        <v>0</v>
      </c>
      <c r="O281" s="234"/>
      <c r="P281" s="234"/>
      <c r="Q281" s="234"/>
      <c r="R281" s="47"/>
      <c r="T281" s="235" t="s">
        <v>22</v>
      </c>
      <c r="U281" s="55" t="s">
        <v>49</v>
      </c>
      <c r="V281" s="46"/>
      <c r="W281" s="236">
        <f>V281*K281</f>
        <v>0</v>
      </c>
      <c r="X281" s="236">
        <v>0.00012</v>
      </c>
      <c r="Y281" s="236">
        <f>X281*K281</f>
        <v>0.022919999999999999</v>
      </c>
      <c r="Z281" s="236">
        <v>0</v>
      </c>
      <c r="AA281" s="237">
        <f>Z281*K281</f>
        <v>0</v>
      </c>
      <c r="AR281" s="21" t="s">
        <v>414</v>
      </c>
      <c r="AT281" s="21" t="s">
        <v>536</v>
      </c>
      <c r="AU281" s="21" t="s">
        <v>93</v>
      </c>
      <c r="AY281" s="21" t="s">
        <v>219</v>
      </c>
      <c r="BE281" s="152">
        <f>IF(U281="základní",N281,0)</f>
        <v>0</v>
      </c>
      <c r="BF281" s="152">
        <f>IF(U281="snížená",N281,0)</f>
        <v>0</v>
      </c>
      <c r="BG281" s="152">
        <f>IF(U281="zákl. přenesená",N281,0)</f>
        <v>0</v>
      </c>
      <c r="BH281" s="152">
        <f>IF(U281="sníž. přenesená",N281,0)</f>
        <v>0</v>
      </c>
      <c r="BI281" s="152">
        <f>IF(U281="nulová",N281,0)</f>
        <v>0</v>
      </c>
      <c r="BJ281" s="21" t="s">
        <v>40</v>
      </c>
      <c r="BK281" s="152">
        <f>ROUND(L281*K281,2)</f>
        <v>0</v>
      </c>
      <c r="BL281" s="21" t="s">
        <v>268</v>
      </c>
      <c r="BM281" s="21" t="s">
        <v>3438</v>
      </c>
    </row>
    <row r="282" s="1" customFormat="1" ht="25.5" customHeight="1">
      <c r="B282" s="45"/>
      <c r="C282" s="227" t="s">
        <v>852</v>
      </c>
      <c r="D282" s="227" t="s">
        <v>220</v>
      </c>
      <c r="E282" s="228" t="s">
        <v>3439</v>
      </c>
      <c r="F282" s="229" t="s">
        <v>3440</v>
      </c>
      <c r="G282" s="229"/>
      <c r="H282" s="229"/>
      <c r="I282" s="229"/>
      <c r="J282" s="230" t="s">
        <v>372</v>
      </c>
      <c r="K282" s="231">
        <v>2</v>
      </c>
      <c r="L282" s="232">
        <v>0</v>
      </c>
      <c r="M282" s="233"/>
      <c r="N282" s="234">
        <f>ROUND(L282*K282,2)</f>
        <v>0</v>
      </c>
      <c r="O282" s="234"/>
      <c r="P282" s="234"/>
      <c r="Q282" s="234"/>
      <c r="R282" s="47"/>
      <c r="T282" s="235" t="s">
        <v>22</v>
      </c>
      <c r="U282" s="55" t="s">
        <v>49</v>
      </c>
      <c r="V282" s="46"/>
      <c r="W282" s="236">
        <f>V282*K282</f>
        <v>0</v>
      </c>
      <c r="X282" s="236">
        <v>0.00016000000000000001</v>
      </c>
      <c r="Y282" s="236">
        <f>X282*K282</f>
        <v>0.00032000000000000003</v>
      </c>
      <c r="Z282" s="236">
        <v>0</v>
      </c>
      <c r="AA282" s="237">
        <f>Z282*K282</f>
        <v>0</v>
      </c>
      <c r="AR282" s="21" t="s">
        <v>268</v>
      </c>
      <c r="AT282" s="21" t="s">
        <v>220</v>
      </c>
      <c r="AU282" s="21" t="s">
        <v>93</v>
      </c>
      <c r="AY282" s="21" t="s">
        <v>219</v>
      </c>
      <c r="BE282" s="152">
        <f>IF(U282="základní",N282,0)</f>
        <v>0</v>
      </c>
      <c r="BF282" s="152">
        <f>IF(U282="snížená",N282,0)</f>
        <v>0</v>
      </c>
      <c r="BG282" s="152">
        <f>IF(U282="zákl. přenesená",N282,0)</f>
        <v>0</v>
      </c>
      <c r="BH282" s="152">
        <f>IF(U282="sníž. přenesená",N282,0)</f>
        <v>0</v>
      </c>
      <c r="BI282" s="152">
        <f>IF(U282="nulová",N282,0)</f>
        <v>0</v>
      </c>
      <c r="BJ282" s="21" t="s">
        <v>40</v>
      </c>
      <c r="BK282" s="152">
        <f>ROUND(L282*K282,2)</f>
        <v>0</v>
      </c>
      <c r="BL282" s="21" t="s">
        <v>268</v>
      </c>
      <c r="BM282" s="21" t="s">
        <v>3441</v>
      </c>
    </row>
    <row r="283" s="1" customFormat="1" ht="25.5" customHeight="1">
      <c r="B283" s="45"/>
      <c r="C283" s="243" t="s">
        <v>856</v>
      </c>
      <c r="D283" s="243" t="s">
        <v>536</v>
      </c>
      <c r="E283" s="244" t="s">
        <v>3442</v>
      </c>
      <c r="F283" s="245" t="s">
        <v>3443</v>
      </c>
      <c r="G283" s="245"/>
      <c r="H283" s="245"/>
      <c r="I283" s="245"/>
      <c r="J283" s="246" t="s">
        <v>372</v>
      </c>
      <c r="K283" s="247">
        <v>2</v>
      </c>
      <c r="L283" s="248">
        <v>0</v>
      </c>
      <c r="M283" s="249"/>
      <c r="N283" s="250">
        <f>ROUND(L283*K283,2)</f>
        <v>0</v>
      </c>
      <c r="O283" s="234"/>
      <c r="P283" s="234"/>
      <c r="Q283" s="234"/>
      <c r="R283" s="47"/>
      <c r="T283" s="235" t="s">
        <v>22</v>
      </c>
      <c r="U283" s="55" t="s">
        <v>49</v>
      </c>
      <c r="V283" s="46"/>
      <c r="W283" s="236">
        <f>V283*K283</f>
        <v>0</v>
      </c>
      <c r="X283" s="236">
        <v>0.0018</v>
      </c>
      <c r="Y283" s="236">
        <f>X283*K283</f>
        <v>0.0035999999999999999</v>
      </c>
      <c r="Z283" s="236">
        <v>0</v>
      </c>
      <c r="AA283" s="237">
        <f>Z283*K283</f>
        <v>0</v>
      </c>
      <c r="AR283" s="21" t="s">
        <v>414</v>
      </c>
      <c r="AT283" s="21" t="s">
        <v>536</v>
      </c>
      <c r="AU283" s="21" t="s">
        <v>93</v>
      </c>
      <c r="AY283" s="21" t="s">
        <v>219</v>
      </c>
      <c r="BE283" s="152">
        <f>IF(U283="základní",N283,0)</f>
        <v>0</v>
      </c>
      <c r="BF283" s="152">
        <f>IF(U283="snížená",N283,0)</f>
        <v>0</v>
      </c>
      <c r="BG283" s="152">
        <f>IF(U283="zákl. přenesená",N283,0)</f>
        <v>0</v>
      </c>
      <c r="BH283" s="152">
        <f>IF(U283="sníž. přenesená",N283,0)</f>
        <v>0</v>
      </c>
      <c r="BI283" s="152">
        <f>IF(U283="nulová",N283,0)</f>
        <v>0</v>
      </c>
      <c r="BJ283" s="21" t="s">
        <v>40</v>
      </c>
      <c r="BK283" s="152">
        <f>ROUND(L283*K283,2)</f>
        <v>0</v>
      </c>
      <c r="BL283" s="21" t="s">
        <v>268</v>
      </c>
      <c r="BM283" s="21" t="s">
        <v>3444</v>
      </c>
    </row>
    <row r="284" s="1" customFormat="1" ht="25.5" customHeight="1">
      <c r="B284" s="45"/>
      <c r="C284" s="227" t="s">
        <v>860</v>
      </c>
      <c r="D284" s="227" t="s">
        <v>220</v>
      </c>
      <c r="E284" s="228" t="s">
        <v>3445</v>
      </c>
      <c r="F284" s="229" t="s">
        <v>3446</v>
      </c>
      <c r="G284" s="229"/>
      <c r="H284" s="229"/>
      <c r="I284" s="229"/>
      <c r="J284" s="230" t="s">
        <v>372</v>
      </c>
      <c r="K284" s="231">
        <v>46</v>
      </c>
      <c r="L284" s="232">
        <v>0</v>
      </c>
      <c r="M284" s="233"/>
      <c r="N284" s="234">
        <f>ROUND(L284*K284,2)</f>
        <v>0</v>
      </c>
      <c r="O284" s="234"/>
      <c r="P284" s="234"/>
      <c r="Q284" s="234"/>
      <c r="R284" s="47"/>
      <c r="T284" s="235" t="s">
        <v>22</v>
      </c>
      <c r="U284" s="55" t="s">
        <v>49</v>
      </c>
      <c r="V284" s="46"/>
      <c r="W284" s="236">
        <f>V284*K284</f>
        <v>0</v>
      </c>
      <c r="X284" s="236">
        <v>4.0000000000000003E-05</v>
      </c>
      <c r="Y284" s="236">
        <f>X284*K284</f>
        <v>0.0018400000000000001</v>
      </c>
      <c r="Z284" s="236">
        <v>0</v>
      </c>
      <c r="AA284" s="237">
        <f>Z284*K284</f>
        <v>0</v>
      </c>
      <c r="AR284" s="21" t="s">
        <v>268</v>
      </c>
      <c r="AT284" s="21" t="s">
        <v>220</v>
      </c>
      <c r="AU284" s="21" t="s">
        <v>93</v>
      </c>
      <c r="AY284" s="21" t="s">
        <v>219</v>
      </c>
      <c r="BE284" s="152">
        <f>IF(U284="základní",N284,0)</f>
        <v>0</v>
      </c>
      <c r="BF284" s="152">
        <f>IF(U284="snížená",N284,0)</f>
        <v>0</v>
      </c>
      <c r="BG284" s="152">
        <f>IF(U284="zákl. přenesená",N284,0)</f>
        <v>0</v>
      </c>
      <c r="BH284" s="152">
        <f>IF(U284="sníž. přenesená",N284,0)</f>
        <v>0</v>
      </c>
      <c r="BI284" s="152">
        <f>IF(U284="nulová",N284,0)</f>
        <v>0</v>
      </c>
      <c r="BJ284" s="21" t="s">
        <v>40</v>
      </c>
      <c r="BK284" s="152">
        <f>ROUND(L284*K284,2)</f>
        <v>0</v>
      </c>
      <c r="BL284" s="21" t="s">
        <v>268</v>
      </c>
      <c r="BM284" s="21" t="s">
        <v>3447</v>
      </c>
    </row>
    <row r="285" s="1" customFormat="1" ht="16.5" customHeight="1">
      <c r="B285" s="45"/>
      <c r="C285" s="243" t="s">
        <v>864</v>
      </c>
      <c r="D285" s="243" t="s">
        <v>536</v>
      </c>
      <c r="E285" s="244" t="s">
        <v>3448</v>
      </c>
      <c r="F285" s="245" t="s">
        <v>3449</v>
      </c>
      <c r="G285" s="245"/>
      <c r="H285" s="245"/>
      <c r="I285" s="245"/>
      <c r="J285" s="246" t="s">
        <v>372</v>
      </c>
      <c r="K285" s="247">
        <v>46</v>
      </c>
      <c r="L285" s="248">
        <v>0</v>
      </c>
      <c r="M285" s="249"/>
      <c r="N285" s="250">
        <f>ROUND(L285*K285,2)</f>
        <v>0</v>
      </c>
      <c r="O285" s="234"/>
      <c r="P285" s="234"/>
      <c r="Q285" s="234"/>
      <c r="R285" s="47"/>
      <c r="T285" s="235" t="s">
        <v>22</v>
      </c>
      <c r="U285" s="55" t="s">
        <v>49</v>
      </c>
      <c r="V285" s="46"/>
      <c r="W285" s="236">
        <f>V285*K285</f>
        <v>0</v>
      </c>
      <c r="X285" s="236">
        <v>0.0018</v>
      </c>
      <c r="Y285" s="236">
        <f>X285*K285</f>
        <v>0.082799999999999999</v>
      </c>
      <c r="Z285" s="236">
        <v>0</v>
      </c>
      <c r="AA285" s="237">
        <f>Z285*K285</f>
        <v>0</v>
      </c>
      <c r="AR285" s="21" t="s">
        <v>414</v>
      </c>
      <c r="AT285" s="21" t="s">
        <v>536</v>
      </c>
      <c r="AU285" s="21" t="s">
        <v>93</v>
      </c>
      <c r="AY285" s="21" t="s">
        <v>219</v>
      </c>
      <c r="BE285" s="152">
        <f>IF(U285="základní",N285,0)</f>
        <v>0</v>
      </c>
      <c r="BF285" s="152">
        <f>IF(U285="snížená",N285,0)</f>
        <v>0</v>
      </c>
      <c r="BG285" s="152">
        <f>IF(U285="zákl. přenesená",N285,0)</f>
        <v>0</v>
      </c>
      <c r="BH285" s="152">
        <f>IF(U285="sníž. přenesená",N285,0)</f>
        <v>0</v>
      </c>
      <c r="BI285" s="152">
        <f>IF(U285="nulová",N285,0)</f>
        <v>0</v>
      </c>
      <c r="BJ285" s="21" t="s">
        <v>40</v>
      </c>
      <c r="BK285" s="152">
        <f>ROUND(L285*K285,2)</f>
        <v>0</v>
      </c>
      <c r="BL285" s="21" t="s">
        <v>268</v>
      </c>
      <c r="BM285" s="21" t="s">
        <v>3450</v>
      </c>
    </row>
    <row r="286" s="1" customFormat="1" ht="25.5" customHeight="1">
      <c r="B286" s="45"/>
      <c r="C286" s="227" t="s">
        <v>868</v>
      </c>
      <c r="D286" s="227" t="s">
        <v>220</v>
      </c>
      <c r="E286" s="228" t="s">
        <v>3451</v>
      </c>
      <c r="F286" s="229" t="s">
        <v>3452</v>
      </c>
      <c r="G286" s="229"/>
      <c r="H286" s="229"/>
      <c r="I286" s="229"/>
      <c r="J286" s="230" t="s">
        <v>372</v>
      </c>
      <c r="K286" s="231">
        <v>2</v>
      </c>
      <c r="L286" s="232">
        <v>0</v>
      </c>
      <c r="M286" s="233"/>
      <c r="N286" s="234">
        <f>ROUND(L286*K286,2)</f>
        <v>0</v>
      </c>
      <c r="O286" s="234"/>
      <c r="P286" s="234"/>
      <c r="Q286" s="234"/>
      <c r="R286" s="47"/>
      <c r="T286" s="235" t="s">
        <v>22</v>
      </c>
      <c r="U286" s="55" t="s">
        <v>49</v>
      </c>
      <c r="V286" s="46"/>
      <c r="W286" s="236">
        <f>V286*K286</f>
        <v>0</v>
      </c>
      <c r="X286" s="236">
        <v>4.0000000000000003E-05</v>
      </c>
      <c r="Y286" s="236">
        <f>X286*K286</f>
        <v>8.0000000000000007E-05</v>
      </c>
      <c r="Z286" s="236">
        <v>0</v>
      </c>
      <c r="AA286" s="237">
        <f>Z286*K286</f>
        <v>0</v>
      </c>
      <c r="AR286" s="21" t="s">
        <v>268</v>
      </c>
      <c r="AT286" s="21" t="s">
        <v>220</v>
      </c>
      <c r="AU286" s="21" t="s">
        <v>93</v>
      </c>
      <c r="AY286" s="21" t="s">
        <v>219</v>
      </c>
      <c r="BE286" s="152">
        <f>IF(U286="základní",N286,0)</f>
        <v>0</v>
      </c>
      <c r="BF286" s="152">
        <f>IF(U286="snížená",N286,0)</f>
        <v>0</v>
      </c>
      <c r="BG286" s="152">
        <f>IF(U286="zákl. přenesená",N286,0)</f>
        <v>0</v>
      </c>
      <c r="BH286" s="152">
        <f>IF(U286="sníž. přenesená",N286,0)</f>
        <v>0</v>
      </c>
      <c r="BI286" s="152">
        <f>IF(U286="nulová",N286,0)</f>
        <v>0</v>
      </c>
      <c r="BJ286" s="21" t="s">
        <v>40</v>
      </c>
      <c r="BK286" s="152">
        <f>ROUND(L286*K286,2)</f>
        <v>0</v>
      </c>
      <c r="BL286" s="21" t="s">
        <v>268</v>
      </c>
      <c r="BM286" s="21" t="s">
        <v>3453</v>
      </c>
    </row>
    <row r="287" s="1" customFormat="1" ht="25.5" customHeight="1">
      <c r="B287" s="45"/>
      <c r="C287" s="243" t="s">
        <v>872</v>
      </c>
      <c r="D287" s="243" t="s">
        <v>536</v>
      </c>
      <c r="E287" s="244" t="s">
        <v>3454</v>
      </c>
      <c r="F287" s="245" t="s">
        <v>3455</v>
      </c>
      <c r="G287" s="245"/>
      <c r="H287" s="245"/>
      <c r="I287" s="245"/>
      <c r="J287" s="246" t="s">
        <v>372</v>
      </c>
      <c r="K287" s="247">
        <v>2</v>
      </c>
      <c r="L287" s="248">
        <v>0</v>
      </c>
      <c r="M287" s="249"/>
      <c r="N287" s="250">
        <f>ROUND(L287*K287,2)</f>
        <v>0</v>
      </c>
      <c r="O287" s="234"/>
      <c r="P287" s="234"/>
      <c r="Q287" s="234"/>
      <c r="R287" s="47"/>
      <c r="T287" s="235" t="s">
        <v>22</v>
      </c>
      <c r="U287" s="55" t="s">
        <v>49</v>
      </c>
      <c r="V287" s="46"/>
      <c r="W287" s="236">
        <f>V287*K287</f>
        <v>0</v>
      </c>
      <c r="X287" s="236">
        <v>0.0018</v>
      </c>
      <c r="Y287" s="236">
        <f>X287*K287</f>
        <v>0.0035999999999999999</v>
      </c>
      <c r="Z287" s="236">
        <v>0</v>
      </c>
      <c r="AA287" s="237">
        <f>Z287*K287</f>
        <v>0</v>
      </c>
      <c r="AR287" s="21" t="s">
        <v>414</v>
      </c>
      <c r="AT287" s="21" t="s">
        <v>536</v>
      </c>
      <c r="AU287" s="21" t="s">
        <v>93</v>
      </c>
      <c r="AY287" s="21" t="s">
        <v>219</v>
      </c>
      <c r="BE287" s="152">
        <f>IF(U287="základní",N287,0)</f>
        <v>0</v>
      </c>
      <c r="BF287" s="152">
        <f>IF(U287="snížená",N287,0)</f>
        <v>0</v>
      </c>
      <c r="BG287" s="152">
        <f>IF(U287="zákl. přenesená",N287,0)</f>
        <v>0</v>
      </c>
      <c r="BH287" s="152">
        <f>IF(U287="sníž. přenesená",N287,0)</f>
        <v>0</v>
      </c>
      <c r="BI287" s="152">
        <f>IF(U287="nulová",N287,0)</f>
        <v>0</v>
      </c>
      <c r="BJ287" s="21" t="s">
        <v>40</v>
      </c>
      <c r="BK287" s="152">
        <f>ROUND(L287*K287,2)</f>
        <v>0</v>
      </c>
      <c r="BL287" s="21" t="s">
        <v>268</v>
      </c>
      <c r="BM287" s="21" t="s">
        <v>3456</v>
      </c>
    </row>
    <row r="288" s="1" customFormat="1" ht="25.5" customHeight="1">
      <c r="B288" s="45"/>
      <c r="C288" s="227" t="s">
        <v>876</v>
      </c>
      <c r="D288" s="227" t="s">
        <v>220</v>
      </c>
      <c r="E288" s="228" t="s">
        <v>3457</v>
      </c>
      <c r="F288" s="229" t="s">
        <v>3458</v>
      </c>
      <c r="G288" s="229"/>
      <c r="H288" s="229"/>
      <c r="I288" s="229"/>
      <c r="J288" s="230" t="s">
        <v>372</v>
      </c>
      <c r="K288" s="231">
        <v>7</v>
      </c>
      <c r="L288" s="232">
        <v>0</v>
      </c>
      <c r="M288" s="233"/>
      <c r="N288" s="234">
        <f>ROUND(L288*K288,2)</f>
        <v>0</v>
      </c>
      <c r="O288" s="234"/>
      <c r="P288" s="234"/>
      <c r="Q288" s="234"/>
      <c r="R288" s="47"/>
      <c r="T288" s="235" t="s">
        <v>22</v>
      </c>
      <c r="U288" s="55" t="s">
        <v>49</v>
      </c>
      <c r="V288" s="46"/>
      <c r="W288" s="236">
        <f>V288*K288</f>
        <v>0</v>
      </c>
      <c r="X288" s="236">
        <v>0.00012999999999999999</v>
      </c>
      <c r="Y288" s="236">
        <f>X288*K288</f>
        <v>0.00090999999999999989</v>
      </c>
      <c r="Z288" s="236">
        <v>0</v>
      </c>
      <c r="AA288" s="237">
        <f>Z288*K288</f>
        <v>0</v>
      </c>
      <c r="AR288" s="21" t="s">
        <v>268</v>
      </c>
      <c r="AT288" s="21" t="s">
        <v>220</v>
      </c>
      <c r="AU288" s="21" t="s">
        <v>93</v>
      </c>
      <c r="AY288" s="21" t="s">
        <v>219</v>
      </c>
      <c r="BE288" s="152">
        <f>IF(U288="základní",N288,0)</f>
        <v>0</v>
      </c>
      <c r="BF288" s="152">
        <f>IF(U288="snížená",N288,0)</f>
        <v>0</v>
      </c>
      <c r="BG288" s="152">
        <f>IF(U288="zákl. přenesená",N288,0)</f>
        <v>0</v>
      </c>
      <c r="BH288" s="152">
        <f>IF(U288="sníž. přenesená",N288,0)</f>
        <v>0</v>
      </c>
      <c r="BI288" s="152">
        <f>IF(U288="nulová",N288,0)</f>
        <v>0</v>
      </c>
      <c r="BJ288" s="21" t="s">
        <v>40</v>
      </c>
      <c r="BK288" s="152">
        <f>ROUND(L288*K288,2)</f>
        <v>0</v>
      </c>
      <c r="BL288" s="21" t="s">
        <v>268</v>
      </c>
      <c r="BM288" s="21" t="s">
        <v>3459</v>
      </c>
    </row>
    <row r="289" s="1" customFormat="1" ht="16.5" customHeight="1">
      <c r="B289" s="45"/>
      <c r="C289" s="243" t="s">
        <v>880</v>
      </c>
      <c r="D289" s="243" t="s">
        <v>536</v>
      </c>
      <c r="E289" s="244" t="s">
        <v>3460</v>
      </c>
      <c r="F289" s="245" t="s">
        <v>3461</v>
      </c>
      <c r="G289" s="245"/>
      <c r="H289" s="245"/>
      <c r="I289" s="245"/>
      <c r="J289" s="246" t="s">
        <v>372</v>
      </c>
      <c r="K289" s="247">
        <v>7</v>
      </c>
      <c r="L289" s="248">
        <v>0</v>
      </c>
      <c r="M289" s="249"/>
      <c r="N289" s="250">
        <f>ROUND(L289*K289,2)</f>
        <v>0</v>
      </c>
      <c r="O289" s="234"/>
      <c r="P289" s="234"/>
      <c r="Q289" s="234"/>
      <c r="R289" s="47"/>
      <c r="T289" s="235" t="s">
        <v>22</v>
      </c>
      <c r="U289" s="55" t="s">
        <v>49</v>
      </c>
      <c r="V289" s="46"/>
      <c r="W289" s="236">
        <f>V289*K289</f>
        <v>0</v>
      </c>
      <c r="X289" s="236">
        <v>0.0018</v>
      </c>
      <c r="Y289" s="236">
        <f>X289*K289</f>
        <v>0.0126</v>
      </c>
      <c r="Z289" s="236">
        <v>0</v>
      </c>
      <c r="AA289" s="237">
        <f>Z289*K289</f>
        <v>0</v>
      </c>
      <c r="AR289" s="21" t="s">
        <v>414</v>
      </c>
      <c r="AT289" s="21" t="s">
        <v>536</v>
      </c>
      <c r="AU289" s="21" t="s">
        <v>93</v>
      </c>
      <c r="AY289" s="21" t="s">
        <v>219</v>
      </c>
      <c r="BE289" s="152">
        <f>IF(U289="základní",N289,0)</f>
        <v>0</v>
      </c>
      <c r="BF289" s="152">
        <f>IF(U289="snížená",N289,0)</f>
        <v>0</v>
      </c>
      <c r="BG289" s="152">
        <f>IF(U289="zákl. přenesená",N289,0)</f>
        <v>0</v>
      </c>
      <c r="BH289" s="152">
        <f>IF(U289="sníž. přenesená",N289,0)</f>
        <v>0</v>
      </c>
      <c r="BI289" s="152">
        <f>IF(U289="nulová",N289,0)</f>
        <v>0</v>
      </c>
      <c r="BJ289" s="21" t="s">
        <v>40</v>
      </c>
      <c r="BK289" s="152">
        <f>ROUND(L289*K289,2)</f>
        <v>0</v>
      </c>
      <c r="BL289" s="21" t="s">
        <v>268</v>
      </c>
      <c r="BM289" s="21" t="s">
        <v>3462</v>
      </c>
    </row>
    <row r="290" s="1" customFormat="1" ht="38.25" customHeight="1">
      <c r="B290" s="45"/>
      <c r="C290" s="243" t="s">
        <v>884</v>
      </c>
      <c r="D290" s="243" t="s">
        <v>536</v>
      </c>
      <c r="E290" s="244" t="s">
        <v>3463</v>
      </c>
      <c r="F290" s="245" t="s">
        <v>3464</v>
      </c>
      <c r="G290" s="245"/>
      <c r="H290" s="245"/>
      <c r="I290" s="245"/>
      <c r="J290" s="246" t="s">
        <v>372</v>
      </c>
      <c r="K290" s="247">
        <v>7</v>
      </c>
      <c r="L290" s="248">
        <v>0</v>
      </c>
      <c r="M290" s="249"/>
      <c r="N290" s="250">
        <f>ROUND(L290*K290,2)</f>
        <v>0</v>
      </c>
      <c r="O290" s="234"/>
      <c r="P290" s="234"/>
      <c r="Q290" s="234"/>
      <c r="R290" s="47"/>
      <c r="T290" s="235" t="s">
        <v>22</v>
      </c>
      <c r="U290" s="55" t="s">
        <v>49</v>
      </c>
      <c r="V290" s="46"/>
      <c r="W290" s="236">
        <f>V290*K290</f>
        <v>0</v>
      </c>
      <c r="X290" s="236">
        <v>0.0020999999999999999</v>
      </c>
      <c r="Y290" s="236">
        <f>X290*K290</f>
        <v>0.0147</v>
      </c>
      <c r="Z290" s="236">
        <v>0</v>
      </c>
      <c r="AA290" s="237">
        <f>Z290*K290</f>
        <v>0</v>
      </c>
      <c r="AR290" s="21" t="s">
        <v>414</v>
      </c>
      <c r="AT290" s="21" t="s">
        <v>536</v>
      </c>
      <c r="AU290" s="21" t="s">
        <v>93</v>
      </c>
      <c r="AY290" s="21" t="s">
        <v>219</v>
      </c>
      <c r="BE290" s="152">
        <f>IF(U290="základní",N290,0)</f>
        <v>0</v>
      </c>
      <c r="BF290" s="152">
        <f>IF(U290="snížená",N290,0)</f>
        <v>0</v>
      </c>
      <c r="BG290" s="152">
        <f>IF(U290="zákl. přenesená",N290,0)</f>
        <v>0</v>
      </c>
      <c r="BH290" s="152">
        <f>IF(U290="sníž. přenesená",N290,0)</f>
        <v>0</v>
      </c>
      <c r="BI290" s="152">
        <f>IF(U290="nulová",N290,0)</f>
        <v>0</v>
      </c>
      <c r="BJ290" s="21" t="s">
        <v>40</v>
      </c>
      <c r="BK290" s="152">
        <f>ROUND(L290*K290,2)</f>
        <v>0</v>
      </c>
      <c r="BL290" s="21" t="s">
        <v>268</v>
      </c>
      <c r="BM290" s="21" t="s">
        <v>3465</v>
      </c>
    </row>
    <row r="291" s="1" customFormat="1" ht="25.5" customHeight="1">
      <c r="B291" s="45"/>
      <c r="C291" s="227" t="s">
        <v>888</v>
      </c>
      <c r="D291" s="227" t="s">
        <v>220</v>
      </c>
      <c r="E291" s="228" t="s">
        <v>3466</v>
      </c>
      <c r="F291" s="229" t="s">
        <v>3467</v>
      </c>
      <c r="G291" s="229"/>
      <c r="H291" s="229"/>
      <c r="I291" s="229"/>
      <c r="J291" s="230" t="s">
        <v>372</v>
      </c>
      <c r="K291" s="231">
        <v>2</v>
      </c>
      <c r="L291" s="232">
        <v>0</v>
      </c>
      <c r="M291" s="233"/>
      <c r="N291" s="234">
        <f>ROUND(L291*K291,2)</f>
        <v>0</v>
      </c>
      <c r="O291" s="234"/>
      <c r="P291" s="234"/>
      <c r="Q291" s="234"/>
      <c r="R291" s="47"/>
      <c r="T291" s="235" t="s">
        <v>22</v>
      </c>
      <c r="U291" s="55" t="s">
        <v>49</v>
      </c>
      <c r="V291" s="46"/>
      <c r="W291" s="236">
        <f>V291*K291</f>
        <v>0</v>
      </c>
      <c r="X291" s="236">
        <v>0.00036000000000000002</v>
      </c>
      <c r="Y291" s="236">
        <f>X291*K291</f>
        <v>0.00072000000000000005</v>
      </c>
      <c r="Z291" s="236">
        <v>0</v>
      </c>
      <c r="AA291" s="237">
        <f>Z291*K291</f>
        <v>0</v>
      </c>
      <c r="AR291" s="21" t="s">
        <v>268</v>
      </c>
      <c r="AT291" s="21" t="s">
        <v>220</v>
      </c>
      <c r="AU291" s="21" t="s">
        <v>93</v>
      </c>
      <c r="AY291" s="21" t="s">
        <v>219</v>
      </c>
      <c r="BE291" s="152">
        <f>IF(U291="základní",N291,0)</f>
        <v>0</v>
      </c>
      <c r="BF291" s="152">
        <f>IF(U291="snížená",N291,0)</f>
        <v>0</v>
      </c>
      <c r="BG291" s="152">
        <f>IF(U291="zákl. přenesená",N291,0)</f>
        <v>0</v>
      </c>
      <c r="BH291" s="152">
        <f>IF(U291="sníž. přenesená",N291,0)</f>
        <v>0</v>
      </c>
      <c r="BI291" s="152">
        <f>IF(U291="nulová",N291,0)</f>
        <v>0</v>
      </c>
      <c r="BJ291" s="21" t="s">
        <v>40</v>
      </c>
      <c r="BK291" s="152">
        <f>ROUND(L291*K291,2)</f>
        <v>0</v>
      </c>
      <c r="BL291" s="21" t="s">
        <v>268</v>
      </c>
      <c r="BM291" s="21" t="s">
        <v>3468</v>
      </c>
    </row>
    <row r="292" s="1" customFormat="1" ht="25.5" customHeight="1">
      <c r="B292" s="45"/>
      <c r="C292" s="243" t="s">
        <v>892</v>
      </c>
      <c r="D292" s="243" t="s">
        <v>536</v>
      </c>
      <c r="E292" s="244" t="s">
        <v>3469</v>
      </c>
      <c r="F292" s="245" t="s">
        <v>3470</v>
      </c>
      <c r="G292" s="245"/>
      <c r="H292" s="245"/>
      <c r="I292" s="245"/>
      <c r="J292" s="246" t="s">
        <v>372</v>
      </c>
      <c r="K292" s="247">
        <v>2</v>
      </c>
      <c r="L292" s="248">
        <v>0</v>
      </c>
      <c r="M292" s="249"/>
      <c r="N292" s="250">
        <f>ROUND(L292*K292,2)</f>
        <v>0</v>
      </c>
      <c r="O292" s="234"/>
      <c r="P292" s="234"/>
      <c r="Q292" s="234"/>
      <c r="R292" s="47"/>
      <c r="T292" s="235" t="s">
        <v>22</v>
      </c>
      <c r="U292" s="55" t="s">
        <v>49</v>
      </c>
      <c r="V292" s="46"/>
      <c r="W292" s="236">
        <f>V292*K292</f>
        <v>0</v>
      </c>
      <c r="X292" s="236">
        <v>0.00022000000000000001</v>
      </c>
      <c r="Y292" s="236">
        <f>X292*K292</f>
        <v>0.00044000000000000002</v>
      </c>
      <c r="Z292" s="236">
        <v>0</v>
      </c>
      <c r="AA292" s="237">
        <f>Z292*K292</f>
        <v>0</v>
      </c>
      <c r="AR292" s="21" t="s">
        <v>414</v>
      </c>
      <c r="AT292" s="21" t="s">
        <v>536</v>
      </c>
      <c r="AU292" s="21" t="s">
        <v>93</v>
      </c>
      <c r="AY292" s="21" t="s">
        <v>219</v>
      </c>
      <c r="BE292" s="152">
        <f>IF(U292="základní",N292,0)</f>
        <v>0</v>
      </c>
      <c r="BF292" s="152">
        <f>IF(U292="snížená",N292,0)</f>
        <v>0</v>
      </c>
      <c r="BG292" s="152">
        <f>IF(U292="zákl. přenesená",N292,0)</f>
        <v>0</v>
      </c>
      <c r="BH292" s="152">
        <f>IF(U292="sníž. přenesená",N292,0)</f>
        <v>0</v>
      </c>
      <c r="BI292" s="152">
        <f>IF(U292="nulová",N292,0)</f>
        <v>0</v>
      </c>
      <c r="BJ292" s="21" t="s">
        <v>40</v>
      </c>
      <c r="BK292" s="152">
        <f>ROUND(L292*K292,2)</f>
        <v>0</v>
      </c>
      <c r="BL292" s="21" t="s">
        <v>268</v>
      </c>
      <c r="BM292" s="21" t="s">
        <v>3471</v>
      </c>
    </row>
    <row r="293" s="1" customFormat="1" ht="25.5" customHeight="1">
      <c r="B293" s="45"/>
      <c r="C293" s="227" t="s">
        <v>896</v>
      </c>
      <c r="D293" s="227" t="s">
        <v>220</v>
      </c>
      <c r="E293" s="228" t="s">
        <v>3472</v>
      </c>
      <c r="F293" s="229" t="s">
        <v>3473</v>
      </c>
      <c r="G293" s="229"/>
      <c r="H293" s="229"/>
      <c r="I293" s="229"/>
      <c r="J293" s="230" t="s">
        <v>372</v>
      </c>
      <c r="K293" s="231">
        <v>46</v>
      </c>
      <c r="L293" s="232">
        <v>0</v>
      </c>
      <c r="M293" s="233"/>
      <c r="N293" s="234">
        <f>ROUND(L293*K293,2)</f>
        <v>0</v>
      </c>
      <c r="O293" s="234"/>
      <c r="P293" s="234"/>
      <c r="Q293" s="234"/>
      <c r="R293" s="47"/>
      <c r="T293" s="235" t="s">
        <v>22</v>
      </c>
      <c r="U293" s="55" t="s">
        <v>49</v>
      </c>
      <c r="V293" s="46"/>
      <c r="W293" s="236">
        <f>V293*K293</f>
        <v>0</v>
      </c>
      <c r="X293" s="236">
        <v>0.00013999999999999999</v>
      </c>
      <c r="Y293" s="236">
        <f>X293*K293</f>
        <v>0.0064399999999999995</v>
      </c>
      <c r="Z293" s="236">
        <v>0</v>
      </c>
      <c r="AA293" s="237">
        <f>Z293*K293</f>
        <v>0</v>
      </c>
      <c r="AR293" s="21" t="s">
        <v>268</v>
      </c>
      <c r="AT293" s="21" t="s">
        <v>220</v>
      </c>
      <c r="AU293" s="21" t="s">
        <v>93</v>
      </c>
      <c r="AY293" s="21" t="s">
        <v>219</v>
      </c>
      <c r="BE293" s="152">
        <f>IF(U293="základní",N293,0)</f>
        <v>0</v>
      </c>
      <c r="BF293" s="152">
        <f>IF(U293="snížená",N293,0)</f>
        <v>0</v>
      </c>
      <c r="BG293" s="152">
        <f>IF(U293="zákl. přenesená",N293,0)</f>
        <v>0</v>
      </c>
      <c r="BH293" s="152">
        <f>IF(U293="sníž. přenesená",N293,0)</f>
        <v>0</v>
      </c>
      <c r="BI293" s="152">
        <f>IF(U293="nulová",N293,0)</f>
        <v>0</v>
      </c>
      <c r="BJ293" s="21" t="s">
        <v>40</v>
      </c>
      <c r="BK293" s="152">
        <f>ROUND(L293*K293,2)</f>
        <v>0</v>
      </c>
      <c r="BL293" s="21" t="s">
        <v>268</v>
      </c>
      <c r="BM293" s="21" t="s">
        <v>3474</v>
      </c>
    </row>
    <row r="294" s="1" customFormat="1" ht="16.5" customHeight="1">
      <c r="B294" s="45"/>
      <c r="C294" s="243" t="s">
        <v>900</v>
      </c>
      <c r="D294" s="243" t="s">
        <v>536</v>
      </c>
      <c r="E294" s="244" t="s">
        <v>3475</v>
      </c>
      <c r="F294" s="245" t="s">
        <v>3476</v>
      </c>
      <c r="G294" s="245"/>
      <c r="H294" s="245"/>
      <c r="I294" s="245"/>
      <c r="J294" s="246" t="s">
        <v>372</v>
      </c>
      <c r="K294" s="247">
        <v>44</v>
      </c>
      <c r="L294" s="248">
        <v>0</v>
      </c>
      <c r="M294" s="249"/>
      <c r="N294" s="250">
        <f>ROUND(L294*K294,2)</f>
        <v>0</v>
      </c>
      <c r="O294" s="234"/>
      <c r="P294" s="234"/>
      <c r="Q294" s="234"/>
      <c r="R294" s="47"/>
      <c r="T294" s="235" t="s">
        <v>22</v>
      </c>
      <c r="U294" s="55" t="s">
        <v>49</v>
      </c>
      <c r="V294" s="46"/>
      <c r="W294" s="236">
        <f>V294*K294</f>
        <v>0</v>
      </c>
      <c r="X294" s="236">
        <v>0.00032000000000000003</v>
      </c>
      <c r="Y294" s="236">
        <f>X294*K294</f>
        <v>0.014080000000000001</v>
      </c>
      <c r="Z294" s="236">
        <v>0</v>
      </c>
      <c r="AA294" s="237">
        <f>Z294*K294</f>
        <v>0</v>
      </c>
      <c r="AR294" s="21" t="s">
        <v>414</v>
      </c>
      <c r="AT294" s="21" t="s">
        <v>536</v>
      </c>
      <c r="AU294" s="21" t="s">
        <v>93</v>
      </c>
      <c r="AY294" s="21" t="s">
        <v>219</v>
      </c>
      <c r="BE294" s="152">
        <f>IF(U294="základní",N294,0)</f>
        <v>0</v>
      </c>
      <c r="BF294" s="152">
        <f>IF(U294="snížená",N294,0)</f>
        <v>0</v>
      </c>
      <c r="BG294" s="152">
        <f>IF(U294="zákl. přenesená",N294,0)</f>
        <v>0</v>
      </c>
      <c r="BH294" s="152">
        <f>IF(U294="sníž. přenesená",N294,0)</f>
        <v>0</v>
      </c>
      <c r="BI294" s="152">
        <f>IF(U294="nulová",N294,0)</f>
        <v>0</v>
      </c>
      <c r="BJ294" s="21" t="s">
        <v>40</v>
      </c>
      <c r="BK294" s="152">
        <f>ROUND(L294*K294,2)</f>
        <v>0</v>
      </c>
      <c r="BL294" s="21" t="s">
        <v>268</v>
      </c>
      <c r="BM294" s="21" t="s">
        <v>3477</v>
      </c>
    </row>
    <row r="295" s="1" customFormat="1" ht="38.25" customHeight="1">
      <c r="B295" s="45"/>
      <c r="C295" s="243" t="s">
        <v>904</v>
      </c>
      <c r="D295" s="243" t="s">
        <v>536</v>
      </c>
      <c r="E295" s="244" t="s">
        <v>3478</v>
      </c>
      <c r="F295" s="245" t="s">
        <v>3479</v>
      </c>
      <c r="G295" s="245"/>
      <c r="H295" s="245"/>
      <c r="I295" s="245"/>
      <c r="J295" s="246" t="s">
        <v>372</v>
      </c>
      <c r="K295" s="247">
        <v>2</v>
      </c>
      <c r="L295" s="248">
        <v>0</v>
      </c>
      <c r="M295" s="249"/>
      <c r="N295" s="250">
        <f>ROUND(L295*K295,2)</f>
        <v>0</v>
      </c>
      <c r="O295" s="234"/>
      <c r="P295" s="234"/>
      <c r="Q295" s="234"/>
      <c r="R295" s="47"/>
      <c r="T295" s="235" t="s">
        <v>22</v>
      </c>
      <c r="U295" s="55" t="s">
        <v>49</v>
      </c>
      <c r="V295" s="46"/>
      <c r="W295" s="236">
        <f>V295*K295</f>
        <v>0</v>
      </c>
      <c r="X295" s="236">
        <v>0.00038000000000000002</v>
      </c>
      <c r="Y295" s="236">
        <f>X295*K295</f>
        <v>0.00076000000000000004</v>
      </c>
      <c r="Z295" s="236">
        <v>0</v>
      </c>
      <c r="AA295" s="237">
        <f>Z295*K295</f>
        <v>0</v>
      </c>
      <c r="AR295" s="21" t="s">
        <v>414</v>
      </c>
      <c r="AT295" s="21" t="s">
        <v>536</v>
      </c>
      <c r="AU295" s="21" t="s">
        <v>93</v>
      </c>
      <c r="AY295" s="21" t="s">
        <v>219</v>
      </c>
      <c r="BE295" s="152">
        <f>IF(U295="základní",N295,0)</f>
        <v>0</v>
      </c>
      <c r="BF295" s="152">
        <f>IF(U295="snížená",N295,0)</f>
        <v>0</v>
      </c>
      <c r="BG295" s="152">
        <f>IF(U295="zákl. přenesená",N295,0)</f>
        <v>0</v>
      </c>
      <c r="BH295" s="152">
        <f>IF(U295="sníž. přenesená",N295,0)</f>
        <v>0</v>
      </c>
      <c r="BI295" s="152">
        <f>IF(U295="nulová",N295,0)</f>
        <v>0</v>
      </c>
      <c r="BJ295" s="21" t="s">
        <v>40</v>
      </c>
      <c r="BK295" s="152">
        <f>ROUND(L295*K295,2)</f>
        <v>0</v>
      </c>
      <c r="BL295" s="21" t="s">
        <v>268</v>
      </c>
      <c r="BM295" s="21" t="s">
        <v>3480</v>
      </c>
    </row>
    <row r="296" s="1" customFormat="1" ht="25.5" customHeight="1">
      <c r="B296" s="45"/>
      <c r="C296" s="227" t="s">
        <v>908</v>
      </c>
      <c r="D296" s="227" t="s">
        <v>220</v>
      </c>
      <c r="E296" s="228" t="s">
        <v>3481</v>
      </c>
      <c r="F296" s="229" t="s">
        <v>3482</v>
      </c>
      <c r="G296" s="229"/>
      <c r="H296" s="229"/>
      <c r="I296" s="229"/>
      <c r="J296" s="230" t="s">
        <v>372</v>
      </c>
      <c r="K296" s="231">
        <v>7</v>
      </c>
      <c r="L296" s="232">
        <v>0</v>
      </c>
      <c r="M296" s="233"/>
      <c r="N296" s="234">
        <f>ROUND(L296*K296,2)</f>
        <v>0</v>
      </c>
      <c r="O296" s="234"/>
      <c r="P296" s="234"/>
      <c r="Q296" s="234"/>
      <c r="R296" s="47"/>
      <c r="T296" s="235" t="s">
        <v>22</v>
      </c>
      <c r="U296" s="55" t="s">
        <v>49</v>
      </c>
      <c r="V296" s="46"/>
      <c r="W296" s="236">
        <f>V296*K296</f>
        <v>0</v>
      </c>
      <c r="X296" s="236">
        <v>0.00031</v>
      </c>
      <c r="Y296" s="236">
        <f>X296*K296</f>
        <v>0.0021700000000000001</v>
      </c>
      <c r="Z296" s="236">
        <v>0</v>
      </c>
      <c r="AA296" s="237">
        <f>Z296*K296</f>
        <v>0</v>
      </c>
      <c r="AR296" s="21" t="s">
        <v>268</v>
      </c>
      <c r="AT296" s="21" t="s">
        <v>220</v>
      </c>
      <c r="AU296" s="21" t="s">
        <v>93</v>
      </c>
      <c r="AY296" s="21" t="s">
        <v>219</v>
      </c>
      <c r="BE296" s="152">
        <f>IF(U296="základní",N296,0)</f>
        <v>0</v>
      </c>
      <c r="BF296" s="152">
        <f>IF(U296="snížená",N296,0)</f>
        <v>0</v>
      </c>
      <c r="BG296" s="152">
        <f>IF(U296="zákl. přenesená",N296,0)</f>
        <v>0</v>
      </c>
      <c r="BH296" s="152">
        <f>IF(U296="sníž. přenesená",N296,0)</f>
        <v>0</v>
      </c>
      <c r="BI296" s="152">
        <f>IF(U296="nulová",N296,0)</f>
        <v>0</v>
      </c>
      <c r="BJ296" s="21" t="s">
        <v>40</v>
      </c>
      <c r="BK296" s="152">
        <f>ROUND(L296*K296,2)</f>
        <v>0</v>
      </c>
      <c r="BL296" s="21" t="s">
        <v>268</v>
      </c>
      <c r="BM296" s="21" t="s">
        <v>3483</v>
      </c>
    </row>
    <row r="297" s="1" customFormat="1" ht="25.5" customHeight="1">
      <c r="B297" s="45"/>
      <c r="C297" s="227" t="s">
        <v>912</v>
      </c>
      <c r="D297" s="227" t="s">
        <v>220</v>
      </c>
      <c r="E297" s="228" t="s">
        <v>3484</v>
      </c>
      <c r="F297" s="229" t="s">
        <v>3485</v>
      </c>
      <c r="G297" s="229"/>
      <c r="H297" s="229"/>
      <c r="I297" s="229"/>
      <c r="J297" s="230" t="s">
        <v>273</v>
      </c>
      <c r="K297" s="242">
        <v>0</v>
      </c>
      <c r="L297" s="232">
        <v>0</v>
      </c>
      <c r="M297" s="233"/>
      <c r="N297" s="234">
        <f>ROUND(L297*K297,2)</f>
        <v>0</v>
      </c>
      <c r="O297" s="234"/>
      <c r="P297" s="234"/>
      <c r="Q297" s="234"/>
      <c r="R297" s="47"/>
      <c r="T297" s="235" t="s">
        <v>22</v>
      </c>
      <c r="U297" s="55" t="s">
        <v>49</v>
      </c>
      <c r="V297" s="46"/>
      <c r="W297" s="236">
        <f>V297*K297</f>
        <v>0</v>
      </c>
      <c r="X297" s="236">
        <v>0</v>
      </c>
      <c r="Y297" s="236">
        <f>X297*K297</f>
        <v>0</v>
      </c>
      <c r="Z297" s="236">
        <v>0</v>
      </c>
      <c r="AA297" s="237">
        <f>Z297*K297</f>
        <v>0</v>
      </c>
      <c r="AR297" s="21" t="s">
        <v>268</v>
      </c>
      <c r="AT297" s="21" t="s">
        <v>220</v>
      </c>
      <c r="AU297" s="21" t="s">
        <v>93</v>
      </c>
      <c r="AY297" s="21" t="s">
        <v>219</v>
      </c>
      <c r="BE297" s="152">
        <f>IF(U297="základní",N297,0)</f>
        <v>0</v>
      </c>
      <c r="BF297" s="152">
        <f>IF(U297="snížená",N297,0)</f>
        <v>0</v>
      </c>
      <c r="BG297" s="152">
        <f>IF(U297="zákl. přenesená",N297,0)</f>
        <v>0</v>
      </c>
      <c r="BH297" s="152">
        <f>IF(U297="sníž. přenesená",N297,0)</f>
        <v>0</v>
      </c>
      <c r="BI297" s="152">
        <f>IF(U297="nulová",N297,0)</f>
        <v>0</v>
      </c>
      <c r="BJ297" s="21" t="s">
        <v>40</v>
      </c>
      <c r="BK297" s="152">
        <f>ROUND(L297*K297,2)</f>
        <v>0</v>
      </c>
      <c r="BL297" s="21" t="s">
        <v>268</v>
      </c>
      <c r="BM297" s="21" t="s">
        <v>3486</v>
      </c>
    </row>
    <row r="298" s="10" customFormat="1" ht="29.88" customHeight="1">
      <c r="B298" s="213"/>
      <c r="C298" s="214"/>
      <c r="D298" s="224" t="s">
        <v>3032</v>
      </c>
      <c r="E298" s="224"/>
      <c r="F298" s="224"/>
      <c r="G298" s="224"/>
      <c r="H298" s="224"/>
      <c r="I298" s="224"/>
      <c r="J298" s="224"/>
      <c r="K298" s="224"/>
      <c r="L298" s="224"/>
      <c r="M298" s="224"/>
      <c r="N298" s="238">
        <f>BK298</f>
        <v>0</v>
      </c>
      <c r="O298" s="239"/>
      <c r="P298" s="239"/>
      <c r="Q298" s="239"/>
      <c r="R298" s="217"/>
      <c r="T298" s="218"/>
      <c r="U298" s="214"/>
      <c r="V298" s="214"/>
      <c r="W298" s="219">
        <f>SUM(W299:W304)</f>
        <v>0</v>
      </c>
      <c r="X298" s="214"/>
      <c r="Y298" s="219">
        <f>SUM(Y299:Y304)</f>
        <v>0.1366</v>
      </c>
      <c r="Z298" s="214"/>
      <c r="AA298" s="220">
        <f>SUM(AA299:AA304)</f>
        <v>0</v>
      </c>
      <c r="AR298" s="221" t="s">
        <v>93</v>
      </c>
      <c r="AT298" s="222" t="s">
        <v>83</v>
      </c>
      <c r="AU298" s="222" t="s">
        <v>40</v>
      </c>
      <c r="AY298" s="221" t="s">
        <v>219</v>
      </c>
      <c r="BK298" s="223">
        <f>SUM(BK299:BK304)</f>
        <v>0</v>
      </c>
    </row>
    <row r="299" s="1" customFormat="1" ht="25.5" customHeight="1">
      <c r="B299" s="45"/>
      <c r="C299" s="227" t="s">
        <v>916</v>
      </c>
      <c r="D299" s="227" t="s">
        <v>220</v>
      </c>
      <c r="E299" s="228" t="s">
        <v>3487</v>
      </c>
      <c r="F299" s="229" t="s">
        <v>3488</v>
      </c>
      <c r="G299" s="229"/>
      <c r="H299" s="229"/>
      <c r="I299" s="229"/>
      <c r="J299" s="230" t="s">
        <v>372</v>
      </c>
      <c r="K299" s="231">
        <v>2</v>
      </c>
      <c r="L299" s="232">
        <v>0</v>
      </c>
      <c r="M299" s="233"/>
      <c r="N299" s="234">
        <f>ROUND(L299*K299,2)</f>
        <v>0</v>
      </c>
      <c r="O299" s="234"/>
      <c r="P299" s="234"/>
      <c r="Q299" s="234"/>
      <c r="R299" s="47"/>
      <c r="T299" s="235" t="s">
        <v>22</v>
      </c>
      <c r="U299" s="55" t="s">
        <v>49</v>
      </c>
      <c r="V299" s="46"/>
      <c r="W299" s="236">
        <f>V299*K299</f>
        <v>0</v>
      </c>
      <c r="X299" s="236">
        <v>0</v>
      </c>
      <c r="Y299" s="236">
        <f>X299*K299</f>
        <v>0</v>
      </c>
      <c r="Z299" s="236">
        <v>0</v>
      </c>
      <c r="AA299" s="237">
        <f>Z299*K299</f>
        <v>0</v>
      </c>
      <c r="AR299" s="21" t="s">
        <v>268</v>
      </c>
      <c r="AT299" s="21" t="s">
        <v>220</v>
      </c>
      <c r="AU299" s="21" t="s">
        <v>93</v>
      </c>
      <c r="AY299" s="21" t="s">
        <v>219</v>
      </c>
      <c r="BE299" s="152">
        <f>IF(U299="základní",N299,0)</f>
        <v>0</v>
      </c>
      <c r="BF299" s="152">
        <f>IF(U299="snížená",N299,0)</f>
        <v>0</v>
      </c>
      <c r="BG299" s="152">
        <f>IF(U299="zákl. přenesená",N299,0)</f>
        <v>0</v>
      </c>
      <c r="BH299" s="152">
        <f>IF(U299="sníž. přenesená",N299,0)</f>
        <v>0</v>
      </c>
      <c r="BI299" s="152">
        <f>IF(U299="nulová",N299,0)</f>
        <v>0</v>
      </c>
      <c r="BJ299" s="21" t="s">
        <v>40</v>
      </c>
      <c r="BK299" s="152">
        <f>ROUND(L299*K299,2)</f>
        <v>0</v>
      </c>
      <c r="BL299" s="21" t="s">
        <v>268</v>
      </c>
      <c r="BM299" s="21" t="s">
        <v>3489</v>
      </c>
    </row>
    <row r="300" s="1" customFormat="1" ht="16.5" customHeight="1">
      <c r="B300" s="45"/>
      <c r="C300" s="243" t="s">
        <v>920</v>
      </c>
      <c r="D300" s="243" t="s">
        <v>536</v>
      </c>
      <c r="E300" s="244" t="s">
        <v>3490</v>
      </c>
      <c r="F300" s="245" t="s">
        <v>3491</v>
      </c>
      <c r="G300" s="245"/>
      <c r="H300" s="245"/>
      <c r="I300" s="245"/>
      <c r="J300" s="246" t="s">
        <v>372</v>
      </c>
      <c r="K300" s="247">
        <v>2</v>
      </c>
      <c r="L300" s="248">
        <v>0</v>
      </c>
      <c r="M300" s="249"/>
      <c r="N300" s="250">
        <f>ROUND(L300*K300,2)</f>
        <v>0</v>
      </c>
      <c r="O300" s="234"/>
      <c r="P300" s="234"/>
      <c r="Q300" s="234"/>
      <c r="R300" s="47"/>
      <c r="T300" s="235" t="s">
        <v>22</v>
      </c>
      <c r="U300" s="55" t="s">
        <v>49</v>
      </c>
      <c r="V300" s="46"/>
      <c r="W300" s="236">
        <f>V300*K300</f>
        <v>0</v>
      </c>
      <c r="X300" s="236">
        <v>0.0038999999999999998</v>
      </c>
      <c r="Y300" s="236">
        <f>X300*K300</f>
        <v>0.0077999999999999996</v>
      </c>
      <c r="Z300" s="236">
        <v>0</v>
      </c>
      <c r="AA300" s="237">
        <f>Z300*K300</f>
        <v>0</v>
      </c>
      <c r="AR300" s="21" t="s">
        <v>414</v>
      </c>
      <c r="AT300" s="21" t="s">
        <v>536</v>
      </c>
      <c r="AU300" s="21" t="s">
        <v>93</v>
      </c>
      <c r="AY300" s="21" t="s">
        <v>219</v>
      </c>
      <c r="BE300" s="152">
        <f>IF(U300="základní",N300,0)</f>
        <v>0</v>
      </c>
      <c r="BF300" s="152">
        <f>IF(U300="snížená",N300,0)</f>
        <v>0</v>
      </c>
      <c r="BG300" s="152">
        <f>IF(U300="zákl. přenesená",N300,0)</f>
        <v>0</v>
      </c>
      <c r="BH300" s="152">
        <f>IF(U300="sníž. přenesená",N300,0)</f>
        <v>0</v>
      </c>
      <c r="BI300" s="152">
        <f>IF(U300="nulová",N300,0)</f>
        <v>0</v>
      </c>
      <c r="BJ300" s="21" t="s">
        <v>40</v>
      </c>
      <c r="BK300" s="152">
        <f>ROUND(L300*K300,2)</f>
        <v>0</v>
      </c>
      <c r="BL300" s="21" t="s">
        <v>268</v>
      </c>
      <c r="BM300" s="21" t="s">
        <v>3492</v>
      </c>
    </row>
    <row r="301" s="1" customFormat="1" ht="25.5" customHeight="1">
      <c r="B301" s="45"/>
      <c r="C301" s="227" t="s">
        <v>924</v>
      </c>
      <c r="D301" s="227" t="s">
        <v>220</v>
      </c>
      <c r="E301" s="228" t="s">
        <v>3493</v>
      </c>
      <c r="F301" s="229" t="s">
        <v>3494</v>
      </c>
      <c r="G301" s="229"/>
      <c r="H301" s="229"/>
      <c r="I301" s="229"/>
      <c r="J301" s="230" t="s">
        <v>372</v>
      </c>
      <c r="K301" s="231">
        <v>14</v>
      </c>
      <c r="L301" s="232">
        <v>0</v>
      </c>
      <c r="M301" s="233"/>
      <c r="N301" s="234">
        <f>ROUND(L301*K301,2)</f>
        <v>0</v>
      </c>
      <c r="O301" s="234"/>
      <c r="P301" s="234"/>
      <c r="Q301" s="234"/>
      <c r="R301" s="47"/>
      <c r="T301" s="235" t="s">
        <v>22</v>
      </c>
      <c r="U301" s="55" t="s">
        <v>49</v>
      </c>
      <c r="V301" s="46"/>
      <c r="W301" s="236">
        <f>V301*K301</f>
        <v>0</v>
      </c>
      <c r="X301" s="236">
        <v>0</v>
      </c>
      <c r="Y301" s="236">
        <f>X301*K301</f>
        <v>0</v>
      </c>
      <c r="Z301" s="236">
        <v>0</v>
      </c>
      <c r="AA301" s="237">
        <f>Z301*K301</f>
        <v>0</v>
      </c>
      <c r="AR301" s="21" t="s">
        <v>268</v>
      </c>
      <c r="AT301" s="21" t="s">
        <v>220</v>
      </c>
      <c r="AU301" s="21" t="s">
        <v>93</v>
      </c>
      <c r="AY301" s="21" t="s">
        <v>219</v>
      </c>
      <c r="BE301" s="152">
        <f>IF(U301="základní",N301,0)</f>
        <v>0</v>
      </c>
      <c r="BF301" s="152">
        <f>IF(U301="snížená",N301,0)</f>
        <v>0</v>
      </c>
      <c r="BG301" s="152">
        <f>IF(U301="zákl. přenesená",N301,0)</f>
        <v>0</v>
      </c>
      <c r="BH301" s="152">
        <f>IF(U301="sníž. přenesená",N301,0)</f>
        <v>0</v>
      </c>
      <c r="BI301" s="152">
        <f>IF(U301="nulová",N301,0)</f>
        <v>0</v>
      </c>
      <c r="BJ301" s="21" t="s">
        <v>40</v>
      </c>
      <c r="BK301" s="152">
        <f>ROUND(L301*K301,2)</f>
        <v>0</v>
      </c>
      <c r="BL301" s="21" t="s">
        <v>268</v>
      </c>
      <c r="BM301" s="21" t="s">
        <v>3495</v>
      </c>
    </row>
    <row r="302" s="1" customFormat="1" ht="25.5" customHeight="1">
      <c r="B302" s="45"/>
      <c r="C302" s="243" t="s">
        <v>928</v>
      </c>
      <c r="D302" s="243" t="s">
        <v>536</v>
      </c>
      <c r="E302" s="244" t="s">
        <v>3496</v>
      </c>
      <c r="F302" s="245" t="s">
        <v>3497</v>
      </c>
      <c r="G302" s="245"/>
      <c r="H302" s="245"/>
      <c r="I302" s="245"/>
      <c r="J302" s="246" t="s">
        <v>372</v>
      </c>
      <c r="K302" s="247">
        <v>14</v>
      </c>
      <c r="L302" s="248">
        <v>0</v>
      </c>
      <c r="M302" s="249"/>
      <c r="N302" s="250">
        <f>ROUND(L302*K302,2)</f>
        <v>0</v>
      </c>
      <c r="O302" s="234"/>
      <c r="P302" s="234"/>
      <c r="Q302" s="234"/>
      <c r="R302" s="47"/>
      <c r="T302" s="235" t="s">
        <v>22</v>
      </c>
      <c r="U302" s="55" t="s">
        <v>49</v>
      </c>
      <c r="V302" s="46"/>
      <c r="W302" s="236">
        <f>V302*K302</f>
        <v>0</v>
      </c>
      <c r="X302" s="236">
        <v>0.0086999999999999994</v>
      </c>
      <c r="Y302" s="236">
        <f>X302*K302</f>
        <v>0.12179999999999999</v>
      </c>
      <c r="Z302" s="236">
        <v>0</v>
      </c>
      <c r="AA302" s="237">
        <f>Z302*K302</f>
        <v>0</v>
      </c>
      <c r="AR302" s="21" t="s">
        <v>414</v>
      </c>
      <c r="AT302" s="21" t="s">
        <v>536</v>
      </c>
      <c r="AU302" s="21" t="s">
        <v>93</v>
      </c>
      <c r="AY302" s="21" t="s">
        <v>219</v>
      </c>
      <c r="BE302" s="152">
        <f>IF(U302="základní",N302,0)</f>
        <v>0</v>
      </c>
      <c r="BF302" s="152">
        <f>IF(U302="snížená",N302,0)</f>
        <v>0</v>
      </c>
      <c r="BG302" s="152">
        <f>IF(U302="zákl. přenesená",N302,0)</f>
        <v>0</v>
      </c>
      <c r="BH302" s="152">
        <f>IF(U302="sníž. přenesená",N302,0)</f>
        <v>0</v>
      </c>
      <c r="BI302" s="152">
        <f>IF(U302="nulová",N302,0)</f>
        <v>0</v>
      </c>
      <c r="BJ302" s="21" t="s">
        <v>40</v>
      </c>
      <c r="BK302" s="152">
        <f>ROUND(L302*K302,2)</f>
        <v>0</v>
      </c>
      <c r="BL302" s="21" t="s">
        <v>268</v>
      </c>
      <c r="BM302" s="21" t="s">
        <v>3498</v>
      </c>
    </row>
    <row r="303" s="1" customFormat="1" ht="25.5" customHeight="1">
      <c r="B303" s="45"/>
      <c r="C303" s="243" t="s">
        <v>932</v>
      </c>
      <c r="D303" s="243" t="s">
        <v>536</v>
      </c>
      <c r="E303" s="244" t="s">
        <v>3499</v>
      </c>
      <c r="F303" s="245" t="s">
        <v>3500</v>
      </c>
      <c r="G303" s="245"/>
      <c r="H303" s="245"/>
      <c r="I303" s="245"/>
      <c r="J303" s="246" t="s">
        <v>372</v>
      </c>
      <c r="K303" s="247">
        <v>14</v>
      </c>
      <c r="L303" s="248">
        <v>0</v>
      </c>
      <c r="M303" s="249"/>
      <c r="N303" s="250">
        <f>ROUND(L303*K303,2)</f>
        <v>0</v>
      </c>
      <c r="O303" s="234"/>
      <c r="P303" s="234"/>
      <c r="Q303" s="234"/>
      <c r="R303" s="47"/>
      <c r="T303" s="235" t="s">
        <v>22</v>
      </c>
      <c r="U303" s="55" t="s">
        <v>49</v>
      </c>
      <c r="V303" s="46"/>
      <c r="W303" s="236">
        <f>V303*K303</f>
        <v>0</v>
      </c>
      <c r="X303" s="236">
        <v>0.00050000000000000001</v>
      </c>
      <c r="Y303" s="236">
        <f>X303*K303</f>
        <v>0.0070000000000000001</v>
      </c>
      <c r="Z303" s="236">
        <v>0</v>
      </c>
      <c r="AA303" s="237">
        <f>Z303*K303</f>
        <v>0</v>
      </c>
      <c r="AR303" s="21" t="s">
        <v>414</v>
      </c>
      <c r="AT303" s="21" t="s">
        <v>536</v>
      </c>
      <c r="AU303" s="21" t="s">
        <v>93</v>
      </c>
      <c r="AY303" s="21" t="s">
        <v>219</v>
      </c>
      <c r="BE303" s="152">
        <f>IF(U303="základní",N303,0)</f>
        <v>0</v>
      </c>
      <c r="BF303" s="152">
        <f>IF(U303="snížená",N303,0)</f>
        <v>0</v>
      </c>
      <c r="BG303" s="152">
        <f>IF(U303="zákl. přenesená",N303,0)</f>
        <v>0</v>
      </c>
      <c r="BH303" s="152">
        <f>IF(U303="sníž. přenesená",N303,0)</f>
        <v>0</v>
      </c>
      <c r="BI303" s="152">
        <f>IF(U303="nulová",N303,0)</f>
        <v>0</v>
      </c>
      <c r="BJ303" s="21" t="s">
        <v>40</v>
      </c>
      <c r="BK303" s="152">
        <f>ROUND(L303*K303,2)</f>
        <v>0</v>
      </c>
      <c r="BL303" s="21" t="s">
        <v>268</v>
      </c>
      <c r="BM303" s="21" t="s">
        <v>3501</v>
      </c>
    </row>
    <row r="304" s="1" customFormat="1" ht="25.5" customHeight="1">
      <c r="B304" s="45"/>
      <c r="C304" s="227" t="s">
        <v>936</v>
      </c>
      <c r="D304" s="227" t="s">
        <v>220</v>
      </c>
      <c r="E304" s="228" t="s">
        <v>3502</v>
      </c>
      <c r="F304" s="229" t="s">
        <v>3503</v>
      </c>
      <c r="G304" s="229"/>
      <c r="H304" s="229"/>
      <c r="I304" s="229"/>
      <c r="J304" s="230" t="s">
        <v>239</v>
      </c>
      <c r="K304" s="231">
        <v>0.29999999999999999</v>
      </c>
      <c r="L304" s="232">
        <v>0</v>
      </c>
      <c r="M304" s="233"/>
      <c r="N304" s="234">
        <f>ROUND(L304*K304,2)</f>
        <v>0</v>
      </c>
      <c r="O304" s="234"/>
      <c r="P304" s="234"/>
      <c r="Q304" s="234"/>
      <c r="R304" s="47"/>
      <c r="T304" s="235" t="s">
        <v>22</v>
      </c>
      <c r="U304" s="55" t="s">
        <v>49</v>
      </c>
      <c r="V304" s="46"/>
      <c r="W304" s="236">
        <f>V304*K304</f>
        <v>0</v>
      </c>
      <c r="X304" s="236">
        <v>0</v>
      </c>
      <c r="Y304" s="236">
        <f>X304*K304</f>
        <v>0</v>
      </c>
      <c r="Z304" s="236">
        <v>0</v>
      </c>
      <c r="AA304" s="237">
        <f>Z304*K304</f>
        <v>0</v>
      </c>
      <c r="AR304" s="21" t="s">
        <v>268</v>
      </c>
      <c r="AT304" s="21" t="s">
        <v>220</v>
      </c>
      <c r="AU304" s="21" t="s">
        <v>93</v>
      </c>
      <c r="AY304" s="21" t="s">
        <v>219</v>
      </c>
      <c r="BE304" s="152">
        <f>IF(U304="základní",N304,0)</f>
        <v>0</v>
      </c>
      <c r="BF304" s="152">
        <f>IF(U304="snížená",N304,0)</f>
        <v>0</v>
      </c>
      <c r="BG304" s="152">
        <f>IF(U304="zákl. přenesená",N304,0)</f>
        <v>0</v>
      </c>
      <c r="BH304" s="152">
        <f>IF(U304="sníž. přenesená",N304,0)</f>
        <v>0</v>
      </c>
      <c r="BI304" s="152">
        <f>IF(U304="nulová",N304,0)</f>
        <v>0</v>
      </c>
      <c r="BJ304" s="21" t="s">
        <v>40</v>
      </c>
      <c r="BK304" s="152">
        <f>ROUND(L304*K304,2)</f>
        <v>0</v>
      </c>
      <c r="BL304" s="21" t="s">
        <v>268</v>
      </c>
      <c r="BM304" s="21" t="s">
        <v>3504</v>
      </c>
    </row>
    <row r="305" s="10" customFormat="1" ht="29.88" customHeight="1">
      <c r="B305" s="213"/>
      <c r="C305" s="214"/>
      <c r="D305" s="224" t="s">
        <v>1704</v>
      </c>
      <c r="E305" s="224"/>
      <c r="F305" s="224"/>
      <c r="G305" s="224"/>
      <c r="H305" s="224"/>
      <c r="I305" s="224"/>
      <c r="J305" s="224"/>
      <c r="K305" s="224"/>
      <c r="L305" s="224"/>
      <c r="M305" s="224"/>
      <c r="N305" s="238">
        <f>BK305</f>
        <v>0</v>
      </c>
      <c r="O305" s="239"/>
      <c r="P305" s="239"/>
      <c r="Q305" s="239"/>
      <c r="R305" s="217"/>
      <c r="T305" s="218"/>
      <c r="U305" s="214"/>
      <c r="V305" s="214"/>
      <c r="W305" s="219">
        <f>SUM(W306:W312)</f>
        <v>0</v>
      </c>
      <c r="X305" s="214"/>
      <c r="Y305" s="219">
        <f>SUM(Y306:Y312)</f>
        <v>0.01286</v>
      </c>
      <c r="Z305" s="214"/>
      <c r="AA305" s="220">
        <f>SUM(AA306:AA312)</f>
        <v>0</v>
      </c>
      <c r="AR305" s="221" t="s">
        <v>93</v>
      </c>
      <c r="AT305" s="222" t="s">
        <v>83</v>
      </c>
      <c r="AU305" s="222" t="s">
        <v>40</v>
      </c>
      <c r="AY305" s="221" t="s">
        <v>219</v>
      </c>
      <c r="BK305" s="223">
        <f>SUM(BK306:BK312)</f>
        <v>0</v>
      </c>
    </row>
    <row r="306" s="1" customFormat="1" ht="38.25" customHeight="1">
      <c r="B306" s="45"/>
      <c r="C306" s="227" t="s">
        <v>940</v>
      </c>
      <c r="D306" s="227" t="s">
        <v>220</v>
      </c>
      <c r="E306" s="228" t="s">
        <v>3505</v>
      </c>
      <c r="F306" s="229" t="s">
        <v>3506</v>
      </c>
      <c r="G306" s="229"/>
      <c r="H306" s="229"/>
      <c r="I306" s="229"/>
      <c r="J306" s="230" t="s">
        <v>372</v>
      </c>
      <c r="K306" s="231">
        <v>3</v>
      </c>
      <c r="L306" s="232">
        <v>0</v>
      </c>
      <c r="M306" s="233"/>
      <c r="N306" s="234">
        <f>ROUND(L306*K306,2)</f>
        <v>0</v>
      </c>
      <c r="O306" s="234"/>
      <c r="P306" s="234"/>
      <c r="Q306" s="234"/>
      <c r="R306" s="47"/>
      <c r="T306" s="235" t="s">
        <v>22</v>
      </c>
      <c r="U306" s="55" t="s">
        <v>49</v>
      </c>
      <c r="V306" s="46"/>
      <c r="W306" s="236">
        <f>V306*K306</f>
        <v>0</v>
      </c>
      <c r="X306" s="236">
        <v>0.00040000000000000002</v>
      </c>
      <c r="Y306" s="236">
        <f>X306*K306</f>
        <v>0.0012000000000000001</v>
      </c>
      <c r="Z306" s="236">
        <v>0</v>
      </c>
      <c r="AA306" s="237">
        <f>Z306*K306</f>
        <v>0</v>
      </c>
      <c r="AR306" s="21" t="s">
        <v>268</v>
      </c>
      <c r="AT306" s="21" t="s">
        <v>220</v>
      </c>
      <c r="AU306" s="21" t="s">
        <v>93</v>
      </c>
      <c r="AY306" s="21" t="s">
        <v>219</v>
      </c>
      <c r="BE306" s="152">
        <f>IF(U306="základní",N306,0)</f>
        <v>0</v>
      </c>
      <c r="BF306" s="152">
        <f>IF(U306="snížená",N306,0)</f>
        <v>0</v>
      </c>
      <c r="BG306" s="152">
        <f>IF(U306="zákl. přenesená",N306,0)</f>
        <v>0</v>
      </c>
      <c r="BH306" s="152">
        <f>IF(U306="sníž. přenesená",N306,0)</f>
        <v>0</v>
      </c>
      <c r="BI306" s="152">
        <f>IF(U306="nulová",N306,0)</f>
        <v>0</v>
      </c>
      <c r="BJ306" s="21" t="s">
        <v>40</v>
      </c>
      <c r="BK306" s="152">
        <f>ROUND(L306*K306,2)</f>
        <v>0</v>
      </c>
      <c r="BL306" s="21" t="s">
        <v>268</v>
      </c>
      <c r="BM306" s="21" t="s">
        <v>3507</v>
      </c>
    </row>
    <row r="307" s="1" customFormat="1" ht="38.25" customHeight="1">
      <c r="B307" s="45"/>
      <c r="C307" s="227" t="s">
        <v>944</v>
      </c>
      <c r="D307" s="227" t="s">
        <v>220</v>
      </c>
      <c r="E307" s="228" t="s">
        <v>3508</v>
      </c>
      <c r="F307" s="229" t="s">
        <v>3509</v>
      </c>
      <c r="G307" s="229"/>
      <c r="H307" s="229"/>
      <c r="I307" s="229"/>
      <c r="J307" s="230" t="s">
        <v>372</v>
      </c>
      <c r="K307" s="231">
        <v>4</v>
      </c>
      <c r="L307" s="232">
        <v>0</v>
      </c>
      <c r="M307" s="233"/>
      <c r="N307" s="234">
        <f>ROUND(L307*K307,2)</f>
        <v>0</v>
      </c>
      <c r="O307" s="234"/>
      <c r="P307" s="234"/>
      <c r="Q307" s="234"/>
      <c r="R307" s="47"/>
      <c r="T307" s="235" t="s">
        <v>22</v>
      </c>
      <c r="U307" s="55" t="s">
        <v>49</v>
      </c>
      <c r="V307" s="46"/>
      <c r="W307" s="236">
        <f>V307*K307</f>
        <v>0</v>
      </c>
      <c r="X307" s="236">
        <v>0.00042000000000000002</v>
      </c>
      <c r="Y307" s="236">
        <f>X307*K307</f>
        <v>0.0016800000000000001</v>
      </c>
      <c r="Z307" s="236">
        <v>0</v>
      </c>
      <c r="AA307" s="237">
        <f>Z307*K307</f>
        <v>0</v>
      </c>
      <c r="AR307" s="21" t="s">
        <v>268</v>
      </c>
      <c r="AT307" s="21" t="s">
        <v>220</v>
      </c>
      <c r="AU307" s="21" t="s">
        <v>93</v>
      </c>
      <c r="AY307" s="21" t="s">
        <v>219</v>
      </c>
      <c r="BE307" s="152">
        <f>IF(U307="základní",N307,0)</f>
        <v>0</v>
      </c>
      <c r="BF307" s="152">
        <f>IF(U307="snížená",N307,0)</f>
        <v>0</v>
      </c>
      <c r="BG307" s="152">
        <f>IF(U307="zákl. přenesená",N307,0)</f>
        <v>0</v>
      </c>
      <c r="BH307" s="152">
        <f>IF(U307="sníž. přenesená",N307,0)</f>
        <v>0</v>
      </c>
      <c r="BI307" s="152">
        <f>IF(U307="nulová",N307,0)</f>
        <v>0</v>
      </c>
      <c r="BJ307" s="21" t="s">
        <v>40</v>
      </c>
      <c r="BK307" s="152">
        <f>ROUND(L307*K307,2)</f>
        <v>0</v>
      </c>
      <c r="BL307" s="21" t="s">
        <v>268</v>
      </c>
      <c r="BM307" s="21" t="s">
        <v>3510</v>
      </c>
    </row>
    <row r="308" s="1" customFormat="1" ht="38.25" customHeight="1">
      <c r="B308" s="45"/>
      <c r="C308" s="227" t="s">
        <v>948</v>
      </c>
      <c r="D308" s="227" t="s">
        <v>220</v>
      </c>
      <c r="E308" s="228" t="s">
        <v>3511</v>
      </c>
      <c r="F308" s="229" t="s">
        <v>3512</v>
      </c>
      <c r="G308" s="229"/>
      <c r="H308" s="229"/>
      <c r="I308" s="229"/>
      <c r="J308" s="230" t="s">
        <v>372</v>
      </c>
      <c r="K308" s="231">
        <v>4</v>
      </c>
      <c r="L308" s="232">
        <v>0</v>
      </c>
      <c r="M308" s="233"/>
      <c r="N308" s="234">
        <f>ROUND(L308*K308,2)</f>
        <v>0</v>
      </c>
      <c r="O308" s="234"/>
      <c r="P308" s="234"/>
      <c r="Q308" s="234"/>
      <c r="R308" s="47"/>
      <c r="T308" s="235" t="s">
        <v>22</v>
      </c>
      <c r="U308" s="55" t="s">
        <v>49</v>
      </c>
      <c r="V308" s="46"/>
      <c r="W308" s="236">
        <f>V308*K308</f>
        <v>0</v>
      </c>
      <c r="X308" s="236">
        <v>0.00042999999999999999</v>
      </c>
      <c r="Y308" s="236">
        <f>X308*K308</f>
        <v>0.00172</v>
      </c>
      <c r="Z308" s="236">
        <v>0</v>
      </c>
      <c r="AA308" s="237">
        <f>Z308*K308</f>
        <v>0</v>
      </c>
      <c r="AR308" s="21" t="s">
        <v>268</v>
      </c>
      <c r="AT308" s="21" t="s">
        <v>220</v>
      </c>
      <c r="AU308" s="21" t="s">
        <v>93</v>
      </c>
      <c r="AY308" s="21" t="s">
        <v>219</v>
      </c>
      <c r="BE308" s="152">
        <f>IF(U308="základní",N308,0)</f>
        <v>0</v>
      </c>
      <c r="BF308" s="152">
        <f>IF(U308="snížená",N308,0)</f>
        <v>0</v>
      </c>
      <c r="BG308" s="152">
        <f>IF(U308="zákl. přenesená",N308,0)</f>
        <v>0</v>
      </c>
      <c r="BH308" s="152">
        <f>IF(U308="sníž. přenesená",N308,0)</f>
        <v>0</v>
      </c>
      <c r="BI308" s="152">
        <f>IF(U308="nulová",N308,0)</f>
        <v>0</v>
      </c>
      <c r="BJ308" s="21" t="s">
        <v>40</v>
      </c>
      <c r="BK308" s="152">
        <f>ROUND(L308*K308,2)</f>
        <v>0</v>
      </c>
      <c r="BL308" s="21" t="s">
        <v>268</v>
      </c>
      <c r="BM308" s="21" t="s">
        <v>3513</v>
      </c>
    </row>
    <row r="309" s="1" customFormat="1" ht="38.25" customHeight="1">
      <c r="B309" s="45"/>
      <c r="C309" s="227" t="s">
        <v>952</v>
      </c>
      <c r="D309" s="227" t="s">
        <v>220</v>
      </c>
      <c r="E309" s="228" t="s">
        <v>3514</v>
      </c>
      <c r="F309" s="229" t="s">
        <v>3515</v>
      </c>
      <c r="G309" s="229"/>
      <c r="H309" s="229"/>
      <c r="I309" s="229"/>
      <c r="J309" s="230" t="s">
        <v>372</v>
      </c>
      <c r="K309" s="231">
        <v>3</v>
      </c>
      <c r="L309" s="232">
        <v>0</v>
      </c>
      <c r="M309" s="233"/>
      <c r="N309" s="234">
        <f>ROUND(L309*K309,2)</f>
        <v>0</v>
      </c>
      <c r="O309" s="234"/>
      <c r="P309" s="234"/>
      <c r="Q309" s="234"/>
      <c r="R309" s="47"/>
      <c r="T309" s="235" t="s">
        <v>22</v>
      </c>
      <c r="U309" s="55" t="s">
        <v>49</v>
      </c>
      <c r="V309" s="46"/>
      <c r="W309" s="236">
        <f>V309*K309</f>
        <v>0</v>
      </c>
      <c r="X309" s="236">
        <v>0.00052999999999999998</v>
      </c>
      <c r="Y309" s="236">
        <f>X309*K309</f>
        <v>0.0015899999999999998</v>
      </c>
      <c r="Z309" s="236">
        <v>0</v>
      </c>
      <c r="AA309" s="237">
        <f>Z309*K309</f>
        <v>0</v>
      </c>
      <c r="AR309" s="21" t="s">
        <v>268</v>
      </c>
      <c r="AT309" s="21" t="s">
        <v>220</v>
      </c>
      <c r="AU309" s="21" t="s">
        <v>93</v>
      </c>
      <c r="AY309" s="21" t="s">
        <v>219</v>
      </c>
      <c r="BE309" s="152">
        <f>IF(U309="základní",N309,0)</f>
        <v>0</v>
      </c>
      <c r="BF309" s="152">
        <f>IF(U309="snížená",N309,0)</f>
        <v>0</v>
      </c>
      <c r="BG309" s="152">
        <f>IF(U309="zákl. přenesená",N309,0)</f>
        <v>0</v>
      </c>
      <c r="BH309" s="152">
        <f>IF(U309="sníž. přenesená",N309,0)</f>
        <v>0</v>
      </c>
      <c r="BI309" s="152">
        <f>IF(U309="nulová",N309,0)</f>
        <v>0</v>
      </c>
      <c r="BJ309" s="21" t="s">
        <v>40</v>
      </c>
      <c r="BK309" s="152">
        <f>ROUND(L309*K309,2)</f>
        <v>0</v>
      </c>
      <c r="BL309" s="21" t="s">
        <v>268</v>
      </c>
      <c r="BM309" s="21" t="s">
        <v>3516</v>
      </c>
    </row>
    <row r="310" s="1" customFormat="1" ht="38.25" customHeight="1">
      <c r="B310" s="45"/>
      <c r="C310" s="227" t="s">
        <v>956</v>
      </c>
      <c r="D310" s="227" t="s">
        <v>220</v>
      </c>
      <c r="E310" s="228" t="s">
        <v>3517</v>
      </c>
      <c r="F310" s="229" t="s">
        <v>3518</v>
      </c>
      <c r="G310" s="229"/>
      <c r="H310" s="229"/>
      <c r="I310" s="229"/>
      <c r="J310" s="230" t="s">
        <v>372</v>
      </c>
      <c r="K310" s="231">
        <v>1</v>
      </c>
      <c r="L310" s="232">
        <v>0</v>
      </c>
      <c r="M310" s="233"/>
      <c r="N310" s="234">
        <f>ROUND(L310*K310,2)</f>
        <v>0</v>
      </c>
      <c r="O310" s="234"/>
      <c r="P310" s="234"/>
      <c r="Q310" s="234"/>
      <c r="R310" s="47"/>
      <c r="T310" s="235" t="s">
        <v>22</v>
      </c>
      <c r="U310" s="55" t="s">
        <v>49</v>
      </c>
      <c r="V310" s="46"/>
      <c r="W310" s="236">
        <f>V310*K310</f>
        <v>0</v>
      </c>
      <c r="X310" s="236">
        <v>0.00067000000000000002</v>
      </c>
      <c r="Y310" s="236">
        <f>X310*K310</f>
        <v>0.00067000000000000002</v>
      </c>
      <c r="Z310" s="236">
        <v>0</v>
      </c>
      <c r="AA310" s="237">
        <f>Z310*K310</f>
        <v>0</v>
      </c>
      <c r="AR310" s="21" t="s">
        <v>268</v>
      </c>
      <c r="AT310" s="21" t="s">
        <v>220</v>
      </c>
      <c r="AU310" s="21" t="s">
        <v>93</v>
      </c>
      <c r="AY310" s="21" t="s">
        <v>219</v>
      </c>
      <c r="BE310" s="152">
        <f>IF(U310="základní",N310,0)</f>
        <v>0</v>
      </c>
      <c r="BF310" s="152">
        <f>IF(U310="snížená",N310,0)</f>
        <v>0</v>
      </c>
      <c r="BG310" s="152">
        <f>IF(U310="zákl. přenesená",N310,0)</f>
        <v>0</v>
      </c>
      <c r="BH310" s="152">
        <f>IF(U310="sníž. přenesená",N310,0)</f>
        <v>0</v>
      </c>
      <c r="BI310" s="152">
        <f>IF(U310="nulová",N310,0)</f>
        <v>0</v>
      </c>
      <c r="BJ310" s="21" t="s">
        <v>40</v>
      </c>
      <c r="BK310" s="152">
        <f>ROUND(L310*K310,2)</f>
        <v>0</v>
      </c>
      <c r="BL310" s="21" t="s">
        <v>268</v>
      </c>
      <c r="BM310" s="21" t="s">
        <v>3519</v>
      </c>
    </row>
    <row r="311" s="1" customFormat="1" ht="38.25" customHeight="1">
      <c r="B311" s="45"/>
      <c r="C311" s="227" t="s">
        <v>960</v>
      </c>
      <c r="D311" s="227" t="s">
        <v>220</v>
      </c>
      <c r="E311" s="228" t="s">
        <v>3520</v>
      </c>
      <c r="F311" s="229" t="s">
        <v>3521</v>
      </c>
      <c r="G311" s="229"/>
      <c r="H311" s="229"/>
      <c r="I311" s="229"/>
      <c r="J311" s="230" t="s">
        <v>372</v>
      </c>
      <c r="K311" s="231">
        <v>9</v>
      </c>
      <c r="L311" s="232">
        <v>0</v>
      </c>
      <c r="M311" s="233"/>
      <c r="N311" s="234">
        <f>ROUND(L311*K311,2)</f>
        <v>0</v>
      </c>
      <c r="O311" s="234"/>
      <c r="P311" s="234"/>
      <c r="Q311" s="234"/>
      <c r="R311" s="47"/>
      <c r="T311" s="235" t="s">
        <v>22</v>
      </c>
      <c r="U311" s="55" t="s">
        <v>49</v>
      </c>
      <c r="V311" s="46"/>
      <c r="W311" s="236">
        <f>V311*K311</f>
        <v>0</v>
      </c>
      <c r="X311" s="236">
        <v>0.00020000000000000001</v>
      </c>
      <c r="Y311" s="236">
        <f>X311*K311</f>
        <v>0.0018000000000000002</v>
      </c>
      <c r="Z311" s="236">
        <v>0</v>
      </c>
      <c r="AA311" s="237">
        <f>Z311*K311</f>
        <v>0</v>
      </c>
      <c r="AR311" s="21" t="s">
        <v>268</v>
      </c>
      <c r="AT311" s="21" t="s">
        <v>220</v>
      </c>
      <c r="AU311" s="21" t="s">
        <v>93</v>
      </c>
      <c r="AY311" s="21" t="s">
        <v>219</v>
      </c>
      <c r="BE311" s="152">
        <f>IF(U311="základní",N311,0)</f>
        <v>0</v>
      </c>
      <c r="BF311" s="152">
        <f>IF(U311="snížená",N311,0)</f>
        <v>0</v>
      </c>
      <c r="BG311" s="152">
        <f>IF(U311="zákl. přenesená",N311,0)</f>
        <v>0</v>
      </c>
      <c r="BH311" s="152">
        <f>IF(U311="sníž. přenesená",N311,0)</f>
        <v>0</v>
      </c>
      <c r="BI311" s="152">
        <f>IF(U311="nulová",N311,0)</f>
        <v>0</v>
      </c>
      <c r="BJ311" s="21" t="s">
        <v>40</v>
      </c>
      <c r="BK311" s="152">
        <f>ROUND(L311*K311,2)</f>
        <v>0</v>
      </c>
      <c r="BL311" s="21" t="s">
        <v>268</v>
      </c>
      <c r="BM311" s="21" t="s">
        <v>3522</v>
      </c>
    </row>
    <row r="312" s="1" customFormat="1" ht="38.25" customHeight="1">
      <c r="B312" s="45"/>
      <c r="C312" s="227" t="s">
        <v>964</v>
      </c>
      <c r="D312" s="227" t="s">
        <v>220</v>
      </c>
      <c r="E312" s="228" t="s">
        <v>3523</v>
      </c>
      <c r="F312" s="229" t="s">
        <v>3524</v>
      </c>
      <c r="G312" s="229"/>
      <c r="H312" s="229"/>
      <c r="I312" s="229"/>
      <c r="J312" s="230" t="s">
        <v>372</v>
      </c>
      <c r="K312" s="231">
        <v>7</v>
      </c>
      <c r="L312" s="232">
        <v>0</v>
      </c>
      <c r="M312" s="233"/>
      <c r="N312" s="234">
        <f>ROUND(L312*K312,2)</f>
        <v>0</v>
      </c>
      <c r="O312" s="234"/>
      <c r="P312" s="234"/>
      <c r="Q312" s="234"/>
      <c r="R312" s="47"/>
      <c r="T312" s="235" t="s">
        <v>22</v>
      </c>
      <c r="U312" s="55" t="s">
        <v>49</v>
      </c>
      <c r="V312" s="46"/>
      <c r="W312" s="236">
        <f>V312*K312</f>
        <v>0</v>
      </c>
      <c r="X312" s="236">
        <v>0.00059999999999999995</v>
      </c>
      <c r="Y312" s="236">
        <f>X312*K312</f>
        <v>0.0041999999999999997</v>
      </c>
      <c r="Z312" s="236">
        <v>0</v>
      </c>
      <c r="AA312" s="237">
        <f>Z312*K312</f>
        <v>0</v>
      </c>
      <c r="AR312" s="21" t="s">
        <v>268</v>
      </c>
      <c r="AT312" s="21" t="s">
        <v>220</v>
      </c>
      <c r="AU312" s="21" t="s">
        <v>93</v>
      </c>
      <c r="AY312" s="21" t="s">
        <v>219</v>
      </c>
      <c r="BE312" s="152">
        <f>IF(U312="základní",N312,0)</f>
        <v>0</v>
      </c>
      <c r="BF312" s="152">
        <f>IF(U312="snížená",N312,0)</f>
        <v>0</v>
      </c>
      <c r="BG312" s="152">
        <f>IF(U312="zákl. přenesená",N312,0)</f>
        <v>0</v>
      </c>
      <c r="BH312" s="152">
        <f>IF(U312="sníž. přenesená",N312,0)</f>
        <v>0</v>
      </c>
      <c r="BI312" s="152">
        <f>IF(U312="nulová",N312,0)</f>
        <v>0</v>
      </c>
      <c r="BJ312" s="21" t="s">
        <v>40</v>
      </c>
      <c r="BK312" s="152">
        <f>ROUND(L312*K312,2)</f>
        <v>0</v>
      </c>
      <c r="BL312" s="21" t="s">
        <v>268</v>
      </c>
      <c r="BM312" s="21" t="s">
        <v>3525</v>
      </c>
    </row>
    <row r="313" s="10" customFormat="1" ht="29.88" customHeight="1">
      <c r="B313" s="213"/>
      <c r="C313" s="214"/>
      <c r="D313" s="224" t="s">
        <v>1706</v>
      </c>
      <c r="E313" s="224"/>
      <c r="F313" s="224"/>
      <c r="G313" s="224"/>
      <c r="H313" s="224"/>
      <c r="I313" s="224"/>
      <c r="J313" s="224"/>
      <c r="K313" s="224"/>
      <c r="L313" s="224"/>
      <c r="M313" s="224"/>
      <c r="N313" s="238">
        <f>BK313</f>
        <v>0</v>
      </c>
      <c r="O313" s="239"/>
      <c r="P313" s="239"/>
      <c r="Q313" s="239"/>
      <c r="R313" s="217"/>
      <c r="T313" s="218"/>
      <c r="U313" s="214"/>
      <c r="V313" s="214"/>
      <c r="W313" s="219">
        <f>SUM(W314:W318)</f>
        <v>0</v>
      </c>
      <c r="X313" s="214"/>
      <c r="Y313" s="219">
        <f>SUM(Y314:Y318)</f>
        <v>0.013029999999999998</v>
      </c>
      <c r="Z313" s="214"/>
      <c r="AA313" s="220">
        <f>SUM(AA314:AA318)</f>
        <v>0</v>
      </c>
      <c r="AR313" s="221" t="s">
        <v>93</v>
      </c>
      <c r="AT313" s="222" t="s">
        <v>83</v>
      </c>
      <c r="AU313" s="222" t="s">
        <v>40</v>
      </c>
      <c r="AY313" s="221" t="s">
        <v>219</v>
      </c>
      <c r="BK313" s="223">
        <f>SUM(BK314:BK318)</f>
        <v>0</v>
      </c>
    </row>
    <row r="314" s="1" customFormat="1" ht="38.25" customHeight="1">
      <c r="B314" s="45"/>
      <c r="C314" s="227" t="s">
        <v>968</v>
      </c>
      <c r="D314" s="227" t="s">
        <v>220</v>
      </c>
      <c r="E314" s="228" t="s">
        <v>3526</v>
      </c>
      <c r="F314" s="229" t="s">
        <v>3527</v>
      </c>
      <c r="G314" s="229"/>
      <c r="H314" s="229"/>
      <c r="I314" s="229"/>
      <c r="J314" s="230" t="s">
        <v>3419</v>
      </c>
      <c r="K314" s="231">
        <v>1</v>
      </c>
      <c r="L314" s="232">
        <v>0</v>
      </c>
      <c r="M314" s="233"/>
      <c r="N314" s="234">
        <f>ROUND(L314*K314,2)</f>
        <v>0</v>
      </c>
      <c r="O314" s="234"/>
      <c r="P314" s="234"/>
      <c r="Q314" s="234"/>
      <c r="R314" s="47"/>
      <c r="T314" s="235" t="s">
        <v>22</v>
      </c>
      <c r="U314" s="55" t="s">
        <v>49</v>
      </c>
      <c r="V314" s="46"/>
      <c r="W314" s="236">
        <f>V314*K314</f>
        <v>0</v>
      </c>
      <c r="X314" s="236">
        <v>0.0062899999999999996</v>
      </c>
      <c r="Y314" s="236">
        <f>X314*K314</f>
        <v>0.0062899999999999996</v>
      </c>
      <c r="Z314" s="236">
        <v>0</v>
      </c>
      <c r="AA314" s="237">
        <f>Z314*K314</f>
        <v>0</v>
      </c>
      <c r="AR314" s="21" t="s">
        <v>268</v>
      </c>
      <c r="AT314" s="21" t="s">
        <v>220</v>
      </c>
      <c r="AU314" s="21" t="s">
        <v>93</v>
      </c>
      <c r="AY314" s="21" t="s">
        <v>219</v>
      </c>
      <c r="BE314" s="152">
        <f>IF(U314="základní",N314,0)</f>
        <v>0</v>
      </c>
      <c r="BF314" s="152">
        <f>IF(U314="snížená",N314,0)</f>
        <v>0</v>
      </c>
      <c r="BG314" s="152">
        <f>IF(U314="zákl. přenesená",N314,0)</f>
        <v>0</v>
      </c>
      <c r="BH314" s="152">
        <f>IF(U314="sníž. přenesená",N314,0)</f>
        <v>0</v>
      </c>
      <c r="BI314" s="152">
        <f>IF(U314="nulová",N314,0)</f>
        <v>0</v>
      </c>
      <c r="BJ314" s="21" t="s">
        <v>40</v>
      </c>
      <c r="BK314" s="152">
        <f>ROUND(L314*K314,2)</f>
        <v>0</v>
      </c>
      <c r="BL314" s="21" t="s">
        <v>268</v>
      </c>
      <c r="BM314" s="21" t="s">
        <v>3528</v>
      </c>
    </row>
    <row r="315" s="1" customFormat="1" ht="25.5" customHeight="1">
      <c r="B315" s="45"/>
      <c r="C315" s="227" t="s">
        <v>972</v>
      </c>
      <c r="D315" s="227" t="s">
        <v>220</v>
      </c>
      <c r="E315" s="228" t="s">
        <v>3529</v>
      </c>
      <c r="F315" s="229" t="s">
        <v>3530</v>
      </c>
      <c r="G315" s="229"/>
      <c r="H315" s="229"/>
      <c r="I315" s="229"/>
      <c r="J315" s="230" t="s">
        <v>3419</v>
      </c>
      <c r="K315" s="231">
        <v>1</v>
      </c>
      <c r="L315" s="232">
        <v>0</v>
      </c>
      <c r="M315" s="233"/>
      <c r="N315" s="234">
        <f>ROUND(L315*K315,2)</f>
        <v>0</v>
      </c>
      <c r="O315" s="234"/>
      <c r="P315" s="234"/>
      <c r="Q315" s="234"/>
      <c r="R315" s="47"/>
      <c r="T315" s="235" t="s">
        <v>22</v>
      </c>
      <c r="U315" s="55" t="s">
        <v>49</v>
      </c>
      <c r="V315" s="46"/>
      <c r="W315" s="236">
        <f>V315*K315</f>
        <v>0</v>
      </c>
      <c r="X315" s="236">
        <v>0.0045500000000000002</v>
      </c>
      <c r="Y315" s="236">
        <f>X315*K315</f>
        <v>0.0045500000000000002</v>
      </c>
      <c r="Z315" s="236">
        <v>0</v>
      </c>
      <c r="AA315" s="237">
        <f>Z315*K315</f>
        <v>0</v>
      </c>
      <c r="AR315" s="21" t="s">
        <v>268</v>
      </c>
      <c r="AT315" s="21" t="s">
        <v>220</v>
      </c>
      <c r="AU315" s="21" t="s">
        <v>93</v>
      </c>
      <c r="AY315" s="21" t="s">
        <v>219</v>
      </c>
      <c r="BE315" s="152">
        <f>IF(U315="základní",N315,0)</f>
        <v>0</v>
      </c>
      <c r="BF315" s="152">
        <f>IF(U315="snížená",N315,0)</f>
        <v>0</v>
      </c>
      <c r="BG315" s="152">
        <f>IF(U315="zákl. přenesená",N315,0)</f>
        <v>0</v>
      </c>
      <c r="BH315" s="152">
        <f>IF(U315="sníž. přenesená",N315,0)</f>
        <v>0</v>
      </c>
      <c r="BI315" s="152">
        <f>IF(U315="nulová",N315,0)</f>
        <v>0</v>
      </c>
      <c r="BJ315" s="21" t="s">
        <v>40</v>
      </c>
      <c r="BK315" s="152">
        <f>ROUND(L315*K315,2)</f>
        <v>0</v>
      </c>
      <c r="BL315" s="21" t="s">
        <v>268</v>
      </c>
      <c r="BM315" s="21" t="s">
        <v>3531</v>
      </c>
    </row>
    <row r="316" s="1" customFormat="1" ht="25.5" customHeight="1">
      <c r="B316" s="45"/>
      <c r="C316" s="227" t="s">
        <v>976</v>
      </c>
      <c r="D316" s="227" t="s">
        <v>220</v>
      </c>
      <c r="E316" s="228" t="s">
        <v>3532</v>
      </c>
      <c r="F316" s="229" t="s">
        <v>3533</v>
      </c>
      <c r="G316" s="229"/>
      <c r="H316" s="229"/>
      <c r="I316" s="229"/>
      <c r="J316" s="230" t="s">
        <v>372</v>
      </c>
      <c r="K316" s="231">
        <v>1</v>
      </c>
      <c r="L316" s="232">
        <v>0</v>
      </c>
      <c r="M316" s="233"/>
      <c r="N316" s="234">
        <f>ROUND(L316*K316,2)</f>
        <v>0</v>
      </c>
      <c r="O316" s="234"/>
      <c r="P316" s="234"/>
      <c r="Q316" s="234"/>
      <c r="R316" s="47"/>
      <c r="T316" s="235" t="s">
        <v>22</v>
      </c>
      <c r="U316" s="55" t="s">
        <v>49</v>
      </c>
      <c r="V316" s="46"/>
      <c r="W316" s="236">
        <f>V316*K316</f>
        <v>0</v>
      </c>
      <c r="X316" s="236">
        <v>0.00068999999999999997</v>
      </c>
      <c r="Y316" s="236">
        <f>X316*K316</f>
        <v>0.00068999999999999997</v>
      </c>
      <c r="Z316" s="236">
        <v>0</v>
      </c>
      <c r="AA316" s="237">
        <f>Z316*K316</f>
        <v>0</v>
      </c>
      <c r="AR316" s="21" t="s">
        <v>268</v>
      </c>
      <c r="AT316" s="21" t="s">
        <v>220</v>
      </c>
      <c r="AU316" s="21" t="s">
        <v>93</v>
      </c>
      <c r="AY316" s="21" t="s">
        <v>219</v>
      </c>
      <c r="BE316" s="152">
        <f>IF(U316="základní",N316,0)</f>
        <v>0</v>
      </c>
      <c r="BF316" s="152">
        <f>IF(U316="snížená",N316,0)</f>
        <v>0</v>
      </c>
      <c r="BG316" s="152">
        <f>IF(U316="zákl. přenesená",N316,0)</f>
        <v>0</v>
      </c>
      <c r="BH316" s="152">
        <f>IF(U316="sníž. přenesená",N316,0)</f>
        <v>0</v>
      </c>
      <c r="BI316" s="152">
        <f>IF(U316="nulová",N316,0)</f>
        <v>0</v>
      </c>
      <c r="BJ316" s="21" t="s">
        <v>40</v>
      </c>
      <c r="BK316" s="152">
        <f>ROUND(L316*K316,2)</f>
        <v>0</v>
      </c>
      <c r="BL316" s="21" t="s">
        <v>268</v>
      </c>
      <c r="BM316" s="21" t="s">
        <v>3534</v>
      </c>
    </row>
    <row r="317" s="1" customFormat="1" ht="38.25" customHeight="1">
      <c r="B317" s="45"/>
      <c r="C317" s="243" t="s">
        <v>980</v>
      </c>
      <c r="D317" s="243" t="s">
        <v>536</v>
      </c>
      <c r="E317" s="244" t="s">
        <v>3535</v>
      </c>
      <c r="F317" s="245" t="s">
        <v>3536</v>
      </c>
      <c r="G317" s="245"/>
      <c r="H317" s="245"/>
      <c r="I317" s="245"/>
      <c r="J317" s="246" t="s">
        <v>372</v>
      </c>
      <c r="K317" s="247">
        <v>1</v>
      </c>
      <c r="L317" s="248">
        <v>0</v>
      </c>
      <c r="M317" s="249"/>
      <c r="N317" s="250">
        <f>ROUND(L317*K317,2)</f>
        <v>0</v>
      </c>
      <c r="O317" s="234"/>
      <c r="P317" s="234"/>
      <c r="Q317" s="234"/>
      <c r="R317" s="47"/>
      <c r="T317" s="235" t="s">
        <v>22</v>
      </c>
      <c r="U317" s="55" t="s">
        <v>49</v>
      </c>
      <c r="V317" s="46"/>
      <c r="W317" s="236">
        <f>V317*K317</f>
        <v>0</v>
      </c>
      <c r="X317" s="236">
        <v>0.0015</v>
      </c>
      <c r="Y317" s="236">
        <f>X317*K317</f>
        <v>0.0015</v>
      </c>
      <c r="Z317" s="236">
        <v>0</v>
      </c>
      <c r="AA317" s="237">
        <f>Z317*K317</f>
        <v>0</v>
      </c>
      <c r="AR317" s="21" t="s">
        <v>414</v>
      </c>
      <c r="AT317" s="21" t="s">
        <v>536</v>
      </c>
      <c r="AU317" s="21" t="s">
        <v>93</v>
      </c>
      <c r="AY317" s="21" t="s">
        <v>219</v>
      </c>
      <c r="BE317" s="152">
        <f>IF(U317="základní",N317,0)</f>
        <v>0</v>
      </c>
      <c r="BF317" s="152">
        <f>IF(U317="snížená",N317,0)</f>
        <v>0</v>
      </c>
      <c r="BG317" s="152">
        <f>IF(U317="zákl. přenesená",N317,0)</f>
        <v>0</v>
      </c>
      <c r="BH317" s="152">
        <f>IF(U317="sníž. přenesená",N317,0)</f>
        <v>0</v>
      </c>
      <c r="BI317" s="152">
        <f>IF(U317="nulová",N317,0)</f>
        <v>0</v>
      </c>
      <c r="BJ317" s="21" t="s">
        <v>40</v>
      </c>
      <c r="BK317" s="152">
        <f>ROUND(L317*K317,2)</f>
        <v>0</v>
      </c>
      <c r="BL317" s="21" t="s">
        <v>268</v>
      </c>
      <c r="BM317" s="21" t="s">
        <v>3537</v>
      </c>
    </row>
    <row r="318" s="1" customFormat="1" ht="25.5" customHeight="1">
      <c r="B318" s="45"/>
      <c r="C318" s="227" t="s">
        <v>984</v>
      </c>
      <c r="D318" s="227" t="s">
        <v>220</v>
      </c>
      <c r="E318" s="228" t="s">
        <v>3538</v>
      </c>
      <c r="F318" s="229" t="s">
        <v>3539</v>
      </c>
      <c r="G318" s="229"/>
      <c r="H318" s="229"/>
      <c r="I318" s="229"/>
      <c r="J318" s="230" t="s">
        <v>273</v>
      </c>
      <c r="K318" s="242">
        <v>0</v>
      </c>
      <c r="L318" s="232">
        <v>0</v>
      </c>
      <c r="M318" s="233"/>
      <c r="N318" s="234">
        <f>ROUND(L318*K318,2)</f>
        <v>0</v>
      </c>
      <c r="O318" s="234"/>
      <c r="P318" s="234"/>
      <c r="Q318" s="234"/>
      <c r="R318" s="47"/>
      <c r="T318" s="235" t="s">
        <v>22</v>
      </c>
      <c r="U318" s="55" t="s">
        <v>49</v>
      </c>
      <c r="V318" s="46"/>
      <c r="W318" s="236">
        <f>V318*K318</f>
        <v>0</v>
      </c>
      <c r="X318" s="236">
        <v>0</v>
      </c>
      <c r="Y318" s="236">
        <f>X318*K318</f>
        <v>0</v>
      </c>
      <c r="Z318" s="236">
        <v>0</v>
      </c>
      <c r="AA318" s="237">
        <f>Z318*K318</f>
        <v>0</v>
      </c>
      <c r="AR318" s="21" t="s">
        <v>268</v>
      </c>
      <c r="AT318" s="21" t="s">
        <v>220</v>
      </c>
      <c r="AU318" s="21" t="s">
        <v>93</v>
      </c>
      <c r="AY318" s="21" t="s">
        <v>219</v>
      </c>
      <c r="BE318" s="152">
        <f>IF(U318="základní",N318,0)</f>
        <v>0</v>
      </c>
      <c r="BF318" s="152">
        <f>IF(U318="snížená",N318,0)</f>
        <v>0</v>
      </c>
      <c r="BG318" s="152">
        <f>IF(U318="zákl. přenesená",N318,0)</f>
        <v>0</v>
      </c>
      <c r="BH318" s="152">
        <f>IF(U318="sníž. přenesená",N318,0)</f>
        <v>0</v>
      </c>
      <c r="BI318" s="152">
        <f>IF(U318="nulová",N318,0)</f>
        <v>0</v>
      </c>
      <c r="BJ318" s="21" t="s">
        <v>40</v>
      </c>
      <c r="BK318" s="152">
        <f>ROUND(L318*K318,2)</f>
        <v>0</v>
      </c>
      <c r="BL318" s="21" t="s">
        <v>268</v>
      </c>
      <c r="BM318" s="21" t="s">
        <v>3540</v>
      </c>
    </row>
    <row r="319" s="10" customFormat="1" ht="29.88" customHeight="1">
      <c r="B319" s="213"/>
      <c r="C319" s="214"/>
      <c r="D319" s="224" t="s">
        <v>3033</v>
      </c>
      <c r="E319" s="224"/>
      <c r="F319" s="224"/>
      <c r="G319" s="224"/>
      <c r="H319" s="224"/>
      <c r="I319" s="224"/>
      <c r="J319" s="224"/>
      <c r="K319" s="224"/>
      <c r="L319" s="224"/>
      <c r="M319" s="224"/>
      <c r="N319" s="238">
        <f>BK319</f>
        <v>0</v>
      </c>
      <c r="O319" s="239"/>
      <c r="P319" s="239"/>
      <c r="Q319" s="239"/>
      <c r="R319" s="217"/>
      <c r="T319" s="218"/>
      <c r="U319" s="214"/>
      <c r="V319" s="214"/>
      <c r="W319" s="219">
        <f>W320</f>
        <v>0</v>
      </c>
      <c r="X319" s="214"/>
      <c r="Y319" s="219">
        <f>Y320</f>
        <v>0.10035</v>
      </c>
      <c r="Z319" s="214"/>
      <c r="AA319" s="220">
        <f>AA320</f>
        <v>0</v>
      </c>
      <c r="AR319" s="221" t="s">
        <v>93</v>
      </c>
      <c r="AT319" s="222" t="s">
        <v>83</v>
      </c>
      <c r="AU319" s="222" t="s">
        <v>40</v>
      </c>
      <c r="AY319" s="221" t="s">
        <v>219</v>
      </c>
      <c r="BK319" s="223">
        <f>BK320</f>
        <v>0</v>
      </c>
    </row>
    <row r="320" s="1" customFormat="1" ht="38.25" customHeight="1">
      <c r="B320" s="45"/>
      <c r="C320" s="227" t="s">
        <v>988</v>
      </c>
      <c r="D320" s="227" t="s">
        <v>220</v>
      </c>
      <c r="E320" s="228" t="s">
        <v>3541</v>
      </c>
      <c r="F320" s="229" t="s">
        <v>3542</v>
      </c>
      <c r="G320" s="229"/>
      <c r="H320" s="229"/>
      <c r="I320" s="229"/>
      <c r="J320" s="230" t="s">
        <v>372</v>
      </c>
      <c r="K320" s="231">
        <v>1</v>
      </c>
      <c r="L320" s="232">
        <v>0</v>
      </c>
      <c r="M320" s="233"/>
      <c r="N320" s="234">
        <f>ROUND(L320*K320,2)</f>
        <v>0</v>
      </c>
      <c r="O320" s="234"/>
      <c r="P320" s="234"/>
      <c r="Q320" s="234"/>
      <c r="R320" s="47"/>
      <c r="T320" s="235" t="s">
        <v>22</v>
      </c>
      <c r="U320" s="55" t="s">
        <v>49</v>
      </c>
      <c r="V320" s="46"/>
      <c r="W320" s="236">
        <f>V320*K320</f>
        <v>0</v>
      </c>
      <c r="X320" s="236">
        <v>0.10035</v>
      </c>
      <c r="Y320" s="236">
        <f>X320*K320</f>
        <v>0.10035</v>
      </c>
      <c r="Z320" s="236">
        <v>0</v>
      </c>
      <c r="AA320" s="237">
        <f>Z320*K320</f>
        <v>0</v>
      </c>
      <c r="AR320" s="21" t="s">
        <v>268</v>
      </c>
      <c r="AT320" s="21" t="s">
        <v>220</v>
      </c>
      <c r="AU320" s="21" t="s">
        <v>93</v>
      </c>
      <c r="AY320" s="21" t="s">
        <v>219</v>
      </c>
      <c r="BE320" s="152">
        <f>IF(U320="základní",N320,0)</f>
        <v>0</v>
      </c>
      <c r="BF320" s="152">
        <f>IF(U320="snížená",N320,0)</f>
        <v>0</v>
      </c>
      <c r="BG320" s="152">
        <f>IF(U320="zákl. přenesená",N320,0)</f>
        <v>0</v>
      </c>
      <c r="BH320" s="152">
        <f>IF(U320="sníž. přenesená",N320,0)</f>
        <v>0</v>
      </c>
      <c r="BI320" s="152">
        <f>IF(U320="nulová",N320,0)</f>
        <v>0</v>
      </c>
      <c r="BJ320" s="21" t="s">
        <v>40</v>
      </c>
      <c r="BK320" s="152">
        <f>ROUND(L320*K320,2)</f>
        <v>0</v>
      </c>
      <c r="BL320" s="21" t="s">
        <v>268</v>
      </c>
      <c r="BM320" s="21" t="s">
        <v>3543</v>
      </c>
    </row>
    <row r="321" s="10" customFormat="1" ht="29.88" customHeight="1">
      <c r="B321" s="213"/>
      <c r="C321" s="214"/>
      <c r="D321" s="224" t="s">
        <v>296</v>
      </c>
      <c r="E321" s="224"/>
      <c r="F321" s="224"/>
      <c r="G321" s="224"/>
      <c r="H321" s="224"/>
      <c r="I321" s="224"/>
      <c r="J321" s="224"/>
      <c r="K321" s="224"/>
      <c r="L321" s="224"/>
      <c r="M321" s="224"/>
      <c r="N321" s="238">
        <f>BK321</f>
        <v>0</v>
      </c>
      <c r="O321" s="239"/>
      <c r="P321" s="239"/>
      <c r="Q321" s="239"/>
      <c r="R321" s="217"/>
      <c r="T321" s="218"/>
      <c r="U321" s="214"/>
      <c r="V321" s="214"/>
      <c r="W321" s="219">
        <f>SUM(W322:W323)</f>
        <v>0</v>
      </c>
      <c r="X321" s="214"/>
      <c r="Y321" s="219">
        <f>SUM(Y322:Y323)</f>
        <v>0.0096000000000000009</v>
      </c>
      <c r="Z321" s="214"/>
      <c r="AA321" s="220">
        <f>SUM(AA322:AA323)</f>
        <v>0</v>
      </c>
      <c r="AR321" s="221" t="s">
        <v>93</v>
      </c>
      <c r="AT321" s="222" t="s">
        <v>83</v>
      </c>
      <c r="AU321" s="222" t="s">
        <v>40</v>
      </c>
      <c r="AY321" s="221" t="s">
        <v>219</v>
      </c>
      <c r="BK321" s="223">
        <f>SUM(BK322:BK323)</f>
        <v>0</v>
      </c>
    </row>
    <row r="322" s="1" customFormat="1" ht="25.5" customHeight="1">
      <c r="B322" s="45"/>
      <c r="C322" s="227" t="s">
        <v>992</v>
      </c>
      <c r="D322" s="227" t="s">
        <v>220</v>
      </c>
      <c r="E322" s="228" t="s">
        <v>3544</v>
      </c>
      <c r="F322" s="229" t="s">
        <v>3545</v>
      </c>
      <c r="G322" s="229"/>
      <c r="H322" s="229"/>
      <c r="I322" s="229"/>
      <c r="J322" s="230" t="s">
        <v>1079</v>
      </c>
      <c r="K322" s="231">
        <v>160</v>
      </c>
      <c r="L322" s="232">
        <v>0</v>
      </c>
      <c r="M322" s="233"/>
      <c r="N322" s="234">
        <f>ROUND(L322*K322,2)</f>
        <v>0</v>
      </c>
      <c r="O322" s="234"/>
      <c r="P322" s="234"/>
      <c r="Q322" s="234"/>
      <c r="R322" s="47"/>
      <c r="T322" s="235" t="s">
        <v>22</v>
      </c>
      <c r="U322" s="55" t="s">
        <v>49</v>
      </c>
      <c r="V322" s="46"/>
      <c r="W322" s="236">
        <f>V322*K322</f>
        <v>0</v>
      </c>
      <c r="X322" s="236">
        <v>6.0000000000000002E-05</v>
      </c>
      <c r="Y322" s="236">
        <f>X322*K322</f>
        <v>0.0096000000000000009</v>
      </c>
      <c r="Z322" s="236">
        <v>0</v>
      </c>
      <c r="AA322" s="237">
        <f>Z322*K322</f>
        <v>0</v>
      </c>
      <c r="AR322" s="21" t="s">
        <v>268</v>
      </c>
      <c r="AT322" s="21" t="s">
        <v>220</v>
      </c>
      <c r="AU322" s="21" t="s">
        <v>93</v>
      </c>
      <c r="AY322" s="21" t="s">
        <v>219</v>
      </c>
      <c r="BE322" s="152">
        <f>IF(U322="základní",N322,0)</f>
        <v>0</v>
      </c>
      <c r="BF322" s="152">
        <f>IF(U322="snížená",N322,0)</f>
        <v>0</v>
      </c>
      <c r="BG322" s="152">
        <f>IF(U322="zákl. přenesená",N322,0)</f>
        <v>0</v>
      </c>
      <c r="BH322" s="152">
        <f>IF(U322="sníž. přenesená",N322,0)</f>
        <v>0</v>
      </c>
      <c r="BI322" s="152">
        <f>IF(U322="nulová",N322,0)</f>
        <v>0</v>
      </c>
      <c r="BJ322" s="21" t="s">
        <v>40</v>
      </c>
      <c r="BK322" s="152">
        <f>ROUND(L322*K322,2)</f>
        <v>0</v>
      </c>
      <c r="BL322" s="21" t="s">
        <v>268</v>
      </c>
      <c r="BM322" s="21" t="s">
        <v>3546</v>
      </c>
    </row>
    <row r="323" s="1" customFormat="1" ht="25.5" customHeight="1">
      <c r="B323" s="45"/>
      <c r="C323" s="227" t="s">
        <v>996</v>
      </c>
      <c r="D323" s="227" t="s">
        <v>220</v>
      </c>
      <c r="E323" s="228" t="s">
        <v>3547</v>
      </c>
      <c r="F323" s="229" t="s">
        <v>3548</v>
      </c>
      <c r="G323" s="229"/>
      <c r="H323" s="229"/>
      <c r="I323" s="229"/>
      <c r="J323" s="230" t="s">
        <v>239</v>
      </c>
      <c r="K323" s="231">
        <v>0.01</v>
      </c>
      <c r="L323" s="232">
        <v>0</v>
      </c>
      <c r="M323" s="233"/>
      <c r="N323" s="234">
        <f>ROUND(L323*K323,2)</f>
        <v>0</v>
      </c>
      <c r="O323" s="234"/>
      <c r="P323" s="234"/>
      <c r="Q323" s="234"/>
      <c r="R323" s="47"/>
      <c r="T323" s="235" t="s">
        <v>22</v>
      </c>
      <c r="U323" s="55" t="s">
        <v>49</v>
      </c>
      <c r="V323" s="46"/>
      <c r="W323" s="236">
        <f>V323*K323</f>
        <v>0</v>
      </c>
      <c r="X323" s="236">
        <v>0</v>
      </c>
      <c r="Y323" s="236">
        <f>X323*K323</f>
        <v>0</v>
      </c>
      <c r="Z323" s="236">
        <v>0</v>
      </c>
      <c r="AA323" s="237">
        <f>Z323*K323</f>
        <v>0</v>
      </c>
      <c r="AR323" s="21" t="s">
        <v>268</v>
      </c>
      <c r="AT323" s="21" t="s">
        <v>220</v>
      </c>
      <c r="AU323" s="21" t="s">
        <v>93</v>
      </c>
      <c r="AY323" s="21" t="s">
        <v>219</v>
      </c>
      <c r="BE323" s="152">
        <f>IF(U323="základní",N323,0)</f>
        <v>0</v>
      </c>
      <c r="BF323" s="152">
        <f>IF(U323="snížená",N323,0)</f>
        <v>0</v>
      </c>
      <c r="BG323" s="152">
        <f>IF(U323="zákl. přenesená",N323,0)</f>
        <v>0</v>
      </c>
      <c r="BH323" s="152">
        <f>IF(U323="sníž. přenesená",N323,0)</f>
        <v>0</v>
      </c>
      <c r="BI323" s="152">
        <f>IF(U323="nulová",N323,0)</f>
        <v>0</v>
      </c>
      <c r="BJ323" s="21" t="s">
        <v>40</v>
      </c>
      <c r="BK323" s="152">
        <f>ROUND(L323*K323,2)</f>
        <v>0</v>
      </c>
      <c r="BL323" s="21" t="s">
        <v>268</v>
      </c>
      <c r="BM323" s="21" t="s">
        <v>3549</v>
      </c>
    </row>
    <row r="324" s="10" customFormat="1" ht="29.88" customHeight="1">
      <c r="B324" s="213"/>
      <c r="C324" s="214"/>
      <c r="D324" s="224" t="s">
        <v>301</v>
      </c>
      <c r="E324" s="224"/>
      <c r="F324" s="224"/>
      <c r="G324" s="224"/>
      <c r="H324" s="224"/>
      <c r="I324" s="224"/>
      <c r="J324" s="224"/>
      <c r="K324" s="224"/>
      <c r="L324" s="224"/>
      <c r="M324" s="224"/>
      <c r="N324" s="238">
        <f>BK324</f>
        <v>0</v>
      </c>
      <c r="O324" s="239"/>
      <c r="P324" s="239"/>
      <c r="Q324" s="239"/>
      <c r="R324" s="217"/>
      <c r="T324" s="218"/>
      <c r="U324" s="214"/>
      <c r="V324" s="214"/>
      <c r="W324" s="219">
        <f>SUM(W325:W326)</f>
        <v>0</v>
      </c>
      <c r="X324" s="214"/>
      <c r="Y324" s="219">
        <f>SUM(Y325:Y326)</f>
        <v>0.0052200000000000007</v>
      </c>
      <c r="Z324" s="214"/>
      <c r="AA324" s="220">
        <f>SUM(AA325:AA326)</f>
        <v>0</v>
      </c>
      <c r="AR324" s="221" t="s">
        <v>93</v>
      </c>
      <c r="AT324" s="222" t="s">
        <v>83</v>
      </c>
      <c r="AU324" s="222" t="s">
        <v>40</v>
      </c>
      <c r="AY324" s="221" t="s">
        <v>219</v>
      </c>
      <c r="BK324" s="223">
        <f>SUM(BK325:BK326)</f>
        <v>0</v>
      </c>
    </row>
    <row r="325" s="1" customFormat="1" ht="38.25" customHeight="1">
      <c r="B325" s="45"/>
      <c r="C325" s="227" t="s">
        <v>1000</v>
      </c>
      <c r="D325" s="227" t="s">
        <v>220</v>
      </c>
      <c r="E325" s="228" t="s">
        <v>3550</v>
      </c>
      <c r="F325" s="229" t="s">
        <v>3551</v>
      </c>
      <c r="G325" s="229"/>
      <c r="H325" s="229"/>
      <c r="I325" s="229"/>
      <c r="J325" s="230" t="s">
        <v>223</v>
      </c>
      <c r="K325" s="231">
        <v>18</v>
      </c>
      <c r="L325" s="232">
        <v>0</v>
      </c>
      <c r="M325" s="233"/>
      <c r="N325" s="234">
        <f>ROUND(L325*K325,2)</f>
        <v>0</v>
      </c>
      <c r="O325" s="234"/>
      <c r="P325" s="234"/>
      <c r="Q325" s="234"/>
      <c r="R325" s="47"/>
      <c r="T325" s="235" t="s">
        <v>22</v>
      </c>
      <c r="U325" s="55" t="s">
        <v>49</v>
      </c>
      <c r="V325" s="46"/>
      <c r="W325" s="236">
        <f>V325*K325</f>
        <v>0</v>
      </c>
      <c r="X325" s="236">
        <v>0.00017000000000000001</v>
      </c>
      <c r="Y325" s="236">
        <f>X325*K325</f>
        <v>0.0030600000000000002</v>
      </c>
      <c r="Z325" s="236">
        <v>0</v>
      </c>
      <c r="AA325" s="237">
        <f>Z325*K325</f>
        <v>0</v>
      </c>
      <c r="AR325" s="21" t="s">
        <v>268</v>
      </c>
      <c r="AT325" s="21" t="s">
        <v>220</v>
      </c>
      <c r="AU325" s="21" t="s">
        <v>93</v>
      </c>
      <c r="AY325" s="21" t="s">
        <v>219</v>
      </c>
      <c r="BE325" s="152">
        <f>IF(U325="základní",N325,0)</f>
        <v>0</v>
      </c>
      <c r="BF325" s="152">
        <f>IF(U325="snížená",N325,0)</f>
        <v>0</v>
      </c>
      <c r="BG325" s="152">
        <f>IF(U325="zákl. přenesená",N325,0)</f>
        <v>0</v>
      </c>
      <c r="BH325" s="152">
        <f>IF(U325="sníž. přenesená",N325,0)</f>
        <v>0</v>
      </c>
      <c r="BI325" s="152">
        <f>IF(U325="nulová",N325,0)</f>
        <v>0</v>
      </c>
      <c r="BJ325" s="21" t="s">
        <v>40</v>
      </c>
      <c r="BK325" s="152">
        <f>ROUND(L325*K325,2)</f>
        <v>0</v>
      </c>
      <c r="BL325" s="21" t="s">
        <v>268</v>
      </c>
      <c r="BM325" s="21" t="s">
        <v>3552</v>
      </c>
    </row>
    <row r="326" s="1" customFormat="1" ht="25.5" customHeight="1">
      <c r="B326" s="45"/>
      <c r="C326" s="227" t="s">
        <v>1004</v>
      </c>
      <c r="D326" s="227" t="s">
        <v>220</v>
      </c>
      <c r="E326" s="228" t="s">
        <v>3553</v>
      </c>
      <c r="F326" s="229" t="s">
        <v>1260</v>
      </c>
      <c r="G326" s="229"/>
      <c r="H326" s="229"/>
      <c r="I326" s="229"/>
      <c r="J326" s="230" t="s">
        <v>223</v>
      </c>
      <c r="K326" s="231">
        <v>18</v>
      </c>
      <c r="L326" s="232">
        <v>0</v>
      </c>
      <c r="M326" s="233"/>
      <c r="N326" s="234">
        <f>ROUND(L326*K326,2)</f>
        <v>0</v>
      </c>
      <c r="O326" s="234"/>
      <c r="P326" s="234"/>
      <c r="Q326" s="234"/>
      <c r="R326" s="47"/>
      <c r="T326" s="235" t="s">
        <v>22</v>
      </c>
      <c r="U326" s="55" t="s">
        <v>49</v>
      </c>
      <c r="V326" s="46"/>
      <c r="W326" s="236">
        <f>V326*K326</f>
        <v>0</v>
      </c>
      <c r="X326" s="236">
        <v>0.00012</v>
      </c>
      <c r="Y326" s="236">
        <f>X326*K326</f>
        <v>0.00216</v>
      </c>
      <c r="Z326" s="236">
        <v>0</v>
      </c>
      <c r="AA326" s="237">
        <f>Z326*K326</f>
        <v>0</v>
      </c>
      <c r="AR326" s="21" t="s">
        <v>268</v>
      </c>
      <c r="AT326" s="21" t="s">
        <v>220</v>
      </c>
      <c r="AU326" s="21" t="s">
        <v>93</v>
      </c>
      <c r="AY326" s="21" t="s">
        <v>219</v>
      </c>
      <c r="BE326" s="152">
        <f>IF(U326="základní",N326,0)</f>
        <v>0</v>
      </c>
      <c r="BF326" s="152">
        <f>IF(U326="snížená",N326,0)</f>
        <v>0</v>
      </c>
      <c r="BG326" s="152">
        <f>IF(U326="zákl. přenesená",N326,0)</f>
        <v>0</v>
      </c>
      <c r="BH326" s="152">
        <f>IF(U326="sníž. přenesená",N326,0)</f>
        <v>0</v>
      </c>
      <c r="BI326" s="152">
        <f>IF(U326="nulová",N326,0)</f>
        <v>0</v>
      </c>
      <c r="BJ326" s="21" t="s">
        <v>40</v>
      </c>
      <c r="BK326" s="152">
        <f>ROUND(L326*K326,2)</f>
        <v>0</v>
      </c>
      <c r="BL326" s="21" t="s">
        <v>268</v>
      </c>
      <c r="BM326" s="21" t="s">
        <v>3554</v>
      </c>
    </row>
    <row r="327" s="1" customFormat="1" ht="49.92" customHeight="1">
      <c r="B327" s="45"/>
      <c r="C327" s="46"/>
      <c r="D327" s="215" t="s">
        <v>282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240">
        <f>BK327</f>
        <v>0</v>
      </c>
      <c r="O327" s="241"/>
      <c r="P327" s="241"/>
      <c r="Q327" s="241"/>
      <c r="R327" s="47"/>
      <c r="T327" s="201"/>
      <c r="U327" s="71"/>
      <c r="V327" s="71"/>
      <c r="W327" s="71"/>
      <c r="X327" s="71"/>
      <c r="Y327" s="71"/>
      <c r="Z327" s="71"/>
      <c r="AA327" s="73"/>
      <c r="AT327" s="21" t="s">
        <v>83</v>
      </c>
      <c r="AU327" s="21" t="s">
        <v>84</v>
      </c>
      <c r="AY327" s="21" t="s">
        <v>283</v>
      </c>
      <c r="BK327" s="152">
        <v>0</v>
      </c>
    </row>
    <row r="328" s="1" customFormat="1" ht="6.96" customHeight="1">
      <c r="B328" s="74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6"/>
    </row>
  </sheetData>
  <sheetProtection sheet="1" formatColumns="0" formatRows="0" objects="1" scenarios="1" spinCount="10" saltValue="OgYqjOtUpuD7nlkTQyJqfPMXVsLN1xDP2GMiTsoOrEv9MI418KqvqhqdR++JRx+Gj9YiDrS5XkAEwJBkgN0qwg==" hashValue="1ZyybOAamLiS/DVMIFwG/9G0lvkhcVjzBLKfXMF/jdI37+OE/GU+GIOaR8AESyZXBtPb0IVF2YiLvvGIGhKKMw==" algorithmName="SHA-512" password="CC35"/>
  <mergeCells count="634">
    <mergeCell ref="F323:I323"/>
    <mergeCell ref="F322:I322"/>
    <mergeCell ref="F325:I325"/>
    <mergeCell ref="F326:I326"/>
    <mergeCell ref="L323:M323"/>
    <mergeCell ref="L322:M322"/>
    <mergeCell ref="L325:M325"/>
    <mergeCell ref="L326:M326"/>
    <mergeCell ref="N316:Q316"/>
    <mergeCell ref="N314:Q314"/>
    <mergeCell ref="N315:Q315"/>
    <mergeCell ref="N317:Q317"/>
    <mergeCell ref="N318:Q318"/>
    <mergeCell ref="N320:Q320"/>
    <mergeCell ref="N322:Q322"/>
    <mergeCell ref="N323:Q323"/>
    <mergeCell ref="N325:Q325"/>
    <mergeCell ref="N326:Q326"/>
    <mergeCell ref="N313:Q313"/>
    <mergeCell ref="N319:Q319"/>
    <mergeCell ref="N321:Q321"/>
    <mergeCell ref="N324:Q324"/>
    <mergeCell ref="N327:Q327"/>
    <mergeCell ref="N267:Q267"/>
    <mergeCell ref="N268:Q268"/>
    <mergeCell ref="N269:Q269"/>
    <mergeCell ref="N270:Q270"/>
    <mergeCell ref="N271:Q271"/>
    <mergeCell ref="N272:Q272"/>
    <mergeCell ref="N273:Q273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N282:Q282"/>
    <mergeCell ref="N283:Q283"/>
    <mergeCell ref="N284:Q284"/>
    <mergeCell ref="N285:Q285"/>
    <mergeCell ref="N286:Q286"/>
    <mergeCell ref="N287:Q287"/>
    <mergeCell ref="N288:Q288"/>
    <mergeCell ref="N289:Q289"/>
    <mergeCell ref="N290:Q290"/>
    <mergeCell ref="N291:Q291"/>
    <mergeCell ref="N292:Q292"/>
    <mergeCell ref="N293:Q293"/>
    <mergeCell ref="N294:Q294"/>
    <mergeCell ref="N295:Q295"/>
    <mergeCell ref="N296:Q29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9:I299"/>
    <mergeCell ref="F300:I300"/>
    <mergeCell ref="F301:I301"/>
    <mergeCell ref="F302:I302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9:M299"/>
    <mergeCell ref="L300:M300"/>
    <mergeCell ref="L301:M301"/>
    <mergeCell ref="L302:M302"/>
    <mergeCell ref="N297:Q297"/>
    <mergeCell ref="N299:Q299"/>
    <mergeCell ref="N300:Q300"/>
    <mergeCell ref="N301:Q301"/>
    <mergeCell ref="N302:Q302"/>
    <mergeCell ref="N303:Q303"/>
    <mergeCell ref="N304:Q304"/>
    <mergeCell ref="N306:Q306"/>
    <mergeCell ref="N307:Q307"/>
    <mergeCell ref="N308:Q308"/>
    <mergeCell ref="N309:Q309"/>
    <mergeCell ref="N310:Q310"/>
    <mergeCell ref="N311:Q311"/>
    <mergeCell ref="N312:Q312"/>
    <mergeCell ref="N298:Q298"/>
    <mergeCell ref="N305:Q305"/>
    <mergeCell ref="F303:I303"/>
    <mergeCell ref="F304:I304"/>
    <mergeCell ref="F306:I306"/>
    <mergeCell ref="F307:I307"/>
    <mergeCell ref="F308:I308"/>
    <mergeCell ref="F309:I309"/>
    <mergeCell ref="F310:I310"/>
    <mergeCell ref="F311:I311"/>
    <mergeCell ref="F312:I312"/>
    <mergeCell ref="F314:I314"/>
    <mergeCell ref="F315:I315"/>
    <mergeCell ref="F316:I316"/>
    <mergeCell ref="F317:I317"/>
    <mergeCell ref="F318:I318"/>
    <mergeCell ref="F320:I320"/>
    <mergeCell ref="L303:M303"/>
    <mergeCell ref="L304:M304"/>
    <mergeCell ref="L306:M306"/>
    <mergeCell ref="L307:M307"/>
    <mergeCell ref="L308:M308"/>
    <mergeCell ref="L309:M309"/>
    <mergeCell ref="L310:M310"/>
    <mergeCell ref="L311:M311"/>
    <mergeCell ref="L312:M312"/>
    <mergeCell ref="L314:M314"/>
    <mergeCell ref="L315:M315"/>
    <mergeCell ref="L316:M316"/>
    <mergeCell ref="L317:M317"/>
    <mergeCell ref="L318:M318"/>
    <mergeCell ref="L320:M320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3:P123"/>
    <mergeCell ref="F122:P122"/>
    <mergeCell ref="F124:P124"/>
    <mergeCell ref="M126:P126"/>
    <mergeCell ref="M128:Q128"/>
    <mergeCell ref="M129:Q129"/>
    <mergeCell ref="F131:I131"/>
    <mergeCell ref="L131:M131"/>
    <mergeCell ref="N131:Q131"/>
    <mergeCell ref="N132:Q132"/>
    <mergeCell ref="N133:Q133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40:I140"/>
    <mergeCell ref="F139:I139"/>
    <mergeCell ref="L138:M138"/>
    <mergeCell ref="N138:Q138"/>
    <mergeCell ref="L139:M139"/>
    <mergeCell ref="N139:Q139"/>
    <mergeCell ref="L140:M140"/>
    <mergeCell ref="N140:Q140"/>
    <mergeCell ref="L141:M141"/>
    <mergeCell ref="N141:Q141"/>
    <mergeCell ref="L142:M142"/>
    <mergeCell ref="N142:Q142"/>
    <mergeCell ref="F141:I141"/>
    <mergeCell ref="F144:I144"/>
    <mergeCell ref="F142:I142"/>
    <mergeCell ref="L144:M144"/>
    <mergeCell ref="N144:Q144"/>
    <mergeCell ref="N143:Q143"/>
    <mergeCell ref="N145:Q145"/>
    <mergeCell ref="F147:I147"/>
    <mergeCell ref="L147:M147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46:Q146"/>
    <mergeCell ref="F148:I148"/>
    <mergeCell ref="F152:I152"/>
    <mergeCell ref="F150:I150"/>
    <mergeCell ref="F149:I149"/>
    <mergeCell ref="F151:I15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2:I162"/>
    <mergeCell ref="F163:I163"/>
    <mergeCell ref="L148:M148"/>
    <mergeCell ref="L154:M154"/>
    <mergeCell ref="L149:M149"/>
    <mergeCell ref="L150:M150"/>
    <mergeCell ref="L151:M151"/>
    <mergeCell ref="L152:M152"/>
    <mergeCell ref="L153:M153"/>
    <mergeCell ref="L155:M155"/>
    <mergeCell ref="L156:M156"/>
    <mergeCell ref="L157:M157"/>
    <mergeCell ref="L158:M158"/>
    <mergeCell ref="L159:M159"/>
    <mergeCell ref="L160:M160"/>
    <mergeCell ref="L162:M162"/>
    <mergeCell ref="L163:M163"/>
    <mergeCell ref="N159:Q159"/>
    <mergeCell ref="N162:Q162"/>
    <mergeCell ref="N160:Q160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61:Q161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9:Q199"/>
    <mergeCell ref="N200:Q200"/>
    <mergeCell ref="N201:Q201"/>
    <mergeCell ref="N202:Q202"/>
    <mergeCell ref="N203:Q203"/>
    <mergeCell ref="N204:Q204"/>
    <mergeCell ref="N205:Q205"/>
    <mergeCell ref="N198:Q198"/>
    <mergeCell ref="F194:I194"/>
    <mergeCell ref="F195:I195"/>
    <mergeCell ref="F196:I196"/>
    <mergeCell ref="F197:I197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L194:M194"/>
    <mergeCell ref="L195:M195"/>
    <mergeCell ref="L196:M196"/>
    <mergeCell ref="L197:M197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50:Q250"/>
    <mergeCell ref="N249:Q249"/>
    <mergeCell ref="N251:Q251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50:I250"/>
    <mergeCell ref="F252:I252"/>
    <mergeCell ref="F253:I253"/>
    <mergeCell ref="F254:I254"/>
    <mergeCell ref="F255:I255"/>
    <mergeCell ref="F256:I256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50:M250"/>
    <mergeCell ref="L252:M252"/>
    <mergeCell ref="L253:M253"/>
    <mergeCell ref="L254:M254"/>
    <mergeCell ref="L255:M255"/>
    <mergeCell ref="L256:M256"/>
    <mergeCell ref="N252:Q252"/>
    <mergeCell ref="N254:Q254"/>
    <mergeCell ref="N253:Q253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N263:Q263"/>
    <mergeCell ref="N264:Q264"/>
    <mergeCell ref="N265:Q265"/>
    <mergeCell ref="N266:Q26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</mergeCells>
  <hyperlinks>
    <hyperlink ref="F1:G1" location="C2" display="1) Krycí list rozpočtu"/>
    <hyperlink ref="H1:K1" location="C87" display="2) Rekapitulace rozpočtu"/>
    <hyperlink ref="L1" location="C13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132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3555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N96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(SUM(BE96:BE103)+SUM(BE122:BE168))</f>
        <v>0</v>
      </c>
      <c r="I33" s="46"/>
      <c r="J33" s="46"/>
      <c r="K33" s="46"/>
      <c r="L33" s="46"/>
      <c r="M33" s="170">
        <f>ROUND((SUM(BE96:BE103)+SUM(BE122:BE168)),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(SUM(BF96:BF103)+SUM(BF122:BF168))</f>
        <v>0</v>
      </c>
      <c r="I34" s="46"/>
      <c r="J34" s="46"/>
      <c r="K34" s="46"/>
      <c r="L34" s="46"/>
      <c r="M34" s="170">
        <f>ROUND((SUM(BF96:BF103)+SUM(BF122:BF168)),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(SUM(BG96:BG103)+SUM(BG122:BG168))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(SUM(BH96:BH103)+SUM(BH122:BH168))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(SUM(BI96:BI103)+SUM(BI122:BI168))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010 - Splašková kanalizační přípojka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N122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N123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N124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2175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N141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3028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N164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290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N167</f>
        <v>0</v>
      </c>
      <c r="O94" s="133"/>
      <c r="P94" s="133"/>
      <c r="Q94" s="133"/>
      <c r="R94" s="191"/>
      <c r="T94" s="192"/>
      <c r="U94" s="192"/>
    </row>
    <row r="95" s="1" customFormat="1" ht="21.84" customHeight="1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  <c r="T95" s="179"/>
      <c r="U95" s="179"/>
    </row>
    <row r="96" s="1" customFormat="1" ht="29.28" customHeight="1">
      <c r="B96" s="45"/>
      <c r="C96" s="182" t="s">
        <v>197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83">
        <f>ROUND(N97+N98+N99+N100+N101+N102,0)</f>
        <v>0</v>
      </c>
      <c r="O96" s="193"/>
      <c r="P96" s="193"/>
      <c r="Q96" s="193"/>
      <c r="R96" s="47"/>
      <c r="T96" s="194"/>
      <c r="U96" s="195" t="s">
        <v>48</v>
      </c>
    </row>
    <row r="97" s="1" customFormat="1" ht="18" customHeight="1">
      <c r="B97" s="45"/>
      <c r="C97" s="46"/>
      <c r="D97" s="153" t="s">
        <v>198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ROUND(N89*T97,0)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199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ROUND(N89*T98,0)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200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201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202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47" t="s">
        <v>203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201"/>
      <c r="U102" s="202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204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T103" s="179"/>
      <c r="U103" s="179"/>
    </row>
    <row r="104" s="1" customFormat="1" ht="29.28" customHeight="1">
      <c r="B104" s="45"/>
      <c r="C104" s="158" t="s">
        <v>174</v>
      </c>
      <c r="D104" s="159"/>
      <c r="E104" s="159"/>
      <c r="F104" s="159"/>
      <c r="G104" s="159"/>
      <c r="H104" s="159"/>
      <c r="I104" s="159"/>
      <c r="J104" s="159"/>
      <c r="K104" s="159"/>
      <c r="L104" s="160">
        <f>ROUND(SUM(N89+N96),0)</f>
        <v>0</v>
      </c>
      <c r="M104" s="160"/>
      <c r="N104" s="160"/>
      <c r="O104" s="160"/>
      <c r="P104" s="160"/>
      <c r="Q104" s="160"/>
      <c r="R104" s="47"/>
      <c r="T104" s="179"/>
      <c r="U104" s="179"/>
    </row>
    <row r="105" s="1" customFormat="1" ht="6.96" customHeight="1"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  <c r="T105" s="179"/>
      <c r="U105" s="179"/>
    </row>
    <row r="109" s="1" customFormat="1" ht="6.96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</row>
    <row r="110" s="1" customFormat="1" ht="36.96" customHeight="1">
      <c r="B110" s="45"/>
      <c r="C110" s="26" t="s">
        <v>205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="1" customFormat="1" ht="6.96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30" customHeight="1">
      <c r="B112" s="45"/>
      <c r="C112" s="37" t="s">
        <v>19</v>
      </c>
      <c r="D112" s="46"/>
      <c r="E112" s="46"/>
      <c r="F112" s="163" t="str">
        <f>F6</f>
        <v>Dobruška - objekt výuky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6"/>
      <c r="R112" s="47"/>
    </row>
    <row r="113" ht="30" customHeight="1">
      <c r="B113" s="25"/>
      <c r="C113" s="37" t="s">
        <v>181</v>
      </c>
      <c r="D113" s="30"/>
      <c r="E113" s="30"/>
      <c r="F113" s="163" t="s">
        <v>284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8"/>
    </row>
    <row r="114" s="1" customFormat="1" ht="36.96" customHeight="1">
      <c r="B114" s="45"/>
      <c r="C114" s="84" t="s">
        <v>183</v>
      </c>
      <c r="D114" s="46"/>
      <c r="E114" s="46"/>
      <c r="F114" s="86" t="str">
        <f>F8</f>
        <v>010 - Splašková kanalizační přípojka</v>
      </c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6.96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18" customHeight="1">
      <c r="B116" s="45"/>
      <c r="C116" s="37" t="s">
        <v>24</v>
      </c>
      <c r="D116" s="46"/>
      <c r="E116" s="46"/>
      <c r="F116" s="32" t="str">
        <f>F10</f>
        <v>Dobruška</v>
      </c>
      <c r="G116" s="46"/>
      <c r="H116" s="46"/>
      <c r="I116" s="46"/>
      <c r="J116" s="46"/>
      <c r="K116" s="37" t="s">
        <v>26</v>
      </c>
      <c r="L116" s="46"/>
      <c r="M116" s="89" t="str">
        <f>IF(O10="","",O10)</f>
        <v>5. 3. 2018</v>
      </c>
      <c r="N116" s="89"/>
      <c r="O116" s="89"/>
      <c r="P116" s="89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>
      <c r="B118" s="45"/>
      <c r="C118" s="37" t="s">
        <v>28</v>
      </c>
      <c r="D118" s="46"/>
      <c r="E118" s="46"/>
      <c r="F118" s="32" t="str">
        <f>E13</f>
        <v>SŠ - Podorlické vzdělávací centrum Dobruška</v>
      </c>
      <c r="G118" s="46"/>
      <c r="H118" s="46"/>
      <c r="I118" s="46"/>
      <c r="J118" s="46"/>
      <c r="K118" s="37" t="s">
        <v>35</v>
      </c>
      <c r="L118" s="46"/>
      <c r="M118" s="32" t="str">
        <f>E19</f>
        <v>ApA Architektonicko-projekt.ateliér Vamberk s.r.o.</v>
      </c>
      <c r="N118" s="32"/>
      <c r="O118" s="32"/>
      <c r="P118" s="32"/>
      <c r="Q118" s="32"/>
      <c r="R118" s="47"/>
    </row>
    <row r="119" s="1" customFormat="1" ht="14.4" customHeight="1">
      <c r="B119" s="45"/>
      <c r="C119" s="37" t="s">
        <v>33</v>
      </c>
      <c r="D119" s="46"/>
      <c r="E119" s="46"/>
      <c r="F119" s="32" t="str">
        <f>IF(E16="","",E16)</f>
        <v>Vyplň údaj</v>
      </c>
      <c r="G119" s="46"/>
      <c r="H119" s="46"/>
      <c r="I119" s="46"/>
      <c r="J119" s="46"/>
      <c r="K119" s="37" t="s">
        <v>41</v>
      </c>
      <c r="L119" s="46"/>
      <c r="M119" s="32" t="str">
        <f>E22</f>
        <v>ApA Architektonicko-projekt.ateliér Vamberk s.r.o.</v>
      </c>
      <c r="N119" s="32"/>
      <c r="O119" s="32"/>
      <c r="P119" s="32"/>
      <c r="Q119" s="32"/>
      <c r="R119" s="47"/>
    </row>
    <row r="120" s="1" customFormat="1" ht="10.32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9" customFormat="1" ht="29.28" customHeight="1">
      <c r="B121" s="203"/>
      <c r="C121" s="204" t="s">
        <v>206</v>
      </c>
      <c r="D121" s="205" t="s">
        <v>207</v>
      </c>
      <c r="E121" s="205" t="s">
        <v>66</v>
      </c>
      <c r="F121" s="205" t="s">
        <v>208</v>
      </c>
      <c r="G121" s="205"/>
      <c r="H121" s="205"/>
      <c r="I121" s="205"/>
      <c r="J121" s="205" t="s">
        <v>209</v>
      </c>
      <c r="K121" s="205" t="s">
        <v>210</v>
      </c>
      <c r="L121" s="205" t="s">
        <v>211</v>
      </c>
      <c r="M121" s="205"/>
      <c r="N121" s="205" t="s">
        <v>187</v>
      </c>
      <c r="O121" s="205"/>
      <c r="P121" s="205"/>
      <c r="Q121" s="206"/>
      <c r="R121" s="207"/>
      <c r="T121" s="105" t="s">
        <v>212</v>
      </c>
      <c r="U121" s="106" t="s">
        <v>48</v>
      </c>
      <c r="V121" s="106" t="s">
        <v>213</v>
      </c>
      <c r="W121" s="106" t="s">
        <v>214</v>
      </c>
      <c r="X121" s="106" t="s">
        <v>215</v>
      </c>
      <c r="Y121" s="106" t="s">
        <v>216</v>
      </c>
      <c r="Z121" s="106" t="s">
        <v>217</v>
      </c>
      <c r="AA121" s="107" t="s">
        <v>218</v>
      </c>
    </row>
    <row r="122" s="1" customFormat="1" ht="29.28" customHeight="1">
      <c r="B122" s="45"/>
      <c r="C122" s="109" t="s">
        <v>184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208">
        <f>BK122</f>
        <v>0</v>
      </c>
      <c r="O122" s="209"/>
      <c r="P122" s="209"/>
      <c r="Q122" s="209"/>
      <c r="R122" s="47"/>
      <c r="T122" s="108"/>
      <c r="U122" s="66"/>
      <c r="V122" s="66"/>
      <c r="W122" s="210">
        <f>W123+W169</f>
        <v>0</v>
      </c>
      <c r="X122" s="66"/>
      <c r="Y122" s="210">
        <f>Y123+Y169</f>
        <v>66.344101000000009</v>
      </c>
      <c r="Z122" s="66"/>
      <c r="AA122" s="211">
        <f>AA123+AA169</f>
        <v>0.084899999999999989</v>
      </c>
      <c r="AT122" s="21" t="s">
        <v>83</v>
      </c>
      <c r="AU122" s="21" t="s">
        <v>189</v>
      </c>
      <c r="BK122" s="212">
        <f>BK123+BK169</f>
        <v>0</v>
      </c>
    </row>
    <row r="123" s="10" customFormat="1" ht="37.44001" customHeight="1">
      <c r="B123" s="213"/>
      <c r="C123" s="214"/>
      <c r="D123" s="215" t="s">
        <v>190</v>
      </c>
      <c r="E123" s="215"/>
      <c r="F123" s="215"/>
      <c r="G123" s="215"/>
      <c r="H123" s="215"/>
      <c r="I123" s="215"/>
      <c r="J123" s="215"/>
      <c r="K123" s="215"/>
      <c r="L123" s="215"/>
      <c r="M123" s="215"/>
      <c r="N123" s="216">
        <f>BK123</f>
        <v>0</v>
      </c>
      <c r="O123" s="187"/>
      <c r="P123" s="187"/>
      <c r="Q123" s="187"/>
      <c r="R123" s="217"/>
      <c r="T123" s="218"/>
      <c r="U123" s="214"/>
      <c r="V123" s="214"/>
      <c r="W123" s="219">
        <f>W124+W141+W164+W167</f>
        <v>0</v>
      </c>
      <c r="X123" s="214"/>
      <c r="Y123" s="219">
        <f>Y124+Y141+Y164+Y167</f>
        <v>66.344101000000009</v>
      </c>
      <c r="Z123" s="214"/>
      <c r="AA123" s="220">
        <f>AA124+AA141+AA164+AA167</f>
        <v>0.084899999999999989</v>
      </c>
      <c r="AR123" s="221" t="s">
        <v>40</v>
      </c>
      <c r="AT123" s="222" t="s">
        <v>83</v>
      </c>
      <c r="AU123" s="222" t="s">
        <v>84</v>
      </c>
      <c r="AY123" s="221" t="s">
        <v>219</v>
      </c>
      <c r="BK123" s="223">
        <f>BK124+BK141+BK164+BK167</f>
        <v>0</v>
      </c>
    </row>
    <row r="124" s="10" customFormat="1" ht="19.92" customHeight="1">
      <c r="B124" s="213"/>
      <c r="C124" s="214"/>
      <c r="D124" s="224" t="s">
        <v>191</v>
      </c>
      <c r="E124" s="224"/>
      <c r="F124" s="224"/>
      <c r="G124" s="224"/>
      <c r="H124" s="224"/>
      <c r="I124" s="224"/>
      <c r="J124" s="224"/>
      <c r="K124" s="224"/>
      <c r="L124" s="224"/>
      <c r="M124" s="224"/>
      <c r="N124" s="225">
        <f>BK124</f>
        <v>0</v>
      </c>
      <c r="O124" s="226"/>
      <c r="P124" s="226"/>
      <c r="Q124" s="226"/>
      <c r="R124" s="217"/>
      <c r="T124" s="218"/>
      <c r="U124" s="214"/>
      <c r="V124" s="214"/>
      <c r="W124" s="219">
        <f>SUM(W125:W140)</f>
        <v>0</v>
      </c>
      <c r="X124" s="214"/>
      <c r="Y124" s="219">
        <f>SUM(Y125:Y140)</f>
        <v>57.182100000000005</v>
      </c>
      <c r="Z124" s="214"/>
      <c r="AA124" s="220">
        <f>SUM(AA125:AA140)</f>
        <v>0</v>
      </c>
      <c r="AR124" s="221" t="s">
        <v>40</v>
      </c>
      <c r="AT124" s="222" t="s">
        <v>83</v>
      </c>
      <c r="AU124" s="222" t="s">
        <v>40</v>
      </c>
      <c r="AY124" s="221" t="s">
        <v>219</v>
      </c>
      <c r="BK124" s="223">
        <f>SUM(BK125:BK140)</f>
        <v>0</v>
      </c>
    </row>
    <row r="125" s="1" customFormat="1" ht="16.5" customHeight="1">
      <c r="B125" s="45"/>
      <c r="C125" s="227" t="s">
        <v>40</v>
      </c>
      <c r="D125" s="227" t="s">
        <v>220</v>
      </c>
      <c r="E125" s="228" t="s">
        <v>3556</v>
      </c>
      <c r="F125" s="229" t="s">
        <v>3557</v>
      </c>
      <c r="G125" s="229"/>
      <c r="H125" s="229"/>
      <c r="I125" s="229"/>
      <c r="J125" s="230" t="s">
        <v>429</v>
      </c>
      <c r="K125" s="231">
        <v>30</v>
      </c>
      <c r="L125" s="232">
        <v>0</v>
      </c>
      <c r="M125" s="233"/>
      <c r="N125" s="234">
        <f>ROUND(L125*K125,2)</f>
        <v>0</v>
      </c>
      <c r="O125" s="234"/>
      <c r="P125" s="234"/>
      <c r="Q125" s="234"/>
      <c r="R125" s="47"/>
      <c r="T125" s="235" t="s">
        <v>22</v>
      </c>
      <c r="U125" s="55" t="s">
        <v>49</v>
      </c>
      <c r="V125" s="46"/>
      <c r="W125" s="236">
        <f>V125*K125</f>
        <v>0</v>
      </c>
      <c r="X125" s="236">
        <v>0.0072700000000000004</v>
      </c>
      <c r="Y125" s="236">
        <f>X125*K125</f>
        <v>0.21810000000000002</v>
      </c>
      <c r="Z125" s="236">
        <v>0</v>
      </c>
      <c r="AA125" s="237">
        <f>Z125*K125</f>
        <v>0</v>
      </c>
      <c r="AR125" s="21" t="s">
        <v>224</v>
      </c>
      <c r="AT125" s="21" t="s">
        <v>220</v>
      </c>
      <c r="AU125" s="21" t="s">
        <v>93</v>
      </c>
      <c r="AY125" s="21" t="s">
        <v>219</v>
      </c>
      <c r="BE125" s="152">
        <f>IF(U125="základní",N125,0)</f>
        <v>0</v>
      </c>
      <c r="BF125" s="152">
        <f>IF(U125="snížená",N125,0)</f>
        <v>0</v>
      </c>
      <c r="BG125" s="152">
        <f>IF(U125="zákl. přenesená",N125,0)</f>
        <v>0</v>
      </c>
      <c r="BH125" s="152">
        <f>IF(U125="sníž. přenesená",N125,0)</f>
        <v>0</v>
      </c>
      <c r="BI125" s="152">
        <f>IF(U125="nulová",N125,0)</f>
        <v>0</v>
      </c>
      <c r="BJ125" s="21" t="s">
        <v>40</v>
      </c>
      <c r="BK125" s="152">
        <f>ROUND(L125*K125,2)</f>
        <v>0</v>
      </c>
      <c r="BL125" s="21" t="s">
        <v>224</v>
      </c>
      <c r="BM125" s="21" t="s">
        <v>3558</v>
      </c>
    </row>
    <row r="126" s="1" customFormat="1" ht="25.5" customHeight="1">
      <c r="B126" s="45"/>
      <c r="C126" s="227" t="s">
        <v>93</v>
      </c>
      <c r="D126" s="227" t="s">
        <v>220</v>
      </c>
      <c r="E126" s="228" t="s">
        <v>3559</v>
      </c>
      <c r="F126" s="229" t="s">
        <v>3560</v>
      </c>
      <c r="G126" s="229"/>
      <c r="H126" s="229"/>
      <c r="I126" s="229"/>
      <c r="J126" s="230" t="s">
        <v>2162</v>
      </c>
      <c r="K126" s="231">
        <v>32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224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224</v>
      </c>
      <c r="BM126" s="21" t="s">
        <v>3561</v>
      </c>
    </row>
    <row r="127" s="1" customFormat="1" ht="25.5" customHeight="1">
      <c r="B127" s="45"/>
      <c r="C127" s="227" t="s">
        <v>101</v>
      </c>
      <c r="D127" s="227" t="s">
        <v>220</v>
      </c>
      <c r="E127" s="228" t="s">
        <v>3562</v>
      </c>
      <c r="F127" s="229" t="s">
        <v>3563</v>
      </c>
      <c r="G127" s="229"/>
      <c r="H127" s="229"/>
      <c r="I127" s="229"/>
      <c r="J127" s="230" t="s">
        <v>3564</v>
      </c>
      <c r="K127" s="231">
        <v>4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224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3565</v>
      </c>
    </row>
    <row r="128" s="1" customFormat="1" ht="25.5" customHeight="1">
      <c r="B128" s="45"/>
      <c r="C128" s="227" t="s">
        <v>224</v>
      </c>
      <c r="D128" s="227" t="s">
        <v>220</v>
      </c>
      <c r="E128" s="228" t="s">
        <v>3566</v>
      </c>
      <c r="F128" s="229" t="s">
        <v>3567</v>
      </c>
      <c r="G128" s="229"/>
      <c r="H128" s="229"/>
      <c r="I128" s="229"/>
      <c r="J128" s="230" t="s">
        <v>231</v>
      </c>
      <c r="K128" s="231">
        <v>2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224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3568</v>
      </c>
    </row>
    <row r="129" s="1" customFormat="1" ht="25.5" customHeight="1">
      <c r="B129" s="45"/>
      <c r="C129" s="227" t="s">
        <v>236</v>
      </c>
      <c r="D129" s="227" t="s">
        <v>220</v>
      </c>
      <c r="E129" s="228" t="s">
        <v>3569</v>
      </c>
      <c r="F129" s="229" t="s">
        <v>3570</v>
      </c>
      <c r="G129" s="229"/>
      <c r="H129" s="229"/>
      <c r="I129" s="229"/>
      <c r="J129" s="230" t="s">
        <v>231</v>
      </c>
      <c r="K129" s="231">
        <v>66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224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224</v>
      </c>
      <c r="BM129" s="21" t="s">
        <v>3571</v>
      </c>
    </row>
    <row r="130" s="1" customFormat="1" ht="25.5" customHeight="1">
      <c r="B130" s="45"/>
      <c r="C130" s="227" t="s">
        <v>241</v>
      </c>
      <c r="D130" s="227" t="s">
        <v>220</v>
      </c>
      <c r="E130" s="228" t="s">
        <v>3572</v>
      </c>
      <c r="F130" s="229" t="s">
        <v>3573</v>
      </c>
      <c r="G130" s="229"/>
      <c r="H130" s="229"/>
      <c r="I130" s="229"/>
      <c r="J130" s="230" t="s">
        <v>223</v>
      </c>
      <c r="K130" s="231">
        <v>100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0.00084000000000000003</v>
      </c>
      <c r="Y130" s="236">
        <f>X130*K130</f>
        <v>0.084000000000000005</v>
      </c>
      <c r="Z130" s="236">
        <v>0</v>
      </c>
      <c r="AA130" s="237">
        <f>Z130*K130</f>
        <v>0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3574</v>
      </c>
    </row>
    <row r="131" s="1" customFormat="1" ht="25.5" customHeight="1">
      <c r="B131" s="45"/>
      <c r="C131" s="227" t="s">
        <v>245</v>
      </c>
      <c r="D131" s="227" t="s">
        <v>220</v>
      </c>
      <c r="E131" s="228" t="s">
        <v>3575</v>
      </c>
      <c r="F131" s="229" t="s">
        <v>3576</v>
      </c>
      <c r="G131" s="229"/>
      <c r="H131" s="229"/>
      <c r="I131" s="229"/>
      <c r="J131" s="230" t="s">
        <v>223</v>
      </c>
      <c r="K131" s="231">
        <v>100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3577</v>
      </c>
    </row>
    <row r="132" s="1" customFormat="1" ht="25.5" customHeight="1">
      <c r="B132" s="45"/>
      <c r="C132" s="227" t="s">
        <v>249</v>
      </c>
      <c r="D132" s="227" t="s">
        <v>220</v>
      </c>
      <c r="E132" s="228" t="s">
        <v>318</v>
      </c>
      <c r="F132" s="229" t="s">
        <v>319</v>
      </c>
      <c r="G132" s="229"/>
      <c r="H132" s="229"/>
      <c r="I132" s="229"/>
      <c r="J132" s="230" t="s">
        <v>231</v>
      </c>
      <c r="K132" s="231">
        <v>31.600000000000001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224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224</v>
      </c>
      <c r="BM132" s="21" t="s">
        <v>3578</v>
      </c>
    </row>
    <row r="133" s="1" customFormat="1" ht="25.5" customHeight="1">
      <c r="B133" s="45"/>
      <c r="C133" s="227" t="s">
        <v>253</v>
      </c>
      <c r="D133" s="227" t="s">
        <v>220</v>
      </c>
      <c r="E133" s="228" t="s">
        <v>3038</v>
      </c>
      <c r="F133" s="229" t="s">
        <v>3039</v>
      </c>
      <c r="G133" s="229"/>
      <c r="H133" s="229"/>
      <c r="I133" s="229"/>
      <c r="J133" s="230" t="s">
        <v>231</v>
      </c>
      <c r="K133" s="231">
        <v>31.600000000000001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3579</v>
      </c>
    </row>
    <row r="134" s="1" customFormat="1" ht="16.5" customHeight="1">
      <c r="B134" s="45"/>
      <c r="C134" s="227" t="s">
        <v>257</v>
      </c>
      <c r="D134" s="227" t="s">
        <v>220</v>
      </c>
      <c r="E134" s="228" t="s">
        <v>324</v>
      </c>
      <c r="F134" s="229" t="s">
        <v>325</v>
      </c>
      <c r="G134" s="229"/>
      <c r="H134" s="229"/>
      <c r="I134" s="229"/>
      <c r="J134" s="230" t="s">
        <v>231</v>
      </c>
      <c r="K134" s="231">
        <v>31.600000000000001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3580</v>
      </c>
    </row>
    <row r="135" s="1" customFormat="1" ht="25.5" customHeight="1">
      <c r="B135" s="45"/>
      <c r="C135" s="227" t="s">
        <v>261</v>
      </c>
      <c r="D135" s="227" t="s">
        <v>220</v>
      </c>
      <c r="E135" s="228" t="s">
        <v>327</v>
      </c>
      <c r="F135" s="229" t="s">
        <v>328</v>
      </c>
      <c r="G135" s="229"/>
      <c r="H135" s="229"/>
      <c r="I135" s="229"/>
      <c r="J135" s="230" t="s">
        <v>239</v>
      </c>
      <c r="K135" s="231">
        <v>56.880000000000003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3581</v>
      </c>
    </row>
    <row r="136" s="1" customFormat="1" ht="25.5" customHeight="1">
      <c r="B136" s="45"/>
      <c r="C136" s="227" t="s">
        <v>265</v>
      </c>
      <c r="D136" s="227" t="s">
        <v>220</v>
      </c>
      <c r="E136" s="228" t="s">
        <v>3582</v>
      </c>
      <c r="F136" s="229" t="s">
        <v>3583</v>
      </c>
      <c r="G136" s="229"/>
      <c r="H136" s="229"/>
      <c r="I136" s="229"/>
      <c r="J136" s="230" t="s">
        <v>231</v>
      </c>
      <c r="K136" s="231">
        <v>34.399999999999999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3584</v>
      </c>
    </row>
    <row r="137" s="1" customFormat="1" ht="38.25" customHeight="1">
      <c r="B137" s="45"/>
      <c r="C137" s="227" t="s">
        <v>270</v>
      </c>
      <c r="D137" s="227" t="s">
        <v>220</v>
      </c>
      <c r="E137" s="228" t="s">
        <v>3585</v>
      </c>
      <c r="F137" s="229" t="s">
        <v>3586</v>
      </c>
      <c r="G137" s="229"/>
      <c r="H137" s="229"/>
      <c r="I137" s="229"/>
      <c r="J137" s="230" t="s">
        <v>231</v>
      </c>
      <c r="K137" s="231">
        <v>9.5999999999999996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224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3587</v>
      </c>
    </row>
    <row r="138" s="1" customFormat="1" ht="16.5" customHeight="1">
      <c r="B138" s="45"/>
      <c r="C138" s="243" t="s">
        <v>275</v>
      </c>
      <c r="D138" s="243" t="s">
        <v>536</v>
      </c>
      <c r="E138" s="244" t="s">
        <v>3588</v>
      </c>
      <c r="F138" s="245" t="s">
        <v>3589</v>
      </c>
      <c r="G138" s="245"/>
      <c r="H138" s="245"/>
      <c r="I138" s="245"/>
      <c r="J138" s="246" t="s">
        <v>239</v>
      </c>
      <c r="K138" s="247">
        <v>17.280000000000001</v>
      </c>
      <c r="L138" s="248">
        <v>0</v>
      </c>
      <c r="M138" s="249"/>
      <c r="N138" s="250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1</v>
      </c>
      <c r="Y138" s="236">
        <f>X138*K138</f>
        <v>17.280000000000001</v>
      </c>
      <c r="Z138" s="236">
        <v>0</v>
      </c>
      <c r="AA138" s="237">
        <f>Z138*K138</f>
        <v>0</v>
      </c>
      <c r="AR138" s="21" t="s">
        <v>249</v>
      </c>
      <c r="AT138" s="21" t="s">
        <v>536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3590</v>
      </c>
    </row>
    <row r="139" s="1" customFormat="1" ht="25.5" customHeight="1">
      <c r="B139" s="45"/>
      <c r="C139" s="227" t="s">
        <v>11</v>
      </c>
      <c r="D139" s="227" t="s">
        <v>220</v>
      </c>
      <c r="E139" s="228" t="s">
        <v>2197</v>
      </c>
      <c r="F139" s="229" t="s">
        <v>2198</v>
      </c>
      <c r="G139" s="229"/>
      <c r="H139" s="229"/>
      <c r="I139" s="229"/>
      <c r="J139" s="230" t="s">
        <v>231</v>
      </c>
      <c r="K139" s="231">
        <v>22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3591</v>
      </c>
    </row>
    <row r="140" s="1" customFormat="1" ht="16.5" customHeight="1">
      <c r="B140" s="45"/>
      <c r="C140" s="243" t="s">
        <v>268</v>
      </c>
      <c r="D140" s="243" t="s">
        <v>536</v>
      </c>
      <c r="E140" s="244" t="s">
        <v>3592</v>
      </c>
      <c r="F140" s="245" t="s">
        <v>3046</v>
      </c>
      <c r="G140" s="245"/>
      <c r="H140" s="245"/>
      <c r="I140" s="245"/>
      <c r="J140" s="246" t="s">
        <v>239</v>
      </c>
      <c r="K140" s="247">
        <v>39.600000000000001</v>
      </c>
      <c r="L140" s="248">
        <v>0</v>
      </c>
      <c r="M140" s="249"/>
      <c r="N140" s="250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1</v>
      </c>
      <c r="Y140" s="236">
        <f>X140*K140</f>
        <v>39.600000000000001</v>
      </c>
      <c r="Z140" s="236">
        <v>0</v>
      </c>
      <c r="AA140" s="237">
        <f>Z140*K140</f>
        <v>0</v>
      </c>
      <c r="AR140" s="21" t="s">
        <v>249</v>
      </c>
      <c r="AT140" s="21" t="s">
        <v>536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3593</v>
      </c>
    </row>
    <row r="141" s="10" customFormat="1" ht="29.88" customHeight="1">
      <c r="B141" s="213"/>
      <c r="C141" s="214"/>
      <c r="D141" s="224" t="s">
        <v>2175</v>
      </c>
      <c r="E141" s="224"/>
      <c r="F141" s="224"/>
      <c r="G141" s="224"/>
      <c r="H141" s="224"/>
      <c r="I141" s="224"/>
      <c r="J141" s="224"/>
      <c r="K141" s="224"/>
      <c r="L141" s="224"/>
      <c r="M141" s="224"/>
      <c r="N141" s="238">
        <f>BK141</f>
        <v>0</v>
      </c>
      <c r="O141" s="239"/>
      <c r="P141" s="239"/>
      <c r="Q141" s="239"/>
      <c r="R141" s="217"/>
      <c r="T141" s="218"/>
      <c r="U141" s="214"/>
      <c r="V141" s="214"/>
      <c r="W141" s="219">
        <f>SUM(W142:W163)</f>
        <v>0</v>
      </c>
      <c r="X141" s="214"/>
      <c r="Y141" s="219">
        <f>SUM(Y142:Y163)</f>
        <v>9.1607200000000013</v>
      </c>
      <c r="Z141" s="214"/>
      <c r="AA141" s="220">
        <f>SUM(AA142:AA163)</f>
        <v>0</v>
      </c>
      <c r="AR141" s="221" t="s">
        <v>40</v>
      </c>
      <c r="AT141" s="222" t="s">
        <v>83</v>
      </c>
      <c r="AU141" s="222" t="s">
        <v>40</v>
      </c>
      <c r="AY141" s="221" t="s">
        <v>219</v>
      </c>
      <c r="BK141" s="223">
        <f>SUM(BK142:BK163)</f>
        <v>0</v>
      </c>
    </row>
    <row r="142" s="1" customFormat="1" ht="38.25" customHeight="1">
      <c r="B142" s="45"/>
      <c r="C142" s="227" t="s">
        <v>354</v>
      </c>
      <c r="D142" s="227" t="s">
        <v>220</v>
      </c>
      <c r="E142" s="228" t="s">
        <v>3594</v>
      </c>
      <c r="F142" s="229" t="s">
        <v>3595</v>
      </c>
      <c r="G142" s="229"/>
      <c r="H142" s="229"/>
      <c r="I142" s="229"/>
      <c r="J142" s="230" t="s">
        <v>429</v>
      </c>
      <c r="K142" s="231">
        <v>55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224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3596</v>
      </c>
    </row>
    <row r="143" s="1" customFormat="1" ht="25.5" customHeight="1">
      <c r="B143" s="45"/>
      <c r="C143" s="243" t="s">
        <v>358</v>
      </c>
      <c r="D143" s="243" t="s">
        <v>536</v>
      </c>
      <c r="E143" s="244" t="s">
        <v>3597</v>
      </c>
      <c r="F143" s="245" t="s">
        <v>3598</v>
      </c>
      <c r="G143" s="245"/>
      <c r="H143" s="245"/>
      <c r="I143" s="245"/>
      <c r="J143" s="246" t="s">
        <v>372</v>
      </c>
      <c r="K143" s="247">
        <v>2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0.0025999999999999999</v>
      </c>
      <c r="Y143" s="236">
        <f>X143*K143</f>
        <v>0.0051999999999999998</v>
      </c>
      <c r="Z143" s="236">
        <v>0</v>
      </c>
      <c r="AA143" s="237">
        <f>Z143*K143</f>
        <v>0</v>
      </c>
      <c r="AR143" s="21" t="s">
        <v>249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3599</v>
      </c>
    </row>
    <row r="144" s="1" customFormat="1" ht="25.5" customHeight="1">
      <c r="B144" s="45"/>
      <c r="C144" s="243" t="s">
        <v>362</v>
      </c>
      <c r="D144" s="243" t="s">
        <v>536</v>
      </c>
      <c r="E144" s="244" t="s">
        <v>3600</v>
      </c>
      <c r="F144" s="245" t="s">
        <v>3601</v>
      </c>
      <c r="G144" s="245"/>
      <c r="H144" s="245"/>
      <c r="I144" s="245"/>
      <c r="J144" s="246" t="s">
        <v>372</v>
      </c>
      <c r="K144" s="247">
        <v>1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0.0088500000000000002</v>
      </c>
      <c r="Y144" s="236">
        <f>X144*K144</f>
        <v>0.0088500000000000002</v>
      </c>
      <c r="Z144" s="236">
        <v>0</v>
      </c>
      <c r="AA144" s="237">
        <f>Z144*K144</f>
        <v>0</v>
      </c>
      <c r="AR144" s="21" t="s">
        <v>249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3602</v>
      </c>
    </row>
    <row r="145" s="1" customFormat="1" ht="25.5" customHeight="1">
      <c r="B145" s="45"/>
      <c r="C145" s="243" t="s">
        <v>366</v>
      </c>
      <c r="D145" s="243" t="s">
        <v>536</v>
      </c>
      <c r="E145" s="244" t="s">
        <v>3603</v>
      </c>
      <c r="F145" s="245" t="s">
        <v>3604</v>
      </c>
      <c r="G145" s="245"/>
      <c r="H145" s="245"/>
      <c r="I145" s="245"/>
      <c r="J145" s="246" t="s">
        <v>372</v>
      </c>
      <c r="K145" s="247">
        <v>7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0.021340000000000001</v>
      </c>
      <c r="Y145" s="236">
        <f>X145*K145</f>
        <v>0.14938000000000001</v>
      </c>
      <c r="Z145" s="236">
        <v>0</v>
      </c>
      <c r="AA145" s="237">
        <f>Z145*K145</f>
        <v>0</v>
      </c>
      <c r="AR145" s="21" t="s">
        <v>249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224</v>
      </c>
      <c r="BM145" s="21" t="s">
        <v>3605</v>
      </c>
    </row>
    <row r="146" s="1" customFormat="1" ht="25.5" customHeight="1">
      <c r="B146" s="45"/>
      <c r="C146" s="243" t="s">
        <v>10</v>
      </c>
      <c r="D146" s="243" t="s">
        <v>536</v>
      </c>
      <c r="E146" s="244" t="s">
        <v>3606</v>
      </c>
      <c r="F146" s="245" t="s">
        <v>3607</v>
      </c>
      <c r="G146" s="245"/>
      <c r="H146" s="245"/>
      <c r="I146" s="245"/>
      <c r="J146" s="246" t="s">
        <v>372</v>
      </c>
      <c r="K146" s="247">
        <v>2</v>
      </c>
      <c r="L146" s="248">
        <v>0</v>
      </c>
      <c r="M146" s="249"/>
      <c r="N146" s="250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0.0042599999999999999</v>
      </c>
      <c r="Y146" s="236">
        <f>X146*K146</f>
        <v>0.0085199999999999998</v>
      </c>
      <c r="Z146" s="236">
        <v>0</v>
      </c>
      <c r="AA146" s="237">
        <f>Z146*K146</f>
        <v>0</v>
      </c>
      <c r="AR146" s="21" t="s">
        <v>249</v>
      </c>
      <c r="AT146" s="21" t="s">
        <v>536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3608</v>
      </c>
    </row>
    <row r="147" s="1" customFormat="1" ht="25.5" customHeight="1">
      <c r="B147" s="45"/>
      <c r="C147" s="243" t="s">
        <v>374</v>
      </c>
      <c r="D147" s="243" t="s">
        <v>536</v>
      </c>
      <c r="E147" s="244" t="s">
        <v>3609</v>
      </c>
      <c r="F147" s="245" t="s">
        <v>3610</v>
      </c>
      <c r="G147" s="245"/>
      <c r="H147" s="245"/>
      <c r="I147" s="245"/>
      <c r="J147" s="246" t="s">
        <v>372</v>
      </c>
      <c r="K147" s="247">
        <v>3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0.021299999999999999</v>
      </c>
      <c r="Y147" s="236">
        <f>X147*K147</f>
        <v>0.063899999999999998</v>
      </c>
      <c r="Z147" s="236">
        <v>0</v>
      </c>
      <c r="AA147" s="237">
        <f>Z147*K147</f>
        <v>0</v>
      </c>
      <c r="AR147" s="21" t="s">
        <v>249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3611</v>
      </c>
    </row>
    <row r="148" s="1" customFormat="1" ht="38.25" customHeight="1">
      <c r="B148" s="45"/>
      <c r="C148" s="227" t="s">
        <v>378</v>
      </c>
      <c r="D148" s="227" t="s">
        <v>220</v>
      </c>
      <c r="E148" s="228" t="s">
        <v>3612</v>
      </c>
      <c r="F148" s="229" t="s">
        <v>3613</v>
      </c>
      <c r="G148" s="229"/>
      <c r="H148" s="229"/>
      <c r="I148" s="229"/>
      <c r="J148" s="230" t="s">
        <v>372</v>
      </c>
      <c r="K148" s="231">
        <v>2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1.0000000000000001E-05</v>
      </c>
      <c r="Y148" s="236">
        <f>X148*K148</f>
        <v>2.0000000000000002E-05</v>
      </c>
      <c r="Z148" s="236">
        <v>0</v>
      </c>
      <c r="AA148" s="237">
        <f>Z148*K148</f>
        <v>0</v>
      </c>
      <c r="AR148" s="21" t="s">
        <v>224</v>
      </c>
      <c r="AT148" s="21" t="s">
        <v>220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224</v>
      </c>
      <c r="BM148" s="21" t="s">
        <v>3614</v>
      </c>
    </row>
    <row r="149" s="1" customFormat="1" ht="16.5" customHeight="1">
      <c r="B149" s="45"/>
      <c r="C149" s="243" t="s">
        <v>382</v>
      </c>
      <c r="D149" s="243" t="s">
        <v>536</v>
      </c>
      <c r="E149" s="244" t="s">
        <v>3615</v>
      </c>
      <c r="F149" s="245" t="s">
        <v>3616</v>
      </c>
      <c r="G149" s="245"/>
      <c r="H149" s="245"/>
      <c r="I149" s="245"/>
      <c r="J149" s="246" t="s">
        <v>372</v>
      </c>
      <c r="K149" s="247">
        <v>1</v>
      </c>
      <c r="L149" s="248">
        <v>0</v>
      </c>
      <c r="M149" s="249"/>
      <c r="N149" s="250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0.0011000000000000001</v>
      </c>
      <c r="Y149" s="236">
        <f>X149*K149</f>
        <v>0.0011000000000000001</v>
      </c>
      <c r="Z149" s="236">
        <v>0</v>
      </c>
      <c r="AA149" s="237">
        <f>Z149*K149</f>
        <v>0</v>
      </c>
      <c r="AR149" s="21" t="s">
        <v>249</v>
      </c>
      <c r="AT149" s="21" t="s">
        <v>536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224</v>
      </c>
      <c r="BM149" s="21" t="s">
        <v>3617</v>
      </c>
    </row>
    <row r="150" s="1" customFormat="1" ht="16.5" customHeight="1">
      <c r="B150" s="45"/>
      <c r="C150" s="243" t="s">
        <v>386</v>
      </c>
      <c r="D150" s="243" t="s">
        <v>536</v>
      </c>
      <c r="E150" s="244" t="s">
        <v>3618</v>
      </c>
      <c r="F150" s="245" t="s">
        <v>3619</v>
      </c>
      <c r="G150" s="245"/>
      <c r="H150" s="245"/>
      <c r="I150" s="245"/>
      <c r="J150" s="246" t="s">
        <v>372</v>
      </c>
      <c r="K150" s="247">
        <v>1</v>
      </c>
      <c r="L150" s="248">
        <v>0</v>
      </c>
      <c r="M150" s="249"/>
      <c r="N150" s="250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0.00050000000000000001</v>
      </c>
      <c r="Y150" s="236">
        <f>X150*K150</f>
        <v>0.00050000000000000001</v>
      </c>
      <c r="Z150" s="236">
        <v>0</v>
      </c>
      <c r="AA150" s="237">
        <f>Z150*K150</f>
        <v>0</v>
      </c>
      <c r="AR150" s="21" t="s">
        <v>249</v>
      </c>
      <c r="AT150" s="21" t="s">
        <v>536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224</v>
      </c>
      <c r="BM150" s="21" t="s">
        <v>3620</v>
      </c>
    </row>
    <row r="151" s="1" customFormat="1" ht="16.5" customHeight="1">
      <c r="B151" s="45"/>
      <c r="C151" s="243" t="s">
        <v>390</v>
      </c>
      <c r="D151" s="243" t="s">
        <v>536</v>
      </c>
      <c r="E151" s="244" t="s">
        <v>3621</v>
      </c>
      <c r="F151" s="245" t="s">
        <v>3622</v>
      </c>
      <c r="G151" s="245"/>
      <c r="H151" s="245"/>
      <c r="I151" s="245"/>
      <c r="J151" s="246" t="s">
        <v>372</v>
      </c>
      <c r="K151" s="247">
        <v>2</v>
      </c>
      <c r="L151" s="248">
        <v>0</v>
      </c>
      <c r="M151" s="249"/>
      <c r="N151" s="250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0.00050000000000000001</v>
      </c>
      <c r="Y151" s="236">
        <f>X151*K151</f>
        <v>0.001</v>
      </c>
      <c r="Z151" s="236">
        <v>0</v>
      </c>
      <c r="AA151" s="237">
        <f>Z151*K151</f>
        <v>0</v>
      </c>
      <c r="AR151" s="21" t="s">
        <v>249</v>
      </c>
      <c r="AT151" s="21" t="s">
        <v>536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224</v>
      </c>
      <c r="BM151" s="21" t="s">
        <v>3623</v>
      </c>
    </row>
    <row r="152" s="1" customFormat="1" ht="25.5" customHeight="1">
      <c r="B152" s="45"/>
      <c r="C152" s="227" t="s">
        <v>394</v>
      </c>
      <c r="D152" s="227" t="s">
        <v>220</v>
      </c>
      <c r="E152" s="228" t="s">
        <v>3624</v>
      </c>
      <c r="F152" s="229" t="s">
        <v>3166</v>
      </c>
      <c r="G152" s="229"/>
      <c r="H152" s="229"/>
      <c r="I152" s="229"/>
      <c r="J152" s="230" t="s">
        <v>429</v>
      </c>
      <c r="K152" s="231">
        <v>55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224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224</v>
      </c>
      <c r="BM152" s="21" t="s">
        <v>3625</v>
      </c>
    </row>
    <row r="153" s="1" customFormat="1" ht="38.25" customHeight="1">
      <c r="B153" s="45"/>
      <c r="C153" s="227" t="s">
        <v>398</v>
      </c>
      <c r="D153" s="227" t="s">
        <v>220</v>
      </c>
      <c r="E153" s="228" t="s">
        <v>3626</v>
      </c>
      <c r="F153" s="229" t="s">
        <v>3627</v>
      </c>
      <c r="G153" s="229"/>
      <c r="H153" s="229"/>
      <c r="I153" s="229"/>
      <c r="J153" s="230" t="s">
        <v>372</v>
      </c>
      <c r="K153" s="231">
        <v>2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2.1167600000000002</v>
      </c>
      <c r="Y153" s="236">
        <f>X153*K153</f>
        <v>4.2335200000000004</v>
      </c>
      <c r="Z153" s="236">
        <v>0</v>
      </c>
      <c r="AA153" s="237">
        <f>Z153*K153</f>
        <v>0</v>
      </c>
      <c r="AR153" s="21" t="s">
        <v>224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224</v>
      </c>
      <c r="BM153" s="21" t="s">
        <v>3628</v>
      </c>
    </row>
    <row r="154" s="1" customFormat="1" ht="25.5" customHeight="1">
      <c r="B154" s="45"/>
      <c r="C154" s="243" t="s">
        <v>402</v>
      </c>
      <c r="D154" s="243" t="s">
        <v>536</v>
      </c>
      <c r="E154" s="244" t="s">
        <v>3629</v>
      </c>
      <c r="F154" s="245" t="s">
        <v>3630</v>
      </c>
      <c r="G154" s="245"/>
      <c r="H154" s="245"/>
      <c r="I154" s="245"/>
      <c r="J154" s="246" t="s">
        <v>372</v>
      </c>
      <c r="K154" s="247">
        <v>2</v>
      </c>
      <c r="L154" s="248">
        <v>0</v>
      </c>
      <c r="M154" s="249"/>
      <c r="N154" s="250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0.54800000000000004</v>
      </c>
      <c r="Y154" s="236">
        <f>X154*K154</f>
        <v>1.0960000000000001</v>
      </c>
      <c r="Z154" s="236">
        <v>0</v>
      </c>
      <c r="AA154" s="237">
        <f>Z154*K154</f>
        <v>0</v>
      </c>
      <c r="AR154" s="21" t="s">
        <v>249</v>
      </c>
      <c r="AT154" s="21" t="s">
        <v>536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224</v>
      </c>
      <c r="BM154" s="21" t="s">
        <v>3631</v>
      </c>
    </row>
    <row r="155" s="1" customFormat="1" ht="25.5" customHeight="1">
      <c r="B155" s="45"/>
      <c r="C155" s="243" t="s">
        <v>406</v>
      </c>
      <c r="D155" s="243" t="s">
        <v>536</v>
      </c>
      <c r="E155" s="244" t="s">
        <v>3632</v>
      </c>
      <c r="F155" s="245" t="s">
        <v>3633</v>
      </c>
      <c r="G155" s="245"/>
      <c r="H155" s="245"/>
      <c r="I155" s="245"/>
      <c r="J155" s="246" t="s">
        <v>372</v>
      </c>
      <c r="K155" s="247">
        <v>1</v>
      </c>
      <c r="L155" s="248">
        <v>0</v>
      </c>
      <c r="M155" s="249"/>
      <c r="N155" s="250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0.5</v>
      </c>
      <c r="Y155" s="236">
        <f>X155*K155</f>
        <v>0.5</v>
      </c>
      <c r="Z155" s="236">
        <v>0</v>
      </c>
      <c r="AA155" s="237">
        <f>Z155*K155</f>
        <v>0</v>
      </c>
      <c r="AR155" s="21" t="s">
        <v>249</v>
      </c>
      <c r="AT155" s="21" t="s">
        <v>536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224</v>
      </c>
      <c r="BM155" s="21" t="s">
        <v>3634</v>
      </c>
    </row>
    <row r="156" s="1" customFormat="1" ht="25.5" customHeight="1">
      <c r="B156" s="45"/>
      <c r="C156" s="243" t="s">
        <v>410</v>
      </c>
      <c r="D156" s="243" t="s">
        <v>536</v>
      </c>
      <c r="E156" s="244" t="s">
        <v>3635</v>
      </c>
      <c r="F156" s="245" t="s">
        <v>3636</v>
      </c>
      <c r="G156" s="245"/>
      <c r="H156" s="245"/>
      <c r="I156" s="245"/>
      <c r="J156" s="246" t="s">
        <v>372</v>
      </c>
      <c r="K156" s="247">
        <v>1</v>
      </c>
      <c r="L156" s="248">
        <v>0</v>
      </c>
      <c r="M156" s="249"/>
      <c r="N156" s="250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0.039</v>
      </c>
      <c r="Y156" s="236">
        <f>X156*K156</f>
        <v>0.039</v>
      </c>
      <c r="Z156" s="236">
        <v>0</v>
      </c>
      <c r="AA156" s="237">
        <f>Z156*K156</f>
        <v>0</v>
      </c>
      <c r="AR156" s="21" t="s">
        <v>249</v>
      </c>
      <c r="AT156" s="21" t="s">
        <v>536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224</v>
      </c>
      <c r="BM156" s="21" t="s">
        <v>3637</v>
      </c>
    </row>
    <row r="157" s="1" customFormat="1" ht="25.5" customHeight="1">
      <c r="B157" s="45"/>
      <c r="C157" s="243" t="s">
        <v>414</v>
      </c>
      <c r="D157" s="243" t="s">
        <v>536</v>
      </c>
      <c r="E157" s="244" t="s">
        <v>3638</v>
      </c>
      <c r="F157" s="245" t="s">
        <v>3639</v>
      </c>
      <c r="G157" s="245"/>
      <c r="H157" s="245"/>
      <c r="I157" s="245"/>
      <c r="J157" s="246" t="s">
        <v>372</v>
      </c>
      <c r="K157" s="247">
        <v>1</v>
      </c>
      <c r="L157" s="248">
        <v>0</v>
      </c>
      <c r="M157" s="249"/>
      <c r="N157" s="250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0.064000000000000001</v>
      </c>
      <c r="Y157" s="236">
        <f>X157*K157</f>
        <v>0.064000000000000001</v>
      </c>
      <c r="Z157" s="236">
        <v>0</v>
      </c>
      <c r="AA157" s="237">
        <f>Z157*K157</f>
        <v>0</v>
      </c>
      <c r="AR157" s="21" t="s">
        <v>249</v>
      </c>
      <c r="AT157" s="21" t="s">
        <v>536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224</v>
      </c>
      <c r="BM157" s="21" t="s">
        <v>3640</v>
      </c>
    </row>
    <row r="158" s="1" customFormat="1" ht="25.5" customHeight="1">
      <c r="B158" s="45"/>
      <c r="C158" s="243" t="s">
        <v>418</v>
      </c>
      <c r="D158" s="243" t="s">
        <v>536</v>
      </c>
      <c r="E158" s="244" t="s">
        <v>3641</v>
      </c>
      <c r="F158" s="245" t="s">
        <v>3642</v>
      </c>
      <c r="G158" s="245"/>
      <c r="H158" s="245"/>
      <c r="I158" s="245"/>
      <c r="J158" s="246" t="s">
        <v>372</v>
      </c>
      <c r="K158" s="247">
        <v>2</v>
      </c>
      <c r="L158" s="248">
        <v>0</v>
      </c>
      <c r="M158" s="249"/>
      <c r="N158" s="250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1.3500000000000001</v>
      </c>
      <c r="Y158" s="236">
        <f>X158*K158</f>
        <v>2.7000000000000002</v>
      </c>
      <c r="Z158" s="236">
        <v>0</v>
      </c>
      <c r="AA158" s="237">
        <f>Z158*K158</f>
        <v>0</v>
      </c>
      <c r="AR158" s="21" t="s">
        <v>249</v>
      </c>
      <c r="AT158" s="21" t="s">
        <v>536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224</v>
      </c>
      <c r="BM158" s="21" t="s">
        <v>3643</v>
      </c>
    </row>
    <row r="159" s="1" customFormat="1" ht="25.5" customHeight="1">
      <c r="B159" s="45"/>
      <c r="C159" s="227" t="s">
        <v>422</v>
      </c>
      <c r="D159" s="227" t="s">
        <v>220</v>
      </c>
      <c r="E159" s="228" t="s">
        <v>3644</v>
      </c>
      <c r="F159" s="229" t="s">
        <v>3645</v>
      </c>
      <c r="G159" s="229"/>
      <c r="H159" s="229"/>
      <c r="I159" s="229"/>
      <c r="J159" s="230" t="s">
        <v>372</v>
      </c>
      <c r="K159" s="231">
        <v>2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0.0070200000000000002</v>
      </c>
      <c r="Y159" s="236">
        <f>X159*K159</f>
        <v>0.01404</v>
      </c>
      <c r="Z159" s="236">
        <v>0</v>
      </c>
      <c r="AA159" s="237">
        <f>Z159*K159</f>
        <v>0</v>
      </c>
      <c r="AR159" s="21" t="s">
        <v>224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224</v>
      </c>
      <c r="BM159" s="21" t="s">
        <v>3646</v>
      </c>
    </row>
    <row r="160" s="1" customFormat="1" ht="16.5" customHeight="1">
      <c r="B160" s="45"/>
      <c r="C160" s="243" t="s">
        <v>426</v>
      </c>
      <c r="D160" s="243" t="s">
        <v>536</v>
      </c>
      <c r="E160" s="244" t="s">
        <v>3647</v>
      </c>
      <c r="F160" s="245" t="s">
        <v>3648</v>
      </c>
      <c r="G160" s="245"/>
      <c r="H160" s="245"/>
      <c r="I160" s="245"/>
      <c r="J160" s="246" t="s">
        <v>372</v>
      </c>
      <c r="K160" s="247">
        <v>2</v>
      </c>
      <c r="L160" s="248">
        <v>0</v>
      </c>
      <c r="M160" s="249"/>
      <c r="N160" s="250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0.0195</v>
      </c>
      <c r="Y160" s="236">
        <f>X160*K160</f>
        <v>0.039</v>
      </c>
      <c r="Z160" s="236">
        <v>0</v>
      </c>
      <c r="AA160" s="237">
        <f>Z160*K160</f>
        <v>0</v>
      </c>
      <c r="AR160" s="21" t="s">
        <v>249</v>
      </c>
      <c r="AT160" s="21" t="s">
        <v>536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224</v>
      </c>
      <c r="BM160" s="21" t="s">
        <v>3649</v>
      </c>
    </row>
    <row r="161" s="1" customFormat="1" ht="25.5" customHeight="1">
      <c r="B161" s="45"/>
      <c r="C161" s="243" t="s">
        <v>431</v>
      </c>
      <c r="D161" s="243" t="s">
        <v>536</v>
      </c>
      <c r="E161" s="244" t="s">
        <v>3650</v>
      </c>
      <c r="F161" s="245" t="s">
        <v>3651</v>
      </c>
      <c r="G161" s="245"/>
      <c r="H161" s="245"/>
      <c r="I161" s="245"/>
      <c r="J161" s="246" t="s">
        <v>372</v>
      </c>
      <c r="K161" s="247">
        <v>2</v>
      </c>
      <c r="L161" s="248">
        <v>0</v>
      </c>
      <c r="M161" s="249"/>
      <c r="N161" s="250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0.11799999999999999</v>
      </c>
      <c r="Y161" s="236">
        <f>X161*K161</f>
        <v>0.23599999999999999</v>
      </c>
      <c r="Z161" s="236">
        <v>0</v>
      </c>
      <c r="AA161" s="237">
        <f>Z161*K161</f>
        <v>0</v>
      </c>
      <c r="AR161" s="21" t="s">
        <v>249</v>
      </c>
      <c r="AT161" s="21" t="s">
        <v>536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224</v>
      </c>
      <c r="BM161" s="21" t="s">
        <v>3652</v>
      </c>
    </row>
    <row r="162" s="1" customFormat="1" ht="51" customHeight="1">
      <c r="B162" s="45"/>
      <c r="C162" s="227" t="s">
        <v>435</v>
      </c>
      <c r="D162" s="227" t="s">
        <v>220</v>
      </c>
      <c r="E162" s="228" t="s">
        <v>3653</v>
      </c>
      <c r="F162" s="229" t="s">
        <v>3654</v>
      </c>
      <c r="G162" s="229"/>
      <c r="H162" s="229"/>
      <c r="I162" s="229"/>
      <c r="J162" s="230" t="s">
        <v>372</v>
      </c>
      <c r="K162" s="231">
        <v>1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0.00068999999999999997</v>
      </c>
      <c r="Y162" s="236">
        <f>X162*K162</f>
        <v>0.00068999999999999997</v>
      </c>
      <c r="Z162" s="236">
        <v>0</v>
      </c>
      <c r="AA162" s="237">
        <f>Z162*K162</f>
        <v>0</v>
      </c>
      <c r="AR162" s="21" t="s">
        <v>224</v>
      </c>
      <c r="AT162" s="21" t="s">
        <v>220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224</v>
      </c>
      <c r="BM162" s="21" t="s">
        <v>3655</v>
      </c>
    </row>
    <row r="163" s="1" customFormat="1" ht="38.25" customHeight="1">
      <c r="B163" s="45"/>
      <c r="C163" s="227" t="s">
        <v>439</v>
      </c>
      <c r="D163" s="227" t="s">
        <v>220</v>
      </c>
      <c r="E163" s="228" t="s">
        <v>3656</v>
      </c>
      <c r="F163" s="229" t="s">
        <v>3657</v>
      </c>
      <c r="G163" s="229"/>
      <c r="H163" s="229"/>
      <c r="I163" s="229"/>
      <c r="J163" s="230" t="s">
        <v>231</v>
      </c>
      <c r="K163" s="231">
        <v>0.5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224</v>
      </c>
      <c r="AT163" s="21" t="s">
        <v>220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224</v>
      </c>
      <c r="BM163" s="21" t="s">
        <v>3658</v>
      </c>
    </row>
    <row r="164" s="10" customFormat="1" ht="29.88" customHeight="1">
      <c r="B164" s="213"/>
      <c r="C164" s="214"/>
      <c r="D164" s="224" t="s">
        <v>3028</v>
      </c>
      <c r="E164" s="224"/>
      <c r="F164" s="224"/>
      <c r="G164" s="224"/>
      <c r="H164" s="224"/>
      <c r="I164" s="224"/>
      <c r="J164" s="224"/>
      <c r="K164" s="224"/>
      <c r="L164" s="224"/>
      <c r="M164" s="224"/>
      <c r="N164" s="238">
        <f>BK164</f>
        <v>0</v>
      </c>
      <c r="O164" s="239"/>
      <c r="P164" s="239"/>
      <c r="Q164" s="239"/>
      <c r="R164" s="217"/>
      <c r="T164" s="218"/>
      <c r="U164" s="214"/>
      <c r="V164" s="214"/>
      <c r="W164" s="219">
        <f>SUM(W165:W166)</f>
        <v>0</v>
      </c>
      <c r="X164" s="214"/>
      <c r="Y164" s="219">
        <f>SUM(Y165:Y166)</f>
        <v>0.001281</v>
      </c>
      <c r="Z164" s="214"/>
      <c r="AA164" s="220">
        <f>SUM(AA165:AA166)</f>
        <v>0.084899999999999989</v>
      </c>
      <c r="AR164" s="221" t="s">
        <v>40</v>
      </c>
      <c r="AT164" s="222" t="s">
        <v>83</v>
      </c>
      <c r="AU164" s="222" t="s">
        <v>40</v>
      </c>
      <c r="AY164" s="221" t="s">
        <v>219</v>
      </c>
      <c r="BK164" s="223">
        <f>SUM(BK165:BK166)</f>
        <v>0</v>
      </c>
    </row>
    <row r="165" s="1" customFormat="1" ht="25.5" customHeight="1">
      <c r="B165" s="45"/>
      <c r="C165" s="227" t="s">
        <v>443</v>
      </c>
      <c r="D165" s="227" t="s">
        <v>220</v>
      </c>
      <c r="E165" s="228" t="s">
        <v>3659</v>
      </c>
      <c r="F165" s="229" t="s">
        <v>3660</v>
      </c>
      <c r="G165" s="229"/>
      <c r="H165" s="229"/>
      <c r="I165" s="229"/>
      <c r="J165" s="230" t="s">
        <v>429</v>
      </c>
      <c r="K165" s="231">
        <v>0.29999999999999999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0.0041700000000000001</v>
      </c>
      <c r="Y165" s="236">
        <f>X165*K165</f>
        <v>0.0012509999999999999</v>
      </c>
      <c r="Z165" s="236">
        <v>0.28299999999999997</v>
      </c>
      <c r="AA165" s="237">
        <f>Z165*K165</f>
        <v>0.084899999999999989</v>
      </c>
      <c r="AR165" s="21" t="s">
        <v>224</v>
      </c>
      <c r="AT165" s="21" t="s">
        <v>220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224</v>
      </c>
      <c r="BM165" s="21" t="s">
        <v>3661</v>
      </c>
    </row>
    <row r="166" s="1" customFormat="1" ht="16.5" customHeight="1">
      <c r="B166" s="45"/>
      <c r="C166" s="227" t="s">
        <v>447</v>
      </c>
      <c r="D166" s="227" t="s">
        <v>220</v>
      </c>
      <c r="E166" s="228" t="s">
        <v>3662</v>
      </c>
      <c r="F166" s="229" t="s">
        <v>3663</v>
      </c>
      <c r="G166" s="229"/>
      <c r="H166" s="229"/>
      <c r="I166" s="229"/>
      <c r="J166" s="230" t="s">
        <v>372</v>
      </c>
      <c r="K166" s="231">
        <v>1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3.0000000000000001E-05</v>
      </c>
      <c r="Y166" s="236">
        <f>X166*K166</f>
        <v>3.0000000000000001E-05</v>
      </c>
      <c r="Z166" s="236">
        <v>0</v>
      </c>
      <c r="AA166" s="237">
        <f>Z166*K166</f>
        <v>0</v>
      </c>
      <c r="AR166" s="21" t="s">
        <v>224</v>
      </c>
      <c r="AT166" s="21" t="s">
        <v>220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224</v>
      </c>
      <c r="BM166" s="21" t="s">
        <v>3664</v>
      </c>
    </row>
    <row r="167" s="10" customFormat="1" ht="29.88" customHeight="1">
      <c r="B167" s="213"/>
      <c r="C167" s="214"/>
      <c r="D167" s="224" t="s">
        <v>290</v>
      </c>
      <c r="E167" s="224"/>
      <c r="F167" s="224"/>
      <c r="G167" s="224"/>
      <c r="H167" s="224"/>
      <c r="I167" s="224"/>
      <c r="J167" s="224"/>
      <c r="K167" s="224"/>
      <c r="L167" s="224"/>
      <c r="M167" s="224"/>
      <c r="N167" s="238">
        <f>BK167</f>
        <v>0</v>
      </c>
      <c r="O167" s="239"/>
      <c r="P167" s="239"/>
      <c r="Q167" s="239"/>
      <c r="R167" s="217"/>
      <c r="T167" s="218"/>
      <c r="U167" s="214"/>
      <c r="V167" s="214"/>
      <c r="W167" s="219">
        <f>W168</f>
        <v>0</v>
      </c>
      <c r="X167" s="214"/>
      <c r="Y167" s="219">
        <f>Y168</f>
        <v>0</v>
      </c>
      <c r="Z167" s="214"/>
      <c r="AA167" s="220">
        <f>AA168</f>
        <v>0</v>
      </c>
      <c r="AR167" s="221" t="s">
        <v>40</v>
      </c>
      <c r="AT167" s="222" t="s">
        <v>83</v>
      </c>
      <c r="AU167" s="222" t="s">
        <v>40</v>
      </c>
      <c r="AY167" s="221" t="s">
        <v>219</v>
      </c>
      <c r="BK167" s="223">
        <f>BK168</f>
        <v>0</v>
      </c>
    </row>
    <row r="168" s="1" customFormat="1" ht="25.5" customHeight="1">
      <c r="B168" s="45"/>
      <c r="C168" s="227" t="s">
        <v>451</v>
      </c>
      <c r="D168" s="227" t="s">
        <v>220</v>
      </c>
      <c r="E168" s="228" t="s">
        <v>3665</v>
      </c>
      <c r="F168" s="229" t="s">
        <v>3666</v>
      </c>
      <c r="G168" s="229"/>
      <c r="H168" s="229"/>
      <c r="I168" s="229"/>
      <c r="J168" s="230" t="s">
        <v>239</v>
      </c>
      <c r="K168" s="231">
        <v>66.343999999999994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224</v>
      </c>
      <c r="AT168" s="21" t="s">
        <v>220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224</v>
      </c>
      <c r="BM168" s="21" t="s">
        <v>3667</v>
      </c>
    </row>
    <row r="169" s="1" customFormat="1" ht="49.92" customHeight="1">
      <c r="B169" s="45"/>
      <c r="C169" s="46"/>
      <c r="D169" s="215" t="s">
        <v>282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240">
        <f>BK169</f>
        <v>0</v>
      </c>
      <c r="O169" s="241"/>
      <c r="P169" s="241"/>
      <c r="Q169" s="241"/>
      <c r="R169" s="47"/>
      <c r="T169" s="201"/>
      <c r="U169" s="71"/>
      <c r="V169" s="71"/>
      <c r="W169" s="71"/>
      <c r="X169" s="71"/>
      <c r="Y169" s="71"/>
      <c r="Z169" s="71"/>
      <c r="AA169" s="73"/>
      <c r="AT169" s="21" t="s">
        <v>83</v>
      </c>
      <c r="AU169" s="21" t="s">
        <v>84</v>
      </c>
      <c r="AY169" s="21" t="s">
        <v>283</v>
      </c>
      <c r="BK169" s="152">
        <v>0</v>
      </c>
    </row>
    <row r="170" s="1" customFormat="1" ht="6.96" customHeight="1">
      <c r="B170" s="74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/>
    </row>
  </sheetData>
  <sheetProtection sheet="1" formatColumns="0" formatRows="0" objects="1" scenarios="1" spinCount="10" saltValue="ntxbhoiKtsCFK/T1u3YjJQPzM0VwrqAnRIgClbh3yK2YqI8XHF+nO8FCpCwulGTEE1StFbLD/+JnyP/cBFRAMg==" hashValue="gRGLtsE8u78Zqw5/wm3NS+7vQ6LmSY05VklgeBF7FN79YEKTwxjBdrqIAgs58OaXlCFBnIg98HaI1ndk5MuNgg==" algorithmName="SHA-512" password="CC35"/>
  <mergeCells count="200">
    <mergeCell ref="N155:Q155"/>
    <mergeCell ref="N154:Q154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5:Q165"/>
    <mergeCell ref="N166:Q166"/>
    <mergeCell ref="N168:Q168"/>
    <mergeCell ref="N164:Q164"/>
    <mergeCell ref="N167:Q167"/>
    <mergeCell ref="N169:Q169"/>
    <mergeCell ref="F160:I160"/>
    <mergeCell ref="F159:I159"/>
    <mergeCell ref="F161:I161"/>
    <mergeCell ref="F162:I162"/>
    <mergeCell ref="F163:I163"/>
    <mergeCell ref="F165:I165"/>
    <mergeCell ref="F166:I166"/>
    <mergeCell ref="F168:I168"/>
    <mergeCell ref="L161:M161"/>
    <mergeCell ref="L160:M160"/>
    <mergeCell ref="L162:M162"/>
    <mergeCell ref="L163:M163"/>
    <mergeCell ref="L165:M165"/>
    <mergeCell ref="L166:M166"/>
    <mergeCell ref="L168:M168"/>
    <mergeCell ref="L142:M142"/>
    <mergeCell ref="N142:Q142"/>
    <mergeCell ref="L143:M143"/>
    <mergeCell ref="N143:Q143"/>
    <mergeCell ref="L144:M144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F144:I144"/>
    <mergeCell ref="F147:I147"/>
    <mergeCell ref="F145:I145"/>
    <mergeCell ref="F146:I146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45:M145"/>
    <mergeCell ref="L150:M150"/>
    <mergeCell ref="L148:M148"/>
    <mergeCell ref="L146:M146"/>
    <mergeCell ref="L147:M147"/>
    <mergeCell ref="L149:M149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34:I134"/>
    <mergeCell ref="F136:I136"/>
    <mergeCell ref="L134:M134"/>
    <mergeCell ref="N134:Q134"/>
    <mergeCell ref="F135:I135"/>
    <mergeCell ref="L135:M135"/>
    <mergeCell ref="N135:Q135"/>
    <mergeCell ref="L136:M136"/>
    <mergeCell ref="N136:Q136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L140:M140"/>
    <mergeCell ref="N140:Q140"/>
    <mergeCell ref="N141:Q141"/>
    <mergeCell ref="F140:I140"/>
    <mergeCell ref="F143:I143"/>
    <mergeCell ref="F142:I142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135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3668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N98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(SUM(BE98:BE105)+SUM(BE124:BE172))</f>
        <v>0</v>
      </c>
      <c r="I33" s="46"/>
      <c r="J33" s="46"/>
      <c r="K33" s="46"/>
      <c r="L33" s="46"/>
      <c r="M33" s="170">
        <f>ROUND((SUM(BE98:BE105)+SUM(BE124:BE172)),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(SUM(BF98:BF105)+SUM(BF124:BF172))</f>
        <v>0</v>
      </c>
      <c r="I34" s="46"/>
      <c r="J34" s="46"/>
      <c r="K34" s="46"/>
      <c r="L34" s="46"/>
      <c r="M34" s="170">
        <f>ROUND((SUM(BF98:BF105)+SUM(BF124:BF172)),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(SUM(BG98:BG105)+SUM(BG124:BG172))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(SUM(BH98:BH105)+SUM(BH124:BH172))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(SUM(BI98:BI105)+SUM(BI124:BI172))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011 - Přípojka vody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N124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N125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N126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2175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N141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3028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N161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290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N164</f>
        <v>0</v>
      </c>
      <c r="O94" s="133"/>
      <c r="P94" s="133"/>
      <c r="Q94" s="133"/>
      <c r="R94" s="191"/>
      <c r="T94" s="192"/>
      <c r="U94" s="192"/>
    </row>
    <row r="95" s="7" customFormat="1" ht="24.96" customHeight="1">
      <c r="B95" s="184"/>
      <c r="C95" s="185"/>
      <c r="D95" s="186" t="s">
        <v>194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7">
        <f>N166</f>
        <v>0</v>
      </c>
      <c r="O95" s="185"/>
      <c r="P95" s="185"/>
      <c r="Q95" s="185"/>
      <c r="R95" s="188"/>
      <c r="T95" s="189"/>
      <c r="U95" s="189"/>
    </row>
    <row r="96" s="8" customFormat="1" ht="19.92" customHeight="1">
      <c r="B96" s="190"/>
      <c r="C96" s="133"/>
      <c r="D96" s="147" t="s">
        <v>3029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N167</f>
        <v>0</v>
      </c>
      <c r="O96" s="133"/>
      <c r="P96" s="133"/>
      <c r="Q96" s="133"/>
      <c r="R96" s="191"/>
      <c r="T96" s="192"/>
      <c r="U96" s="192"/>
    </row>
    <row r="97" s="1" customFormat="1" ht="21.84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T97" s="179"/>
      <c r="U97" s="179"/>
    </row>
    <row r="98" s="1" customFormat="1" ht="29.28" customHeight="1">
      <c r="B98" s="45"/>
      <c r="C98" s="182" t="s">
        <v>197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83">
        <f>ROUND(N99+N100+N101+N102+N103+N104,0)</f>
        <v>0</v>
      </c>
      <c r="O98" s="193"/>
      <c r="P98" s="193"/>
      <c r="Q98" s="193"/>
      <c r="R98" s="47"/>
      <c r="T98" s="194"/>
      <c r="U98" s="195" t="s">
        <v>48</v>
      </c>
    </row>
    <row r="99" s="1" customFormat="1" ht="18" customHeight="1">
      <c r="B99" s="45"/>
      <c r="C99" s="46"/>
      <c r="D99" s="153" t="s">
        <v>198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199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200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201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53" t="s">
        <v>202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47" t="s">
        <v>203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201"/>
      <c r="U104" s="202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204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58" t="s">
        <v>174</v>
      </c>
      <c r="D106" s="159"/>
      <c r="E106" s="159"/>
      <c r="F106" s="159"/>
      <c r="G106" s="159"/>
      <c r="H106" s="159"/>
      <c r="I106" s="159"/>
      <c r="J106" s="159"/>
      <c r="K106" s="159"/>
      <c r="L106" s="160">
        <f>ROUND(SUM(N89+N98),0)</f>
        <v>0</v>
      </c>
      <c r="M106" s="160"/>
      <c r="N106" s="160"/>
      <c r="O106" s="160"/>
      <c r="P106" s="160"/>
      <c r="Q106" s="160"/>
      <c r="R106" s="47"/>
      <c r="T106" s="179"/>
      <c r="U106" s="179"/>
    </row>
    <row r="107" s="1" customFormat="1" ht="6.96" customHeight="1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T107" s="179"/>
      <c r="U107" s="179"/>
    </row>
    <row r="111" s="1" customFormat="1" ht="6.96" customHeight="1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</row>
    <row r="112" s="1" customFormat="1" ht="36.96" customHeight="1">
      <c r="B112" s="45"/>
      <c r="C112" s="26" t="s">
        <v>205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30" customHeight="1">
      <c r="B114" s="45"/>
      <c r="C114" s="37" t="s">
        <v>19</v>
      </c>
      <c r="D114" s="46"/>
      <c r="E114" s="46"/>
      <c r="F114" s="163" t="str">
        <f>F6</f>
        <v>Dobruška - objekt výuky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6"/>
      <c r="R114" s="47"/>
    </row>
    <row r="115" ht="30" customHeight="1">
      <c r="B115" s="25"/>
      <c r="C115" s="37" t="s">
        <v>181</v>
      </c>
      <c r="D115" s="30"/>
      <c r="E115" s="30"/>
      <c r="F115" s="163" t="s">
        <v>284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s="1" customFormat="1" ht="36.96" customHeight="1">
      <c r="B116" s="45"/>
      <c r="C116" s="84" t="s">
        <v>183</v>
      </c>
      <c r="D116" s="46"/>
      <c r="E116" s="46"/>
      <c r="F116" s="86" t="str">
        <f>F8</f>
        <v>011 - Přípojka vody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18" customHeight="1">
      <c r="B118" s="45"/>
      <c r="C118" s="37" t="s">
        <v>24</v>
      </c>
      <c r="D118" s="46"/>
      <c r="E118" s="46"/>
      <c r="F118" s="32" t="str">
        <f>F10</f>
        <v>Dobruška</v>
      </c>
      <c r="G118" s="46"/>
      <c r="H118" s="46"/>
      <c r="I118" s="46"/>
      <c r="J118" s="46"/>
      <c r="K118" s="37" t="s">
        <v>26</v>
      </c>
      <c r="L118" s="46"/>
      <c r="M118" s="89" t="str">
        <f>IF(O10="","",O10)</f>
        <v>5. 3. 2018</v>
      </c>
      <c r="N118" s="89"/>
      <c r="O118" s="89"/>
      <c r="P118" s="89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>
      <c r="B120" s="45"/>
      <c r="C120" s="37" t="s">
        <v>28</v>
      </c>
      <c r="D120" s="46"/>
      <c r="E120" s="46"/>
      <c r="F120" s="32" t="str">
        <f>E13</f>
        <v>SŠ - Podorlické vzdělávací centrum Dobruška</v>
      </c>
      <c r="G120" s="46"/>
      <c r="H120" s="46"/>
      <c r="I120" s="46"/>
      <c r="J120" s="46"/>
      <c r="K120" s="37" t="s">
        <v>35</v>
      </c>
      <c r="L120" s="46"/>
      <c r="M120" s="32" t="str">
        <f>E19</f>
        <v>ApA Architektonicko-projekt.ateliér Vamberk s.r.o.</v>
      </c>
      <c r="N120" s="32"/>
      <c r="O120" s="32"/>
      <c r="P120" s="32"/>
      <c r="Q120" s="32"/>
      <c r="R120" s="47"/>
    </row>
    <row r="121" s="1" customFormat="1" ht="14.4" customHeight="1">
      <c r="B121" s="45"/>
      <c r="C121" s="37" t="s">
        <v>33</v>
      </c>
      <c r="D121" s="46"/>
      <c r="E121" s="46"/>
      <c r="F121" s="32" t="str">
        <f>IF(E16="","",E16)</f>
        <v>Vyplň údaj</v>
      </c>
      <c r="G121" s="46"/>
      <c r="H121" s="46"/>
      <c r="I121" s="46"/>
      <c r="J121" s="46"/>
      <c r="K121" s="37" t="s">
        <v>41</v>
      </c>
      <c r="L121" s="46"/>
      <c r="M121" s="32" t="str">
        <f>E22</f>
        <v>ApA Architektonicko-projekt.ateliér Vamberk s.r.o.</v>
      </c>
      <c r="N121" s="32"/>
      <c r="O121" s="32"/>
      <c r="P121" s="32"/>
      <c r="Q121" s="32"/>
      <c r="R121" s="47"/>
    </row>
    <row r="122" s="1" customFormat="1" ht="10.32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9" customFormat="1" ht="29.28" customHeight="1">
      <c r="B123" s="203"/>
      <c r="C123" s="204" t="s">
        <v>206</v>
      </c>
      <c r="D123" s="205" t="s">
        <v>207</v>
      </c>
      <c r="E123" s="205" t="s">
        <v>66</v>
      </c>
      <c r="F123" s="205" t="s">
        <v>208</v>
      </c>
      <c r="G123" s="205"/>
      <c r="H123" s="205"/>
      <c r="I123" s="205"/>
      <c r="J123" s="205" t="s">
        <v>209</v>
      </c>
      <c r="K123" s="205" t="s">
        <v>210</v>
      </c>
      <c r="L123" s="205" t="s">
        <v>211</v>
      </c>
      <c r="M123" s="205"/>
      <c r="N123" s="205" t="s">
        <v>187</v>
      </c>
      <c r="O123" s="205"/>
      <c r="P123" s="205"/>
      <c r="Q123" s="206"/>
      <c r="R123" s="207"/>
      <c r="T123" s="105" t="s">
        <v>212</v>
      </c>
      <c r="U123" s="106" t="s">
        <v>48</v>
      </c>
      <c r="V123" s="106" t="s">
        <v>213</v>
      </c>
      <c r="W123" s="106" t="s">
        <v>214</v>
      </c>
      <c r="X123" s="106" t="s">
        <v>215</v>
      </c>
      <c r="Y123" s="106" t="s">
        <v>216</v>
      </c>
      <c r="Z123" s="106" t="s">
        <v>217</v>
      </c>
      <c r="AA123" s="107" t="s">
        <v>218</v>
      </c>
    </row>
    <row r="124" s="1" customFormat="1" ht="29.28" customHeight="1">
      <c r="B124" s="45"/>
      <c r="C124" s="109" t="s">
        <v>184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08">
        <f>BK124</f>
        <v>0</v>
      </c>
      <c r="O124" s="209"/>
      <c r="P124" s="209"/>
      <c r="Q124" s="209"/>
      <c r="R124" s="47"/>
      <c r="T124" s="108"/>
      <c r="U124" s="66"/>
      <c r="V124" s="66"/>
      <c r="W124" s="210">
        <f>W125+W166+W173</f>
        <v>0</v>
      </c>
      <c r="X124" s="66"/>
      <c r="Y124" s="210">
        <f>Y125+Y166+Y173</f>
        <v>77.836314000000002</v>
      </c>
      <c r="Z124" s="66"/>
      <c r="AA124" s="211">
        <f>AA125+AA166+AA173</f>
        <v>0.041700000000000001</v>
      </c>
      <c r="AT124" s="21" t="s">
        <v>83</v>
      </c>
      <c r="AU124" s="21" t="s">
        <v>189</v>
      </c>
      <c r="BK124" s="212">
        <f>BK125+BK166+BK173</f>
        <v>0</v>
      </c>
    </row>
    <row r="125" s="10" customFormat="1" ht="37.44001" customHeight="1">
      <c r="B125" s="213"/>
      <c r="C125" s="214"/>
      <c r="D125" s="215" t="s">
        <v>190</v>
      </c>
      <c r="E125" s="215"/>
      <c r="F125" s="215"/>
      <c r="G125" s="215"/>
      <c r="H125" s="215"/>
      <c r="I125" s="215"/>
      <c r="J125" s="215"/>
      <c r="K125" s="215"/>
      <c r="L125" s="215"/>
      <c r="M125" s="215"/>
      <c r="N125" s="216">
        <f>BK125</f>
        <v>0</v>
      </c>
      <c r="O125" s="187"/>
      <c r="P125" s="187"/>
      <c r="Q125" s="187"/>
      <c r="R125" s="217"/>
      <c r="T125" s="218"/>
      <c r="U125" s="214"/>
      <c r="V125" s="214"/>
      <c r="W125" s="219">
        <f>W126+W141+W161+W164</f>
        <v>0</v>
      </c>
      <c r="X125" s="214"/>
      <c r="Y125" s="219">
        <f>Y126+Y141+Y161+Y164</f>
        <v>77.826560000000001</v>
      </c>
      <c r="Z125" s="214"/>
      <c r="AA125" s="220">
        <f>AA126+AA141+AA161+AA164</f>
        <v>0.035000000000000003</v>
      </c>
      <c r="AR125" s="221" t="s">
        <v>40</v>
      </c>
      <c r="AT125" s="222" t="s">
        <v>83</v>
      </c>
      <c r="AU125" s="222" t="s">
        <v>84</v>
      </c>
      <c r="AY125" s="221" t="s">
        <v>219</v>
      </c>
      <c r="BK125" s="223">
        <f>BK126+BK141+BK161+BK164</f>
        <v>0</v>
      </c>
    </row>
    <row r="126" s="10" customFormat="1" ht="19.92" customHeight="1">
      <c r="B126" s="213"/>
      <c r="C126" s="214"/>
      <c r="D126" s="224" t="s">
        <v>191</v>
      </c>
      <c r="E126" s="224"/>
      <c r="F126" s="224"/>
      <c r="G126" s="224"/>
      <c r="H126" s="224"/>
      <c r="I126" s="224"/>
      <c r="J126" s="224"/>
      <c r="K126" s="224"/>
      <c r="L126" s="224"/>
      <c r="M126" s="224"/>
      <c r="N126" s="225">
        <f>BK126</f>
        <v>0</v>
      </c>
      <c r="O126" s="226"/>
      <c r="P126" s="226"/>
      <c r="Q126" s="226"/>
      <c r="R126" s="217"/>
      <c r="T126" s="218"/>
      <c r="U126" s="214"/>
      <c r="V126" s="214"/>
      <c r="W126" s="219">
        <f>SUM(W127:W140)</f>
        <v>0</v>
      </c>
      <c r="X126" s="214"/>
      <c r="Y126" s="219">
        <f>SUM(Y127:Y140)</f>
        <v>75.818100000000001</v>
      </c>
      <c r="Z126" s="214"/>
      <c r="AA126" s="220">
        <f>SUM(AA127:AA140)</f>
        <v>0</v>
      </c>
      <c r="AR126" s="221" t="s">
        <v>40</v>
      </c>
      <c r="AT126" s="222" t="s">
        <v>83</v>
      </c>
      <c r="AU126" s="222" t="s">
        <v>40</v>
      </c>
      <c r="AY126" s="221" t="s">
        <v>219</v>
      </c>
      <c r="BK126" s="223">
        <f>SUM(BK127:BK140)</f>
        <v>0</v>
      </c>
    </row>
    <row r="127" s="1" customFormat="1" ht="16.5" customHeight="1">
      <c r="B127" s="45"/>
      <c r="C127" s="227" t="s">
        <v>40</v>
      </c>
      <c r="D127" s="227" t="s">
        <v>220</v>
      </c>
      <c r="E127" s="228" t="s">
        <v>3556</v>
      </c>
      <c r="F127" s="229" t="s">
        <v>3557</v>
      </c>
      <c r="G127" s="229"/>
      <c r="H127" s="229"/>
      <c r="I127" s="229"/>
      <c r="J127" s="230" t="s">
        <v>429</v>
      </c>
      <c r="K127" s="231">
        <v>30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0.0072700000000000004</v>
      </c>
      <c r="Y127" s="236">
        <f>X127*K127</f>
        <v>0.21810000000000002</v>
      </c>
      <c r="Z127" s="236">
        <v>0</v>
      </c>
      <c r="AA127" s="237">
        <f>Z127*K127</f>
        <v>0</v>
      </c>
      <c r="AR127" s="21" t="s">
        <v>224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3669</v>
      </c>
    </row>
    <row r="128" s="1" customFormat="1" ht="25.5" customHeight="1">
      <c r="B128" s="45"/>
      <c r="C128" s="227" t="s">
        <v>93</v>
      </c>
      <c r="D128" s="227" t="s">
        <v>220</v>
      </c>
      <c r="E128" s="228" t="s">
        <v>3559</v>
      </c>
      <c r="F128" s="229" t="s">
        <v>3560</v>
      </c>
      <c r="G128" s="229"/>
      <c r="H128" s="229"/>
      <c r="I128" s="229"/>
      <c r="J128" s="230" t="s">
        <v>2162</v>
      </c>
      <c r="K128" s="231">
        <v>40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224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3670</v>
      </c>
    </row>
    <row r="129" s="1" customFormat="1" ht="25.5" customHeight="1">
      <c r="B129" s="45"/>
      <c r="C129" s="227" t="s">
        <v>101</v>
      </c>
      <c r="D129" s="227" t="s">
        <v>220</v>
      </c>
      <c r="E129" s="228" t="s">
        <v>3562</v>
      </c>
      <c r="F129" s="229" t="s">
        <v>3563</v>
      </c>
      <c r="G129" s="229"/>
      <c r="H129" s="229"/>
      <c r="I129" s="229"/>
      <c r="J129" s="230" t="s">
        <v>3564</v>
      </c>
      <c r="K129" s="231">
        <v>5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224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224</v>
      </c>
      <c r="BM129" s="21" t="s">
        <v>3671</v>
      </c>
    </row>
    <row r="130" s="1" customFormat="1" ht="25.5" customHeight="1">
      <c r="B130" s="45"/>
      <c r="C130" s="227" t="s">
        <v>224</v>
      </c>
      <c r="D130" s="227" t="s">
        <v>220</v>
      </c>
      <c r="E130" s="228" t="s">
        <v>3566</v>
      </c>
      <c r="F130" s="229" t="s">
        <v>3567</v>
      </c>
      <c r="G130" s="229"/>
      <c r="H130" s="229"/>
      <c r="I130" s="229"/>
      <c r="J130" s="230" t="s">
        <v>231</v>
      </c>
      <c r="K130" s="231">
        <v>2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3672</v>
      </c>
    </row>
    <row r="131" s="1" customFormat="1" ht="25.5" customHeight="1">
      <c r="B131" s="45"/>
      <c r="C131" s="227" t="s">
        <v>236</v>
      </c>
      <c r="D131" s="227" t="s">
        <v>220</v>
      </c>
      <c r="E131" s="228" t="s">
        <v>315</v>
      </c>
      <c r="F131" s="229" t="s">
        <v>316</v>
      </c>
      <c r="G131" s="229"/>
      <c r="H131" s="229"/>
      <c r="I131" s="229"/>
      <c r="J131" s="230" t="s">
        <v>231</v>
      </c>
      <c r="K131" s="231">
        <v>117.59999999999999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3673</v>
      </c>
    </row>
    <row r="132" s="1" customFormat="1" ht="25.5" customHeight="1">
      <c r="B132" s="45"/>
      <c r="C132" s="227" t="s">
        <v>241</v>
      </c>
      <c r="D132" s="227" t="s">
        <v>220</v>
      </c>
      <c r="E132" s="228" t="s">
        <v>318</v>
      </c>
      <c r="F132" s="229" t="s">
        <v>319</v>
      </c>
      <c r="G132" s="229"/>
      <c r="H132" s="229"/>
      <c r="I132" s="229"/>
      <c r="J132" s="230" t="s">
        <v>231</v>
      </c>
      <c r="K132" s="231">
        <v>62.159999999999997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224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224</v>
      </c>
      <c r="BM132" s="21" t="s">
        <v>3674</v>
      </c>
    </row>
    <row r="133" s="1" customFormat="1" ht="25.5" customHeight="1">
      <c r="B133" s="45"/>
      <c r="C133" s="227" t="s">
        <v>245</v>
      </c>
      <c r="D133" s="227" t="s">
        <v>220</v>
      </c>
      <c r="E133" s="228" t="s">
        <v>3038</v>
      </c>
      <c r="F133" s="229" t="s">
        <v>3039</v>
      </c>
      <c r="G133" s="229"/>
      <c r="H133" s="229"/>
      <c r="I133" s="229"/>
      <c r="J133" s="230" t="s">
        <v>231</v>
      </c>
      <c r="K133" s="231">
        <v>62.159999999999997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3675</v>
      </c>
    </row>
    <row r="134" s="1" customFormat="1" ht="16.5" customHeight="1">
      <c r="B134" s="45"/>
      <c r="C134" s="227" t="s">
        <v>249</v>
      </c>
      <c r="D134" s="227" t="s">
        <v>220</v>
      </c>
      <c r="E134" s="228" t="s">
        <v>324</v>
      </c>
      <c r="F134" s="229" t="s">
        <v>325</v>
      </c>
      <c r="G134" s="229"/>
      <c r="H134" s="229"/>
      <c r="I134" s="229"/>
      <c r="J134" s="230" t="s">
        <v>231</v>
      </c>
      <c r="K134" s="231">
        <v>62.159999999999997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3676</v>
      </c>
    </row>
    <row r="135" s="1" customFormat="1" ht="25.5" customHeight="1">
      <c r="B135" s="45"/>
      <c r="C135" s="227" t="s">
        <v>253</v>
      </c>
      <c r="D135" s="227" t="s">
        <v>220</v>
      </c>
      <c r="E135" s="228" t="s">
        <v>327</v>
      </c>
      <c r="F135" s="229" t="s">
        <v>328</v>
      </c>
      <c r="G135" s="229"/>
      <c r="H135" s="229"/>
      <c r="I135" s="229"/>
      <c r="J135" s="230" t="s">
        <v>239</v>
      </c>
      <c r="K135" s="231">
        <v>111.88800000000001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3677</v>
      </c>
    </row>
    <row r="136" s="1" customFormat="1" ht="25.5" customHeight="1">
      <c r="B136" s="45"/>
      <c r="C136" s="227" t="s">
        <v>257</v>
      </c>
      <c r="D136" s="227" t="s">
        <v>220</v>
      </c>
      <c r="E136" s="228" t="s">
        <v>3582</v>
      </c>
      <c r="F136" s="229" t="s">
        <v>3583</v>
      </c>
      <c r="G136" s="229"/>
      <c r="H136" s="229"/>
      <c r="I136" s="229"/>
      <c r="J136" s="230" t="s">
        <v>231</v>
      </c>
      <c r="K136" s="231">
        <v>30.800000000000001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3678</v>
      </c>
    </row>
    <row r="137" s="1" customFormat="1" ht="16.5" customHeight="1">
      <c r="B137" s="45"/>
      <c r="C137" s="243" t="s">
        <v>261</v>
      </c>
      <c r="D137" s="243" t="s">
        <v>536</v>
      </c>
      <c r="E137" s="244" t="s">
        <v>3588</v>
      </c>
      <c r="F137" s="245" t="s">
        <v>3589</v>
      </c>
      <c r="G137" s="245"/>
      <c r="H137" s="245"/>
      <c r="I137" s="245"/>
      <c r="J137" s="246" t="s">
        <v>239</v>
      </c>
      <c r="K137" s="247">
        <v>55.439999999999998</v>
      </c>
      <c r="L137" s="248">
        <v>0</v>
      </c>
      <c r="M137" s="249"/>
      <c r="N137" s="250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1</v>
      </c>
      <c r="Y137" s="236">
        <f>X137*K137</f>
        <v>55.439999999999998</v>
      </c>
      <c r="Z137" s="236">
        <v>0</v>
      </c>
      <c r="AA137" s="237">
        <f>Z137*K137</f>
        <v>0</v>
      </c>
      <c r="AR137" s="21" t="s">
        <v>249</v>
      </c>
      <c r="AT137" s="21" t="s">
        <v>536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3679</v>
      </c>
    </row>
    <row r="138" s="1" customFormat="1" ht="38.25" customHeight="1">
      <c r="B138" s="45"/>
      <c r="C138" s="227" t="s">
        <v>265</v>
      </c>
      <c r="D138" s="227" t="s">
        <v>220</v>
      </c>
      <c r="E138" s="228" t="s">
        <v>3585</v>
      </c>
      <c r="F138" s="229" t="s">
        <v>3586</v>
      </c>
      <c r="G138" s="229"/>
      <c r="H138" s="229"/>
      <c r="I138" s="229"/>
      <c r="J138" s="230" t="s">
        <v>231</v>
      </c>
      <c r="K138" s="231">
        <v>55.439999999999998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3680</v>
      </c>
    </row>
    <row r="139" s="1" customFormat="1" ht="25.5" customHeight="1">
      <c r="B139" s="45"/>
      <c r="C139" s="227" t="s">
        <v>270</v>
      </c>
      <c r="D139" s="227" t="s">
        <v>220</v>
      </c>
      <c r="E139" s="228" t="s">
        <v>2197</v>
      </c>
      <c r="F139" s="229" t="s">
        <v>2198</v>
      </c>
      <c r="G139" s="229"/>
      <c r="H139" s="229"/>
      <c r="I139" s="229"/>
      <c r="J139" s="230" t="s">
        <v>231</v>
      </c>
      <c r="K139" s="231">
        <v>31.359999999999999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3681</v>
      </c>
    </row>
    <row r="140" s="1" customFormat="1" ht="16.5" customHeight="1">
      <c r="B140" s="45"/>
      <c r="C140" s="243" t="s">
        <v>275</v>
      </c>
      <c r="D140" s="243" t="s">
        <v>536</v>
      </c>
      <c r="E140" s="244" t="s">
        <v>3045</v>
      </c>
      <c r="F140" s="245" t="s">
        <v>3046</v>
      </c>
      <c r="G140" s="245"/>
      <c r="H140" s="245"/>
      <c r="I140" s="245"/>
      <c r="J140" s="246" t="s">
        <v>239</v>
      </c>
      <c r="K140" s="247">
        <v>20.16</v>
      </c>
      <c r="L140" s="248">
        <v>0</v>
      </c>
      <c r="M140" s="249"/>
      <c r="N140" s="250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1</v>
      </c>
      <c r="Y140" s="236">
        <f>X140*K140</f>
        <v>20.16</v>
      </c>
      <c r="Z140" s="236">
        <v>0</v>
      </c>
      <c r="AA140" s="237">
        <f>Z140*K140</f>
        <v>0</v>
      </c>
      <c r="AR140" s="21" t="s">
        <v>249</v>
      </c>
      <c r="AT140" s="21" t="s">
        <v>536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3682</v>
      </c>
    </row>
    <row r="141" s="10" customFormat="1" ht="29.88" customHeight="1">
      <c r="B141" s="213"/>
      <c r="C141" s="214"/>
      <c r="D141" s="224" t="s">
        <v>2175</v>
      </c>
      <c r="E141" s="224"/>
      <c r="F141" s="224"/>
      <c r="G141" s="224"/>
      <c r="H141" s="224"/>
      <c r="I141" s="224"/>
      <c r="J141" s="224"/>
      <c r="K141" s="224"/>
      <c r="L141" s="224"/>
      <c r="M141" s="224"/>
      <c r="N141" s="238">
        <f>BK141</f>
        <v>0</v>
      </c>
      <c r="O141" s="239"/>
      <c r="P141" s="239"/>
      <c r="Q141" s="239"/>
      <c r="R141" s="217"/>
      <c r="T141" s="218"/>
      <c r="U141" s="214"/>
      <c r="V141" s="214"/>
      <c r="W141" s="219">
        <f>SUM(W142:W160)</f>
        <v>0</v>
      </c>
      <c r="X141" s="214"/>
      <c r="Y141" s="219">
        <f>SUM(Y142:Y160)</f>
        <v>2.0078200000000002</v>
      </c>
      <c r="Z141" s="214"/>
      <c r="AA141" s="220">
        <f>SUM(AA142:AA160)</f>
        <v>0</v>
      </c>
      <c r="AR141" s="221" t="s">
        <v>40</v>
      </c>
      <c r="AT141" s="222" t="s">
        <v>83</v>
      </c>
      <c r="AU141" s="222" t="s">
        <v>40</v>
      </c>
      <c r="AY141" s="221" t="s">
        <v>219</v>
      </c>
      <c r="BK141" s="223">
        <f>SUM(BK142:BK160)</f>
        <v>0</v>
      </c>
    </row>
    <row r="142" s="1" customFormat="1" ht="38.25" customHeight="1">
      <c r="B142" s="45"/>
      <c r="C142" s="227" t="s">
        <v>11</v>
      </c>
      <c r="D142" s="227" t="s">
        <v>220</v>
      </c>
      <c r="E142" s="228" t="s">
        <v>3683</v>
      </c>
      <c r="F142" s="229" t="s">
        <v>3684</v>
      </c>
      <c r="G142" s="229"/>
      <c r="H142" s="229"/>
      <c r="I142" s="229"/>
      <c r="J142" s="230" t="s">
        <v>429</v>
      </c>
      <c r="K142" s="231">
        <v>98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224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3685</v>
      </c>
    </row>
    <row r="143" s="1" customFormat="1" ht="25.5" customHeight="1">
      <c r="B143" s="45"/>
      <c r="C143" s="243" t="s">
        <v>268</v>
      </c>
      <c r="D143" s="243" t="s">
        <v>536</v>
      </c>
      <c r="E143" s="244" t="s">
        <v>3686</v>
      </c>
      <c r="F143" s="245" t="s">
        <v>3687</v>
      </c>
      <c r="G143" s="245"/>
      <c r="H143" s="245"/>
      <c r="I143" s="245"/>
      <c r="J143" s="246" t="s">
        <v>429</v>
      </c>
      <c r="K143" s="247">
        <v>98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0.00106</v>
      </c>
      <c r="Y143" s="236">
        <f>X143*K143</f>
        <v>0.10388</v>
      </c>
      <c r="Z143" s="236">
        <v>0</v>
      </c>
      <c r="AA143" s="237">
        <f>Z143*K143</f>
        <v>0</v>
      </c>
      <c r="AR143" s="21" t="s">
        <v>249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3688</v>
      </c>
    </row>
    <row r="144" s="1" customFormat="1" ht="25.5" customHeight="1">
      <c r="B144" s="45"/>
      <c r="C144" s="243" t="s">
        <v>354</v>
      </c>
      <c r="D144" s="243" t="s">
        <v>536</v>
      </c>
      <c r="E144" s="244" t="s">
        <v>3689</v>
      </c>
      <c r="F144" s="245" t="s">
        <v>3690</v>
      </c>
      <c r="G144" s="245"/>
      <c r="H144" s="245"/>
      <c r="I144" s="245"/>
      <c r="J144" s="246" t="s">
        <v>429</v>
      </c>
      <c r="K144" s="247">
        <v>2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0.0021099999999999999</v>
      </c>
      <c r="Y144" s="236">
        <f>X144*K144</f>
        <v>0.0042199999999999998</v>
      </c>
      <c r="Z144" s="236">
        <v>0</v>
      </c>
      <c r="AA144" s="237">
        <f>Z144*K144</f>
        <v>0</v>
      </c>
      <c r="AR144" s="21" t="s">
        <v>249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3691</v>
      </c>
    </row>
    <row r="145" s="1" customFormat="1" ht="25.5" customHeight="1">
      <c r="B145" s="45"/>
      <c r="C145" s="243" t="s">
        <v>358</v>
      </c>
      <c r="D145" s="243" t="s">
        <v>536</v>
      </c>
      <c r="E145" s="244" t="s">
        <v>3692</v>
      </c>
      <c r="F145" s="245" t="s">
        <v>3693</v>
      </c>
      <c r="G145" s="245"/>
      <c r="H145" s="245"/>
      <c r="I145" s="245"/>
      <c r="J145" s="246" t="s">
        <v>429</v>
      </c>
      <c r="K145" s="247">
        <v>100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0.00021000000000000001</v>
      </c>
      <c r="Y145" s="236">
        <f>X145*K145</f>
        <v>0.021000000000000001</v>
      </c>
      <c r="Z145" s="236">
        <v>0</v>
      </c>
      <c r="AA145" s="237">
        <f>Z145*K145</f>
        <v>0</v>
      </c>
      <c r="AR145" s="21" t="s">
        <v>249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224</v>
      </c>
      <c r="BM145" s="21" t="s">
        <v>3694</v>
      </c>
    </row>
    <row r="146" s="1" customFormat="1" ht="38.25" customHeight="1">
      <c r="B146" s="45"/>
      <c r="C146" s="227" t="s">
        <v>362</v>
      </c>
      <c r="D146" s="227" t="s">
        <v>220</v>
      </c>
      <c r="E146" s="228" t="s">
        <v>3695</v>
      </c>
      <c r="F146" s="229" t="s">
        <v>3696</v>
      </c>
      <c r="G146" s="229"/>
      <c r="H146" s="229"/>
      <c r="I146" s="229"/>
      <c r="J146" s="230" t="s">
        <v>372</v>
      </c>
      <c r="K146" s="231">
        <v>7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224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3697</v>
      </c>
    </row>
    <row r="147" s="1" customFormat="1" ht="25.5" customHeight="1">
      <c r="B147" s="45"/>
      <c r="C147" s="243" t="s">
        <v>366</v>
      </c>
      <c r="D147" s="243" t="s">
        <v>536</v>
      </c>
      <c r="E147" s="244" t="s">
        <v>3698</v>
      </c>
      <c r="F147" s="245" t="s">
        <v>3699</v>
      </c>
      <c r="G147" s="245"/>
      <c r="H147" s="245"/>
      <c r="I147" s="245"/>
      <c r="J147" s="246" t="s">
        <v>372</v>
      </c>
      <c r="K147" s="247">
        <v>3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0.0011199999999999999</v>
      </c>
      <c r="Y147" s="236">
        <f>X147*K147</f>
        <v>0.0033599999999999997</v>
      </c>
      <c r="Z147" s="236">
        <v>0</v>
      </c>
      <c r="AA147" s="237">
        <f>Z147*K147</f>
        <v>0</v>
      </c>
      <c r="AR147" s="21" t="s">
        <v>249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3700</v>
      </c>
    </row>
    <row r="148" s="1" customFormat="1" ht="25.5" customHeight="1">
      <c r="B148" s="45"/>
      <c r="C148" s="243" t="s">
        <v>10</v>
      </c>
      <c r="D148" s="243" t="s">
        <v>536</v>
      </c>
      <c r="E148" s="244" t="s">
        <v>3701</v>
      </c>
      <c r="F148" s="245" t="s">
        <v>3702</v>
      </c>
      <c r="G148" s="245"/>
      <c r="H148" s="245"/>
      <c r="I148" s="245"/>
      <c r="J148" s="246" t="s">
        <v>372</v>
      </c>
      <c r="K148" s="247">
        <v>2</v>
      </c>
      <c r="L148" s="248">
        <v>0</v>
      </c>
      <c r="M148" s="249"/>
      <c r="N148" s="250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0.0010399999999999999</v>
      </c>
      <c r="Y148" s="236">
        <f>X148*K148</f>
        <v>0.0020799999999999998</v>
      </c>
      <c r="Z148" s="236">
        <v>0</v>
      </c>
      <c r="AA148" s="237">
        <f>Z148*K148</f>
        <v>0</v>
      </c>
      <c r="AR148" s="21" t="s">
        <v>249</v>
      </c>
      <c r="AT148" s="21" t="s">
        <v>536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224</v>
      </c>
      <c r="BM148" s="21" t="s">
        <v>3703</v>
      </c>
    </row>
    <row r="149" s="1" customFormat="1" ht="25.5" customHeight="1">
      <c r="B149" s="45"/>
      <c r="C149" s="243" t="s">
        <v>374</v>
      </c>
      <c r="D149" s="243" t="s">
        <v>536</v>
      </c>
      <c r="E149" s="244" t="s">
        <v>3704</v>
      </c>
      <c r="F149" s="245" t="s">
        <v>3705</v>
      </c>
      <c r="G149" s="245"/>
      <c r="H149" s="245"/>
      <c r="I149" s="245"/>
      <c r="J149" s="246" t="s">
        <v>372</v>
      </c>
      <c r="K149" s="247">
        <v>2</v>
      </c>
      <c r="L149" s="248">
        <v>0</v>
      </c>
      <c r="M149" s="249"/>
      <c r="N149" s="250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0.00017000000000000001</v>
      </c>
      <c r="Y149" s="236">
        <f>X149*K149</f>
        <v>0.00034000000000000002</v>
      </c>
      <c r="Z149" s="236">
        <v>0</v>
      </c>
      <c r="AA149" s="237">
        <f>Z149*K149</f>
        <v>0</v>
      </c>
      <c r="AR149" s="21" t="s">
        <v>249</v>
      </c>
      <c r="AT149" s="21" t="s">
        <v>536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224</v>
      </c>
      <c r="BM149" s="21" t="s">
        <v>3706</v>
      </c>
    </row>
    <row r="150" s="1" customFormat="1" ht="25.5" customHeight="1">
      <c r="B150" s="45"/>
      <c r="C150" s="227" t="s">
        <v>378</v>
      </c>
      <c r="D150" s="227" t="s">
        <v>220</v>
      </c>
      <c r="E150" s="228" t="s">
        <v>3707</v>
      </c>
      <c r="F150" s="229" t="s">
        <v>3708</v>
      </c>
      <c r="G150" s="229"/>
      <c r="H150" s="229"/>
      <c r="I150" s="229"/>
      <c r="J150" s="230" t="s">
        <v>372</v>
      </c>
      <c r="K150" s="231">
        <v>2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224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224</v>
      </c>
      <c r="BM150" s="21" t="s">
        <v>3709</v>
      </c>
    </row>
    <row r="151" s="1" customFormat="1" ht="16.5" customHeight="1">
      <c r="B151" s="45"/>
      <c r="C151" s="243" t="s">
        <v>382</v>
      </c>
      <c r="D151" s="243" t="s">
        <v>536</v>
      </c>
      <c r="E151" s="244" t="s">
        <v>3710</v>
      </c>
      <c r="F151" s="245" t="s">
        <v>3711</v>
      </c>
      <c r="G151" s="245"/>
      <c r="H151" s="245"/>
      <c r="I151" s="245"/>
      <c r="J151" s="246" t="s">
        <v>372</v>
      </c>
      <c r="K151" s="247">
        <v>2</v>
      </c>
      <c r="L151" s="248">
        <v>0</v>
      </c>
      <c r="M151" s="249"/>
      <c r="N151" s="250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0.00032000000000000003</v>
      </c>
      <c r="Y151" s="236">
        <f>X151*K151</f>
        <v>0.00064000000000000005</v>
      </c>
      <c r="Z151" s="236">
        <v>0</v>
      </c>
      <c r="AA151" s="237">
        <f>Z151*K151</f>
        <v>0</v>
      </c>
      <c r="AR151" s="21" t="s">
        <v>249</v>
      </c>
      <c r="AT151" s="21" t="s">
        <v>536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224</v>
      </c>
      <c r="BM151" s="21" t="s">
        <v>3712</v>
      </c>
    </row>
    <row r="152" s="1" customFormat="1" ht="25.5" customHeight="1">
      <c r="B152" s="45"/>
      <c r="C152" s="227" t="s">
        <v>386</v>
      </c>
      <c r="D152" s="227" t="s">
        <v>220</v>
      </c>
      <c r="E152" s="228" t="s">
        <v>3713</v>
      </c>
      <c r="F152" s="229" t="s">
        <v>3714</v>
      </c>
      <c r="G152" s="229"/>
      <c r="H152" s="229"/>
      <c r="I152" s="229"/>
      <c r="J152" s="230" t="s">
        <v>372</v>
      </c>
      <c r="K152" s="231">
        <v>1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0.0016299999999999999</v>
      </c>
      <c r="Y152" s="236">
        <f>X152*K152</f>
        <v>0.0016299999999999999</v>
      </c>
      <c r="Z152" s="236">
        <v>0</v>
      </c>
      <c r="AA152" s="237">
        <f>Z152*K152</f>
        <v>0</v>
      </c>
      <c r="AR152" s="21" t="s">
        <v>224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224</v>
      </c>
      <c r="BM152" s="21" t="s">
        <v>3715</v>
      </c>
    </row>
    <row r="153" s="1" customFormat="1" ht="16.5" customHeight="1">
      <c r="B153" s="45"/>
      <c r="C153" s="243" t="s">
        <v>390</v>
      </c>
      <c r="D153" s="243" t="s">
        <v>536</v>
      </c>
      <c r="E153" s="244" t="s">
        <v>3716</v>
      </c>
      <c r="F153" s="245" t="s">
        <v>3717</v>
      </c>
      <c r="G153" s="245"/>
      <c r="H153" s="245"/>
      <c r="I153" s="245"/>
      <c r="J153" s="246" t="s">
        <v>372</v>
      </c>
      <c r="K153" s="247">
        <v>1</v>
      </c>
      <c r="L153" s="248">
        <v>0</v>
      </c>
      <c r="M153" s="249"/>
      <c r="N153" s="250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0.00080000000000000004</v>
      </c>
      <c r="Y153" s="236">
        <f>X153*K153</f>
        <v>0.00080000000000000004</v>
      </c>
      <c r="Z153" s="236">
        <v>0</v>
      </c>
      <c r="AA153" s="237">
        <f>Z153*K153</f>
        <v>0</v>
      </c>
      <c r="AR153" s="21" t="s">
        <v>249</v>
      </c>
      <c r="AT153" s="21" t="s">
        <v>536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224</v>
      </c>
      <c r="BM153" s="21" t="s">
        <v>3718</v>
      </c>
    </row>
    <row r="154" s="1" customFormat="1" ht="16.5" customHeight="1">
      <c r="B154" s="45"/>
      <c r="C154" s="243" t="s">
        <v>394</v>
      </c>
      <c r="D154" s="243" t="s">
        <v>536</v>
      </c>
      <c r="E154" s="244" t="s">
        <v>3719</v>
      </c>
      <c r="F154" s="245" t="s">
        <v>3720</v>
      </c>
      <c r="G154" s="245"/>
      <c r="H154" s="245"/>
      <c r="I154" s="245"/>
      <c r="J154" s="246" t="s">
        <v>1350</v>
      </c>
      <c r="K154" s="247">
        <v>1</v>
      </c>
      <c r="L154" s="248">
        <v>0</v>
      </c>
      <c r="M154" s="249"/>
      <c r="N154" s="250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6.0000000000000002E-05</v>
      </c>
      <c r="Y154" s="236">
        <f>X154*K154</f>
        <v>6.0000000000000002E-05</v>
      </c>
      <c r="Z154" s="236">
        <v>0</v>
      </c>
      <c r="AA154" s="237">
        <f>Z154*K154</f>
        <v>0</v>
      </c>
      <c r="AR154" s="21" t="s">
        <v>249</v>
      </c>
      <c r="AT154" s="21" t="s">
        <v>536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224</v>
      </c>
      <c r="BM154" s="21" t="s">
        <v>3721</v>
      </c>
    </row>
    <row r="155" s="1" customFormat="1" ht="16.5" customHeight="1">
      <c r="B155" s="45"/>
      <c r="C155" s="243" t="s">
        <v>398</v>
      </c>
      <c r="D155" s="243" t="s">
        <v>536</v>
      </c>
      <c r="E155" s="244" t="s">
        <v>3722</v>
      </c>
      <c r="F155" s="245" t="s">
        <v>3723</v>
      </c>
      <c r="G155" s="245"/>
      <c r="H155" s="245"/>
      <c r="I155" s="245"/>
      <c r="J155" s="246" t="s">
        <v>372</v>
      </c>
      <c r="K155" s="247">
        <v>1</v>
      </c>
      <c r="L155" s="248">
        <v>0</v>
      </c>
      <c r="M155" s="249"/>
      <c r="N155" s="250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0.00068999999999999997</v>
      </c>
      <c r="Y155" s="236">
        <f>X155*K155</f>
        <v>0.00068999999999999997</v>
      </c>
      <c r="Z155" s="236">
        <v>0</v>
      </c>
      <c r="AA155" s="237">
        <f>Z155*K155</f>
        <v>0</v>
      </c>
      <c r="AR155" s="21" t="s">
        <v>249</v>
      </c>
      <c r="AT155" s="21" t="s">
        <v>536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224</v>
      </c>
      <c r="BM155" s="21" t="s">
        <v>3724</v>
      </c>
    </row>
    <row r="156" s="1" customFormat="1" ht="25.5" customHeight="1">
      <c r="B156" s="45"/>
      <c r="C156" s="227" t="s">
        <v>402</v>
      </c>
      <c r="D156" s="227" t="s">
        <v>220</v>
      </c>
      <c r="E156" s="228" t="s">
        <v>3725</v>
      </c>
      <c r="F156" s="229" t="s">
        <v>3726</v>
      </c>
      <c r="G156" s="229"/>
      <c r="H156" s="229"/>
      <c r="I156" s="229"/>
      <c r="J156" s="230" t="s">
        <v>429</v>
      </c>
      <c r="K156" s="231">
        <v>98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224</v>
      </c>
      <c r="AT156" s="21" t="s">
        <v>220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224</v>
      </c>
      <c r="BM156" s="21" t="s">
        <v>3727</v>
      </c>
    </row>
    <row r="157" s="1" customFormat="1" ht="16.5" customHeight="1">
      <c r="B157" s="45"/>
      <c r="C157" s="227" t="s">
        <v>406</v>
      </c>
      <c r="D157" s="227" t="s">
        <v>220</v>
      </c>
      <c r="E157" s="228" t="s">
        <v>3728</v>
      </c>
      <c r="F157" s="229" t="s">
        <v>3729</v>
      </c>
      <c r="G157" s="229"/>
      <c r="H157" s="229"/>
      <c r="I157" s="229"/>
      <c r="J157" s="230" t="s">
        <v>429</v>
      </c>
      <c r="K157" s="231">
        <v>98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224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224</v>
      </c>
      <c r="BM157" s="21" t="s">
        <v>3730</v>
      </c>
    </row>
    <row r="158" s="1" customFormat="1" ht="25.5" customHeight="1">
      <c r="B158" s="45"/>
      <c r="C158" s="227" t="s">
        <v>410</v>
      </c>
      <c r="D158" s="227" t="s">
        <v>220</v>
      </c>
      <c r="E158" s="228" t="s">
        <v>3731</v>
      </c>
      <c r="F158" s="229" t="s">
        <v>3732</v>
      </c>
      <c r="G158" s="229"/>
      <c r="H158" s="229"/>
      <c r="I158" s="229"/>
      <c r="J158" s="230" t="s">
        <v>372</v>
      </c>
      <c r="K158" s="231">
        <v>1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0.46005000000000001</v>
      </c>
      <c r="Y158" s="236">
        <f>X158*K158</f>
        <v>0.46005000000000001</v>
      </c>
      <c r="Z158" s="236">
        <v>0</v>
      </c>
      <c r="AA158" s="237">
        <f>Z158*K158</f>
        <v>0</v>
      </c>
      <c r="AR158" s="21" t="s">
        <v>224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224</v>
      </c>
      <c r="BM158" s="21" t="s">
        <v>3733</v>
      </c>
    </row>
    <row r="159" s="1" customFormat="1" ht="51" customHeight="1">
      <c r="B159" s="45"/>
      <c r="C159" s="227" t="s">
        <v>414</v>
      </c>
      <c r="D159" s="227" t="s">
        <v>220</v>
      </c>
      <c r="E159" s="228" t="s">
        <v>3734</v>
      </c>
      <c r="F159" s="229" t="s">
        <v>3735</v>
      </c>
      <c r="G159" s="229"/>
      <c r="H159" s="229"/>
      <c r="I159" s="229"/>
      <c r="J159" s="230" t="s">
        <v>372</v>
      </c>
      <c r="K159" s="231">
        <v>1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1.3900699999999999</v>
      </c>
      <c r="Y159" s="236">
        <f>X159*K159</f>
        <v>1.3900699999999999</v>
      </c>
      <c r="Z159" s="236">
        <v>0</v>
      </c>
      <c r="AA159" s="237">
        <f>Z159*K159</f>
        <v>0</v>
      </c>
      <c r="AR159" s="21" t="s">
        <v>224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224</v>
      </c>
      <c r="BM159" s="21" t="s">
        <v>3736</v>
      </c>
    </row>
    <row r="160" s="1" customFormat="1" ht="25.5" customHeight="1">
      <c r="B160" s="45"/>
      <c r="C160" s="227" t="s">
        <v>418</v>
      </c>
      <c r="D160" s="227" t="s">
        <v>220</v>
      </c>
      <c r="E160" s="228" t="s">
        <v>2191</v>
      </c>
      <c r="F160" s="229" t="s">
        <v>3737</v>
      </c>
      <c r="G160" s="229"/>
      <c r="H160" s="229"/>
      <c r="I160" s="229"/>
      <c r="J160" s="230" t="s">
        <v>429</v>
      </c>
      <c r="K160" s="231">
        <v>100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0.00019000000000000001</v>
      </c>
      <c r="Y160" s="236">
        <f>X160*K160</f>
        <v>0.019</v>
      </c>
      <c r="Z160" s="236">
        <v>0</v>
      </c>
      <c r="AA160" s="237">
        <f>Z160*K160</f>
        <v>0</v>
      </c>
      <c r="AR160" s="21" t="s">
        <v>224</v>
      </c>
      <c r="AT160" s="21" t="s">
        <v>220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224</v>
      </c>
      <c r="BM160" s="21" t="s">
        <v>3738</v>
      </c>
    </row>
    <row r="161" s="10" customFormat="1" ht="29.88" customHeight="1">
      <c r="B161" s="213"/>
      <c r="C161" s="214"/>
      <c r="D161" s="224" t="s">
        <v>3028</v>
      </c>
      <c r="E161" s="224"/>
      <c r="F161" s="224"/>
      <c r="G161" s="224"/>
      <c r="H161" s="224"/>
      <c r="I161" s="224"/>
      <c r="J161" s="224"/>
      <c r="K161" s="224"/>
      <c r="L161" s="224"/>
      <c r="M161" s="224"/>
      <c r="N161" s="238">
        <f>BK161</f>
        <v>0</v>
      </c>
      <c r="O161" s="239"/>
      <c r="P161" s="239"/>
      <c r="Q161" s="239"/>
      <c r="R161" s="217"/>
      <c r="T161" s="218"/>
      <c r="U161" s="214"/>
      <c r="V161" s="214"/>
      <c r="W161" s="219">
        <f>SUM(W162:W163)</f>
        <v>0</v>
      </c>
      <c r="X161" s="214"/>
      <c r="Y161" s="219">
        <f>SUM(Y162:Y163)</f>
        <v>0.00063999999999999994</v>
      </c>
      <c r="Z161" s="214"/>
      <c r="AA161" s="220">
        <f>SUM(AA162:AA163)</f>
        <v>0.035000000000000003</v>
      </c>
      <c r="AR161" s="221" t="s">
        <v>40</v>
      </c>
      <c r="AT161" s="222" t="s">
        <v>83</v>
      </c>
      <c r="AU161" s="222" t="s">
        <v>40</v>
      </c>
      <c r="AY161" s="221" t="s">
        <v>219</v>
      </c>
      <c r="BK161" s="223">
        <f>SUM(BK162:BK163)</f>
        <v>0</v>
      </c>
    </row>
    <row r="162" s="1" customFormat="1" ht="25.5" customHeight="1">
      <c r="B162" s="45"/>
      <c r="C162" s="227" t="s">
        <v>422</v>
      </c>
      <c r="D162" s="227" t="s">
        <v>220</v>
      </c>
      <c r="E162" s="228" t="s">
        <v>3739</v>
      </c>
      <c r="F162" s="229" t="s">
        <v>3740</v>
      </c>
      <c r="G162" s="229"/>
      <c r="H162" s="229"/>
      <c r="I162" s="229"/>
      <c r="J162" s="230" t="s">
        <v>429</v>
      </c>
      <c r="K162" s="231">
        <v>0.5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0.00122</v>
      </c>
      <c r="Y162" s="236">
        <f>X162*K162</f>
        <v>0.00060999999999999997</v>
      </c>
      <c r="Z162" s="236">
        <v>0.070000000000000007</v>
      </c>
      <c r="AA162" s="237">
        <f>Z162*K162</f>
        <v>0.035000000000000003</v>
      </c>
      <c r="AR162" s="21" t="s">
        <v>224</v>
      </c>
      <c r="AT162" s="21" t="s">
        <v>220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224</v>
      </c>
      <c r="BM162" s="21" t="s">
        <v>3741</v>
      </c>
    </row>
    <row r="163" s="1" customFormat="1" ht="16.5" customHeight="1">
      <c r="B163" s="45"/>
      <c r="C163" s="227" t="s">
        <v>426</v>
      </c>
      <c r="D163" s="227" t="s">
        <v>220</v>
      </c>
      <c r="E163" s="228" t="s">
        <v>3662</v>
      </c>
      <c r="F163" s="229" t="s">
        <v>3663</v>
      </c>
      <c r="G163" s="229"/>
      <c r="H163" s="229"/>
      <c r="I163" s="229"/>
      <c r="J163" s="230" t="s">
        <v>372</v>
      </c>
      <c r="K163" s="231">
        <v>1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3.0000000000000001E-05</v>
      </c>
      <c r="Y163" s="236">
        <f>X163*K163</f>
        <v>3.0000000000000001E-05</v>
      </c>
      <c r="Z163" s="236">
        <v>0</v>
      </c>
      <c r="AA163" s="237">
        <f>Z163*K163</f>
        <v>0</v>
      </c>
      <c r="AR163" s="21" t="s">
        <v>224</v>
      </c>
      <c r="AT163" s="21" t="s">
        <v>220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224</v>
      </c>
      <c r="BM163" s="21" t="s">
        <v>3742</v>
      </c>
    </row>
    <row r="164" s="10" customFormat="1" ht="29.88" customHeight="1">
      <c r="B164" s="213"/>
      <c r="C164" s="214"/>
      <c r="D164" s="224" t="s">
        <v>290</v>
      </c>
      <c r="E164" s="224"/>
      <c r="F164" s="224"/>
      <c r="G164" s="224"/>
      <c r="H164" s="224"/>
      <c r="I164" s="224"/>
      <c r="J164" s="224"/>
      <c r="K164" s="224"/>
      <c r="L164" s="224"/>
      <c r="M164" s="224"/>
      <c r="N164" s="238">
        <f>BK164</f>
        <v>0</v>
      </c>
      <c r="O164" s="239"/>
      <c r="P164" s="239"/>
      <c r="Q164" s="239"/>
      <c r="R164" s="217"/>
      <c r="T164" s="218"/>
      <c r="U164" s="214"/>
      <c r="V164" s="214"/>
      <c r="W164" s="219">
        <f>W165</f>
        <v>0</v>
      </c>
      <c r="X164" s="214"/>
      <c r="Y164" s="219">
        <f>Y165</f>
        <v>0</v>
      </c>
      <c r="Z164" s="214"/>
      <c r="AA164" s="220">
        <f>AA165</f>
        <v>0</v>
      </c>
      <c r="AR164" s="221" t="s">
        <v>40</v>
      </c>
      <c r="AT164" s="222" t="s">
        <v>83</v>
      </c>
      <c r="AU164" s="222" t="s">
        <v>40</v>
      </c>
      <c r="AY164" s="221" t="s">
        <v>219</v>
      </c>
      <c r="BK164" s="223">
        <f>BK165</f>
        <v>0</v>
      </c>
    </row>
    <row r="165" s="1" customFormat="1" ht="25.5" customHeight="1">
      <c r="B165" s="45"/>
      <c r="C165" s="227" t="s">
        <v>431</v>
      </c>
      <c r="D165" s="227" t="s">
        <v>220</v>
      </c>
      <c r="E165" s="228" t="s">
        <v>3665</v>
      </c>
      <c r="F165" s="229" t="s">
        <v>3666</v>
      </c>
      <c r="G165" s="229"/>
      <c r="H165" s="229"/>
      <c r="I165" s="229"/>
      <c r="J165" s="230" t="s">
        <v>239</v>
      </c>
      <c r="K165" s="231">
        <v>77.826999999999998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224</v>
      </c>
      <c r="AT165" s="21" t="s">
        <v>220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224</v>
      </c>
      <c r="BM165" s="21" t="s">
        <v>3743</v>
      </c>
    </row>
    <row r="166" s="10" customFormat="1" ht="37.44001" customHeight="1">
      <c r="B166" s="213"/>
      <c r="C166" s="214"/>
      <c r="D166" s="215" t="s">
        <v>194</v>
      </c>
      <c r="E166" s="215"/>
      <c r="F166" s="215"/>
      <c r="G166" s="215"/>
      <c r="H166" s="215"/>
      <c r="I166" s="215"/>
      <c r="J166" s="215"/>
      <c r="K166" s="215"/>
      <c r="L166" s="215"/>
      <c r="M166" s="215"/>
      <c r="N166" s="240">
        <f>BK166</f>
        <v>0</v>
      </c>
      <c r="O166" s="241"/>
      <c r="P166" s="241"/>
      <c r="Q166" s="241"/>
      <c r="R166" s="217"/>
      <c r="T166" s="218"/>
      <c r="U166" s="214"/>
      <c r="V166" s="214"/>
      <c r="W166" s="219">
        <f>W167</f>
        <v>0</v>
      </c>
      <c r="X166" s="214"/>
      <c r="Y166" s="219">
        <f>Y167</f>
        <v>0.0097540000000000005</v>
      </c>
      <c r="Z166" s="214"/>
      <c r="AA166" s="220">
        <f>AA167</f>
        <v>0.0067000000000000002</v>
      </c>
      <c r="AR166" s="221" t="s">
        <v>93</v>
      </c>
      <c r="AT166" s="222" t="s">
        <v>83</v>
      </c>
      <c r="AU166" s="222" t="s">
        <v>84</v>
      </c>
      <c r="AY166" s="221" t="s">
        <v>219</v>
      </c>
      <c r="BK166" s="223">
        <f>BK167</f>
        <v>0</v>
      </c>
    </row>
    <row r="167" s="10" customFormat="1" ht="19.92" customHeight="1">
      <c r="B167" s="213"/>
      <c r="C167" s="214"/>
      <c r="D167" s="224" t="s">
        <v>3029</v>
      </c>
      <c r="E167" s="224"/>
      <c r="F167" s="224"/>
      <c r="G167" s="224"/>
      <c r="H167" s="224"/>
      <c r="I167" s="224"/>
      <c r="J167" s="224"/>
      <c r="K167" s="224"/>
      <c r="L167" s="224"/>
      <c r="M167" s="224"/>
      <c r="N167" s="225">
        <f>BK167</f>
        <v>0</v>
      </c>
      <c r="O167" s="226"/>
      <c r="P167" s="226"/>
      <c r="Q167" s="226"/>
      <c r="R167" s="217"/>
      <c r="T167" s="218"/>
      <c r="U167" s="214"/>
      <c r="V167" s="214"/>
      <c r="W167" s="219">
        <f>SUM(W168:W172)</f>
        <v>0</v>
      </c>
      <c r="X167" s="214"/>
      <c r="Y167" s="219">
        <f>SUM(Y168:Y172)</f>
        <v>0.0097540000000000005</v>
      </c>
      <c r="Z167" s="214"/>
      <c r="AA167" s="220">
        <f>SUM(AA168:AA172)</f>
        <v>0.0067000000000000002</v>
      </c>
      <c r="AR167" s="221" t="s">
        <v>93</v>
      </c>
      <c r="AT167" s="222" t="s">
        <v>83</v>
      </c>
      <c r="AU167" s="222" t="s">
        <v>40</v>
      </c>
      <c r="AY167" s="221" t="s">
        <v>219</v>
      </c>
      <c r="BK167" s="223">
        <f>SUM(BK168:BK172)</f>
        <v>0</v>
      </c>
    </row>
    <row r="168" s="1" customFormat="1" ht="25.5" customHeight="1">
      <c r="B168" s="45"/>
      <c r="C168" s="227" t="s">
        <v>435</v>
      </c>
      <c r="D168" s="227" t="s">
        <v>220</v>
      </c>
      <c r="E168" s="228" t="s">
        <v>3744</v>
      </c>
      <c r="F168" s="229" t="s">
        <v>3745</v>
      </c>
      <c r="G168" s="229"/>
      <c r="H168" s="229"/>
      <c r="I168" s="229"/>
      <c r="J168" s="230" t="s">
        <v>429</v>
      </c>
      <c r="K168" s="231">
        <v>1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0.0064000000000000003</v>
      </c>
      <c r="Y168" s="236">
        <f>X168*K168</f>
        <v>0.0064000000000000003</v>
      </c>
      <c r="Z168" s="236">
        <v>0</v>
      </c>
      <c r="AA168" s="237">
        <f>Z168*K168</f>
        <v>0</v>
      </c>
      <c r="AR168" s="21" t="s">
        <v>268</v>
      </c>
      <c r="AT168" s="21" t="s">
        <v>220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268</v>
      </c>
      <c r="BM168" s="21" t="s">
        <v>3746</v>
      </c>
    </row>
    <row r="169" s="1" customFormat="1" ht="25.5" customHeight="1">
      <c r="B169" s="45"/>
      <c r="C169" s="227" t="s">
        <v>439</v>
      </c>
      <c r="D169" s="227" t="s">
        <v>220</v>
      </c>
      <c r="E169" s="228" t="s">
        <v>3747</v>
      </c>
      <c r="F169" s="229" t="s">
        <v>3748</v>
      </c>
      <c r="G169" s="229"/>
      <c r="H169" s="229"/>
      <c r="I169" s="229"/>
      <c r="J169" s="230" t="s">
        <v>429</v>
      </c>
      <c r="K169" s="231">
        <v>1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22</v>
      </c>
      <c r="U169" s="55" t="s">
        <v>49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0.0067000000000000002</v>
      </c>
      <c r="AA169" s="237">
        <f>Z169*K169</f>
        <v>0.0067000000000000002</v>
      </c>
      <c r="AR169" s="21" t="s">
        <v>268</v>
      </c>
      <c r="AT169" s="21" t="s">
        <v>220</v>
      </c>
      <c r="AU169" s="21" t="s">
        <v>93</v>
      </c>
      <c r="AY169" s="21" t="s">
        <v>219</v>
      </c>
      <c r="BE169" s="152">
        <f>IF(U169="základní",N169,0)</f>
        <v>0</v>
      </c>
      <c r="BF169" s="152">
        <f>IF(U169="snížená",N169,0)</f>
        <v>0</v>
      </c>
      <c r="BG169" s="152">
        <f>IF(U169="zákl. přenesená",N169,0)</f>
        <v>0</v>
      </c>
      <c r="BH169" s="152">
        <f>IF(U169="sníž. přenesená",N169,0)</f>
        <v>0</v>
      </c>
      <c r="BI169" s="152">
        <f>IF(U169="nulová",N169,0)</f>
        <v>0</v>
      </c>
      <c r="BJ169" s="21" t="s">
        <v>40</v>
      </c>
      <c r="BK169" s="152">
        <f>ROUND(L169*K169,2)</f>
        <v>0</v>
      </c>
      <c r="BL169" s="21" t="s">
        <v>268</v>
      </c>
      <c r="BM169" s="21" t="s">
        <v>3749</v>
      </c>
    </row>
    <row r="170" s="1" customFormat="1" ht="25.5" customHeight="1">
      <c r="B170" s="45"/>
      <c r="C170" s="227" t="s">
        <v>443</v>
      </c>
      <c r="D170" s="227" t="s">
        <v>220</v>
      </c>
      <c r="E170" s="228" t="s">
        <v>3318</v>
      </c>
      <c r="F170" s="229" t="s">
        <v>3319</v>
      </c>
      <c r="G170" s="229"/>
      <c r="H170" s="229"/>
      <c r="I170" s="229"/>
      <c r="J170" s="230" t="s">
        <v>372</v>
      </c>
      <c r="K170" s="231">
        <v>2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2.0000000000000002E-05</v>
      </c>
      <c r="Y170" s="236">
        <f>X170*K170</f>
        <v>4.0000000000000003E-05</v>
      </c>
      <c r="Z170" s="236">
        <v>0</v>
      </c>
      <c r="AA170" s="237">
        <f>Z170*K170</f>
        <v>0</v>
      </c>
      <c r="AR170" s="21" t="s">
        <v>268</v>
      </c>
      <c r="AT170" s="21" t="s">
        <v>220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268</v>
      </c>
      <c r="BM170" s="21" t="s">
        <v>3750</v>
      </c>
    </row>
    <row r="171" s="1" customFormat="1" ht="25.5" customHeight="1">
      <c r="B171" s="45"/>
      <c r="C171" s="243" t="s">
        <v>447</v>
      </c>
      <c r="D171" s="243" t="s">
        <v>536</v>
      </c>
      <c r="E171" s="244" t="s">
        <v>3321</v>
      </c>
      <c r="F171" s="245" t="s">
        <v>3751</v>
      </c>
      <c r="G171" s="245"/>
      <c r="H171" s="245"/>
      <c r="I171" s="245"/>
      <c r="J171" s="246" t="s">
        <v>372</v>
      </c>
      <c r="K171" s="247">
        <v>2</v>
      </c>
      <c r="L171" s="248">
        <v>0</v>
      </c>
      <c r="M171" s="249"/>
      <c r="N171" s="250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0.0016570000000000001</v>
      </c>
      <c r="Y171" s="236">
        <f>X171*K171</f>
        <v>0.0033140000000000001</v>
      </c>
      <c r="Z171" s="236">
        <v>0</v>
      </c>
      <c r="AA171" s="237">
        <f>Z171*K171</f>
        <v>0</v>
      </c>
      <c r="AR171" s="21" t="s">
        <v>414</v>
      </c>
      <c r="AT171" s="21" t="s">
        <v>536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268</v>
      </c>
      <c r="BM171" s="21" t="s">
        <v>3752</v>
      </c>
    </row>
    <row r="172" s="1" customFormat="1" ht="25.5" customHeight="1">
      <c r="B172" s="45"/>
      <c r="C172" s="227" t="s">
        <v>451</v>
      </c>
      <c r="D172" s="227" t="s">
        <v>220</v>
      </c>
      <c r="E172" s="228" t="s">
        <v>3342</v>
      </c>
      <c r="F172" s="229" t="s">
        <v>3343</v>
      </c>
      <c r="G172" s="229"/>
      <c r="H172" s="229"/>
      <c r="I172" s="229"/>
      <c r="J172" s="230" t="s">
        <v>273</v>
      </c>
      <c r="K172" s="242">
        <v>0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268</v>
      </c>
      <c r="AT172" s="21" t="s">
        <v>220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268</v>
      </c>
      <c r="BM172" s="21" t="s">
        <v>3753</v>
      </c>
    </row>
    <row r="173" s="1" customFormat="1" ht="49.92" customHeight="1">
      <c r="B173" s="45"/>
      <c r="C173" s="46"/>
      <c r="D173" s="215" t="s">
        <v>282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240">
        <f>BK173</f>
        <v>0</v>
      </c>
      <c r="O173" s="241"/>
      <c r="P173" s="241"/>
      <c r="Q173" s="241"/>
      <c r="R173" s="47"/>
      <c r="T173" s="201"/>
      <c r="U173" s="71"/>
      <c r="V173" s="71"/>
      <c r="W173" s="71"/>
      <c r="X173" s="71"/>
      <c r="Y173" s="71"/>
      <c r="Z173" s="71"/>
      <c r="AA173" s="73"/>
      <c r="AT173" s="21" t="s">
        <v>83</v>
      </c>
      <c r="AU173" s="21" t="s">
        <v>84</v>
      </c>
      <c r="AY173" s="21" t="s">
        <v>283</v>
      </c>
      <c r="BK173" s="152">
        <v>0</v>
      </c>
    </row>
    <row r="174" s="1" customFormat="1" ht="6.96" customHeight="1">
      <c r="B174" s="74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6"/>
    </row>
  </sheetData>
  <sheetProtection sheet="1" formatColumns="0" formatRows="0" objects="1" scenarios="1" spinCount="10" saltValue="BaFBIBJzy6c3dw5f7bbYx8/U6+8E1tCU1m+oETrRs5ajhg8YtdRj7elUJgYZkuu3JWtO1CaS3WnIH/m4k9WGWA==" hashValue="VJiHFPWRpQzzqKbTTSM3kxxcernv7VGvlwke5D4mbV+TIW5W3LrWTgZS2/DnaSrogGHqyXf5kOhNzidQDP32FA==" algorithmName="SHA-512" password="CC35"/>
  <mergeCells count="204">
    <mergeCell ref="N172:Q172"/>
    <mergeCell ref="N171:Q171"/>
    <mergeCell ref="N173:Q173"/>
    <mergeCell ref="F160:I160"/>
    <mergeCell ref="F159:I159"/>
    <mergeCell ref="F162:I162"/>
    <mergeCell ref="F163:I163"/>
    <mergeCell ref="F165:I165"/>
    <mergeCell ref="F168:I168"/>
    <mergeCell ref="F169:I169"/>
    <mergeCell ref="F170:I170"/>
    <mergeCell ref="F171:I171"/>
    <mergeCell ref="F172:I172"/>
    <mergeCell ref="L160:M160"/>
    <mergeCell ref="L159:M159"/>
    <mergeCell ref="L162:M162"/>
    <mergeCell ref="L163:M163"/>
    <mergeCell ref="L165:M165"/>
    <mergeCell ref="L168:M168"/>
    <mergeCell ref="L169:M169"/>
    <mergeCell ref="L170:M170"/>
    <mergeCell ref="L171:M171"/>
    <mergeCell ref="L172:M172"/>
    <mergeCell ref="N155:Q155"/>
    <mergeCell ref="N156:Q156"/>
    <mergeCell ref="N157:Q157"/>
    <mergeCell ref="N158:Q158"/>
    <mergeCell ref="N159:Q159"/>
    <mergeCell ref="N160:Q160"/>
    <mergeCell ref="N162:Q162"/>
    <mergeCell ref="N163:Q163"/>
    <mergeCell ref="N165:Q165"/>
    <mergeCell ref="N168:Q168"/>
    <mergeCell ref="N169:Q169"/>
    <mergeCell ref="N170:Q170"/>
    <mergeCell ref="N161:Q161"/>
    <mergeCell ref="N164:Q164"/>
    <mergeCell ref="N166:Q166"/>
    <mergeCell ref="N167:Q16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F128:I128"/>
    <mergeCell ref="F132:I132"/>
    <mergeCell ref="F131:I131"/>
    <mergeCell ref="F129:I129"/>
    <mergeCell ref="F130:I130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2:I142"/>
    <mergeCell ref="F143:I143"/>
    <mergeCell ref="L128:M128"/>
    <mergeCell ref="L134:M134"/>
    <mergeCell ref="L129:M129"/>
    <mergeCell ref="L130:M130"/>
    <mergeCell ref="L131:M131"/>
    <mergeCell ref="L132:M132"/>
    <mergeCell ref="L133:M133"/>
    <mergeCell ref="L135:M135"/>
    <mergeCell ref="L136:M136"/>
    <mergeCell ref="L137:M137"/>
    <mergeCell ref="L138:M138"/>
    <mergeCell ref="L139:M139"/>
    <mergeCell ref="L140:M140"/>
    <mergeCell ref="L142:M142"/>
    <mergeCell ref="L143:M143"/>
    <mergeCell ref="N139:Q139"/>
    <mergeCell ref="N142:Q142"/>
    <mergeCell ref="N140:Q140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41:Q141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138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3754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N93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(SUM(BE93:BE100)+SUM(BE119:BE122))</f>
        <v>0</v>
      </c>
      <c r="I33" s="46"/>
      <c r="J33" s="46"/>
      <c r="K33" s="46"/>
      <c r="L33" s="46"/>
      <c r="M33" s="170">
        <f>ROUND((SUM(BE93:BE100)+SUM(BE119:BE122)),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(SUM(BF93:BF100)+SUM(BF119:BF122))</f>
        <v>0</v>
      </c>
      <c r="I34" s="46"/>
      <c r="J34" s="46"/>
      <c r="K34" s="46"/>
      <c r="L34" s="46"/>
      <c r="M34" s="170">
        <f>ROUND((SUM(BF93:BF100)+SUM(BF119:BF122)),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(SUM(BG93:BG100)+SUM(BG119:BG122))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(SUM(BH93:BH100)+SUM(BH119:BH122))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(SUM(BI93:BI100)+SUM(BI119:BI122))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012 - Sadové úpravy, zeleň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N119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N120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N121</f>
        <v>0</v>
      </c>
      <c r="O91" s="133"/>
      <c r="P91" s="133"/>
      <c r="Q91" s="133"/>
      <c r="R91" s="191"/>
      <c r="T91" s="192"/>
      <c r="U91" s="192"/>
    </row>
    <row r="92" s="1" customFormat="1" ht="21.84" customHeight="1"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/>
      <c r="T92" s="179"/>
      <c r="U92" s="179"/>
    </row>
    <row r="93" s="1" customFormat="1" ht="29.28" customHeight="1">
      <c r="B93" s="45"/>
      <c r="C93" s="182" t="s">
        <v>197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183">
        <f>ROUND(N94+N95+N96+N97+N98+N99,0)</f>
        <v>0</v>
      </c>
      <c r="O93" s="193"/>
      <c r="P93" s="193"/>
      <c r="Q93" s="193"/>
      <c r="R93" s="47"/>
      <c r="T93" s="194"/>
      <c r="U93" s="195" t="s">
        <v>48</v>
      </c>
    </row>
    <row r="94" s="1" customFormat="1" ht="18" customHeight="1">
      <c r="B94" s="45"/>
      <c r="C94" s="46"/>
      <c r="D94" s="153" t="s">
        <v>198</v>
      </c>
      <c r="E94" s="147"/>
      <c r="F94" s="147"/>
      <c r="G94" s="147"/>
      <c r="H94" s="147"/>
      <c r="I94" s="46"/>
      <c r="J94" s="46"/>
      <c r="K94" s="46"/>
      <c r="L94" s="46"/>
      <c r="M94" s="46"/>
      <c r="N94" s="148">
        <f>ROUND(N89*T94,0)</f>
        <v>0</v>
      </c>
      <c r="O94" s="135"/>
      <c r="P94" s="135"/>
      <c r="Q94" s="135"/>
      <c r="R94" s="47"/>
      <c r="S94" s="196"/>
      <c r="T94" s="197"/>
      <c r="U94" s="198" t="s">
        <v>49</v>
      </c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9" t="s">
        <v>162</v>
      </c>
      <c r="AZ94" s="196"/>
      <c r="BA94" s="196"/>
      <c r="BB94" s="196"/>
      <c r="BC94" s="196"/>
      <c r="BD94" s="196"/>
      <c r="BE94" s="200">
        <f>IF(U94="základní",N94,0)</f>
        <v>0</v>
      </c>
      <c r="BF94" s="200">
        <f>IF(U94="snížená",N94,0)</f>
        <v>0</v>
      </c>
      <c r="BG94" s="200">
        <f>IF(U94="zákl. přenesená",N94,0)</f>
        <v>0</v>
      </c>
      <c r="BH94" s="200">
        <f>IF(U94="sníž. přenesená",N94,0)</f>
        <v>0</v>
      </c>
      <c r="BI94" s="200">
        <f>IF(U94="nulová",N94,0)</f>
        <v>0</v>
      </c>
      <c r="BJ94" s="199" t="s">
        <v>40</v>
      </c>
      <c r="BK94" s="196"/>
      <c r="BL94" s="196"/>
      <c r="BM94" s="196"/>
    </row>
    <row r="95" s="1" customFormat="1" ht="18" customHeight="1">
      <c r="B95" s="45"/>
      <c r="C95" s="46"/>
      <c r="D95" s="153" t="s">
        <v>199</v>
      </c>
      <c r="E95" s="147"/>
      <c r="F95" s="147"/>
      <c r="G95" s="147"/>
      <c r="H95" s="147"/>
      <c r="I95" s="46"/>
      <c r="J95" s="46"/>
      <c r="K95" s="46"/>
      <c r="L95" s="46"/>
      <c r="M95" s="46"/>
      <c r="N95" s="148">
        <f>ROUND(N89*T95,0)</f>
        <v>0</v>
      </c>
      <c r="O95" s="135"/>
      <c r="P95" s="135"/>
      <c r="Q95" s="135"/>
      <c r="R95" s="47"/>
      <c r="S95" s="196"/>
      <c r="T95" s="197"/>
      <c r="U95" s="198" t="s">
        <v>49</v>
      </c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9" t="s">
        <v>162</v>
      </c>
      <c r="AZ95" s="196"/>
      <c r="BA95" s="196"/>
      <c r="BB95" s="196"/>
      <c r="BC95" s="196"/>
      <c r="BD95" s="196"/>
      <c r="BE95" s="200">
        <f>IF(U95="základní",N95,0)</f>
        <v>0</v>
      </c>
      <c r="BF95" s="200">
        <f>IF(U95="snížená",N95,0)</f>
        <v>0</v>
      </c>
      <c r="BG95" s="200">
        <f>IF(U95="zákl. přenesená",N95,0)</f>
        <v>0</v>
      </c>
      <c r="BH95" s="200">
        <f>IF(U95="sníž. přenesená",N95,0)</f>
        <v>0</v>
      </c>
      <c r="BI95" s="200">
        <f>IF(U95="nulová",N95,0)</f>
        <v>0</v>
      </c>
      <c r="BJ95" s="199" t="s">
        <v>40</v>
      </c>
      <c r="BK95" s="196"/>
      <c r="BL95" s="196"/>
      <c r="BM95" s="196"/>
    </row>
    <row r="96" s="1" customFormat="1" ht="18" customHeight="1">
      <c r="B96" s="45"/>
      <c r="C96" s="46"/>
      <c r="D96" s="153" t="s">
        <v>200</v>
      </c>
      <c r="E96" s="147"/>
      <c r="F96" s="147"/>
      <c r="G96" s="147"/>
      <c r="H96" s="147"/>
      <c r="I96" s="46"/>
      <c r="J96" s="46"/>
      <c r="K96" s="46"/>
      <c r="L96" s="46"/>
      <c r="M96" s="46"/>
      <c r="N96" s="148">
        <f>ROUND(N89*T96,0)</f>
        <v>0</v>
      </c>
      <c r="O96" s="135"/>
      <c r="P96" s="135"/>
      <c r="Q96" s="135"/>
      <c r="R96" s="47"/>
      <c r="S96" s="196"/>
      <c r="T96" s="197"/>
      <c r="U96" s="198" t="s">
        <v>49</v>
      </c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9" t="s">
        <v>162</v>
      </c>
      <c r="AZ96" s="196"/>
      <c r="BA96" s="196"/>
      <c r="BB96" s="196"/>
      <c r="BC96" s="196"/>
      <c r="BD96" s="196"/>
      <c r="BE96" s="200">
        <f>IF(U96="základní",N96,0)</f>
        <v>0</v>
      </c>
      <c r="BF96" s="200">
        <f>IF(U96="snížená",N96,0)</f>
        <v>0</v>
      </c>
      <c r="BG96" s="200">
        <f>IF(U96="zákl. přenesená",N96,0)</f>
        <v>0</v>
      </c>
      <c r="BH96" s="200">
        <f>IF(U96="sníž. přenesená",N96,0)</f>
        <v>0</v>
      </c>
      <c r="BI96" s="200">
        <f>IF(U96="nulová",N96,0)</f>
        <v>0</v>
      </c>
      <c r="BJ96" s="199" t="s">
        <v>40</v>
      </c>
      <c r="BK96" s="196"/>
      <c r="BL96" s="196"/>
      <c r="BM96" s="196"/>
    </row>
    <row r="97" s="1" customFormat="1" ht="18" customHeight="1">
      <c r="B97" s="45"/>
      <c r="C97" s="46"/>
      <c r="D97" s="153" t="s">
        <v>201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ROUND(N89*T97,0)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202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ROUND(N89*T98,0)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47" t="s">
        <v>203</v>
      </c>
      <c r="E99" s="46"/>
      <c r="F99" s="46"/>
      <c r="G99" s="46"/>
      <c r="H99" s="46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201"/>
      <c r="U99" s="202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204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179"/>
      <c r="U100" s="179"/>
    </row>
    <row r="101" s="1" customFormat="1" ht="29.28" customHeight="1">
      <c r="B101" s="45"/>
      <c r="C101" s="158" t="s">
        <v>174</v>
      </c>
      <c r="D101" s="159"/>
      <c r="E101" s="159"/>
      <c r="F101" s="159"/>
      <c r="G101" s="159"/>
      <c r="H101" s="159"/>
      <c r="I101" s="159"/>
      <c r="J101" s="159"/>
      <c r="K101" s="159"/>
      <c r="L101" s="160">
        <f>ROUND(SUM(N89+N93),0)</f>
        <v>0</v>
      </c>
      <c r="M101" s="160"/>
      <c r="N101" s="160"/>
      <c r="O101" s="160"/>
      <c r="P101" s="160"/>
      <c r="Q101" s="160"/>
      <c r="R101" s="47"/>
      <c r="T101" s="179"/>
      <c r="U101" s="179"/>
    </row>
    <row r="102" s="1" customFormat="1" ht="6.96" customHeight="1"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/>
      <c r="T102" s="179"/>
      <c r="U102" s="179"/>
    </row>
    <row r="106" s="1" customFormat="1" ht="6.96" customHeight="1"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</row>
    <row r="107" s="1" customFormat="1" ht="36.96" customHeight="1">
      <c r="B107" s="45"/>
      <c r="C107" s="26" t="s">
        <v>205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="1" customFormat="1" ht="6.96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</row>
    <row r="109" s="1" customFormat="1" ht="30" customHeight="1">
      <c r="B109" s="45"/>
      <c r="C109" s="37" t="s">
        <v>19</v>
      </c>
      <c r="D109" s="46"/>
      <c r="E109" s="46"/>
      <c r="F109" s="163" t="str">
        <f>F6</f>
        <v>Dobruška - objekt výuky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46"/>
      <c r="R109" s="47"/>
    </row>
    <row r="110" ht="30" customHeight="1">
      <c r="B110" s="25"/>
      <c r="C110" s="37" t="s">
        <v>181</v>
      </c>
      <c r="D110" s="30"/>
      <c r="E110" s="30"/>
      <c r="F110" s="163" t="s">
        <v>284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8"/>
    </row>
    <row r="111" s="1" customFormat="1" ht="36.96" customHeight="1">
      <c r="B111" s="45"/>
      <c r="C111" s="84" t="s">
        <v>183</v>
      </c>
      <c r="D111" s="46"/>
      <c r="E111" s="46"/>
      <c r="F111" s="86" t="str">
        <f>F8</f>
        <v>012 - Sadové úpravy, zeleň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6.96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18" customHeight="1">
      <c r="B113" s="45"/>
      <c r="C113" s="37" t="s">
        <v>24</v>
      </c>
      <c r="D113" s="46"/>
      <c r="E113" s="46"/>
      <c r="F113" s="32" t="str">
        <f>F10</f>
        <v>Dobruška</v>
      </c>
      <c r="G113" s="46"/>
      <c r="H113" s="46"/>
      <c r="I113" s="46"/>
      <c r="J113" s="46"/>
      <c r="K113" s="37" t="s">
        <v>26</v>
      </c>
      <c r="L113" s="46"/>
      <c r="M113" s="89" t="str">
        <f>IF(O10="","",O10)</f>
        <v>5. 3. 2018</v>
      </c>
      <c r="N113" s="89"/>
      <c r="O113" s="89"/>
      <c r="P113" s="89"/>
      <c r="Q113" s="46"/>
      <c r="R113" s="47"/>
    </row>
    <row r="114" s="1" customFormat="1" ht="6.96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>
      <c r="B115" s="45"/>
      <c r="C115" s="37" t="s">
        <v>28</v>
      </c>
      <c r="D115" s="46"/>
      <c r="E115" s="46"/>
      <c r="F115" s="32" t="str">
        <f>E13</f>
        <v>SŠ - Podorlické vzdělávací centrum Dobruška</v>
      </c>
      <c r="G115" s="46"/>
      <c r="H115" s="46"/>
      <c r="I115" s="46"/>
      <c r="J115" s="46"/>
      <c r="K115" s="37" t="s">
        <v>35</v>
      </c>
      <c r="L115" s="46"/>
      <c r="M115" s="32" t="str">
        <f>E19</f>
        <v>ApA Architektonicko-projekt.ateliér Vamberk s.r.o.</v>
      </c>
      <c r="N115" s="32"/>
      <c r="O115" s="32"/>
      <c r="P115" s="32"/>
      <c r="Q115" s="32"/>
      <c r="R115" s="47"/>
    </row>
    <row r="116" s="1" customFormat="1" ht="14.4" customHeight="1">
      <c r="B116" s="45"/>
      <c r="C116" s="37" t="s">
        <v>33</v>
      </c>
      <c r="D116" s="46"/>
      <c r="E116" s="46"/>
      <c r="F116" s="32" t="str">
        <f>IF(E16="","",E16)</f>
        <v>Vyplň údaj</v>
      </c>
      <c r="G116" s="46"/>
      <c r="H116" s="46"/>
      <c r="I116" s="46"/>
      <c r="J116" s="46"/>
      <c r="K116" s="37" t="s">
        <v>41</v>
      </c>
      <c r="L116" s="46"/>
      <c r="M116" s="32" t="str">
        <f>E22</f>
        <v>ApA Architektonicko-projekt.ateliér Vamberk s.r.o.</v>
      </c>
      <c r="N116" s="32"/>
      <c r="O116" s="32"/>
      <c r="P116" s="32"/>
      <c r="Q116" s="32"/>
      <c r="R116" s="47"/>
    </row>
    <row r="117" s="1" customFormat="1" ht="10.32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9" customFormat="1" ht="29.28" customHeight="1">
      <c r="B118" s="203"/>
      <c r="C118" s="204" t="s">
        <v>206</v>
      </c>
      <c r="D118" s="205" t="s">
        <v>207</v>
      </c>
      <c r="E118" s="205" t="s">
        <v>66</v>
      </c>
      <c r="F118" s="205" t="s">
        <v>208</v>
      </c>
      <c r="G118" s="205"/>
      <c r="H118" s="205"/>
      <c r="I118" s="205"/>
      <c r="J118" s="205" t="s">
        <v>209</v>
      </c>
      <c r="K118" s="205" t="s">
        <v>210</v>
      </c>
      <c r="L118" s="205" t="s">
        <v>211</v>
      </c>
      <c r="M118" s="205"/>
      <c r="N118" s="205" t="s">
        <v>187</v>
      </c>
      <c r="O118" s="205"/>
      <c r="P118" s="205"/>
      <c r="Q118" s="206"/>
      <c r="R118" s="207"/>
      <c r="T118" s="105" t="s">
        <v>212</v>
      </c>
      <c r="U118" s="106" t="s">
        <v>48</v>
      </c>
      <c r="V118" s="106" t="s">
        <v>213</v>
      </c>
      <c r="W118" s="106" t="s">
        <v>214</v>
      </c>
      <c r="X118" s="106" t="s">
        <v>215</v>
      </c>
      <c r="Y118" s="106" t="s">
        <v>216</v>
      </c>
      <c r="Z118" s="106" t="s">
        <v>217</v>
      </c>
      <c r="AA118" s="107" t="s">
        <v>218</v>
      </c>
    </row>
    <row r="119" s="1" customFormat="1" ht="29.28" customHeight="1">
      <c r="B119" s="45"/>
      <c r="C119" s="109" t="s">
        <v>184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208">
        <f>BK119</f>
        <v>0</v>
      </c>
      <c r="O119" s="209"/>
      <c r="P119" s="209"/>
      <c r="Q119" s="209"/>
      <c r="R119" s="47"/>
      <c r="T119" s="108"/>
      <c r="U119" s="66"/>
      <c r="V119" s="66"/>
      <c r="W119" s="210">
        <f>W120+W123</f>
        <v>0</v>
      </c>
      <c r="X119" s="66"/>
      <c r="Y119" s="210">
        <f>Y120+Y123</f>
        <v>0</v>
      </c>
      <c r="Z119" s="66"/>
      <c r="AA119" s="211">
        <f>AA120+AA123</f>
        <v>0</v>
      </c>
      <c r="AT119" s="21" t="s">
        <v>83</v>
      </c>
      <c r="AU119" s="21" t="s">
        <v>189</v>
      </c>
      <c r="BK119" s="212">
        <f>BK120+BK123</f>
        <v>0</v>
      </c>
    </row>
    <row r="120" s="10" customFormat="1" ht="37.44001" customHeight="1">
      <c r="B120" s="213"/>
      <c r="C120" s="214"/>
      <c r="D120" s="215" t="s">
        <v>190</v>
      </c>
      <c r="E120" s="215"/>
      <c r="F120" s="215"/>
      <c r="G120" s="215"/>
      <c r="H120" s="215"/>
      <c r="I120" s="215"/>
      <c r="J120" s="215"/>
      <c r="K120" s="215"/>
      <c r="L120" s="215"/>
      <c r="M120" s="215"/>
      <c r="N120" s="216">
        <f>BK120</f>
        <v>0</v>
      </c>
      <c r="O120" s="187"/>
      <c r="P120" s="187"/>
      <c r="Q120" s="187"/>
      <c r="R120" s="217"/>
      <c r="T120" s="218"/>
      <c r="U120" s="214"/>
      <c r="V120" s="214"/>
      <c r="W120" s="219">
        <f>W121</f>
        <v>0</v>
      </c>
      <c r="X120" s="214"/>
      <c r="Y120" s="219">
        <f>Y121</f>
        <v>0</v>
      </c>
      <c r="Z120" s="214"/>
      <c r="AA120" s="220">
        <f>AA121</f>
        <v>0</v>
      </c>
      <c r="AR120" s="221" t="s">
        <v>40</v>
      </c>
      <c r="AT120" s="222" t="s">
        <v>83</v>
      </c>
      <c r="AU120" s="222" t="s">
        <v>84</v>
      </c>
      <c r="AY120" s="221" t="s">
        <v>219</v>
      </c>
      <c r="BK120" s="223">
        <f>BK121</f>
        <v>0</v>
      </c>
    </row>
    <row r="121" s="10" customFormat="1" ht="19.92" customHeight="1">
      <c r="B121" s="213"/>
      <c r="C121" s="214"/>
      <c r="D121" s="224" t="s">
        <v>191</v>
      </c>
      <c r="E121" s="224"/>
      <c r="F121" s="224"/>
      <c r="G121" s="224"/>
      <c r="H121" s="224"/>
      <c r="I121" s="224"/>
      <c r="J121" s="224"/>
      <c r="K121" s="224"/>
      <c r="L121" s="224"/>
      <c r="M121" s="224"/>
      <c r="N121" s="225">
        <f>BK121</f>
        <v>0</v>
      </c>
      <c r="O121" s="226"/>
      <c r="P121" s="226"/>
      <c r="Q121" s="226"/>
      <c r="R121" s="217"/>
      <c r="T121" s="218"/>
      <c r="U121" s="214"/>
      <c r="V121" s="214"/>
      <c r="W121" s="219">
        <f>W122</f>
        <v>0</v>
      </c>
      <c r="X121" s="214"/>
      <c r="Y121" s="219">
        <f>Y122</f>
        <v>0</v>
      </c>
      <c r="Z121" s="214"/>
      <c r="AA121" s="220">
        <f>AA122</f>
        <v>0</v>
      </c>
      <c r="AR121" s="221" t="s">
        <v>40</v>
      </c>
      <c r="AT121" s="222" t="s">
        <v>83</v>
      </c>
      <c r="AU121" s="222" t="s">
        <v>40</v>
      </c>
      <c r="AY121" s="221" t="s">
        <v>219</v>
      </c>
      <c r="BK121" s="223">
        <f>BK122</f>
        <v>0</v>
      </c>
    </row>
    <row r="122" s="1" customFormat="1" ht="25.5" customHeight="1">
      <c r="B122" s="45"/>
      <c r="C122" s="227" t="s">
        <v>40</v>
      </c>
      <c r="D122" s="227" t="s">
        <v>220</v>
      </c>
      <c r="E122" s="228" t="s">
        <v>3755</v>
      </c>
      <c r="F122" s="229" t="s">
        <v>3756</v>
      </c>
      <c r="G122" s="229"/>
      <c r="H122" s="229"/>
      <c r="I122" s="229"/>
      <c r="J122" s="230" t="s">
        <v>223</v>
      </c>
      <c r="K122" s="231">
        <v>25.800000000000001</v>
      </c>
      <c r="L122" s="232">
        <v>0</v>
      </c>
      <c r="M122" s="233"/>
      <c r="N122" s="234">
        <f>ROUND(L122*K122,2)</f>
        <v>0</v>
      </c>
      <c r="O122" s="234"/>
      <c r="P122" s="234"/>
      <c r="Q122" s="234"/>
      <c r="R122" s="47"/>
      <c r="T122" s="235" t="s">
        <v>22</v>
      </c>
      <c r="U122" s="55" t="s">
        <v>49</v>
      </c>
      <c r="V122" s="46"/>
      <c r="W122" s="236">
        <f>V122*K122</f>
        <v>0</v>
      </c>
      <c r="X122" s="236">
        <v>0</v>
      </c>
      <c r="Y122" s="236">
        <f>X122*K122</f>
        <v>0</v>
      </c>
      <c r="Z122" s="236">
        <v>0</v>
      </c>
      <c r="AA122" s="237">
        <f>Z122*K122</f>
        <v>0</v>
      </c>
      <c r="AR122" s="21" t="s">
        <v>224</v>
      </c>
      <c r="AT122" s="21" t="s">
        <v>220</v>
      </c>
      <c r="AU122" s="21" t="s">
        <v>93</v>
      </c>
      <c r="AY122" s="21" t="s">
        <v>219</v>
      </c>
      <c r="BE122" s="152">
        <f>IF(U122="základní",N122,0)</f>
        <v>0</v>
      </c>
      <c r="BF122" s="152">
        <f>IF(U122="snížená",N122,0)</f>
        <v>0</v>
      </c>
      <c r="BG122" s="152">
        <f>IF(U122="zákl. přenesená",N122,0)</f>
        <v>0</v>
      </c>
      <c r="BH122" s="152">
        <f>IF(U122="sníž. přenesená",N122,0)</f>
        <v>0</v>
      </c>
      <c r="BI122" s="152">
        <f>IF(U122="nulová",N122,0)</f>
        <v>0</v>
      </c>
      <c r="BJ122" s="21" t="s">
        <v>40</v>
      </c>
      <c r="BK122" s="152">
        <f>ROUND(L122*K122,2)</f>
        <v>0</v>
      </c>
      <c r="BL122" s="21" t="s">
        <v>224</v>
      </c>
      <c r="BM122" s="21" t="s">
        <v>3757</v>
      </c>
    </row>
    <row r="123" s="1" customFormat="1" ht="49.92" customHeight="1">
      <c r="B123" s="45"/>
      <c r="C123" s="46"/>
      <c r="D123" s="215" t="s">
        <v>282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240">
        <f>BK123</f>
        <v>0</v>
      </c>
      <c r="O123" s="241"/>
      <c r="P123" s="241"/>
      <c r="Q123" s="241"/>
      <c r="R123" s="47"/>
      <c r="T123" s="201"/>
      <c r="U123" s="71"/>
      <c r="V123" s="71"/>
      <c r="W123" s="71"/>
      <c r="X123" s="71"/>
      <c r="Y123" s="71"/>
      <c r="Z123" s="71"/>
      <c r="AA123" s="73"/>
      <c r="AT123" s="21" t="s">
        <v>83</v>
      </c>
      <c r="AU123" s="21" t="s">
        <v>84</v>
      </c>
      <c r="AY123" s="21" t="s">
        <v>283</v>
      </c>
      <c r="BK123" s="152">
        <v>0</v>
      </c>
    </row>
    <row r="124" s="1" customFormat="1" ht="6.96" customHeight="1">
      <c r="B124" s="74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</row>
  </sheetData>
  <sheetProtection sheet="1" formatColumns="0" formatRows="0" objects="1" scenarios="1" spinCount="10" saltValue="3KYjwTqEH11tLimdgJ3MhtuaciVLY+6PG0e9GlG0vyPq5HjXDK5WFPLBrGNa5YvDlqL90Uv9nsHJM9Q/WefDVw==" hashValue="kb2o4zr6Y11Px1/atMeb4F7mtfaZ/BRbWnse5fyxsAEbDHRQ35/OlTFmuPpIKl4+BW07XsJE/x/3E0QGKmEqfA==" algorithmName="SHA-512" password="CC35"/>
  <mergeCells count="74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N123:Q123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142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3758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3759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N101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(SUM(BE101:BE108)+SUM(BE127:BE236))</f>
        <v>0</v>
      </c>
      <c r="I33" s="46"/>
      <c r="J33" s="46"/>
      <c r="K33" s="46"/>
      <c r="L33" s="46"/>
      <c r="M33" s="170">
        <f>ROUND((SUM(BE101:BE108)+SUM(BE127:BE236)),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(SUM(BF101:BF108)+SUM(BF127:BF236))</f>
        <v>0</v>
      </c>
      <c r="I34" s="46"/>
      <c r="J34" s="46"/>
      <c r="K34" s="46"/>
      <c r="L34" s="46"/>
      <c r="M34" s="170">
        <f>ROUND((SUM(BF101:BF108)+SUM(BF127:BF236)),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(SUM(BG101:BG108)+SUM(BG127:BG236))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(SUM(BH101:BH108)+SUM(BH127:BH236))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(SUM(BI101:BI108)+SUM(BI127:BI236))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3758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001 - Dešťová kanalizační přípojka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N127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N128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N129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286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N148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288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N151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289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N154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2175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N156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3028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N223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290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N227</f>
        <v>0</v>
      </c>
      <c r="O97" s="133"/>
      <c r="P97" s="133"/>
      <c r="Q97" s="133"/>
      <c r="R97" s="191"/>
      <c r="T97" s="192"/>
      <c r="U97" s="192"/>
    </row>
    <row r="98" s="7" customFormat="1" ht="24.96" customHeight="1">
      <c r="B98" s="184"/>
      <c r="C98" s="185"/>
      <c r="D98" s="186" t="s">
        <v>304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7">
        <f>N229</f>
        <v>0</v>
      </c>
      <c r="O98" s="185"/>
      <c r="P98" s="185"/>
      <c r="Q98" s="185"/>
      <c r="R98" s="188"/>
      <c r="T98" s="189"/>
      <c r="U98" s="189"/>
    </row>
    <row r="99" s="8" customFormat="1" ht="19.92" customHeight="1">
      <c r="B99" s="190"/>
      <c r="C99" s="133"/>
      <c r="D99" s="147" t="s">
        <v>3760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N230</f>
        <v>0</v>
      </c>
      <c r="O99" s="133"/>
      <c r="P99" s="133"/>
      <c r="Q99" s="133"/>
      <c r="R99" s="191"/>
      <c r="T99" s="192"/>
      <c r="U99" s="192"/>
    </row>
    <row r="100" s="1" customFormat="1" ht="21.84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179"/>
      <c r="U100" s="179"/>
    </row>
    <row r="101" s="1" customFormat="1" ht="29.28" customHeight="1">
      <c r="B101" s="45"/>
      <c r="C101" s="182" t="s">
        <v>197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183">
        <f>ROUND(N102+N103+N104+N105+N106+N107,0)</f>
        <v>0</v>
      </c>
      <c r="O101" s="193"/>
      <c r="P101" s="193"/>
      <c r="Q101" s="193"/>
      <c r="R101" s="47"/>
      <c r="T101" s="194"/>
      <c r="U101" s="195" t="s">
        <v>48</v>
      </c>
    </row>
    <row r="102" s="1" customFormat="1" ht="18" customHeight="1">
      <c r="B102" s="45"/>
      <c r="C102" s="46"/>
      <c r="D102" s="153" t="s">
        <v>198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53" t="s">
        <v>199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53" t="s">
        <v>200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197"/>
      <c r="U104" s="198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162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 ht="18" customHeight="1">
      <c r="B105" s="45"/>
      <c r="C105" s="46"/>
      <c r="D105" s="153" t="s">
        <v>201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ROUND(N89*T105,0)</f>
        <v>0</v>
      </c>
      <c r="O105" s="135"/>
      <c r="P105" s="135"/>
      <c r="Q105" s="135"/>
      <c r="R105" s="47"/>
      <c r="S105" s="196"/>
      <c r="T105" s="197"/>
      <c r="U105" s="198" t="s">
        <v>49</v>
      </c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9" t="s">
        <v>162</v>
      </c>
      <c r="AZ105" s="196"/>
      <c r="BA105" s="196"/>
      <c r="BB105" s="196"/>
      <c r="BC105" s="196"/>
      <c r="BD105" s="196"/>
      <c r="BE105" s="200">
        <f>IF(U105="základní",N105,0)</f>
        <v>0</v>
      </c>
      <c r="BF105" s="200">
        <f>IF(U105="snížená",N105,0)</f>
        <v>0</v>
      </c>
      <c r="BG105" s="200">
        <f>IF(U105="zákl. přenesená",N105,0)</f>
        <v>0</v>
      </c>
      <c r="BH105" s="200">
        <f>IF(U105="sníž. přenesená",N105,0)</f>
        <v>0</v>
      </c>
      <c r="BI105" s="200">
        <f>IF(U105="nulová",N105,0)</f>
        <v>0</v>
      </c>
      <c r="BJ105" s="199" t="s">
        <v>40</v>
      </c>
      <c r="BK105" s="196"/>
      <c r="BL105" s="196"/>
      <c r="BM105" s="196"/>
    </row>
    <row r="106" s="1" customFormat="1" ht="18" customHeight="1">
      <c r="B106" s="45"/>
      <c r="C106" s="46"/>
      <c r="D106" s="153" t="s">
        <v>202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ROUND(N89*T106,0)</f>
        <v>0</v>
      </c>
      <c r="O106" s="135"/>
      <c r="P106" s="135"/>
      <c r="Q106" s="135"/>
      <c r="R106" s="47"/>
      <c r="S106" s="196"/>
      <c r="T106" s="197"/>
      <c r="U106" s="198" t="s">
        <v>49</v>
      </c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9" t="s">
        <v>162</v>
      </c>
      <c r="AZ106" s="196"/>
      <c r="BA106" s="196"/>
      <c r="BB106" s="196"/>
      <c r="BC106" s="196"/>
      <c r="BD106" s="196"/>
      <c r="BE106" s="200">
        <f>IF(U106="základní",N106,0)</f>
        <v>0</v>
      </c>
      <c r="BF106" s="200">
        <f>IF(U106="snížená",N106,0)</f>
        <v>0</v>
      </c>
      <c r="BG106" s="200">
        <f>IF(U106="zákl. přenesená",N106,0)</f>
        <v>0</v>
      </c>
      <c r="BH106" s="200">
        <f>IF(U106="sníž. přenesená",N106,0)</f>
        <v>0</v>
      </c>
      <c r="BI106" s="200">
        <f>IF(U106="nulová",N106,0)</f>
        <v>0</v>
      </c>
      <c r="BJ106" s="199" t="s">
        <v>40</v>
      </c>
      <c r="BK106" s="196"/>
      <c r="BL106" s="196"/>
      <c r="BM106" s="196"/>
    </row>
    <row r="107" s="1" customFormat="1" ht="18" customHeight="1">
      <c r="B107" s="45"/>
      <c r="C107" s="46"/>
      <c r="D107" s="147" t="s">
        <v>203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148">
        <f>ROUND(N89*T107,0)</f>
        <v>0</v>
      </c>
      <c r="O107" s="135"/>
      <c r="P107" s="135"/>
      <c r="Q107" s="135"/>
      <c r="R107" s="47"/>
      <c r="S107" s="196"/>
      <c r="T107" s="201"/>
      <c r="U107" s="202" t="s">
        <v>49</v>
      </c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9" t="s">
        <v>204</v>
      </c>
      <c r="AZ107" s="196"/>
      <c r="BA107" s="196"/>
      <c r="BB107" s="196"/>
      <c r="BC107" s="196"/>
      <c r="BD107" s="196"/>
      <c r="BE107" s="200">
        <f>IF(U107="základní",N107,0)</f>
        <v>0</v>
      </c>
      <c r="BF107" s="200">
        <f>IF(U107="snížená",N107,0)</f>
        <v>0</v>
      </c>
      <c r="BG107" s="200">
        <f>IF(U107="zákl. přenesená",N107,0)</f>
        <v>0</v>
      </c>
      <c r="BH107" s="200">
        <f>IF(U107="sníž. přenesená",N107,0)</f>
        <v>0</v>
      </c>
      <c r="BI107" s="200">
        <f>IF(U107="nulová",N107,0)</f>
        <v>0</v>
      </c>
      <c r="BJ107" s="199" t="s">
        <v>40</v>
      </c>
      <c r="BK107" s="196"/>
      <c r="BL107" s="196"/>
      <c r="BM107" s="196"/>
    </row>
    <row r="108" s="1" customForma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  <c r="T108" s="179"/>
      <c r="U108" s="179"/>
    </row>
    <row r="109" s="1" customFormat="1" ht="29.28" customHeight="1">
      <c r="B109" s="45"/>
      <c r="C109" s="158" t="s">
        <v>174</v>
      </c>
      <c r="D109" s="159"/>
      <c r="E109" s="159"/>
      <c r="F109" s="159"/>
      <c r="G109" s="159"/>
      <c r="H109" s="159"/>
      <c r="I109" s="159"/>
      <c r="J109" s="159"/>
      <c r="K109" s="159"/>
      <c r="L109" s="160">
        <f>ROUND(SUM(N89+N101),0)</f>
        <v>0</v>
      </c>
      <c r="M109" s="160"/>
      <c r="N109" s="160"/>
      <c r="O109" s="160"/>
      <c r="P109" s="160"/>
      <c r="Q109" s="160"/>
      <c r="R109" s="47"/>
      <c r="T109" s="179"/>
      <c r="U109" s="179"/>
    </row>
    <row r="110" s="1" customFormat="1" ht="6.96" customHeight="1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T110" s="179"/>
      <c r="U110" s="179"/>
    </row>
    <row r="114" s="1" customFormat="1" ht="6.96" customHeight="1"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9"/>
    </row>
    <row r="115" s="1" customFormat="1" ht="36.96" customHeight="1">
      <c r="B115" s="45"/>
      <c r="C115" s="26" t="s">
        <v>205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30" customHeight="1">
      <c r="B117" s="45"/>
      <c r="C117" s="37" t="s">
        <v>19</v>
      </c>
      <c r="D117" s="46"/>
      <c r="E117" s="46"/>
      <c r="F117" s="163" t="str">
        <f>F6</f>
        <v>Dobruška - objekt výuky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6"/>
      <c r="R117" s="47"/>
    </row>
    <row r="118" ht="30" customHeight="1">
      <c r="B118" s="25"/>
      <c r="C118" s="37" t="s">
        <v>181</v>
      </c>
      <c r="D118" s="30"/>
      <c r="E118" s="30"/>
      <c r="F118" s="163" t="s">
        <v>3758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8"/>
    </row>
    <row r="119" s="1" customFormat="1" ht="36.96" customHeight="1">
      <c r="B119" s="45"/>
      <c r="C119" s="84" t="s">
        <v>183</v>
      </c>
      <c r="D119" s="46"/>
      <c r="E119" s="46"/>
      <c r="F119" s="86" t="str">
        <f>F8</f>
        <v>001 - Dešťová kanalizační přípojka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18" customHeight="1">
      <c r="B121" s="45"/>
      <c r="C121" s="37" t="s">
        <v>24</v>
      </c>
      <c r="D121" s="46"/>
      <c r="E121" s="46"/>
      <c r="F121" s="32" t="str">
        <f>F10</f>
        <v>Dobruška</v>
      </c>
      <c r="G121" s="46"/>
      <c r="H121" s="46"/>
      <c r="I121" s="46"/>
      <c r="J121" s="46"/>
      <c r="K121" s="37" t="s">
        <v>26</v>
      </c>
      <c r="L121" s="46"/>
      <c r="M121" s="89" t="str">
        <f>IF(O10="","",O10)</f>
        <v>5. 3. 2018</v>
      </c>
      <c r="N121" s="89"/>
      <c r="O121" s="89"/>
      <c r="P121" s="89"/>
      <c r="Q121" s="46"/>
      <c r="R121" s="47"/>
    </row>
    <row r="122" s="1" customFormat="1" ht="6.96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>
      <c r="B123" s="45"/>
      <c r="C123" s="37" t="s">
        <v>28</v>
      </c>
      <c r="D123" s="46"/>
      <c r="E123" s="46"/>
      <c r="F123" s="32" t="str">
        <f>E13</f>
        <v>SŠ - Podorlické vzdělávací centrum Dobruška</v>
      </c>
      <c r="G123" s="46"/>
      <c r="H123" s="46"/>
      <c r="I123" s="46"/>
      <c r="J123" s="46"/>
      <c r="K123" s="37" t="s">
        <v>35</v>
      </c>
      <c r="L123" s="46"/>
      <c r="M123" s="32" t="str">
        <f>E19</f>
        <v>ApA Architektonicko-projekt.ateliér Vamberk s.r.o.</v>
      </c>
      <c r="N123" s="32"/>
      <c r="O123" s="32"/>
      <c r="P123" s="32"/>
      <c r="Q123" s="32"/>
      <c r="R123" s="47"/>
    </row>
    <row r="124" s="1" customFormat="1" ht="14.4" customHeight="1">
      <c r="B124" s="45"/>
      <c r="C124" s="37" t="s">
        <v>33</v>
      </c>
      <c r="D124" s="46"/>
      <c r="E124" s="46"/>
      <c r="F124" s="32" t="str">
        <f>IF(E16="","",E16)</f>
        <v>Vyplň údaj</v>
      </c>
      <c r="G124" s="46"/>
      <c r="H124" s="46"/>
      <c r="I124" s="46"/>
      <c r="J124" s="46"/>
      <c r="K124" s="37" t="s">
        <v>41</v>
      </c>
      <c r="L124" s="46"/>
      <c r="M124" s="32" t="str">
        <f>E22</f>
        <v>ApA Architektonicko-projekt.ateliér Vamberk s.r.o.</v>
      </c>
      <c r="N124" s="32"/>
      <c r="O124" s="32"/>
      <c r="P124" s="32"/>
      <c r="Q124" s="32"/>
      <c r="R124" s="47"/>
    </row>
    <row r="125" s="1" customFormat="1" ht="10.32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9" customFormat="1" ht="29.28" customHeight="1">
      <c r="B126" s="203"/>
      <c r="C126" s="204" t="s">
        <v>206</v>
      </c>
      <c r="D126" s="205" t="s">
        <v>207</v>
      </c>
      <c r="E126" s="205" t="s">
        <v>66</v>
      </c>
      <c r="F126" s="205" t="s">
        <v>208</v>
      </c>
      <c r="G126" s="205"/>
      <c r="H126" s="205"/>
      <c r="I126" s="205"/>
      <c r="J126" s="205" t="s">
        <v>209</v>
      </c>
      <c r="K126" s="205" t="s">
        <v>210</v>
      </c>
      <c r="L126" s="205" t="s">
        <v>211</v>
      </c>
      <c r="M126" s="205"/>
      <c r="N126" s="205" t="s">
        <v>187</v>
      </c>
      <c r="O126" s="205"/>
      <c r="P126" s="205"/>
      <c r="Q126" s="206"/>
      <c r="R126" s="207"/>
      <c r="T126" s="105" t="s">
        <v>212</v>
      </c>
      <c r="U126" s="106" t="s">
        <v>48</v>
      </c>
      <c r="V126" s="106" t="s">
        <v>213</v>
      </c>
      <c r="W126" s="106" t="s">
        <v>214</v>
      </c>
      <c r="X126" s="106" t="s">
        <v>215</v>
      </c>
      <c r="Y126" s="106" t="s">
        <v>216</v>
      </c>
      <c r="Z126" s="106" t="s">
        <v>217</v>
      </c>
      <c r="AA126" s="107" t="s">
        <v>218</v>
      </c>
    </row>
    <row r="127" s="1" customFormat="1" ht="29.28" customHeight="1">
      <c r="B127" s="45"/>
      <c r="C127" s="109" t="s">
        <v>184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08">
        <f>BK127</f>
        <v>0</v>
      </c>
      <c r="O127" s="209"/>
      <c r="P127" s="209"/>
      <c r="Q127" s="209"/>
      <c r="R127" s="47"/>
      <c r="T127" s="108"/>
      <c r="U127" s="66"/>
      <c r="V127" s="66"/>
      <c r="W127" s="210">
        <f>W128+W229+W237</f>
        <v>0</v>
      </c>
      <c r="X127" s="66"/>
      <c r="Y127" s="210">
        <f>Y128+Y229+Y237</f>
        <v>286.59130116</v>
      </c>
      <c r="Z127" s="66"/>
      <c r="AA127" s="211">
        <f>AA128+AA229+AA237</f>
        <v>0.25469999999999998</v>
      </c>
      <c r="AT127" s="21" t="s">
        <v>83</v>
      </c>
      <c r="AU127" s="21" t="s">
        <v>189</v>
      </c>
      <c r="BK127" s="212">
        <f>BK128+BK229+BK237</f>
        <v>0</v>
      </c>
    </row>
    <row r="128" s="10" customFormat="1" ht="37.44001" customHeight="1">
      <c r="B128" s="213"/>
      <c r="C128" s="214"/>
      <c r="D128" s="215" t="s">
        <v>190</v>
      </c>
      <c r="E128" s="215"/>
      <c r="F128" s="215"/>
      <c r="G128" s="215"/>
      <c r="H128" s="215"/>
      <c r="I128" s="215"/>
      <c r="J128" s="215"/>
      <c r="K128" s="215"/>
      <c r="L128" s="215"/>
      <c r="M128" s="215"/>
      <c r="N128" s="216">
        <f>BK128</f>
        <v>0</v>
      </c>
      <c r="O128" s="187"/>
      <c r="P128" s="187"/>
      <c r="Q128" s="187"/>
      <c r="R128" s="217"/>
      <c r="T128" s="218"/>
      <c r="U128" s="214"/>
      <c r="V128" s="214"/>
      <c r="W128" s="219">
        <f>W129+W148+W151+W154+W156+W223+W227</f>
        <v>0</v>
      </c>
      <c r="X128" s="214"/>
      <c r="Y128" s="219">
        <f>Y129+Y148+Y151+Y154+Y156+Y223+Y227</f>
        <v>284.69027116000001</v>
      </c>
      <c r="Z128" s="214"/>
      <c r="AA128" s="220">
        <f>AA129+AA148+AA151+AA154+AA156+AA223+AA227</f>
        <v>0.25469999999999998</v>
      </c>
      <c r="AR128" s="221" t="s">
        <v>40</v>
      </c>
      <c r="AT128" s="222" t="s">
        <v>83</v>
      </c>
      <c r="AU128" s="222" t="s">
        <v>84</v>
      </c>
      <c r="AY128" s="221" t="s">
        <v>219</v>
      </c>
      <c r="BK128" s="223">
        <f>BK129+BK148+BK151+BK154+BK156+BK223+BK227</f>
        <v>0</v>
      </c>
    </row>
    <row r="129" s="10" customFormat="1" ht="19.92" customHeight="1">
      <c r="B129" s="213"/>
      <c r="C129" s="214"/>
      <c r="D129" s="224" t="s">
        <v>191</v>
      </c>
      <c r="E129" s="224"/>
      <c r="F129" s="224"/>
      <c r="G129" s="224"/>
      <c r="H129" s="224"/>
      <c r="I129" s="224"/>
      <c r="J129" s="224"/>
      <c r="K129" s="224"/>
      <c r="L129" s="224"/>
      <c r="M129" s="224"/>
      <c r="N129" s="225">
        <f>BK129</f>
        <v>0</v>
      </c>
      <c r="O129" s="226"/>
      <c r="P129" s="226"/>
      <c r="Q129" s="226"/>
      <c r="R129" s="217"/>
      <c r="T129" s="218"/>
      <c r="U129" s="214"/>
      <c r="V129" s="214"/>
      <c r="W129" s="219">
        <f>SUM(W130:W147)</f>
        <v>0</v>
      </c>
      <c r="X129" s="214"/>
      <c r="Y129" s="219">
        <f>SUM(Y130:Y147)</f>
        <v>221.96573999999998</v>
      </c>
      <c r="Z129" s="214"/>
      <c r="AA129" s="220">
        <f>SUM(AA130:AA147)</f>
        <v>0</v>
      </c>
      <c r="AR129" s="221" t="s">
        <v>40</v>
      </c>
      <c r="AT129" s="222" t="s">
        <v>83</v>
      </c>
      <c r="AU129" s="222" t="s">
        <v>40</v>
      </c>
      <c r="AY129" s="221" t="s">
        <v>219</v>
      </c>
      <c r="BK129" s="223">
        <f>SUM(BK130:BK147)</f>
        <v>0</v>
      </c>
    </row>
    <row r="130" s="1" customFormat="1" ht="16.5" customHeight="1">
      <c r="B130" s="45"/>
      <c r="C130" s="227" t="s">
        <v>40</v>
      </c>
      <c r="D130" s="227" t="s">
        <v>220</v>
      </c>
      <c r="E130" s="228" t="s">
        <v>3556</v>
      </c>
      <c r="F130" s="229" t="s">
        <v>3557</v>
      </c>
      <c r="G130" s="229"/>
      <c r="H130" s="229"/>
      <c r="I130" s="229"/>
      <c r="J130" s="230" t="s">
        <v>429</v>
      </c>
      <c r="K130" s="231">
        <v>30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0.0072700000000000004</v>
      </c>
      <c r="Y130" s="236">
        <f>X130*K130</f>
        <v>0.21810000000000002</v>
      </c>
      <c r="Z130" s="236">
        <v>0</v>
      </c>
      <c r="AA130" s="237">
        <f>Z130*K130</f>
        <v>0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3761</v>
      </c>
    </row>
    <row r="131" s="1" customFormat="1" ht="25.5" customHeight="1">
      <c r="B131" s="45"/>
      <c r="C131" s="227" t="s">
        <v>93</v>
      </c>
      <c r="D131" s="227" t="s">
        <v>220</v>
      </c>
      <c r="E131" s="228" t="s">
        <v>3559</v>
      </c>
      <c r="F131" s="229" t="s">
        <v>3560</v>
      </c>
      <c r="G131" s="229"/>
      <c r="H131" s="229"/>
      <c r="I131" s="229"/>
      <c r="J131" s="230" t="s">
        <v>2162</v>
      </c>
      <c r="K131" s="231">
        <v>56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3762</v>
      </c>
    </row>
    <row r="132" s="1" customFormat="1" ht="25.5" customHeight="1">
      <c r="B132" s="45"/>
      <c r="C132" s="227" t="s">
        <v>101</v>
      </c>
      <c r="D132" s="227" t="s">
        <v>220</v>
      </c>
      <c r="E132" s="228" t="s">
        <v>3562</v>
      </c>
      <c r="F132" s="229" t="s">
        <v>3563</v>
      </c>
      <c r="G132" s="229"/>
      <c r="H132" s="229"/>
      <c r="I132" s="229"/>
      <c r="J132" s="230" t="s">
        <v>3564</v>
      </c>
      <c r="K132" s="231">
        <v>7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224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224</v>
      </c>
      <c r="BM132" s="21" t="s">
        <v>3763</v>
      </c>
    </row>
    <row r="133" s="1" customFormat="1" ht="25.5" customHeight="1">
      <c r="B133" s="45"/>
      <c r="C133" s="227" t="s">
        <v>224</v>
      </c>
      <c r="D133" s="227" t="s">
        <v>220</v>
      </c>
      <c r="E133" s="228" t="s">
        <v>3566</v>
      </c>
      <c r="F133" s="229" t="s">
        <v>3567</v>
      </c>
      <c r="G133" s="229"/>
      <c r="H133" s="229"/>
      <c r="I133" s="229"/>
      <c r="J133" s="230" t="s">
        <v>231</v>
      </c>
      <c r="K133" s="231">
        <v>3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3764</v>
      </c>
    </row>
    <row r="134" s="1" customFormat="1" ht="25.5" customHeight="1">
      <c r="B134" s="45"/>
      <c r="C134" s="227" t="s">
        <v>236</v>
      </c>
      <c r="D134" s="227" t="s">
        <v>220</v>
      </c>
      <c r="E134" s="228" t="s">
        <v>3765</v>
      </c>
      <c r="F134" s="229" t="s">
        <v>3766</v>
      </c>
      <c r="G134" s="229"/>
      <c r="H134" s="229"/>
      <c r="I134" s="229"/>
      <c r="J134" s="230" t="s">
        <v>231</v>
      </c>
      <c r="K134" s="231">
        <v>126.538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3767</v>
      </c>
    </row>
    <row r="135" s="1" customFormat="1" ht="25.5" customHeight="1">
      <c r="B135" s="45"/>
      <c r="C135" s="227" t="s">
        <v>241</v>
      </c>
      <c r="D135" s="227" t="s">
        <v>220</v>
      </c>
      <c r="E135" s="228" t="s">
        <v>3768</v>
      </c>
      <c r="F135" s="229" t="s">
        <v>3769</v>
      </c>
      <c r="G135" s="229"/>
      <c r="H135" s="229"/>
      <c r="I135" s="229"/>
      <c r="J135" s="230" t="s">
        <v>231</v>
      </c>
      <c r="K135" s="231">
        <v>44.399999999999999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3770</v>
      </c>
    </row>
    <row r="136" s="1" customFormat="1" ht="25.5" customHeight="1">
      <c r="B136" s="45"/>
      <c r="C136" s="227" t="s">
        <v>245</v>
      </c>
      <c r="D136" s="227" t="s">
        <v>220</v>
      </c>
      <c r="E136" s="228" t="s">
        <v>315</v>
      </c>
      <c r="F136" s="229" t="s">
        <v>316</v>
      </c>
      <c r="G136" s="229"/>
      <c r="H136" s="229"/>
      <c r="I136" s="229"/>
      <c r="J136" s="230" t="s">
        <v>231</v>
      </c>
      <c r="K136" s="231">
        <v>128.80000000000001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3771</v>
      </c>
    </row>
    <row r="137" s="1" customFormat="1" ht="25.5" customHeight="1">
      <c r="B137" s="45"/>
      <c r="C137" s="227" t="s">
        <v>249</v>
      </c>
      <c r="D137" s="227" t="s">
        <v>220</v>
      </c>
      <c r="E137" s="228" t="s">
        <v>3772</v>
      </c>
      <c r="F137" s="229" t="s">
        <v>3773</v>
      </c>
      <c r="G137" s="229"/>
      <c r="H137" s="229"/>
      <c r="I137" s="229"/>
      <c r="J137" s="230" t="s">
        <v>223</v>
      </c>
      <c r="K137" s="231">
        <v>85.200000000000003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0.00069999999999999999</v>
      </c>
      <c r="Y137" s="236">
        <f>X137*K137</f>
        <v>0.059639999999999999</v>
      </c>
      <c r="Z137" s="236">
        <v>0</v>
      </c>
      <c r="AA137" s="237">
        <f>Z137*K137</f>
        <v>0</v>
      </c>
      <c r="AR137" s="21" t="s">
        <v>224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3774</v>
      </c>
    </row>
    <row r="138" s="1" customFormat="1" ht="25.5" customHeight="1">
      <c r="B138" s="45"/>
      <c r="C138" s="227" t="s">
        <v>253</v>
      </c>
      <c r="D138" s="227" t="s">
        <v>220</v>
      </c>
      <c r="E138" s="228" t="s">
        <v>3775</v>
      </c>
      <c r="F138" s="229" t="s">
        <v>3776</v>
      </c>
      <c r="G138" s="229"/>
      <c r="H138" s="229"/>
      <c r="I138" s="229"/>
      <c r="J138" s="230" t="s">
        <v>223</v>
      </c>
      <c r="K138" s="231">
        <v>85.200000000000003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3777</v>
      </c>
    </row>
    <row r="139" s="1" customFormat="1" ht="25.5" customHeight="1">
      <c r="B139" s="45"/>
      <c r="C139" s="227" t="s">
        <v>257</v>
      </c>
      <c r="D139" s="227" t="s">
        <v>220</v>
      </c>
      <c r="E139" s="228" t="s">
        <v>318</v>
      </c>
      <c r="F139" s="229" t="s">
        <v>319</v>
      </c>
      <c r="G139" s="229"/>
      <c r="H139" s="229"/>
      <c r="I139" s="229"/>
      <c r="J139" s="230" t="s">
        <v>231</v>
      </c>
      <c r="K139" s="231">
        <v>201.38399999999999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3778</v>
      </c>
    </row>
    <row r="140" s="1" customFormat="1" ht="25.5" customHeight="1">
      <c r="B140" s="45"/>
      <c r="C140" s="227" t="s">
        <v>261</v>
      </c>
      <c r="D140" s="227" t="s">
        <v>220</v>
      </c>
      <c r="E140" s="228" t="s">
        <v>3038</v>
      </c>
      <c r="F140" s="229" t="s">
        <v>3039</v>
      </c>
      <c r="G140" s="229"/>
      <c r="H140" s="229"/>
      <c r="I140" s="229"/>
      <c r="J140" s="230" t="s">
        <v>231</v>
      </c>
      <c r="K140" s="231">
        <v>201.38399999999999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224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3779</v>
      </c>
    </row>
    <row r="141" s="1" customFormat="1" ht="16.5" customHeight="1">
      <c r="B141" s="45"/>
      <c r="C141" s="227" t="s">
        <v>265</v>
      </c>
      <c r="D141" s="227" t="s">
        <v>220</v>
      </c>
      <c r="E141" s="228" t="s">
        <v>324</v>
      </c>
      <c r="F141" s="229" t="s">
        <v>325</v>
      </c>
      <c r="G141" s="229"/>
      <c r="H141" s="229"/>
      <c r="I141" s="229"/>
      <c r="J141" s="230" t="s">
        <v>231</v>
      </c>
      <c r="K141" s="231">
        <v>201.38399999999999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224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224</v>
      </c>
      <c r="BM141" s="21" t="s">
        <v>3780</v>
      </c>
    </row>
    <row r="142" s="1" customFormat="1" ht="25.5" customHeight="1">
      <c r="B142" s="45"/>
      <c r="C142" s="227" t="s">
        <v>270</v>
      </c>
      <c r="D142" s="227" t="s">
        <v>220</v>
      </c>
      <c r="E142" s="228" t="s">
        <v>327</v>
      </c>
      <c r="F142" s="229" t="s">
        <v>328</v>
      </c>
      <c r="G142" s="229"/>
      <c r="H142" s="229"/>
      <c r="I142" s="229"/>
      <c r="J142" s="230" t="s">
        <v>239</v>
      </c>
      <c r="K142" s="231">
        <v>362.49000000000001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224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3781</v>
      </c>
    </row>
    <row r="143" s="1" customFormat="1" ht="38.25" customHeight="1">
      <c r="B143" s="45"/>
      <c r="C143" s="227" t="s">
        <v>275</v>
      </c>
      <c r="D143" s="227" t="s">
        <v>220</v>
      </c>
      <c r="E143" s="228" t="s">
        <v>3582</v>
      </c>
      <c r="F143" s="229" t="s">
        <v>3586</v>
      </c>
      <c r="G143" s="229"/>
      <c r="H143" s="229"/>
      <c r="I143" s="229"/>
      <c r="J143" s="230" t="s">
        <v>231</v>
      </c>
      <c r="K143" s="231">
        <v>41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224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3782</v>
      </c>
    </row>
    <row r="144" s="1" customFormat="1" ht="16.5" customHeight="1">
      <c r="B144" s="45"/>
      <c r="C144" s="243" t="s">
        <v>11</v>
      </c>
      <c r="D144" s="243" t="s">
        <v>536</v>
      </c>
      <c r="E144" s="244" t="s">
        <v>3588</v>
      </c>
      <c r="F144" s="245" t="s">
        <v>3589</v>
      </c>
      <c r="G144" s="245"/>
      <c r="H144" s="245"/>
      <c r="I144" s="245"/>
      <c r="J144" s="246" t="s">
        <v>239</v>
      </c>
      <c r="K144" s="247">
        <v>73.799999999999997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1</v>
      </c>
      <c r="Y144" s="236">
        <f>X144*K144</f>
        <v>73.799999999999997</v>
      </c>
      <c r="Z144" s="236">
        <v>0</v>
      </c>
      <c r="AA144" s="237">
        <f>Z144*K144</f>
        <v>0</v>
      </c>
      <c r="AR144" s="21" t="s">
        <v>249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3783</v>
      </c>
    </row>
    <row r="145" s="1" customFormat="1" ht="25.5" customHeight="1">
      <c r="B145" s="45"/>
      <c r="C145" s="227" t="s">
        <v>268</v>
      </c>
      <c r="D145" s="227" t="s">
        <v>220</v>
      </c>
      <c r="E145" s="228" t="s">
        <v>3585</v>
      </c>
      <c r="F145" s="229" t="s">
        <v>3583</v>
      </c>
      <c r="G145" s="229"/>
      <c r="H145" s="229"/>
      <c r="I145" s="229"/>
      <c r="J145" s="230" t="s">
        <v>231</v>
      </c>
      <c r="K145" s="231">
        <v>98.353999999999999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224</v>
      </c>
      <c r="AT145" s="21" t="s">
        <v>220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224</v>
      </c>
      <c r="BM145" s="21" t="s">
        <v>3784</v>
      </c>
    </row>
    <row r="146" s="1" customFormat="1" ht="25.5" customHeight="1">
      <c r="B146" s="45"/>
      <c r="C146" s="227" t="s">
        <v>354</v>
      </c>
      <c r="D146" s="227" t="s">
        <v>220</v>
      </c>
      <c r="E146" s="228" t="s">
        <v>2197</v>
      </c>
      <c r="F146" s="229" t="s">
        <v>2198</v>
      </c>
      <c r="G146" s="229"/>
      <c r="H146" s="229"/>
      <c r="I146" s="229"/>
      <c r="J146" s="230" t="s">
        <v>231</v>
      </c>
      <c r="K146" s="231">
        <v>82.159999999999997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224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3785</v>
      </c>
    </row>
    <row r="147" s="1" customFormat="1" ht="16.5" customHeight="1">
      <c r="B147" s="45"/>
      <c r="C147" s="243" t="s">
        <v>358</v>
      </c>
      <c r="D147" s="243" t="s">
        <v>536</v>
      </c>
      <c r="E147" s="244" t="s">
        <v>3045</v>
      </c>
      <c r="F147" s="245" t="s">
        <v>3046</v>
      </c>
      <c r="G147" s="245"/>
      <c r="H147" s="245"/>
      <c r="I147" s="245"/>
      <c r="J147" s="246" t="s">
        <v>239</v>
      </c>
      <c r="K147" s="247">
        <v>147.88800000000001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1</v>
      </c>
      <c r="Y147" s="236">
        <f>X147*K147</f>
        <v>147.88800000000001</v>
      </c>
      <c r="Z147" s="236">
        <v>0</v>
      </c>
      <c r="AA147" s="237">
        <f>Z147*K147</f>
        <v>0</v>
      </c>
      <c r="AR147" s="21" t="s">
        <v>249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3786</v>
      </c>
    </row>
    <row r="148" s="10" customFormat="1" ht="29.88" customHeight="1">
      <c r="B148" s="213"/>
      <c r="C148" s="214"/>
      <c r="D148" s="224" t="s">
        <v>286</v>
      </c>
      <c r="E148" s="224"/>
      <c r="F148" s="224"/>
      <c r="G148" s="224"/>
      <c r="H148" s="224"/>
      <c r="I148" s="224"/>
      <c r="J148" s="224"/>
      <c r="K148" s="224"/>
      <c r="L148" s="224"/>
      <c r="M148" s="224"/>
      <c r="N148" s="238">
        <f>BK148</f>
        <v>0</v>
      </c>
      <c r="O148" s="239"/>
      <c r="P148" s="239"/>
      <c r="Q148" s="239"/>
      <c r="R148" s="217"/>
      <c r="T148" s="218"/>
      <c r="U148" s="214"/>
      <c r="V148" s="214"/>
      <c r="W148" s="219">
        <f>SUM(W149:W150)</f>
        <v>0</v>
      </c>
      <c r="X148" s="214"/>
      <c r="Y148" s="219">
        <f>SUM(Y149:Y150)</f>
        <v>20.186134159999995</v>
      </c>
      <c r="Z148" s="214"/>
      <c r="AA148" s="220">
        <f>SUM(AA149:AA150)</f>
        <v>0</v>
      </c>
      <c r="AR148" s="221" t="s">
        <v>40</v>
      </c>
      <c r="AT148" s="222" t="s">
        <v>83</v>
      </c>
      <c r="AU148" s="222" t="s">
        <v>40</v>
      </c>
      <c r="AY148" s="221" t="s">
        <v>219</v>
      </c>
      <c r="BK148" s="223">
        <f>SUM(BK149:BK150)</f>
        <v>0</v>
      </c>
    </row>
    <row r="149" s="1" customFormat="1" ht="16.5" customHeight="1">
      <c r="B149" s="45"/>
      <c r="C149" s="227" t="s">
        <v>362</v>
      </c>
      <c r="D149" s="227" t="s">
        <v>220</v>
      </c>
      <c r="E149" s="228" t="s">
        <v>3787</v>
      </c>
      <c r="F149" s="229" t="s">
        <v>3788</v>
      </c>
      <c r="G149" s="229"/>
      <c r="H149" s="229"/>
      <c r="I149" s="229"/>
      <c r="J149" s="230" t="s">
        <v>231</v>
      </c>
      <c r="K149" s="231">
        <v>8.8819999999999997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2.2563399999999998</v>
      </c>
      <c r="Y149" s="236">
        <f>X149*K149</f>
        <v>20.040811879999996</v>
      </c>
      <c r="Z149" s="236">
        <v>0</v>
      </c>
      <c r="AA149" s="237">
        <f>Z149*K149</f>
        <v>0</v>
      </c>
      <c r="AR149" s="21" t="s">
        <v>224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224</v>
      </c>
      <c r="BM149" s="21" t="s">
        <v>3789</v>
      </c>
    </row>
    <row r="150" s="1" customFormat="1" ht="25.5" customHeight="1">
      <c r="B150" s="45"/>
      <c r="C150" s="227" t="s">
        <v>366</v>
      </c>
      <c r="D150" s="227" t="s">
        <v>220</v>
      </c>
      <c r="E150" s="228" t="s">
        <v>351</v>
      </c>
      <c r="F150" s="229" t="s">
        <v>352</v>
      </c>
      <c r="G150" s="229"/>
      <c r="H150" s="229"/>
      <c r="I150" s="229"/>
      <c r="J150" s="230" t="s">
        <v>239</v>
      </c>
      <c r="K150" s="231">
        <v>0.13800000000000001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1.0530600000000001</v>
      </c>
      <c r="Y150" s="236">
        <f>X150*K150</f>
        <v>0.14532228000000003</v>
      </c>
      <c r="Z150" s="236">
        <v>0</v>
      </c>
      <c r="AA150" s="237">
        <f>Z150*K150</f>
        <v>0</v>
      </c>
      <c r="AR150" s="21" t="s">
        <v>224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224</v>
      </c>
      <c r="BM150" s="21" t="s">
        <v>3790</v>
      </c>
    </row>
    <row r="151" s="10" customFormat="1" ht="29.88" customHeight="1">
      <c r="B151" s="213"/>
      <c r="C151" s="214"/>
      <c r="D151" s="224" t="s">
        <v>288</v>
      </c>
      <c r="E151" s="224"/>
      <c r="F151" s="224"/>
      <c r="G151" s="224"/>
      <c r="H151" s="224"/>
      <c r="I151" s="224"/>
      <c r="J151" s="224"/>
      <c r="K151" s="224"/>
      <c r="L151" s="224"/>
      <c r="M151" s="224"/>
      <c r="N151" s="238">
        <f>BK151</f>
        <v>0</v>
      </c>
      <c r="O151" s="239"/>
      <c r="P151" s="239"/>
      <c r="Q151" s="239"/>
      <c r="R151" s="217"/>
      <c r="T151" s="218"/>
      <c r="U151" s="214"/>
      <c r="V151" s="214"/>
      <c r="W151" s="219">
        <f>SUM(W152:W153)</f>
        <v>0</v>
      </c>
      <c r="X151" s="214"/>
      <c r="Y151" s="219">
        <f>SUM(Y152:Y153)</f>
        <v>5.4902739999999994</v>
      </c>
      <c r="Z151" s="214"/>
      <c r="AA151" s="220">
        <f>SUM(AA152:AA153)</f>
        <v>0</v>
      </c>
      <c r="AR151" s="221" t="s">
        <v>40</v>
      </c>
      <c r="AT151" s="222" t="s">
        <v>83</v>
      </c>
      <c r="AU151" s="222" t="s">
        <v>40</v>
      </c>
      <c r="AY151" s="221" t="s">
        <v>219</v>
      </c>
      <c r="BK151" s="223">
        <f>SUM(BK152:BK153)</f>
        <v>0</v>
      </c>
    </row>
    <row r="152" s="1" customFormat="1" ht="38.25" customHeight="1">
      <c r="B152" s="45"/>
      <c r="C152" s="227" t="s">
        <v>10</v>
      </c>
      <c r="D152" s="227" t="s">
        <v>220</v>
      </c>
      <c r="E152" s="228" t="s">
        <v>3791</v>
      </c>
      <c r="F152" s="229" t="s">
        <v>3792</v>
      </c>
      <c r="G152" s="229"/>
      <c r="H152" s="229"/>
      <c r="I152" s="229"/>
      <c r="J152" s="230" t="s">
        <v>223</v>
      </c>
      <c r="K152" s="231">
        <v>5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1.0449999999999999</v>
      </c>
      <c r="Y152" s="236">
        <f>X152*K152</f>
        <v>5.2249999999999996</v>
      </c>
      <c r="Z152" s="236">
        <v>0</v>
      </c>
      <c r="AA152" s="237">
        <f>Z152*K152</f>
        <v>0</v>
      </c>
      <c r="AR152" s="21" t="s">
        <v>224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224</v>
      </c>
      <c r="BM152" s="21" t="s">
        <v>3793</v>
      </c>
    </row>
    <row r="153" s="1" customFormat="1" ht="25.5" customHeight="1">
      <c r="B153" s="45"/>
      <c r="C153" s="227" t="s">
        <v>374</v>
      </c>
      <c r="D153" s="227" t="s">
        <v>220</v>
      </c>
      <c r="E153" s="228" t="s">
        <v>3794</v>
      </c>
      <c r="F153" s="229" t="s">
        <v>3795</v>
      </c>
      <c r="G153" s="229"/>
      <c r="H153" s="229"/>
      <c r="I153" s="229"/>
      <c r="J153" s="230" t="s">
        <v>223</v>
      </c>
      <c r="K153" s="231">
        <v>0.20000000000000001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1.3263700000000001</v>
      </c>
      <c r="Y153" s="236">
        <f>X153*K153</f>
        <v>0.26527400000000001</v>
      </c>
      <c r="Z153" s="236">
        <v>0</v>
      </c>
      <c r="AA153" s="237">
        <f>Z153*K153</f>
        <v>0</v>
      </c>
      <c r="AR153" s="21" t="s">
        <v>224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224</v>
      </c>
      <c r="BM153" s="21" t="s">
        <v>3796</v>
      </c>
    </row>
    <row r="154" s="10" customFormat="1" ht="29.88" customHeight="1">
      <c r="B154" s="213"/>
      <c r="C154" s="214"/>
      <c r="D154" s="224" t="s">
        <v>289</v>
      </c>
      <c r="E154" s="224"/>
      <c r="F154" s="224"/>
      <c r="G154" s="224"/>
      <c r="H154" s="224"/>
      <c r="I154" s="224"/>
      <c r="J154" s="224"/>
      <c r="K154" s="224"/>
      <c r="L154" s="224"/>
      <c r="M154" s="224"/>
      <c r="N154" s="238">
        <f>BK154</f>
        <v>0</v>
      </c>
      <c r="O154" s="239"/>
      <c r="P154" s="239"/>
      <c r="Q154" s="239"/>
      <c r="R154" s="217"/>
      <c r="T154" s="218"/>
      <c r="U154" s="214"/>
      <c r="V154" s="214"/>
      <c r="W154" s="219">
        <f>W155</f>
        <v>0</v>
      </c>
      <c r="X154" s="214"/>
      <c r="Y154" s="219">
        <f>Y155</f>
        <v>20.230560000000001</v>
      </c>
      <c r="Z154" s="214"/>
      <c r="AA154" s="220">
        <f>AA155</f>
        <v>0</v>
      </c>
      <c r="AR154" s="221" t="s">
        <v>40</v>
      </c>
      <c r="AT154" s="222" t="s">
        <v>83</v>
      </c>
      <c r="AU154" s="222" t="s">
        <v>40</v>
      </c>
      <c r="AY154" s="221" t="s">
        <v>219</v>
      </c>
      <c r="BK154" s="223">
        <f>BK155</f>
        <v>0</v>
      </c>
    </row>
    <row r="155" s="1" customFormat="1" ht="25.5" customHeight="1">
      <c r="B155" s="45"/>
      <c r="C155" s="227" t="s">
        <v>378</v>
      </c>
      <c r="D155" s="227" t="s">
        <v>220</v>
      </c>
      <c r="E155" s="228" t="s">
        <v>3797</v>
      </c>
      <c r="F155" s="229" t="s">
        <v>3798</v>
      </c>
      <c r="G155" s="229"/>
      <c r="H155" s="229"/>
      <c r="I155" s="229"/>
      <c r="J155" s="230" t="s">
        <v>231</v>
      </c>
      <c r="K155" s="231">
        <v>9.3659999999999997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2.1600000000000001</v>
      </c>
      <c r="Y155" s="236">
        <f>X155*K155</f>
        <v>20.230560000000001</v>
      </c>
      <c r="Z155" s="236">
        <v>0</v>
      </c>
      <c r="AA155" s="237">
        <f>Z155*K155</f>
        <v>0</v>
      </c>
      <c r="AR155" s="21" t="s">
        <v>224</v>
      </c>
      <c r="AT155" s="21" t="s">
        <v>220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224</v>
      </c>
      <c r="BM155" s="21" t="s">
        <v>3799</v>
      </c>
    </row>
    <row r="156" s="10" customFormat="1" ht="29.88" customHeight="1">
      <c r="B156" s="213"/>
      <c r="C156" s="214"/>
      <c r="D156" s="224" t="s">
        <v>2175</v>
      </c>
      <c r="E156" s="224"/>
      <c r="F156" s="224"/>
      <c r="G156" s="224"/>
      <c r="H156" s="224"/>
      <c r="I156" s="224"/>
      <c r="J156" s="224"/>
      <c r="K156" s="224"/>
      <c r="L156" s="224"/>
      <c r="M156" s="224"/>
      <c r="N156" s="238">
        <f>BK156</f>
        <v>0</v>
      </c>
      <c r="O156" s="239"/>
      <c r="P156" s="239"/>
      <c r="Q156" s="239"/>
      <c r="R156" s="217"/>
      <c r="T156" s="218"/>
      <c r="U156" s="214"/>
      <c r="V156" s="214"/>
      <c r="W156" s="219">
        <f>SUM(W157:W222)</f>
        <v>0</v>
      </c>
      <c r="X156" s="214"/>
      <c r="Y156" s="219">
        <f>SUM(Y157:Y222)</f>
        <v>16.813399999999998</v>
      </c>
      <c r="Z156" s="214"/>
      <c r="AA156" s="220">
        <f>SUM(AA157:AA222)</f>
        <v>0</v>
      </c>
      <c r="AR156" s="221" t="s">
        <v>40</v>
      </c>
      <c r="AT156" s="222" t="s">
        <v>83</v>
      </c>
      <c r="AU156" s="222" t="s">
        <v>40</v>
      </c>
      <c r="AY156" s="221" t="s">
        <v>219</v>
      </c>
      <c r="BK156" s="223">
        <f>SUM(BK157:BK222)</f>
        <v>0</v>
      </c>
    </row>
    <row r="157" s="1" customFormat="1" ht="38.25" customHeight="1">
      <c r="B157" s="45"/>
      <c r="C157" s="227" t="s">
        <v>382</v>
      </c>
      <c r="D157" s="227" t="s">
        <v>220</v>
      </c>
      <c r="E157" s="228" t="s">
        <v>3800</v>
      </c>
      <c r="F157" s="229" t="s">
        <v>3801</v>
      </c>
      <c r="G157" s="229"/>
      <c r="H157" s="229"/>
      <c r="I157" s="229"/>
      <c r="J157" s="230" t="s">
        <v>429</v>
      </c>
      <c r="K157" s="231">
        <v>8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1.0000000000000001E-05</v>
      </c>
      <c r="Y157" s="236">
        <f>X157*K157</f>
        <v>8.0000000000000007E-05</v>
      </c>
      <c r="Z157" s="236">
        <v>0</v>
      </c>
      <c r="AA157" s="237">
        <f>Z157*K157</f>
        <v>0</v>
      </c>
      <c r="AR157" s="21" t="s">
        <v>224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224</v>
      </c>
      <c r="BM157" s="21" t="s">
        <v>3802</v>
      </c>
    </row>
    <row r="158" s="1" customFormat="1" ht="25.5" customHeight="1">
      <c r="B158" s="45"/>
      <c r="C158" s="243" t="s">
        <v>386</v>
      </c>
      <c r="D158" s="243" t="s">
        <v>536</v>
      </c>
      <c r="E158" s="244" t="s">
        <v>3803</v>
      </c>
      <c r="F158" s="245" t="s">
        <v>3804</v>
      </c>
      <c r="G158" s="245"/>
      <c r="H158" s="245"/>
      <c r="I158" s="245"/>
      <c r="J158" s="246" t="s">
        <v>372</v>
      </c>
      <c r="K158" s="247">
        <v>8</v>
      </c>
      <c r="L158" s="248">
        <v>0</v>
      </c>
      <c r="M158" s="249"/>
      <c r="N158" s="250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0.00189</v>
      </c>
      <c r="Y158" s="236">
        <f>X158*K158</f>
        <v>0.01512</v>
      </c>
      <c r="Z158" s="236">
        <v>0</v>
      </c>
      <c r="AA158" s="237">
        <f>Z158*K158</f>
        <v>0</v>
      </c>
      <c r="AR158" s="21" t="s">
        <v>249</v>
      </c>
      <c r="AT158" s="21" t="s">
        <v>536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224</v>
      </c>
      <c r="BM158" s="21" t="s">
        <v>3805</v>
      </c>
    </row>
    <row r="159" s="1" customFormat="1" ht="38.25" customHeight="1">
      <c r="B159" s="45"/>
      <c r="C159" s="227" t="s">
        <v>390</v>
      </c>
      <c r="D159" s="227" t="s">
        <v>220</v>
      </c>
      <c r="E159" s="228" t="s">
        <v>3806</v>
      </c>
      <c r="F159" s="229" t="s">
        <v>3807</v>
      </c>
      <c r="G159" s="229"/>
      <c r="H159" s="229"/>
      <c r="I159" s="229"/>
      <c r="J159" s="230" t="s">
        <v>429</v>
      </c>
      <c r="K159" s="231">
        <v>74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224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224</v>
      </c>
      <c r="BM159" s="21" t="s">
        <v>3808</v>
      </c>
    </row>
    <row r="160" s="1" customFormat="1" ht="25.5" customHeight="1">
      <c r="B160" s="45"/>
      <c r="C160" s="243" t="s">
        <v>394</v>
      </c>
      <c r="D160" s="243" t="s">
        <v>536</v>
      </c>
      <c r="E160" s="244" t="s">
        <v>3809</v>
      </c>
      <c r="F160" s="245" t="s">
        <v>3810</v>
      </c>
      <c r="G160" s="245"/>
      <c r="H160" s="245"/>
      <c r="I160" s="245"/>
      <c r="J160" s="246" t="s">
        <v>372</v>
      </c>
      <c r="K160" s="247">
        <v>2</v>
      </c>
      <c r="L160" s="248">
        <v>0</v>
      </c>
      <c r="M160" s="249"/>
      <c r="N160" s="250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0.0016000000000000001</v>
      </c>
      <c r="Y160" s="236">
        <f>X160*K160</f>
        <v>0.0032000000000000002</v>
      </c>
      <c r="Z160" s="236">
        <v>0</v>
      </c>
      <c r="AA160" s="237">
        <f>Z160*K160</f>
        <v>0</v>
      </c>
      <c r="AR160" s="21" t="s">
        <v>249</v>
      </c>
      <c r="AT160" s="21" t="s">
        <v>536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224</v>
      </c>
      <c r="BM160" s="21" t="s">
        <v>3811</v>
      </c>
    </row>
    <row r="161" s="1" customFormat="1" ht="25.5" customHeight="1">
      <c r="B161" s="45"/>
      <c r="C161" s="243" t="s">
        <v>398</v>
      </c>
      <c r="D161" s="243" t="s">
        <v>536</v>
      </c>
      <c r="E161" s="244" t="s">
        <v>3812</v>
      </c>
      <c r="F161" s="245" t="s">
        <v>3813</v>
      </c>
      <c r="G161" s="245"/>
      <c r="H161" s="245"/>
      <c r="I161" s="245"/>
      <c r="J161" s="246" t="s">
        <v>372</v>
      </c>
      <c r="K161" s="247">
        <v>9</v>
      </c>
      <c r="L161" s="248">
        <v>0</v>
      </c>
      <c r="M161" s="249"/>
      <c r="N161" s="250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0.0029399999999999999</v>
      </c>
      <c r="Y161" s="236">
        <f>X161*K161</f>
        <v>0.026459999999999997</v>
      </c>
      <c r="Z161" s="236">
        <v>0</v>
      </c>
      <c r="AA161" s="237">
        <f>Z161*K161</f>
        <v>0</v>
      </c>
      <c r="AR161" s="21" t="s">
        <v>249</v>
      </c>
      <c r="AT161" s="21" t="s">
        <v>536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224</v>
      </c>
      <c r="BM161" s="21" t="s">
        <v>3814</v>
      </c>
    </row>
    <row r="162" s="1" customFormat="1" ht="25.5" customHeight="1">
      <c r="B162" s="45"/>
      <c r="C162" s="243" t="s">
        <v>402</v>
      </c>
      <c r="D162" s="243" t="s">
        <v>536</v>
      </c>
      <c r="E162" s="244" t="s">
        <v>3815</v>
      </c>
      <c r="F162" s="245" t="s">
        <v>3816</v>
      </c>
      <c r="G162" s="245"/>
      <c r="H162" s="245"/>
      <c r="I162" s="245"/>
      <c r="J162" s="246" t="s">
        <v>372</v>
      </c>
      <c r="K162" s="247">
        <v>2</v>
      </c>
      <c r="L162" s="248">
        <v>0</v>
      </c>
      <c r="M162" s="249"/>
      <c r="N162" s="250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0.01366</v>
      </c>
      <c r="Y162" s="236">
        <f>X162*K162</f>
        <v>0.027320000000000001</v>
      </c>
      <c r="Z162" s="236">
        <v>0</v>
      </c>
      <c r="AA162" s="237">
        <f>Z162*K162</f>
        <v>0</v>
      </c>
      <c r="AR162" s="21" t="s">
        <v>249</v>
      </c>
      <c r="AT162" s="21" t="s">
        <v>536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224</v>
      </c>
      <c r="BM162" s="21" t="s">
        <v>3817</v>
      </c>
    </row>
    <row r="163" s="1" customFormat="1" ht="25.5" customHeight="1">
      <c r="B163" s="45"/>
      <c r="C163" s="243" t="s">
        <v>406</v>
      </c>
      <c r="D163" s="243" t="s">
        <v>536</v>
      </c>
      <c r="E163" s="244" t="s">
        <v>3818</v>
      </c>
      <c r="F163" s="245" t="s">
        <v>3819</v>
      </c>
      <c r="G163" s="245"/>
      <c r="H163" s="245"/>
      <c r="I163" s="245"/>
      <c r="J163" s="246" t="s">
        <v>372</v>
      </c>
      <c r="K163" s="247">
        <v>10</v>
      </c>
      <c r="L163" s="248">
        <v>0</v>
      </c>
      <c r="M163" s="249"/>
      <c r="N163" s="250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0.0026700000000000001</v>
      </c>
      <c r="Y163" s="236">
        <f>X163*K163</f>
        <v>0.026700000000000002</v>
      </c>
      <c r="Z163" s="236">
        <v>0</v>
      </c>
      <c r="AA163" s="237">
        <f>Z163*K163</f>
        <v>0</v>
      </c>
      <c r="AR163" s="21" t="s">
        <v>249</v>
      </c>
      <c r="AT163" s="21" t="s">
        <v>536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224</v>
      </c>
      <c r="BM163" s="21" t="s">
        <v>3820</v>
      </c>
    </row>
    <row r="164" s="1" customFormat="1" ht="25.5" customHeight="1">
      <c r="B164" s="45"/>
      <c r="C164" s="243" t="s">
        <v>410</v>
      </c>
      <c r="D164" s="243" t="s">
        <v>536</v>
      </c>
      <c r="E164" s="244" t="s">
        <v>3821</v>
      </c>
      <c r="F164" s="245" t="s">
        <v>3822</v>
      </c>
      <c r="G164" s="245"/>
      <c r="H164" s="245"/>
      <c r="I164" s="245"/>
      <c r="J164" s="246" t="s">
        <v>372</v>
      </c>
      <c r="K164" s="247">
        <v>3</v>
      </c>
      <c r="L164" s="248">
        <v>0</v>
      </c>
      <c r="M164" s="249"/>
      <c r="N164" s="250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0.0080099999999999998</v>
      </c>
      <c r="Y164" s="236">
        <f>X164*K164</f>
        <v>0.024029999999999999</v>
      </c>
      <c r="Z164" s="236">
        <v>0</v>
      </c>
      <c r="AA164" s="237">
        <f>Z164*K164</f>
        <v>0</v>
      </c>
      <c r="AR164" s="21" t="s">
        <v>799</v>
      </c>
      <c r="AT164" s="21" t="s">
        <v>536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799</v>
      </c>
      <c r="BM164" s="21" t="s">
        <v>3823</v>
      </c>
    </row>
    <row r="165" s="1" customFormat="1" ht="25.5" customHeight="1">
      <c r="B165" s="45"/>
      <c r="C165" s="243" t="s">
        <v>414</v>
      </c>
      <c r="D165" s="243" t="s">
        <v>536</v>
      </c>
      <c r="E165" s="244" t="s">
        <v>3824</v>
      </c>
      <c r="F165" s="245" t="s">
        <v>3825</v>
      </c>
      <c r="G165" s="245"/>
      <c r="H165" s="245"/>
      <c r="I165" s="245"/>
      <c r="J165" s="246" t="s">
        <v>372</v>
      </c>
      <c r="K165" s="247">
        <v>7</v>
      </c>
      <c r="L165" s="248">
        <v>0</v>
      </c>
      <c r="M165" s="249"/>
      <c r="N165" s="250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0.013350000000000001</v>
      </c>
      <c r="Y165" s="236">
        <f>X165*K165</f>
        <v>0.093450000000000005</v>
      </c>
      <c r="Z165" s="236">
        <v>0</v>
      </c>
      <c r="AA165" s="237">
        <f>Z165*K165</f>
        <v>0</v>
      </c>
      <c r="AR165" s="21" t="s">
        <v>249</v>
      </c>
      <c r="AT165" s="21" t="s">
        <v>536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224</v>
      </c>
      <c r="BM165" s="21" t="s">
        <v>3826</v>
      </c>
    </row>
    <row r="166" s="1" customFormat="1" ht="38.25" customHeight="1">
      <c r="B166" s="45"/>
      <c r="C166" s="227" t="s">
        <v>418</v>
      </c>
      <c r="D166" s="227" t="s">
        <v>220</v>
      </c>
      <c r="E166" s="228" t="s">
        <v>3594</v>
      </c>
      <c r="F166" s="229" t="s">
        <v>3595</v>
      </c>
      <c r="G166" s="229"/>
      <c r="H166" s="229"/>
      <c r="I166" s="229"/>
      <c r="J166" s="230" t="s">
        <v>429</v>
      </c>
      <c r="K166" s="231">
        <v>136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224</v>
      </c>
      <c r="AT166" s="21" t="s">
        <v>220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224</v>
      </c>
      <c r="BM166" s="21" t="s">
        <v>3827</v>
      </c>
    </row>
    <row r="167" s="1" customFormat="1" ht="25.5" customHeight="1">
      <c r="B167" s="45"/>
      <c r="C167" s="243" t="s">
        <v>422</v>
      </c>
      <c r="D167" s="243" t="s">
        <v>536</v>
      </c>
      <c r="E167" s="244" t="s">
        <v>3597</v>
      </c>
      <c r="F167" s="245" t="s">
        <v>3598</v>
      </c>
      <c r="G167" s="245"/>
      <c r="H167" s="245"/>
      <c r="I167" s="245"/>
      <c r="J167" s="246" t="s">
        <v>372</v>
      </c>
      <c r="K167" s="247">
        <v>4</v>
      </c>
      <c r="L167" s="248">
        <v>0</v>
      </c>
      <c r="M167" s="249"/>
      <c r="N167" s="250">
        <f>ROUND(L167*K167,2)</f>
        <v>0</v>
      </c>
      <c r="O167" s="234"/>
      <c r="P167" s="234"/>
      <c r="Q167" s="234"/>
      <c r="R167" s="47"/>
      <c r="T167" s="235" t="s">
        <v>22</v>
      </c>
      <c r="U167" s="55" t="s">
        <v>49</v>
      </c>
      <c r="V167" s="46"/>
      <c r="W167" s="236">
        <f>V167*K167</f>
        <v>0</v>
      </c>
      <c r="X167" s="236">
        <v>0.0025999999999999999</v>
      </c>
      <c r="Y167" s="236">
        <f>X167*K167</f>
        <v>0.0104</v>
      </c>
      <c r="Z167" s="236">
        <v>0</v>
      </c>
      <c r="AA167" s="237">
        <f>Z167*K167</f>
        <v>0</v>
      </c>
      <c r="AR167" s="21" t="s">
        <v>249</v>
      </c>
      <c r="AT167" s="21" t="s">
        <v>536</v>
      </c>
      <c r="AU167" s="21" t="s">
        <v>93</v>
      </c>
      <c r="AY167" s="21" t="s">
        <v>219</v>
      </c>
      <c r="BE167" s="152">
        <f>IF(U167="základní",N167,0)</f>
        <v>0</v>
      </c>
      <c r="BF167" s="152">
        <f>IF(U167="snížená",N167,0)</f>
        <v>0</v>
      </c>
      <c r="BG167" s="152">
        <f>IF(U167="zákl. přenesená",N167,0)</f>
        <v>0</v>
      </c>
      <c r="BH167" s="152">
        <f>IF(U167="sníž. přenesená",N167,0)</f>
        <v>0</v>
      </c>
      <c r="BI167" s="152">
        <f>IF(U167="nulová",N167,0)</f>
        <v>0</v>
      </c>
      <c r="BJ167" s="21" t="s">
        <v>40</v>
      </c>
      <c r="BK167" s="152">
        <f>ROUND(L167*K167,2)</f>
        <v>0</v>
      </c>
      <c r="BL167" s="21" t="s">
        <v>224</v>
      </c>
      <c r="BM167" s="21" t="s">
        <v>3828</v>
      </c>
    </row>
    <row r="168" s="1" customFormat="1" ht="25.5" customHeight="1">
      <c r="B168" s="45"/>
      <c r="C168" s="243" t="s">
        <v>426</v>
      </c>
      <c r="D168" s="243" t="s">
        <v>536</v>
      </c>
      <c r="E168" s="244" t="s">
        <v>3829</v>
      </c>
      <c r="F168" s="245" t="s">
        <v>3830</v>
      </c>
      <c r="G168" s="245"/>
      <c r="H168" s="245"/>
      <c r="I168" s="245"/>
      <c r="J168" s="246" t="s">
        <v>372</v>
      </c>
      <c r="K168" s="247">
        <v>5</v>
      </c>
      <c r="L168" s="248">
        <v>0</v>
      </c>
      <c r="M168" s="249"/>
      <c r="N168" s="250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0.0046899999999999997</v>
      </c>
      <c r="Y168" s="236">
        <f>X168*K168</f>
        <v>0.023449999999999999</v>
      </c>
      <c r="Z168" s="236">
        <v>0</v>
      </c>
      <c r="AA168" s="237">
        <f>Z168*K168</f>
        <v>0</v>
      </c>
      <c r="AR168" s="21" t="s">
        <v>249</v>
      </c>
      <c r="AT168" s="21" t="s">
        <v>536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224</v>
      </c>
      <c r="BM168" s="21" t="s">
        <v>3831</v>
      </c>
    </row>
    <row r="169" s="1" customFormat="1" ht="25.5" customHeight="1">
      <c r="B169" s="45"/>
      <c r="C169" s="243" t="s">
        <v>431</v>
      </c>
      <c r="D169" s="243" t="s">
        <v>536</v>
      </c>
      <c r="E169" s="244" t="s">
        <v>3600</v>
      </c>
      <c r="F169" s="245" t="s">
        <v>3601</v>
      </c>
      <c r="G169" s="245"/>
      <c r="H169" s="245"/>
      <c r="I169" s="245"/>
      <c r="J169" s="246" t="s">
        <v>372</v>
      </c>
      <c r="K169" s="247">
        <v>3</v>
      </c>
      <c r="L169" s="248">
        <v>0</v>
      </c>
      <c r="M169" s="249"/>
      <c r="N169" s="250">
        <f>ROUND(L169*K169,2)</f>
        <v>0</v>
      </c>
      <c r="O169" s="234"/>
      <c r="P169" s="234"/>
      <c r="Q169" s="234"/>
      <c r="R169" s="47"/>
      <c r="T169" s="235" t="s">
        <v>22</v>
      </c>
      <c r="U169" s="55" t="s">
        <v>49</v>
      </c>
      <c r="V169" s="46"/>
      <c r="W169" s="236">
        <f>V169*K169</f>
        <v>0</v>
      </c>
      <c r="X169" s="236">
        <v>0.0088500000000000002</v>
      </c>
      <c r="Y169" s="236">
        <f>X169*K169</f>
        <v>0.026550000000000001</v>
      </c>
      <c r="Z169" s="236">
        <v>0</v>
      </c>
      <c r="AA169" s="237">
        <f>Z169*K169</f>
        <v>0</v>
      </c>
      <c r="AR169" s="21" t="s">
        <v>249</v>
      </c>
      <c r="AT169" s="21" t="s">
        <v>536</v>
      </c>
      <c r="AU169" s="21" t="s">
        <v>93</v>
      </c>
      <c r="AY169" s="21" t="s">
        <v>219</v>
      </c>
      <c r="BE169" s="152">
        <f>IF(U169="základní",N169,0)</f>
        <v>0</v>
      </c>
      <c r="BF169" s="152">
        <f>IF(U169="snížená",N169,0)</f>
        <v>0</v>
      </c>
      <c r="BG169" s="152">
        <f>IF(U169="zákl. přenesená",N169,0)</f>
        <v>0</v>
      </c>
      <c r="BH169" s="152">
        <f>IF(U169="sníž. přenesená",N169,0)</f>
        <v>0</v>
      </c>
      <c r="BI169" s="152">
        <f>IF(U169="nulová",N169,0)</f>
        <v>0</v>
      </c>
      <c r="BJ169" s="21" t="s">
        <v>40</v>
      </c>
      <c r="BK169" s="152">
        <f>ROUND(L169*K169,2)</f>
        <v>0</v>
      </c>
      <c r="BL169" s="21" t="s">
        <v>224</v>
      </c>
      <c r="BM169" s="21" t="s">
        <v>3832</v>
      </c>
    </row>
    <row r="170" s="1" customFormat="1" ht="25.5" customHeight="1">
      <c r="B170" s="45"/>
      <c r="C170" s="243" t="s">
        <v>435</v>
      </c>
      <c r="D170" s="243" t="s">
        <v>536</v>
      </c>
      <c r="E170" s="244" t="s">
        <v>3833</v>
      </c>
      <c r="F170" s="245" t="s">
        <v>3834</v>
      </c>
      <c r="G170" s="245"/>
      <c r="H170" s="245"/>
      <c r="I170" s="245"/>
      <c r="J170" s="246" t="s">
        <v>372</v>
      </c>
      <c r="K170" s="247">
        <v>1</v>
      </c>
      <c r="L170" s="248">
        <v>0</v>
      </c>
      <c r="M170" s="249"/>
      <c r="N170" s="250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0.01281</v>
      </c>
      <c r="Y170" s="236">
        <f>X170*K170</f>
        <v>0.01281</v>
      </c>
      <c r="Z170" s="236">
        <v>0</v>
      </c>
      <c r="AA170" s="237">
        <f>Z170*K170</f>
        <v>0</v>
      </c>
      <c r="AR170" s="21" t="s">
        <v>249</v>
      </c>
      <c r="AT170" s="21" t="s">
        <v>536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224</v>
      </c>
      <c r="BM170" s="21" t="s">
        <v>3835</v>
      </c>
    </row>
    <row r="171" s="1" customFormat="1" ht="25.5" customHeight="1">
      <c r="B171" s="45"/>
      <c r="C171" s="243" t="s">
        <v>439</v>
      </c>
      <c r="D171" s="243" t="s">
        <v>536</v>
      </c>
      <c r="E171" s="244" t="s">
        <v>3603</v>
      </c>
      <c r="F171" s="245" t="s">
        <v>3604</v>
      </c>
      <c r="G171" s="245"/>
      <c r="H171" s="245"/>
      <c r="I171" s="245"/>
      <c r="J171" s="246" t="s">
        <v>372</v>
      </c>
      <c r="K171" s="247">
        <v>24</v>
      </c>
      <c r="L171" s="248">
        <v>0</v>
      </c>
      <c r="M171" s="249"/>
      <c r="N171" s="250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0.021340000000000001</v>
      </c>
      <c r="Y171" s="236">
        <f>X171*K171</f>
        <v>0.51216000000000006</v>
      </c>
      <c r="Z171" s="236">
        <v>0</v>
      </c>
      <c r="AA171" s="237">
        <f>Z171*K171</f>
        <v>0</v>
      </c>
      <c r="AR171" s="21" t="s">
        <v>249</v>
      </c>
      <c r="AT171" s="21" t="s">
        <v>536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224</v>
      </c>
      <c r="BM171" s="21" t="s">
        <v>3836</v>
      </c>
    </row>
    <row r="172" s="1" customFormat="1" ht="38.25" customHeight="1">
      <c r="B172" s="45"/>
      <c r="C172" s="227" t="s">
        <v>443</v>
      </c>
      <c r="D172" s="227" t="s">
        <v>220</v>
      </c>
      <c r="E172" s="228" t="s">
        <v>3837</v>
      </c>
      <c r="F172" s="229" t="s">
        <v>3838</v>
      </c>
      <c r="G172" s="229"/>
      <c r="H172" s="229"/>
      <c r="I172" s="229"/>
      <c r="J172" s="230" t="s">
        <v>429</v>
      </c>
      <c r="K172" s="231">
        <v>25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2.0000000000000002E-05</v>
      </c>
      <c r="Y172" s="236">
        <f>X172*K172</f>
        <v>0.00050000000000000001</v>
      </c>
      <c r="Z172" s="236">
        <v>0</v>
      </c>
      <c r="AA172" s="237">
        <f>Z172*K172</f>
        <v>0</v>
      </c>
      <c r="AR172" s="21" t="s">
        <v>224</v>
      </c>
      <c r="AT172" s="21" t="s">
        <v>220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224</v>
      </c>
      <c r="BM172" s="21" t="s">
        <v>3839</v>
      </c>
    </row>
    <row r="173" s="1" customFormat="1" ht="25.5" customHeight="1">
      <c r="B173" s="45"/>
      <c r="C173" s="243" t="s">
        <v>447</v>
      </c>
      <c r="D173" s="243" t="s">
        <v>536</v>
      </c>
      <c r="E173" s="244" t="s">
        <v>3840</v>
      </c>
      <c r="F173" s="245" t="s">
        <v>3841</v>
      </c>
      <c r="G173" s="245"/>
      <c r="H173" s="245"/>
      <c r="I173" s="245"/>
      <c r="J173" s="246" t="s">
        <v>372</v>
      </c>
      <c r="K173" s="247">
        <v>2</v>
      </c>
      <c r="L173" s="248">
        <v>0</v>
      </c>
      <c r="M173" s="249"/>
      <c r="N173" s="250">
        <f>ROUND(L173*K173,2)</f>
        <v>0</v>
      </c>
      <c r="O173" s="234"/>
      <c r="P173" s="234"/>
      <c r="Q173" s="234"/>
      <c r="R173" s="47"/>
      <c r="T173" s="235" t="s">
        <v>22</v>
      </c>
      <c r="U173" s="55" t="s">
        <v>49</v>
      </c>
      <c r="V173" s="46"/>
      <c r="W173" s="236">
        <f>V173*K173</f>
        <v>0</v>
      </c>
      <c r="X173" s="236">
        <v>0.0081399999999999997</v>
      </c>
      <c r="Y173" s="236">
        <f>X173*K173</f>
        <v>0.016279999999999999</v>
      </c>
      <c r="Z173" s="236">
        <v>0</v>
      </c>
      <c r="AA173" s="237">
        <f>Z173*K173</f>
        <v>0</v>
      </c>
      <c r="AR173" s="21" t="s">
        <v>249</v>
      </c>
      <c r="AT173" s="21" t="s">
        <v>536</v>
      </c>
      <c r="AU173" s="21" t="s">
        <v>93</v>
      </c>
      <c r="AY173" s="21" t="s">
        <v>219</v>
      </c>
      <c r="BE173" s="152">
        <f>IF(U173="základní",N173,0)</f>
        <v>0</v>
      </c>
      <c r="BF173" s="152">
        <f>IF(U173="snížená",N173,0)</f>
        <v>0</v>
      </c>
      <c r="BG173" s="152">
        <f>IF(U173="zákl. přenesená",N173,0)</f>
        <v>0</v>
      </c>
      <c r="BH173" s="152">
        <f>IF(U173="sníž. přenesená",N173,0)</f>
        <v>0</v>
      </c>
      <c r="BI173" s="152">
        <f>IF(U173="nulová",N173,0)</f>
        <v>0</v>
      </c>
      <c r="BJ173" s="21" t="s">
        <v>40</v>
      </c>
      <c r="BK173" s="152">
        <f>ROUND(L173*K173,2)</f>
        <v>0</v>
      </c>
      <c r="BL173" s="21" t="s">
        <v>224</v>
      </c>
      <c r="BM173" s="21" t="s">
        <v>3842</v>
      </c>
    </row>
    <row r="174" s="1" customFormat="1" ht="25.5" customHeight="1">
      <c r="B174" s="45"/>
      <c r="C174" s="243" t="s">
        <v>451</v>
      </c>
      <c r="D174" s="243" t="s">
        <v>536</v>
      </c>
      <c r="E174" s="244" t="s">
        <v>3843</v>
      </c>
      <c r="F174" s="245" t="s">
        <v>3844</v>
      </c>
      <c r="G174" s="245"/>
      <c r="H174" s="245"/>
      <c r="I174" s="245"/>
      <c r="J174" s="246" t="s">
        <v>372</v>
      </c>
      <c r="K174" s="247">
        <v>3</v>
      </c>
      <c r="L174" s="248">
        <v>0</v>
      </c>
      <c r="M174" s="249"/>
      <c r="N174" s="250">
        <f>ROUND(L174*K174,2)</f>
        <v>0</v>
      </c>
      <c r="O174" s="234"/>
      <c r="P174" s="234"/>
      <c r="Q174" s="234"/>
      <c r="R174" s="47"/>
      <c r="T174" s="235" t="s">
        <v>22</v>
      </c>
      <c r="U174" s="55" t="s">
        <v>49</v>
      </c>
      <c r="V174" s="46"/>
      <c r="W174" s="236">
        <f>V174*K174</f>
        <v>0</v>
      </c>
      <c r="X174" s="236">
        <v>0.01515</v>
      </c>
      <c r="Y174" s="236">
        <f>X174*K174</f>
        <v>0.045450000000000004</v>
      </c>
      <c r="Z174" s="236">
        <v>0</v>
      </c>
      <c r="AA174" s="237">
        <f>Z174*K174</f>
        <v>0</v>
      </c>
      <c r="AR174" s="21" t="s">
        <v>799</v>
      </c>
      <c r="AT174" s="21" t="s">
        <v>536</v>
      </c>
      <c r="AU174" s="21" t="s">
        <v>93</v>
      </c>
      <c r="AY174" s="21" t="s">
        <v>219</v>
      </c>
      <c r="BE174" s="152">
        <f>IF(U174="základní",N174,0)</f>
        <v>0</v>
      </c>
      <c r="BF174" s="152">
        <f>IF(U174="snížená",N174,0)</f>
        <v>0</v>
      </c>
      <c r="BG174" s="152">
        <f>IF(U174="zákl. přenesená",N174,0)</f>
        <v>0</v>
      </c>
      <c r="BH174" s="152">
        <f>IF(U174="sníž. přenesená",N174,0)</f>
        <v>0</v>
      </c>
      <c r="BI174" s="152">
        <f>IF(U174="nulová",N174,0)</f>
        <v>0</v>
      </c>
      <c r="BJ174" s="21" t="s">
        <v>40</v>
      </c>
      <c r="BK174" s="152">
        <f>ROUND(L174*K174,2)</f>
        <v>0</v>
      </c>
      <c r="BL174" s="21" t="s">
        <v>799</v>
      </c>
      <c r="BM174" s="21" t="s">
        <v>3845</v>
      </c>
    </row>
    <row r="175" s="1" customFormat="1" ht="25.5" customHeight="1">
      <c r="B175" s="45"/>
      <c r="C175" s="243" t="s">
        <v>455</v>
      </c>
      <c r="D175" s="243" t="s">
        <v>536</v>
      </c>
      <c r="E175" s="244" t="s">
        <v>3846</v>
      </c>
      <c r="F175" s="245" t="s">
        <v>3847</v>
      </c>
      <c r="G175" s="245"/>
      <c r="H175" s="245"/>
      <c r="I175" s="245"/>
      <c r="J175" s="246" t="s">
        <v>372</v>
      </c>
      <c r="K175" s="247">
        <v>2</v>
      </c>
      <c r="L175" s="248">
        <v>0</v>
      </c>
      <c r="M175" s="249"/>
      <c r="N175" s="250">
        <f>ROUND(L175*K175,2)</f>
        <v>0</v>
      </c>
      <c r="O175" s="234"/>
      <c r="P175" s="234"/>
      <c r="Q175" s="234"/>
      <c r="R175" s="47"/>
      <c r="T175" s="235" t="s">
        <v>22</v>
      </c>
      <c r="U175" s="55" t="s">
        <v>49</v>
      </c>
      <c r="V175" s="46"/>
      <c r="W175" s="236">
        <f>V175*K175</f>
        <v>0</v>
      </c>
      <c r="X175" s="236">
        <v>0.03619</v>
      </c>
      <c r="Y175" s="236">
        <f>X175*K175</f>
        <v>0.07238</v>
      </c>
      <c r="Z175" s="236">
        <v>0</v>
      </c>
      <c r="AA175" s="237">
        <f>Z175*K175</f>
        <v>0</v>
      </c>
      <c r="AR175" s="21" t="s">
        <v>249</v>
      </c>
      <c r="AT175" s="21" t="s">
        <v>536</v>
      </c>
      <c r="AU175" s="21" t="s">
        <v>93</v>
      </c>
      <c r="AY175" s="21" t="s">
        <v>219</v>
      </c>
      <c r="BE175" s="152">
        <f>IF(U175="základní",N175,0)</f>
        <v>0</v>
      </c>
      <c r="BF175" s="152">
        <f>IF(U175="snížená",N175,0)</f>
        <v>0</v>
      </c>
      <c r="BG175" s="152">
        <f>IF(U175="zákl. přenesená",N175,0)</f>
        <v>0</v>
      </c>
      <c r="BH175" s="152">
        <f>IF(U175="sníž. přenesená",N175,0)</f>
        <v>0</v>
      </c>
      <c r="BI175" s="152">
        <f>IF(U175="nulová",N175,0)</f>
        <v>0</v>
      </c>
      <c r="BJ175" s="21" t="s">
        <v>40</v>
      </c>
      <c r="BK175" s="152">
        <f>ROUND(L175*K175,2)</f>
        <v>0</v>
      </c>
      <c r="BL175" s="21" t="s">
        <v>224</v>
      </c>
      <c r="BM175" s="21" t="s">
        <v>3848</v>
      </c>
    </row>
    <row r="176" s="1" customFormat="1" ht="25.5" customHeight="1">
      <c r="B176" s="45"/>
      <c r="C176" s="243" t="s">
        <v>459</v>
      </c>
      <c r="D176" s="243" t="s">
        <v>536</v>
      </c>
      <c r="E176" s="244" t="s">
        <v>3849</v>
      </c>
      <c r="F176" s="245" t="s">
        <v>3850</v>
      </c>
      <c r="G176" s="245"/>
      <c r="H176" s="245"/>
      <c r="I176" s="245"/>
      <c r="J176" s="246" t="s">
        <v>372</v>
      </c>
      <c r="K176" s="247">
        <v>1</v>
      </c>
      <c r="L176" s="248">
        <v>0</v>
      </c>
      <c r="M176" s="249"/>
      <c r="N176" s="250">
        <f>ROUND(L176*K176,2)</f>
        <v>0</v>
      </c>
      <c r="O176" s="234"/>
      <c r="P176" s="234"/>
      <c r="Q176" s="234"/>
      <c r="R176" s="47"/>
      <c r="T176" s="235" t="s">
        <v>22</v>
      </c>
      <c r="U176" s="55" t="s">
        <v>49</v>
      </c>
      <c r="V176" s="46"/>
      <c r="W176" s="236">
        <f>V176*K176</f>
        <v>0</v>
      </c>
      <c r="X176" s="236">
        <v>0.015100000000000001</v>
      </c>
      <c r="Y176" s="236">
        <f>X176*K176</f>
        <v>0.015100000000000001</v>
      </c>
      <c r="Z176" s="236">
        <v>0</v>
      </c>
      <c r="AA176" s="237">
        <f>Z176*K176</f>
        <v>0</v>
      </c>
      <c r="AR176" s="21" t="s">
        <v>799</v>
      </c>
      <c r="AT176" s="21" t="s">
        <v>536</v>
      </c>
      <c r="AU176" s="21" t="s">
        <v>93</v>
      </c>
      <c r="AY176" s="21" t="s">
        <v>219</v>
      </c>
      <c r="BE176" s="152">
        <f>IF(U176="základní",N176,0)</f>
        <v>0</v>
      </c>
      <c r="BF176" s="152">
        <f>IF(U176="snížená",N176,0)</f>
        <v>0</v>
      </c>
      <c r="BG176" s="152">
        <f>IF(U176="zákl. přenesená",N176,0)</f>
        <v>0</v>
      </c>
      <c r="BH176" s="152">
        <f>IF(U176="sníž. přenesená",N176,0)</f>
        <v>0</v>
      </c>
      <c r="BI176" s="152">
        <f>IF(U176="nulová",N176,0)</f>
        <v>0</v>
      </c>
      <c r="BJ176" s="21" t="s">
        <v>40</v>
      </c>
      <c r="BK176" s="152">
        <f>ROUND(L176*K176,2)</f>
        <v>0</v>
      </c>
      <c r="BL176" s="21" t="s">
        <v>799</v>
      </c>
      <c r="BM176" s="21" t="s">
        <v>3851</v>
      </c>
    </row>
    <row r="177" s="1" customFormat="1" ht="25.5" customHeight="1">
      <c r="B177" s="45"/>
      <c r="C177" s="243" t="s">
        <v>463</v>
      </c>
      <c r="D177" s="243" t="s">
        <v>536</v>
      </c>
      <c r="E177" s="244" t="s">
        <v>3852</v>
      </c>
      <c r="F177" s="245" t="s">
        <v>3853</v>
      </c>
      <c r="G177" s="245"/>
      <c r="H177" s="245"/>
      <c r="I177" s="245"/>
      <c r="J177" s="246" t="s">
        <v>372</v>
      </c>
      <c r="K177" s="247">
        <v>1</v>
      </c>
      <c r="L177" s="248">
        <v>0</v>
      </c>
      <c r="M177" s="249"/>
      <c r="N177" s="250">
        <f>ROUND(L177*K177,2)</f>
        <v>0</v>
      </c>
      <c r="O177" s="234"/>
      <c r="P177" s="234"/>
      <c r="Q177" s="234"/>
      <c r="R177" s="47"/>
      <c r="T177" s="235" t="s">
        <v>22</v>
      </c>
      <c r="U177" s="55" t="s">
        <v>49</v>
      </c>
      <c r="V177" s="46"/>
      <c r="W177" s="236">
        <f>V177*K177</f>
        <v>0</v>
      </c>
      <c r="X177" s="236">
        <v>0.036200000000000003</v>
      </c>
      <c r="Y177" s="236">
        <f>X177*K177</f>
        <v>0.036200000000000003</v>
      </c>
      <c r="Z177" s="236">
        <v>0</v>
      </c>
      <c r="AA177" s="237">
        <f>Z177*K177</f>
        <v>0</v>
      </c>
      <c r="AR177" s="21" t="s">
        <v>249</v>
      </c>
      <c r="AT177" s="21" t="s">
        <v>536</v>
      </c>
      <c r="AU177" s="21" t="s">
        <v>93</v>
      </c>
      <c r="AY177" s="21" t="s">
        <v>219</v>
      </c>
      <c r="BE177" s="152">
        <f>IF(U177="základní",N177,0)</f>
        <v>0</v>
      </c>
      <c r="BF177" s="152">
        <f>IF(U177="snížená",N177,0)</f>
        <v>0</v>
      </c>
      <c r="BG177" s="152">
        <f>IF(U177="zákl. přenesená",N177,0)</f>
        <v>0</v>
      </c>
      <c r="BH177" s="152">
        <f>IF(U177="sníž. přenesená",N177,0)</f>
        <v>0</v>
      </c>
      <c r="BI177" s="152">
        <f>IF(U177="nulová",N177,0)</f>
        <v>0</v>
      </c>
      <c r="BJ177" s="21" t="s">
        <v>40</v>
      </c>
      <c r="BK177" s="152">
        <f>ROUND(L177*K177,2)</f>
        <v>0</v>
      </c>
      <c r="BL177" s="21" t="s">
        <v>224</v>
      </c>
      <c r="BM177" s="21" t="s">
        <v>3854</v>
      </c>
    </row>
    <row r="178" s="1" customFormat="1" ht="38.25" customHeight="1">
      <c r="B178" s="45"/>
      <c r="C178" s="227" t="s">
        <v>467</v>
      </c>
      <c r="D178" s="227" t="s">
        <v>220</v>
      </c>
      <c r="E178" s="228" t="s">
        <v>3855</v>
      </c>
      <c r="F178" s="229" t="s">
        <v>3856</v>
      </c>
      <c r="G178" s="229"/>
      <c r="H178" s="229"/>
      <c r="I178" s="229"/>
      <c r="J178" s="230" t="s">
        <v>372</v>
      </c>
      <c r="K178" s="231">
        <v>25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22</v>
      </c>
      <c r="U178" s="55" t="s">
        <v>49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224</v>
      </c>
      <c r="AT178" s="21" t="s">
        <v>220</v>
      </c>
      <c r="AU178" s="21" t="s">
        <v>93</v>
      </c>
      <c r="AY178" s="21" t="s">
        <v>219</v>
      </c>
      <c r="BE178" s="152">
        <f>IF(U178="základní",N178,0)</f>
        <v>0</v>
      </c>
      <c r="BF178" s="152">
        <f>IF(U178="snížená",N178,0)</f>
        <v>0</v>
      </c>
      <c r="BG178" s="152">
        <f>IF(U178="zákl. přenesená",N178,0)</f>
        <v>0</v>
      </c>
      <c r="BH178" s="152">
        <f>IF(U178="sníž. přenesená",N178,0)</f>
        <v>0</v>
      </c>
      <c r="BI178" s="152">
        <f>IF(U178="nulová",N178,0)</f>
        <v>0</v>
      </c>
      <c r="BJ178" s="21" t="s">
        <v>40</v>
      </c>
      <c r="BK178" s="152">
        <f>ROUND(L178*K178,2)</f>
        <v>0</v>
      </c>
      <c r="BL178" s="21" t="s">
        <v>224</v>
      </c>
      <c r="BM178" s="21" t="s">
        <v>3857</v>
      </c>
    </row>
    <row r="179" s="1" customFormat="1" ht="16.5" customHeight="1">
      <c r="B179" s="45"/>
      <c r="C179" s="243" t="s">
        <v>471</v>
      </c>
      <c r="D179" s="243" t="s">
        <v>536</v>
      </c>
      <c r="E179" s="244" t="s">
        <v>3858</v>
      </c>
      <c r="F179" s="245" t="s">
        <v>3859</v>
      </c>
      <c r="G179" s="245"/>
      <c r="H179" s="245"/>
      <c r="I179" s="245"/>
      <c r="J179" s="246" t="s">
        <v>372</v>
      </c>
      <c r="K179" s="247">
        <v>7</v>
      </c>
      <c r="L179" s="248">
        <v>0</v>
      </c>
      <c r="M179" s="249"/>
      <c r="N179" s="250">
        <f>ROUND(L179*K179,2)</f>
        <v>0</v>
      </c>
      <c r="O179" s="234"/>
      <c r="P179" s="234"/>
      <c r="Q179" s="234"/>
      <c r="R179" s="47"/>
      <c r="T179" s="235" t="s">
        <v>22</v>
      </c>
      <c r="U179" s="55" t="s">
        <v>49</v>
      </c>
      <c r="V179" s="46"/>
      <c r="W179" s="236">
        <f>V179*K179</f>
        <v>0</v>
      </c>
      <c r="X179" s="236">
        <v>0.00064000000000000005</v>
      </c>
      <c r="Y179" s="236">
        <f>X179*K179</f>
        <v>0.0044800000000000005</v>
      </c>
      <c r="Z179" s="236">
        <v>0</v>
      </c>
      <c r="AA179" s="237">
        <f>Z179*K179</f>
        <v>0</v>
      </c>
      <c r="AR179" s="21" t="s">
        <v>249</v>
      </c>
      <c r="AT179" s="21" t="s">
        <v>536</v>
      </c>
      <c r="AU179" s="21" t="s">
        <v>93</v>
      </c>
      <c r="AY179" s="21" t="s">
        <v>219</v>
      </c>
      <c r="BE179" s="152">
        <f>IF(U179="základní",N179,0)</f>
        <v>0</v>
      </c>
      <c r="BF179" s="152">
        <f>IF(U179="snížená",N179,0)</f>
        <v>0</v>
      </c>
      <c r="BG179" s="152">
        <f>IF(U179="zákl. přenesená",N179,0)</f>
        <v>0</v>
      </c>
      <c r="BH179" s="152">
        <f>IF(U179="sníž. přenesená",N179,0)</f>
        <v>0</v>
      </c>
      <c r="BI179" s="152">
        <f>IF(U179="nulová",N179,0)</f>
        <v>0</v>
      </c>
      <c r="BJ179" s="21" t="s">
        <v>40</v>
      </c>
      <c r="BK179" s="152">
        <f>ROUND(L179*K179,2)</f>
        <v>0</v>
      </c>
      <c r="BL179" s="21" t="s">
        <v>224</v>
      </c>
      <c r="BM179" s="21" t="s">
        <v>3860</v>
      </c>
    </row>
    <row r="180" s="1" customFormat="1" ht="16.5" customHeight="1">
      <c r="B180" s="45"/>
      <c r="C180" s="243" t="s">
        <v>475</v>
      </c>
      <c r="D180" s="243" t="s">
        <v>536</v>
      </c>
      <c r="E180" s="244" t="s">
        <v>3861</v>
      </c>
      <c r="F180" s="245" t="s">
        <v>3862</v>
      </c>
      <c r="G180" s="245"/>
      <c r="H180" s="245"/>
      <c r="I180" s="245"/>
      <c r="J180" s="246" t="s">
        <v>372</v>
      </c>
      <c r="K180" s="247">
        <v>2</v>
      </c>
      <c r="L180" s="248">
        <v>0</v>
      </c>
      <c r="M180" s="249"/>
      <c r="N180" s="250">
        <f>ROUND(L180*K180,2)</f>
        <v>0</v>
      </c>
      <c r="O180" s="234"/>
      <c r="P180" s="234"/>
      <c r="Q180" s="234"/>
      <c r="R180" s="47"/>
      <c r="T180" s="235" t="s">
        <v>22</v>
      </c>
      <c r="U180" s="55" t="s">
        <v>49</v>
      </c>
      <c r="V180" s="46"/>
      <c r="W180" s="236">
        <f>V180*K180</f>
        <v>0</v>
      </c>
      <c r="X180" s="236">
        <v>0.00064999999999999997</v>
      </c>
      <c r="Y180" s="236">
        <f>X180*K180</f>
        <v>0.0012999999999999999</v>
      </c>
      <c r="Z180" s="236">
        <v>0</v>
      </c>
      <c r="AA180" s="237">
        <f>Z180*K180</f>
        <v>0</v>
      </c>
      <c r="AR180" s="21" t="s">
        <v>249</v>
      </c>
      <c r="AT180" s="21" t="s">
        <v>536</v>
      </c>
      <c r="AU180" s="21" t="s">
        <v>93</v>
      </c>
      <c r="AY180" s="21" t="s">
        <v>219</v>
      </c>
      <c r="BE180" s="152">
        <f>IF(U180="základní",N180,0)</f>
        <v>0</v>
      </c>
      <c r="BF180" s="152">
        <f>IF(U180="snížená",N180,0)</f>
        <v>0</v>
      </c>
      <c r="BG180" s="152">
        <f>IF(U180="zákl. přenesená",N180,0)</f>
        <v>0</v>
      </c>
      <c r="BH180" s="152">
        <f>IF(U180="sníž. přenesená",N180,0)</f>
        <v>0</v>
      </c>
      <c r="BI180" s="152">
        <f>IF(U180="nulová",N180,0)</f>
        <v>0</v>
      </c>
      <c r="BJ180" s="21" t="s">
        <v>40</v>
      </c>
      <c r="BK180" s="152">
        <f>ROUND(L180*K180,2)</f>
        <v>0</v>
      </c>
      <c r="BL180" s="21" t="s">
        <v>224</v>
      </c>
      <c r="BM180" s="21" t="s">
        <v>3863</v>
      </c>
    </row>
    <row r="181" s="1" customFormat="1" ht="16.5" customHeight="1">
      <c r="B181" s="45"/>
      <c r="C181" s="243" t="s">
        <v>479</v>
      </c>
      <c r="D181" s="243" t="s">
        <v>536</v>
      </c>
      <c r="E181" s="244" t="s">
        <v>3864</v>
      </c>
      <c r="F181" s="245" t="s">
        <v>3865</v>
      </c>
      <c r="G181" s="245"/>
      <c r="H181" s="245"/>
      <c r="I181" s="245"/>
      <c r="J181" s="246" t="s">
        <v>372</v>
      </c>
      <c r="K181" s="247">
        <v>8</v>
      </c>
      <c r="L181" s="248">
        <v>0</v>
      </c>
      <c r="M181" s="249"/>
      <c r="N181" s="250">
        <f>ROUND(L181*K181,2)</f>
        <v>0</v>
      </c>
      <c r="O181" s="234"/>
      <c r="P181" s="234"/>
      <c r="Q181" s="234"/>
      <c r="R181" s="47"/>
      <c r="T181" s="235" t="s">
        <v>22</v>
      </c>
      <c r="U181" s="55" t="s">
        <v>49</v>
      </c>
      <c r="V181" s="46"/>
      <c r="W181" s="236">
        <f>V181*K181</f>
        <v>0</v>
      </c>
      <c r="X181" s="236">
        <v>0.00088000000000000003</v>
      </c>
      <c r="Y181" s="236">
        <f>X181*K181</f>
        <v>0.0070400000000000003</v>
      </c>
      <c r="Z181" s="236">
        <v>0</v>
      </c>
      <c r="AA181" s="237">
        <f>Z181*K181</f>
        <v>0</v>
      </c>
      <c r="AR181" s="21" t="s">
        <v>249</v>
      </c>
      <c r="AT181" s="21" t="s">
        <v>536</v>
      </c>
      <c r="AU181" s="21" t="s">
        <v>93</v>
      </c>
      <c r="AY181" s="21" t="s">
        <v>219</v>
      </c>
      <c r="BE181" s="152">
        <f>IF(U181="základní",N181,0)</f>
        <v>0</v>
      </c>
      <c r="BF181" s="152">
        <f>IF(U181="snížená",N181,0)</f>
        <v>0</v>
      </c>
      <c r="BG181" s="152">
        <f>IF(U181="zákl. přenesená",N181,0)</f>
        <v>0</v>
      </c>
      <c r="BH181" s="152">
        <f>IF(U181="sníž. přenesená",N181,0)</f>
        <v>0</v>
      </c>
      <c r="BI181" s="152">
        <f>IF(U181="nulová",N181,0)</f>
        <v>0</v>
      </c>
      <c r="BJ181" s="21" t="s">
        <v>40</v>
      </c>
      <c r="BK181" s="152">
        <f>ROUND(L181*K181,2)</f>
        <v>0</v>
      </c>
      <c r="BL181" s="21" t="s">
        <v>224</v>
      </c>
      <c r="BM181" s="21" t="s">
        <v>3866</v>
      </c>
    </row>
    <row r="182" s="1" customFormat="1" ht="16.5" customHeight="1">
      <c r="B182" s="45"/>
      <c r="C182" s="243" t="s">
        <v>483</v>
      </c>
      <c r="D182" s="243" t="s">
        <v>536</v>
      </c>
      <c r="E182" s="244" t="s">
        <v>3867</v>
      </c>
      <c r="F182" s="245" t="s">
        <v>3868</v>
      </c>
      <c r="G182" s="245"/>
      <c r="H182" s="245"/>
      <c r="I182" s="245"/>
      <c r="J182" s="246" t="s">
        <v>372</v>
      </c>
      <c r="K182" s="247">
        <v>8</v>
      </c>
      <c r="L182" s="248">
        <v>0</v>
      </c>
      <c r="M182" s="249"/>
      <c r="N182" s="250">
        <f>ROUND(L182*K182,2)</f>
        <v>0</v>
      </c>
      <c r="O182" s="234"/>
      <c r="P182" s="234"/>
      <c r="Q182" s="234"/>
      <c r="R182" s="47"/>
      <c r="T182" s="235" t="s">
        <v>22</v>
      </c>
      <c r="U182" s="55" t="s">
        <v>49</v>
      </c>
      <c r="V182" s="46"/>
      <c r="W182" s="236">
        <f>V182*K182</f>
        <v>0</v>
      </c>
      <c r="X182" s="236">
        <v>0.00040999999999999999</v>
      </c>
      <c r="Y182" s="236">
        <f>X182*K182</f>
        <v>0.0032799999999999999</v>
      </c>
      <c r="Z182" s="236">
        <v>0</v>
      </c>
      <c r="AA182" s="237">
        <f>Z182*K182</f>
        <v>0</v>
      </c>
      <c r="AR182" s="21" t="s">
        <v>249</v>
      </c>
      <c r="AT182" s="21" t="s">
        <v>536</v>
      </c>
      <c r="AU182" s="21" t="s">
        <v>93</v>
      </c>
      <c r="AY182" s="21" t="s">
        <v>219</v>
      </c>
      <c r="BE182" s="152">
        <f>IF(U182="základní",N182,0)</f>
        <v>0</v>
      </c>
      <c r="BF182" s="152">
        <f>IF(U182="snížená",N182,0)</f>
        <v>0</v>
      </c>
      <c r="BG182" s="152">
        <f>IF(U182="zákl. přenesená",N182,0)</f>
        <v>0</v>
      </c>
      <c r="BH182" s="152">
        <f>IF(U182="sníž. přenesená",N182,0)</f>
        <v>0</v>
      </c>
      <c r="BI182" s="152">
        <f>IF(U182="nulová",N182,0)</f>
        <v>0</v>
      </c>
      <c r="BJ182" s="21" t="s">
        <v>40</v>
      </c>
      <c r="BK182" s="152">
        <f>ROUND(L182*K182,2)</f>
        <v>0</v>
      </c>
      <c r="BL182" s="21" t="s">
        <v>224</v>
      </c>
      <c r="BM182" s="21" t="s">
        <v>3869</v>
      </c>
    </row>
    <row r="183" s="1" customFormat="1" ht="38.25" customHeight="1">
      <c r="B183" s="45"/>
      <c r="C183" s="227" t="s">
        <v>487</v>
      </c>
      <c r="D183" s="227" t="s">
        <v>220</v>
      </c>
      <c r="E183" s="228" t="s">
        <v>3612</v>
      </c>
      <c r="F183" s="229" t="s">
        <v>3613</v>
      </c>
      <c r="G183" s="229"/>
      <c r="H183" s="229"/>
      <c r="I183" s="229"/>
      <c r="J183" s="230" t="s">
        <v>372</v>
      </c>
      <c r="K183" s="231">
        <v>9</v>
      </c>
      <c r="L183" s="232">
        <v>0</v>
      </c>
      <c r="M183" s="233"/>
      <c r="N183" s="234">
        <f>ROUND(L183*K183,2)</f>
        <v>0</v>
      </c>
      <c r="O183" s="234"/>
      <c r="P183" s="234"/>
      <c r="Q183" s="234"/>
      <c r="R183" s="47"/>
      <c r="T183" s="235" t="s">
        <v>22</v>
      </c>
      <c r="U183" s="55" t="s">
        <v>49</v>
      </c>
      <c r="V183" s="46"/>
      <c r="W183" s="236">
        <f>V183*K183</f>
        <v>0</v>
      </c>
      <c r="X183" s="236">
        <v>1.0000000000000001E-05</v>
      </c>
      <c r="Y183" s="236">
        <f>X183*K183</f>
        <v>9.0000000000000006E-05</v>
      </c>
      <c r="Z183" s="236">
        <v>0</v>
      </c>
      <c r="AA183" s="237">
        <f>Z183*K183</f>
        <v>0</v>
      </c>
      <c r="AR183" s="21" t="s">
        <v>224</v>
      </c>
      <c r="AT183" s="21" t="s">
        <v>220</v>
      </c>
      <c r="AU183" s="21" t="s">
        <v>93</v>
      </c>
      <c r="AY183" s="21" t="s">
        <v>219</v>
      </c>
      <c r="BE183" s="152">
        <f>IF(U183="základní",N183,0)</f>
        <v>0</v>
      </c>
      <c r="BF183" s="152">
        <f>IF(U183="snížená",N183,0)</f>
        <v>0</v>
      </c>
      <c r="BG183" s="152">
        <f>IF(U183="zákl. přenesená",N183,0)</f>
        <v>0</v>
      </c>
      <c r="BH183" s="152">
        <f>IF(U183="sníž. přenesená",N183,0)</f>
        <v>0</v>
      </c>
      <c r="BI183" s="152">
        <f>IF(U183="nulová",N183,0)</f>
        <v>0</v>
      </c>
      <c r="BJ183" s="21" t="s">
        <v>40</v>
      </c>
      <c r="BK183" s="152">
        <f>ROUND(L183*K183,2)</f>
        <v>0</v>
      </c>
      <c r="BL183" s="21" t="s">
        <v>224</v>
      </c>
      <c r="BM183" s="21" t="s">
        <v>3870</v>
      </c>
    </row>
    <row r="184" s="1" customFormat="1" ht="16.5" customHeight="1">
      <c r="B184" s="45"/>
      <c r="C184" s="243" t="s">
        <v>491</v>
      </c>
      <c r="D184" s="243" t="s">
        <v>536</v>
      </c>
      <c r="E184" s="244" t="s">
        <v>3871</v>
      </c>
      <c r="F184" s="245" t="s">
        <v>3872</v>
      </c>
      <c r="G184" s="245"/>
      <c r="H184" s="245"/>
      <c r="I184" s="245"/>
      <c r="J184" s="246" t="s">
        <v>372</v>
      </c>
      <c r="K184" s="247">
        <v>1</v>
      </c>
      <c r="L184" s="248">
        <v>0</v>
      </c>
      <c r="M184" s="249"/>
      <c r="N184" s="250">
        <f>ROUND(L184*K184,2)</f>
        <v>0</v>
      </c>
      <c r="O184" s="234"/>
      <c r="P184" s="234"/>
      <c r="Q184" s="234"/>
      <c r="R184" s="47"/>
      <c r="T184" s="235" t="s">
        <v>22</v>
      </c>
      <c r="U184" s="55" t="s">
        <v>49</v>
      </c>
      <c r="V184" s="46"/>
      <c r="W184" s="236">
        <f>V184*K184</f>
        <v>0</v>
      </c>
      <c r="X184" s="236">
        <v>0.00125</v>
      </c>
      <c r="Y184" s="236">
        <f>X184*K184</f>
        <v>0.00125</v>
      </c>
      <c r="Z184" s="236">
        <v>0</v>
      </c>
      <c r="AA184" s="237">
        <f>Z184*K184</f>
        <v>0</v>
      </c>
      <c r="AR184" s="21" t="s">
        <v>249</v>
      </c>
      <c r="AT184" s="21" t="s">
        <v>536</v>
      </c>
      <c r="AU184" s="21" t="s">
        <v>93</v>
      </c>
      <c r="AY184" s="21" t="s">
        <v>219</v>
      </c>
      <c r="BE184" s="152">
        <f>IF(U184="základní",N184,0)</f>
        <v>0</v>
      </c>
      <c r="BF184" s="152">
        <f>IF(U184="snížená",N184,0)</f>
        <v>0</v>
      </c>
      <c r="BG184" s="152">
        <f>IF(U184="zákl. přenesená",N184,0)</f>
        <v>0</v>
      </c>
      <c r="BH184" s="152">
        <f>IF(U184="sníž. přenesená",N184,0)</f>
        <v>0</v>
      </c>
      <c r="BI184" s="152">
        <f>IF(U184="nulová",N184,0)</f>
        <v>0</v>
      </c>
      <c r="BJ184" s="21" t="s">
        <v>40</v>
      </c>
      <c r="BK184" s="152">
        <f>ROUND(L184*K184,2)</f>
        <v>0</v>
      </c>
      <c r="BL184" s="21" t="s">
        <v>224</v>
      </c>
      <c r="BM184" s="21" t="s">
        <v>3873</v>
      </c>
    </row>
    <row r="185" s="1" customFormat="1" ht="16.5" customHeight="1">
      <c r="B185" s="45"/>
      <c r="C185" s="243" t="s">
        <v>495</v>
      </c>
      <c r="D185" s="243" t="s">
        <v>536</v>
      </c>
      <c r="E185" s="244" t="s">
        <v>3874</v>
      </c>
      <c r="F185" s="245" t="s">
        <v>3875</v>
      </c>
      <c r="G185" s="245"/>
      <c r="H185" s="245"/>
      <c r="I185" s="245"/>
      <c r="J185" s="246" t="s">
        <v>372</v>
      </c>
      <c r="K185" s="247">
        <v>2</v>
      </c>
      <c r="L185" s="248">
        <v>0</v>
      </c>
      <c r="M185" s="249"/>
      <c r="N185" s="250">
        <f>ROUND(L185*K185,2)</f>
        <v>0</v>
      </c>
      <c r="O185" s="234"/>
      <c r="P185" s="234"/>
      <c r="Q185" s="234"/>
      <c r="R185" s="47"/>
      <c r="T185" s="235" t="s">
        <v>22</v>
      </c>
      <c r="U185" s="55" t="s">
        <v>49</v>
      </c>
      <c r="V185" s="46"/>
      <c r="W185" s="236">
        <f>V185*K185</f>
        <v>0</v>
      </c>
      <c r="X185" s="236">
        <v>0.00167</v>
      </c>
      <c r="Y185" s="236">
        <f>X185*K185</f>
        <v>0.0033400000000000001</v>
      </c>
      <c r="Z185" s="236">
        <v>0</v>
      </c>
      <c r="AA185" s="237">
        <f>Z185*K185</f>
        <v>0</v>
      </c>
      <c r="AR185" s="21" t="s">
        <v>249</v>
      </c>
      <c r="AT185" s="21" t="s">
        <v>536</v>
      </c>
      <c r="AU185" s="21" t="s">
        <v>93</v>
      </c>
      <c r="AY185" s="21" t="s">
        <v>219</v>
      </c>
      <c r="BE185" s="152">
        <f>IF(U185="základní",N185,0)</f>
        <v>0</v>
      </c>
      <c r="BF185" s="152">
        <f>IF(U185="snížená",N185,0)</f>
        <v>0</v>
      </c>
      <c r="BG185" s="152">
        <f>IF(U185="zákl. přenesená",N185,0)</f>
        <v>0</v>
      </c>
      <c r="BH185" s="152">
        <f>IF(U185="sníž. přenesená",N185,0)</f>
        <v>0</v>
      </c>
      <c r="BI185" s="152">
        <f>IF(U185="nulová",N185,0)</f>
        <v>0</v>
      </c>
      <c r="BJ185" s="21" t="s">
        <v>40</v>
      </c>
      <c r="BK185" s="152">
        <f>ROUND(L185*K185,2)</f>
        <v>0</v>
      </c>
      <c r="BL185" s="21" t="s">
        <v>224</v>
      </c>
      <c r="BM185" s="21" t="s">
        <v>3876</v>
      </c>
    </row>
    <row r="186" s="1" customFormat="1" ht="16.5" customHeight="1">
      <c r="B186" s="45"/>
      <c r="C186" s="243" t="s">
        <v>499</v>
      </c>
      <c r="D186" s="243" t="s">
        <v>536</v>
      </c>
      <c r="E186" s="244" t="s">
        <v>3877</v>
      </c>
      <c r="F186" s="245" t="s">
        <v>3878</v>
      </c>
      <c r="G186" s="245"/>
      <c r="H186" s="245"/>
      <c r="I186" s="245"/>
      <c r="J186" s="246" t="s">
        <v>372</v>
      </c>
      <c r="K186" s="247">
        <v>4</v>
      </c>
      <c r="L186" s="248">
        <v>0</v>
      </c>
      <c r="M186" s="249"/>
      <c r="N186" s="250">
        <f>ROUND(L186*K186,2)</f>
        <v>0</v>
      </c>
      <c r="O186" s="234"/>
      <c r="P186" s="234"/>
      <c r="Q186" s="234"/>
      <c r="R186" s="47"/>
      <c r="T186" s="235" t="s">
        <v>22</v>
      </c>
      <c r="U186" s="55" t="s">
        <v>49</v>
      </c>
      <c r="V186" s="46"/>
      <c r="W186" s="236">
        <f>V186*K186</f>
        <v>0</v>
      </c>
      <c r="X186" s="236">
        <v>0.00079000000000000001</v>
      </c>
      <c r="Y186" s="236">
        <f>X186*K186</f>
        <v>0.00316</v>
      </c>
      <c r="Z186" s="236">
        <v>0</v>
      </c>
      <c r="AA186" s="237">
        <f>Z186*K186</f>
        <v>0</v>
      </c>
      <c r="AR186" s="21" t="s">
        <v>249</v>
      </c>
      <c r="AT186" s="21" t="s">
        <v>536</v>
      </c>
      <c r="AU186" s="21" t="s">
        <v>93</v>
      </c>
      <c r="AY186" s="21" t="s">
        <v>219</v>
      </c>
      <c r="BE186" s="152">
        <f>IF(U186="základní",N186,0)</f>
        <v>0</v>
      </c>
      <c r="BF186" s="152">
        <f>IF(U186="snížená",N186,0)</f>
        <v>0</v>
      </c>
      <c r="BG186" s="152">
        <f>IF(U186="zákl. přenesená",N186,0)</f>
        <v>0</v>
      </c>
      <c r="BH186" s="152">
        <f>IF(U186="sníž. přenesená",N186,0)</f>
        <v>0</v>
      </c>
      <c r="BI186" s="152">
        <f>IF(U186="nulová",N186,0)</f>
        <v>0</v>
      </c>
      <c r="BJ186" s="21" t="s">
        <v>40</v>
      </c>
      <c r="BK186" s="152">
        <f>ROUND(L186*K186,2)</f>
        <v>0</v>
      </c>
      <c r="BL186" s="21" t="s">
        <v>224</v>
      </c>
      <c r="BM186" s="21" t="s">
        <v>3879</v>
      </c>
    </row>
    <row r="187" s="1" customFormat="1" ht="16.5" customHeight="1">
      <c r="B187" s="45"/>
      <c r="C187" s="243" t="s">
        <v>503</v>
      </c>
      <c r="D187" s="243" t="s">
        <v>536</v>
      </c>
      <c r="E187" s="244" t="s">
        <v>3880</v>
      </c>
      <c r="F187" s="245" t="s">
        <v>3881</v>
      </c>
      <c r="G187" s="245"/>
      <c r="H187" s="245"/>
      <c r="I187" s="245"/>
      <c r="J187" s="246" t="s">
        <v>372</v>
      </c>
      <c r="K187" s="247">
        <v>2</v>
      </c>
      <c r="L187" s="248">
        <v>0</v>
      </c>
      <c r="M187" s="249"/>
      <c r="N187" s="250">
        <f>ROUND(L187*K187,2)</f>
        <v>0</v>
      </c>
      <c r="O187" s="234"/>
      <c r="P187" s="234"/>
      <c r="Q187" s="234"/>
      <c r="R187" s="47"/>
      <c r="T187" s="235" t="s">
        <v>22</v>
      </c>
      <c r="U187" s="55" t="s">
        <v>49</v>
      </c>
      <c r="V187" s="46"/>
      <c r="W187" s="236">
        <f>V187*K187</f>
        <v>0</v>
      </c>
      <c r="X187" s="236">
        <v>0.00050000000000000001</v>
      </c>
      <c r="Y187" s="236">
        <f>X187*K187</f>
        <v>0.001</v>
      </c>
      <c r="Z187" s="236">
        <v>0</v>
      </c>
      <c r="AA187" s="237">
        <f>Z187*K187</f>
        <v>0</v>
      </c>
      <c r="AR187" s="21" t="s">
        <v>249</v>
      </c>
      <c r="AT187" s="21" t="s">
        <v>536</v>
      </c>
      <c r="AU187" s="21" t="s">
        <v>93</v>
      </c>
      <c r="AY187" s="21" t="s">
        <v>219</v>
      </c>
      <c r="BE187" s="152">
        <f>IF(U187="základní",N187,0)</f>
        <v>0</v>
      </c>
      <c r="BF187" s="152">
        <f>IF(U187="snížená",N187,0)</f>
        <v>0</v>
      </c>
      <c r="BG187" s="152">
        <f>IF(U187="zákl. přenesená",N187,0)</f>
        <v>0</v>
      </c>
      <c r="BH187" s="152">
        <f>IF(U187="sníž. přenesená",N187,0)</f>
        <v>0</v>
      </c>
      <c r="BI187" s="152">
        <f>IF(U187="nulová",N187,0)</f>
        <v>0</v>
      </c>
      <c r="BJ187" s="21" t="s">
        <v>40</v>
      </c>
      <c r="BK187" s="152">
        <f>ROUND(L187*K187,2)</f>
        <v>0</v>
      </c>
      <c r="BL187" s="21" t="s">
        <v>224</v>
      </c>
      <c r="BM187" s="21" t="s">
        <v>3882</v>
      </c>
    </row>
    <row r="188" s="1" customFormat="1" ht="16.5" customHeight="1">
      <c r="B188" s="45"/>
      <c r="C188" s="243" t="s">
        <v>507</v>
      </c>
      <c r="D188" s="243" t="s">
        <v>536</v>
      </c>
      <c r="E188" s="244" t="s">
        <v>3621</v>
      </c>
      <c r="F188" s="245" t="s">
        <v>3622</v>
      </c>
      <c r="G188" s="245"/>
      <c r="H188" s="245"/>
      <c r="I188" s="245"/>
      <c r="J188" s="246" t="s">
        <v>372</v>
      </c>
      <c r="K188" s="247">
        <v>4</v>
      </c>
      <c r="L188" s="248">
        <v>0</v>
      </c>
      <c r="M188" s="249"/>
      <c r="N188" s="250">
        <f>ROUND(L188*K188,2)</f>
        <v>0</v>
      </c>
      <c r="O188" s="234"/>
      <c r="P188" s="234"/>
      <c r="Q188" s="234"/>
      <c r="R188" s="47"/>
      <c r="T188" s="235" t="s">
        <v>22</v>
      </c>
      <c r="U188" s="55" t="s">
        <v>49</v>
      </c>
      <c r="V188" s="46"/>
      <c r="W188" s="236">
        <f>V188*K188</f>
        <v>0</v>
      </c>
      <c r="X188" s="236">
        <v>0.00050000000000000001</v>
      </c>
      <c r="Y188" s="236">
        <f>X188*K188</f>
        <v>0.002</v>
      </c>
      <c r="Z188" s="236">
        <v>0</v>
      </c>
      <c r="AA188" s="237">
        <f>Z188*K188</f>
        <v>0</v>
      </c>
      <c r="AR188" s="21" t="s">
        <v>249</v>
      </c>
      <c r="AT188" s="21" t="s">
        <v>536</v>
      </c>
      <c r="AU188" s="21" t="s">
        <v>93</v>
      </c>
      <c r="AY188" s="21" t="s">
        <v>219</v>
      </c>
      <c r="BE188" s="152">
        <f>IF(U188="základní",N188,0)</f>
        <v>0</v>
      </c>
      <c r="BF188" s="152">
        <f>IF(U188="snížená",N188,0)</f>
        <v>0</v>
      </c>
      <c r="BG188" s="152">
        <f>IF(U188="zákl. přenesená",N188,0)</f>
        <v>0</v>
      </c>
      <c r="BH188" s="152">
        <f>IF(U188="sníž. přenesená",N188,0)</f>
        <v>0</v>
      </c>
      <c r="BI188" s="152">
        <f>IF(U188="nulová",N188,0)</f>
        <v>0</v>
      </c>
      <c r="BJ188" s="21" t="s">
        <v>40</v>
      </c>
      <c r="BK188" s="152">
        <f>ROUND(L188*K188,2)</f>
        <v>0</v>
      </c>
      <c r="BL188" s="21" t="s">
        <v>224</v>
      </c>
      <c r="BM188" s="21" t="s">
        <v>3883</v>
      </c>
    </row>
    <row r="189" s="1" customFormat="1" ht="38.25" customHeight="1">
      <c r="B189" s="45"/>
      <c r="C189" s="227" t="s">
        <v>511</v>
      </c>
      <c r="D189" s="227" t="s">
        <v>220</v>
      </c>
      <c r="E189" s="228" t="s">
        <v>3884</v>
      </c>
      <c r="F189" s="229" t="s">
        <v>3885</v>
      </c>
      <c r="G189" s="229"/>
      <c r="H189" s="229"/>
      <c r="I189" s="229"/>
      <c r="J189" s="230" t="s">
        <v>372</v>
      </c>
      <c r="K189" s="231">
        <v>7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22</v>
      </c>
      <c r="U189" s="55" t="s">
        <v>49</v>
      </c>
      <c r="V189" s="46"/>
      <c r="W189" s="236">
        <f>V189*K189</f>
        <v>0</v>
      </c>
      <c r="X189" s="236">
        <v>1.0000000000000001E-05</v>
      </c>
      <c r="Y189" s="236">
        <f>X189*K189</f>
        <v>7.0000000000000007E-05</v>
      </c>
      <c r="Z189" s="236">
        <v>0</v>
      </c>
      <c r="AA189" s="237">
        <f>Z189*K189</f>
        <v>0</v>
      </c>
      <c r="AR189" s="21" t="s">
        <v>224</v>
      </c>
      <c r="AT189" s="21" t="s">
        <v>220</v>
      </c>
      <c r="AU189" s="21" t="s">
        <v>93</v>
      </c>
      <c r="AY189" s="21" t="s">
        <v>219</v>
      </c>
      <c r="BE189" s="152">
        <f>IF(U189="základní",N189,0)</f>
        <v>0</v>
      </c>
      <c r="BF189" s="152">
        <f>IF(U189="snížená",N189,0)</f>
        <v>0</v>
      </c>
      <c r="BG189" s="152">
        <f>IF(U189="zákl. přenesená",N189,0)</f>
        <v>0</v>
      </c>
      <c r="BH189" s="152">
        <f>IF(U189="sníž. přenesená",N189,0)</f>
        <v>0</v>
      </c>
      <c r="BI189" s="152">
        <f>IF(U189="nulová",N189,0)</f>
        <v>0</v>
      </c>
      <c r="BJ189" s="21" t="s">
        <v>40</v>
      </c>
      <c r="BK189" s="152">
        <f>ROUND(L189*K189,2)</f>
        <v>0</v>
      </c>
      <c r="BL189" s="21" t="s">
        <v>224</v>
      </c>
      <c r="BM189" s="21" t="s">
        <v>3886</v>
      </c>
    </row>
    <row r="190" s="1" customFormat="1" ht="25.5" customHeight="1">
      <c r="B190" s="45"/>
      <c r="C190" s="243" t="s">
        <v>515</v>
      </c>
      <c r="D190" s="243" t="s">
        <v>536</v>
      </c>
      <c r="E190" s="244" t="s">
        <v>3887</v>
      </c>
      <c r="F190" s="245" t="s">
        <v>3888</v>
      </c>
      <c r="G190" s="245"/>
      <c r="H190" s="245"/>
      <c r="I190" s="245"/>
      <c r="J190" s="246" t="s">
        <v>372</v>
      </c>
      <c r="K190" s="247">
        <v>7</v>
      </c>
      <c r="L190" s="248">
        <v>0</v>
      </c>
      <c r="M190" s="249"/>
      <c r="N190" s="250">
        <f>ROUND(L190*K190,2)</f>
        <v>0</v>
      </c>
      <c r="O190" s="234"/>
      <c r="P190" s="234"/>
      <c r="Q190" s="234"/>
      <c r="R190" s="47"/>
      <c r="T190" s="235" t="s">
        <v>22</v>
      </c>
      <c r="U190" s="55" t="s">
        <v>49</v>
      </c>
      <c r="V190" s="46"/>
      <c r="W190" s="236">
        <f>V190*K190</f>
        <v>0</v>
      </c>
      <c r="X190" s="236">
        <v>0.00263</v>
      </c>
      <c r="Y190" s="236">
        <f>X190*K190</f>
        <v>0.018409999999999999</v>
      </c>
      <c r="Z190" s="236">
        <v>0</v>
      </c>
      <c r="AA190" s="237">
        <f>Z190*K190</f>
        <v>0</v>
      </c>
      <c r="AR190" s="21" t="s">
        <v>249</v>
      </c>
      <c r="AT190" s="21" t="s">
        <v>536</v>
      </c>
      <c r="AU190" s="21" t="s">
        <v>93</v>
      </c>
      <c r="AY190" s="21" t="s">
        <v>219</v>
      </c>
      <c r="BE190" s="152">
        <f>IF(U190="základní",N190,0)</f>
        <v>0</v>
      </c>
      <c r="BF190" s="152">
        <f>IF(U190="snížená",N190,0)</f>
        <v>0</v>
      </c>
      <c r="BG190" s="152">
        <f>IF(U190="zákl. přenesená",N190,0)</f>
        <v>0</v>
      </c>
      <c r="BH190" s="152">
        <f>IF(U190="sníž. přenesená",N190,0)</f>
        <v>0</v>
      </c>
      <c r="BI190" s="152">
        <f>IF(U190="nulová",N190,0)</f>
        <v>0</v>
      </c>
      <c r="BJ190" s="21" t="s">
        <v>40</v>
      </c>
      <c r="BK190" s="152">
        <f>ROUND(L190*K190,2)</f>
        <v>0</v>
      </c>
      <c r="BL190" s="21" t="s">
        <v>224</v>
      </c>
      <c r="BM190" s="21" t="s">
        <v>3889</v>
      </c>
    </row>
    <row r="191" s="1" customFormat="1" ht="38.25" customHeight="1">
      <c r="B191" s="45"/>
      <c r="C191" s="227" t="s">
        <v>519</v>
      </c>
      <c r="D191" s="227" t="s">
        <v>220</v>
      </c>
      <c r="E191" s="228" t="s">
        <v>3890</v>
      </c>
      <c r="F191" s="229" t="s">
        <v>3891</v>
      </c>
      <c r="G191" s="229"/>
      <c r="H191" s="229"/>
      <c r="I191" s="229"/>
      <c r="J191" s="230" t="s">
        <v>372</v>
      </c>
      <c r="K191" s="231">
        <v>4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22</v>
      </c>
      <c r="U191" s="55" t="s">
        <v>49</v>
      </c>
      <c r="V191" s="46"/>
      <c r="W191" s="236">
        <f>V191*K191</f>
        <v>0</v>
      </c>
      <c r="X191" s="236">
        <v>2.0000000000000002E-05</v>
      </c>
      <c r="Y191" s="236">
        <f>X191*K191</f>
        <v>8.0000000000000007E-05</v>
      </c>
      <c r="Z191" s="236">
        <v>0</v>
      </c>
      <c r="AA191" s="237">
        <f>Z191*K191</f>
        <v>0</v>
      </c>
      <c r="AR191" s="21" t="s">
        <v>224</v>
      </c>
      <c r="AT191" s="21" t="s">
        <v>220</v>
      </c>
      <c r="AU191" s="21" t="s">
        <v>93</v>
      </c>
      <c r="AY191" s="21" t="s">
        <v>219</v>
      </c>
      <c r="BE191" s="152">
        <f>IF(U191="základní",N191,0)</f>
        <v>0</v>
      </c>
      <c r="BF191" s="152">
        <f>IF(U191="snížená",N191,0)</f>
        <v>0</v>
      </c>
      <c r="BG191" s="152">
        <f>IF(U191="zákl. přenesená",N191,0)</f>
        <v>0</v>
      </c>
      <c r="BH191" s="152">
        <f>IF(U191="sníž. přenesená",N191,0)</f>
        <v>0</v>
      </c>
      <c r="BI191" s="152">
        <f>IF(U191="nulová",N191,0)</f>
        <v>0</v>
      </c>
      <c r="BJ191" s="21" t="s">
        <v>40</v>
      </c>
      <c r="BK191" s="152">
        <f>ROUND(L191*K191,2)</f>
        <v>0</v>
      </c>
      <c r="BL191" s="21" t="s">
        <v>224</v>
      </c>
      <c r="BM191" s="21" t="s">
        <v>3892</v>
      </c>
    </row>
    <row r="192" s="1" customFormat="1" ht="25.5" customHeight="1">
      <c r="B192" s="45"/>
      <c r="C192" s="243" t="s">
        <v>523</v>
      </c>
      <c r="D192" s="243" t="s">
        <v>536</v>
      </c>
      <c r="E192" s="244" t="s">
        <v>3893</v>
      </c>
      <c r="F192" s="245" t="s">
        <v>3894</v>
      </c>
      <c r="G192" s="245"/>
      <c r="H192" s="245"/>
      <c r="I192" s="245"/>
      <c r="J192" s="246" t="s">
        <v>372</v>
      </c>
      <c r="K192" s="247">
        <v>1</v>
      </c>
      <c r="L192" s="248">
        <v>0</v>
      </c>
      <c r="M192" s="249"/>
      <c r="N192" s="250">
        <f>ROUND(L192*K192,2)</f>
        <v>0</v>
      </c>
      <c r="O192" s="234"/>
      <c r="P192" s="234"/>
      <c r="Q192" s="234"/>
      <c r="R192" s="47"/>
      <c r="T192" s="235" t="s">
        <v>22</v>
      </c>
      <c r="U192" s="55" t="s">
        <v>49</v>
      </c>
      <c r="V192" s="46"/>
      <c r="W192" s="236">
        <f>V192*K192</f>
        <v>0</v>
      </c>
      <c r="X192" s="236">
        <v>0.00445</v>
      </c>
      <c r="Y192" s="236">
        <f>X192*K192</f>
        <v>0.00445</v>
      </c>
      <c r="Z192" s="236">
        <v>0</v>
      </c>
      <c r="AA192" s="237">
        <f>Z192*K192</f>
        <v>0</v>
      </c>
      <c r="AR192" s="21" t="s">
        <v>249</v>
      </c>
      <c r="AT192" s="21" t="s">
        <v>536</v>
      </c>
      <c r="AU192" s="21" t="s">
        <v>93</v>
      </c>
      <c r="AY192" s="21" t="s">
        <v>219</v>
      </c>
      <c r="BE192" s="152">
        <f>IF(U192="základní",N192,0)</f>
        <v>0</v>
      </c>
      <c r="BF192" s="152">
        <f>IF(U192="snížená",N192,0)</f>
        <v>0</v>
      </c>
      <c r="BG192" s="152">
        <f>IF(U192="zákl. přenesená",N192,0)</f>
        <v>0</v>
      </c>
      <c r="BH192" s="152">
        <f>IF(U192="sníž. přenesená",N192,0)</f>
        <v>0</v>
      </c>
      <c r="BI192" s="152">
        <f>IF(U192="nulová",N192,0)</f>
        <v>0</v>
      </c>
      <c r="BJ192" s="21" t="s">
        <v>40</v>
      </c>
      <c r="BK192" s="152">
        <f>ROUND(L192*K192,2)</f>
        <v>0</v>
      </c>
      <c r="BL192" s="21" t="s">
        <v>224</v>
      </c>
      <c r="BM192" s="21" t="s">
        <v>3895</v>
      </c>
    </row>
    <row r="193" s="1" customFormat="1" ht="25.5" customHeight="1">
      <c r="B193" s="45"/>
      <c r="C193" s="243" t="s">
        <v>527</v>
      </c>
      <c r="D193" s="243" t="s">
        <v>536</v>
      </c>
      <c r="E193" s="244" t="s">
        <v>3896</v>
      </c>
      <c r="F193" s="245" t="s">
        <v>3897</v>
      </c>
      <c r="G193" s="245"/>
      <c r="H193" s="245"/>
      <c r="I193" s="245"/>
      <c r="J193" s="246" t="s">
        <v>372</v>
      </c>
      <c r="K193" s="247">
        <v>2</v>
      </c>
      <c r="L193" s="248">
        <v>0</v>
      </c>
      <c r="M193" s="249"/>
      <c r="N193" s="250">
        <f>ROUND(L193*K193,2)</f>
        <v>0</v>
      </c>
      <c r="O193" s="234"/>
      <c r="P193" s="234"/>
      <c r="Q193" s="234"/>
      <c r="R193" s="47"/>
      <c r="T193" s="235" t="s">
        <v>22</v>
      </c>
      <c r="U193" s="55" t="s">
        <v>49</v>
      </c>
      <c r="V193" s="46"/>
      <c r="W193" s="236">
        <f>V193*K193</f>
        <v>0</v>
      </c>
      <c r="X193" s="236">
        <v>0.0019599999999999999</v>
      </c>
      <c r="Y193" s="236">
        <f>X193*K193</f>
        <v>0.0039199999999999999</v>
      </c>
      <c r="Z193" s="236">
        <v>0</v>
      </c>
      <c r="AA193" s="237">
        <f>Z193*K193</f>
        <v>0</v>
      </c>
      <c r="AR193" s="21" t="s">
        <v>249</v>
      </c>
      <c r="AT193" s="21" t="s">
        <v>536</v>
      </c>
      <c r="AU193" s="21" t="s">
        <v>93</v>
      </c>
      <c r="AY193" s="21" t="s">
        <v>219</v>
      </c>
      <c r="BE193" s="152">
        <f>IF(U193="základní",N193,0)</f>
        <v>0</v>
      </c>
      <c r="BF193" s="152">
        <f>IF(U193="snížená",N193,0)</f>
        <v>0</v>
      </c>
      <c r="BG193" s="152">
        <f>IF(U193="zákl. přenesená",N193,0)</f>
        <v>0</v>
      </c>
      <c r="BH193" s="152">
        <f>IF(U193="sníž. přenesená",N193,0)</f>
        <v>0</v>
      </c>
      <c r="BI193" s="152">
        <f>IF(U193="nulová",N193,0)</f>
        <v>0</v>
      </c>
      <c r="BJ193" s="21" t="s">
        <v>40</v>
      </c>
      <c r="BK193" s="152">
        <f>ROUND(L193*K193,2)</f>
        <v>0</v>
      </c>
      <c r="BL193" s="21" t="s">
        <v>224</v>
      </c>
      <c r="BM193" s="21" t="s">
        <v>3898</v>
      </c>
    </row>
    <row r="194" s="1" customFormat="1" ht="25.5" customHeight="1">
      <c r="B194" s="45"/>
      <c r="C194" s="243" t="s">
        <v>531</v>
      </c>
      <c r="D194" s="243" t="s">
        <v>536</v>
      </c>
      <c r="E194" s="244" t="s">
        <v>3899</v>
      </c>
      <c r="F194" s="245" t="s">
        <v>3900</v>
      </c>
      <c r="G194" s="245"/>
      <c r="H194" s="245"/>
      <c r="I194" s="245"/>
      <c r="J194" s="246" t="s">
        <v>372</v>
      </c>
      <c r="K194" s="247">
        <v>1</v>
      </c>
      <c r="L194" s="248">
        <v>0</v>
      </c>
      <c r="M194" s="249"/>
      <c r="N194" s="250">
        <f>ROUND(L194*K194,2)</f>
        <v>0</v>
      </c>
      <c r="O194" s="234"/>
      <c r="P194" s="234"/>
      <c r="Q194" s="234"/>
      <c r="R194" s="47"/>
      <c r="T194" s="235" t="s">
        <v>22</v>
      </c>
      <c r="U194" s="55" t="s">
        <v>49</v>
      </c>
      <c r="V194" s="46"/>
      <c r="W194" s="236">
        <f>V194*K194</f>
        <v>0</v>
      </c>
      <c r="X194" s="236">
        <v>0.00098999999999999999</v>
      </c>
      <c r="Y194" s="236">
        <f>X194*K194</f>
        <v>0.00098999999999999999</v>
      </c>
      <c r="Z194" s="236">
        <v>0</v>
      </c>
      <c r="AA194" s="237">
        <f>Z194*K194</f>
        <v>0</v>
      </c>
      <c r="AR194" s="21" t="s">
        <v>249</v>
      </c>
      <c r="AT194" s="21" t="s">
        <v>536</v>
      </c>
      <c r="AU194" s="21" t="s">
        <v>93</v>
      </c>
      <c r="AY194" s="21" t="s">
        <v>219</v>
      </c>
      <c r="BE194" s="152">
        <f>IF(U194="základní",N194,0)</f>
        <v>0</v>
      </c>
      <c r="BF194" s="152">
        <f>IF(U194="snížená",N194,0)</f>
        <v>0</v>
      </c>
      <c r="BG194" s="152">
        <f>IF(U194="zákl. přenesená",N194,0)</f>
        <v>0</v>
      </c>
      <c r="BH194" s="152">
        <f>IF(U194="sníž. přenesená",N194,0)</f>
        <v>0</v>
      </c>
      <c r="BI194" s="152">
        <f>IF(U194="nulová",N194,0)</f>
        <v>0</v>
      </c>
      <c r="BJ194" s="21" t="s">
        <v>40</v>
      </c>
      <c r="BK194" s="152">
        <f>ROUND(L194*K194,2)</f>
        <v>0</v>
      </c>
      <c r="BL194" s="21" t="s">
        <v>224</v>
      </c>
      <c r="BM194" s="21" t="s">
        <v>3901</v>
      </c>
    </row>
    <row r="195" s="1" customFormat="1" ht="25.5" customHeight="1">
      <c r="B195" s="45"/>
      <c r="C195" s="227" t="s">
        <v>535</v>
      </c>
      <c r="D195" s="227" t="s">
        <v>220</v>
      </c>
      <c r="E195" s="228" t="s">
        <v>3902</v>
      </c>
      <c r="F195" s="229" t="s">
        <v>1769</v>
      </c>
      <c r="G195" s="229"/>
      <c r="H195" s="229"/>
      <c r="I195" s="229"/>
      <c r="J195" s="230" t="s">
        <v>429</v>
      </c>
      <c r="K195" s="231">
        <v>8</v>
      </c>
      <c r="L195" s="232">
        <v>0</v>
      </c>
      <c r="M195" s="233"/>
      <c r="N195" s="234">
        <f>ROUND(L195*K195,2)</f>
        <v>0</v>
      </c>
      <c r="O195" s="234"/>
      <c r="P195" s="234"/>
      <c r="Q195" s="234"/>
      <c r="R195" s="47"/>
      <c r="T195" s="235" t="s">
        <v>22</v>
      </c>
      <c r="U195" s="55" t="s">
        <v>49</v>
      </c>
      <c r="V195" s="46"/>
      <c r="W195" s="236">
        <f>V195*K195</f>
        <v>0</v>
      </c>
      <c r="X195" s="236">
        <v>0</v>
      </c>
      <c r="Y195" s="236">
        <f>X195*K195</f>
        <v>0</v>
      </c>
      <c r="Z195" s="236">
        <v>0</v>
      </c>
      <c r="AA195" s="237">
        <f>Z195*K195</f>
        <v>0</v>
      </c>
      <c r="AR195" s="21" t="s">
        <v>224</v>
      </c>
      <c r="AT195" s="21" t="s">
        <v>220</v>
      </c>
      <c r="AU195" s="21" t="s">
        <v>93</v>
      </c>
      <c r="AY195" s="21" t="s">
        <v>219</v>
      </c>
      <c r="BE195" s="152">
        <f>IF(U195="základní",N195,0)</f>
        <v>0</v>
      </c>
      <c r="BF195" s="152">
        <f>IF(U195="snížená",N195,0)</f>
        <v>0</v>
      </c>
      <c r="BG195" s="152">
        <f>IF(U195="zákl. přenesená",N195,0)</f>
        <v>0</v>
      </c>
      <c r="BH195" s="152">
        <f>IF(U195="sníž. přenesená",N195,0)</f>
        <v>0</v>
      </c>
      <c r="BI195" s="152">
        <f>IF(U195="nulová",N195,0)</f>
        <v>0</v>
      </c>
      <c r="BJ195" s="21" t="s">
        <v>40</v>
      </c>
      <c r="BK195" s="152">
        <f>ROUND(L195*K195,2)</f>
        <v>0</v>
      </c>
      <c r="BL195" s="21" t="s">
        <v>224</v>
      </c>
      <c r="BM195" s="21" t="s">
        <v>3903</v>
      </c>
    </row>
    <row r="196" s="1" customFormat="1" ht="25.5" customHeight="1">
      <c r="B196" s="45"/>
      <c r="C196" s="227" t="s">
        <v>540</v>
      </c>
      <c r="D196" s="227" t="s">
        <v>220</v>
      </c>
      <c r="E196" s="228" t="s">
        <v>3904</v>
      </c>
      <c r="F196" s="229" t="s">
        <v>3166</v>
      </c>
      <c r="G196" s="229"/>
      <c r="H196" s="229"/>
      <c r="I196" s="229"/>
      <c r="J196" s="230" t="s">
        <v>429</v>
      </c>
      <c r="K196" s="231">
        <v>210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22</v>
      </c>
      <c r="U196" s="55" t="s">
        <v>49</v>
      </c>
      <c r="V196" s="46"/>
      <c r="W196" s="236">
        <f>V196*K196</f>
        <v>0</v>
      </c>
      <c r="X196" s="236">
        <v>0</v>
      </c>
      <c r="Y196" s="236">
        <f>X196*K196</f>
        <v>0</v>
      </c>
      <c r="Z196" s="236">
        <v>0</v>
      </c>
      <c r="AA196" s="237">
        <f>Z196*K196</f>
        <v>0</v>
      </c>
      <c r="AR196" s="21" t="s">
        <v>224</v>
      </c>
      <c r="AT196" s="21" t="s">
        <v>220</v>
      </c>
      <c r="AU196" s="21" t="s">
        <v>93</v>
      </c>
      <c r="AY196" s="21" t="s">
        <v>219</v>
      </c>
      <c r="BE196" s="152">
        <f>IF(U196="základní",N196,0)</f>
        <v>0</v>
      </c>
      <c r="BF196" s="152">
        <f>IF(U196="snížená",N196,0)</f>
        <v>0</v>
      </c>
      <c r="BG196" s="152">
        <f>IF(U196="zákl. přenesená",N196,0)</f>
        <v>0</v>
      </c>
      <c r="BH196" s="152">
        <f>IF(U196="sníž. přenesená",N196,0)</f>
        <v>0</v>
      </c>
      <c r="BI196" s="152">
        <f>IF(U196="nulová",N196,0)</f>
        <v>0</v>
      </c>
      <c r="BJ196" s="21" t="s">
        <v>40</v>
      </c>
      <c r="BK196" s="152">
        <f>ROUND(L196*K196,2)</f>
        <v>0</v>
      </c>
      <c r="BL196" s="21" t="s">
        <v>224</v>
      </c>
      <c r="BM196" s="21" t="s">
        <v>3905</v>
      </c>
    </row>
    <row r="197" s="1" customFormat="1" ht="25.5" customHeight="1">
      <c r="B197" s="45"/>
      <c r="C197" s="227" t="s">
        <v>544</v>
      </c>
      <c r="D197" s="227" t="s">
        <v>220</v>
      </c>
      <c r="E197" s="228" t="s">
        <v>3624</v>
      </c>
      <c r="F197" s="229" t="s">
        <v>3906</v>
      </c>
      <c r="G197" s="229"/>
      <c r="H197" s="229"/>
      <c r="I197" s="229"/>
      <c r="J197" s="230" t="s">
        <v>429</v>
      </c>
      <c r="K197" s="231">
        <v>25</v>
      </c>
      <c r="L197" s="232">
        <v>0</v>
      </c>
      <c r="M197" s="233"/>
      <c r="N197" s="234">
        <f>ROUND(L197*K197,2)</f>
        <v>0</v>
      </c>
      <c r="O197" s="234"/>
      <c r="P197" s="234"/>
      <c r="Q197" s="234"/>
      <c r="R197" s="47"/>
      <c r="T197" s="235" t="s">
        <v>22</v>
      </c>
      <c r="U197" s="55" t="s">
        <v>49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224</v>
      </c>
      <c r="AT197" s="21" t="s">
        <v>220</v>
      </c>
      <c r="AU197" s="21" t="s">
        <v>93</v>
      </c>
      <c r="AY197" s="21" t="s">
        <v>219</v>
      </c>
      <c r="BE197" s="152">
        <f>IF(U197="základní",N197,0)</f>
        <v>0</v>
      </c>
      <c r="BF197" s="152">
        <f>IF(U197="snížená",N197,0)</f>
        <v>0</v>
      </c>
      <c r="BG197" s="152">
        <f>IF(U197="zákl. přenesená",N197,0)</f>
        <v>0</v>
      </c>
      <c r="BH197" s="152">
        <f>IF(U197="sníž. přenesená",N197,0)</f>
        <v>0</v>
      </c>
      <c r="BI197" s="152">
        <f>IF(U197="nulová",N197,0)</f>
        <v>0</v>
      </c>
      <c r="BJ197" s="21" t="s">
        <v>40</v>
      </c>
      <c r="BK197" s="152">
        <f>ROUND(L197*K197,2)</f>
        <v>0</v>
      </c>
      <c r="BL197" s="21" t="s">
        <v>224</v>
      </c>
      <c r="BM197" s="21" t="s">
        <v>3907</v>
      </c>
    </row>
    <row r="198" s="1" customFormat="1" ht="25.5" customHeight="1">
      <c r="B198" s="45"/>
      <c r="C198" s="227" t="s">
        <v>548</v>
      </c>
      <c r="D198" s="227" t="s">
        <v>220</v>
      </c>
      <c r="E198" s="228" t="s">
        <v>3908</v>
      </c>
      <c r="F198" s="229" t="s">
        <v>3909</v>
      </c>
      <c r="G198" s="229"/>
      <c r="H198" s="229"/>
      <c r="I198" s="229"/>
      <c r="J198" s="230" t="s">
        <v>372</v>
      </c>
      <c r="K198" s="231">
        <v>1</v>
      </c>
      <c r="L198" s="232">
        <v>0</v>
      </c>
      <c r="M198" s="233"/>
      <c r="N198" s="234">
        <f>ROUND(L198*K198,2)</f>
        <v>0</v>
      </c>
      <c r="O198" s="234"/>
      <c r="P198" s="234"/>
      <c r="Q198" s="234"/>
      <c r="R198" s="47"/>
      <c r="T198" s="235" t="s">
        <v>22</v>
      </c>
      <c r="U198" s="55" t="s">
        <v>49</v>
      </c>
      <c r="V198" s="46"/>
      <c r="W198" s="236">
        <f>V198*K198</f>
        <v>0</v>
      </c>
      <c r="X198" s="236">
        <v>0.0050800000000000003</v>
      </c>
      <c r="Y198" s="236">
        <f>X198*K198</f>
        <v>0.0050800000000000003</v>
      </c>
      <c r="Z198" s="236">
        <v>0</v>
      </c>
      <c r="AA198" s="237">
        <f>Z198*K198</f>
        <v>0</v>
      </c>
      <c r="AR198" s="21" t="s">
        <v>224</v>
      </c>
      <c r="AT198" s="21" t="s">
        <v>220</v>
      </c>
      <c r="AU198" s="21" t="s">
        <v>93</v>
      </c>
      <c r="AY198" s="21" t="s">
        <v>219</v>
      </c>
      <c r="BE198" s="152">
        <f>IF(U198="základní",N198,0)</f>
        <v>0</v>
      </c>
      <c r="BF198" s="152">
        <f>IF(U198="snížená",N198,0)</f>
        <v>0</v>
      </c>
      <c r="BG198" s="152">
        <f>IF(U198="zákl. přenesená",N198,0)</f>
        <v>0</v>
      </c>
      <c r="BH198" s="152">
        <f>IF(U198="sníž. přenesená",N198,0)</f>
        <v>0</v>
      </c>
      <c r="BI198" s="152">
        <f>IF(U198="nulová",N198,0)</f>
        <v>0</v>
      </c>
      <c r="BJ198" s="21" t="s">
        <v>40</v>
      </c>
      <c r="BK198" s="152">
        <f>ROUND(L198*K198,2)</f>
        <v>0</v>
      </c>
      <c r="BL198" s="21" t="s">
        <v>224</v>
      </c>
      <c r="BM198" s="21" t="s">
        <v>3910</v>
      </c>
    </row>
    <row r="199" s="1" customFormat="1" ht="25.5" customHeight="1">
      <c r="B199" s="45"/>
      <c r="C199" s="243" t="s">
        <v>552</v>
      </c>
      <c r="D199" s="243" t="s">
        <v>536</v>
      </c>
      <c r="E199" s="244" t="s">
        <v>3911</v>
      </c>
      <c r="F199" s="245" t="s">
        <v>3912</v>
      </c>
      <c r="G199" s="245"/>
      <c r="H199" s="245"/>
      <c r="I199" s="245"/>
      <c r="J199" s="246" t="s">
        <v>372</v>
      </c>
      <c r="K199" s="247">
        <v>1</v>
      </c>
      <c r="L199" s="248">
        <v>0</v>
      </c>
      <c r="M199" s="249"/>
      <c r="N199" s="250">
        <f>ROUND(L199*K199,2)</f>
        <v>0</v>
      </c>
      <c r="O199" s="234"/>
      <c r="P199" s="234"/>
      <c r="Q199" s="234"/>
      <c r="R199" s="47"/>
      <c r="T199" s="235" t="s">
        <v>22</v>
      </c>
      <c r="U199" s="55" t="s">
        <v>49</v>
      </c>
      <c r="V199" s="46"/>
      <c r="W199" s="236">
        <f>V199*K199</f>
        <v>0</v>
      </c>
      <c r="X199" s="236">
        <v>0.10199999999999999</v>
      </c>
      <c r="Y199" s="236">
        <f>X199*K199</f>
        <v>0.10199999999999999</v>
      </c>
      <c r="Z199" s="236">
        <v>0</v>
      </c>
      <c r="AA199" s="237">
        <f>Z199*K199</f>
        <v>0</v>
      </c>
      <c r="AR199" s="21" t="s">
        <v>249</v>
      </c>
      <c r="AT199" s="21" t="s">
        <v>536</v>
      </c>
      <c r="AU199" s="21" t="s">
        <v>93</v>
      </c>
      <c r="AY199" s="21" t="s">
        <v>219</v>
      </c>
      <c r="BE199" s="152">
        <f>IF(U199="základní",N199,0)</f>
        <v>0</v>
      </c>
      <c r="BF199" s="152">
        <f>IF(U199="snížená",N199,0)</f>
        <v>0</v>
      </c>
      <c r="BG199" s="152">
        <f>IF(U199="zákl. přenesená",N199,0)</f>
        <v>0</v>
      </c>
      <c r="BH199" s="152">
        <f>IF(U199="sníž. přenesená",N199,0)</f>
        <v>0</v>
      </c>
      <c r="BI199" s="152">
        <f>IF(U199="nulová",N199,0)</f>
        <v>0</v>
      </c>
      <c r="BJ199" s="21" t="s">
        <v>40</v>
      </c>
      <c r="BK199" s="152">
        <f>ROUND(L199*K199,2)</f>
        <v>0</v>
      </c>
      <c r="BL199" s="21" t="s">
        <v>224</v>
      </c>
      <c r="BM199" s="21" t="s">
        <v>3913</v>
      </c>
    </row>
    <row r="200" s="1" customFormat="1" ht="38.25" customHeight="1">
      <c r="B200" s="45"/>
      <c r="C200" s="227" t="s">
        <v>556</v>
      </c>
      <c r="D200" s="227" t="s">
        <v>220</v>
      </c>
      <c r="E200" s="228" t="s">
        <v>3626</v>
      </c>
      <c r="F200" s="229" t="s">
        <v>3627</v>
      </c>
      <c r="G200" s="229"/>
      <c r="H200" s="229"/>
      <c r="I200" s="229"/>
      <c r="J200" s="230" t="s">
        <v>372</v>
      </c>
      <c r="K200" s="231">
        <v>3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22</v>
      </c>
      <c r="U200" s="55" t="s">
        <v>49</v>
      </c>
      <c r="V200" s="46"/>
      <c r="W200" s="236">
        <f>V200*K200</f>
        <v>0</v>
      </c>
      <c r="X200" s="236">
        <v>2.1167600000000002</v>
      </c>
      <c r="Y200" s="236">
        <f>X200*K200</f>
        <v>6.3502800000000006</v>
      </c>
      <c r="Z200" s="236">
        <v>0</v>
      </c>
      <c r="AA200" s="237">
        <f>Z200*K200</f>
        <v>0</v>
      </c>
      <c r="AR200" s="21" t="s">
        <v>224</v>
      </c>
      <c r="AT200" s="21" t="s">
        <v>220</v>
      </c>
      <c r="AU200" s="21" t="s">
        <v>93</v>
      </c>
      <c r="AY200" s="21" t="s">
        <v>219</v>
      </c>
      <c r="BE200" s="152">
        <f>IF(U200="základní",N200,0)</f>
        <v>0</v>
      </c>
      <c r="BF200" s="152">
        <f>IF(U200="snížená",N200,0)</f>
        <v>0</v>
      </c>
      <c r="BG200" s="152">
        <f>IF(U200="zákl. přenesená",N200,0)</f>
        <v>0</v>
      </c>
      <c r="BH200" s="152">
        <f>IF(U200="sníž. přenesená",N200,0)</f>
        <v>0</v>
      </c>
      <c r="BI200" s="152">
        <f>IF(U200="nulová",N200,0)</f>
        <v>0</v>
      </c>
      <c r="BJ200" s="21" t="s">
        <v>40</v>
      </c>
      <c r="BK200" s="152">
        <f>ROUND(L200*K200,2)</f>
        <v>0</v>
      </c>
      <c r="BL200" s="21" t="s">
        <v>224</v>
      </c>
      <c r="BM200" s="21" t="s">
        <v>3914</v>
      </c>
    </row>
    <row r="201" s="1" customFormat="1" ht="25.5" customHeight="1">
      <c r="B201" s="45"/>
      <c r="C201" s="243" t="s">
        <v>560</v>
      </c>
      <c r="D201" s="243" t="s">
        <v>536</v>
      </c>
      <c r="E201" s="244" t="s">
        <v>3629</v>
      </c>
      <c r="F201" s="245" t="s">
        <v>3630</v>
      </c>
      <c r="G201" s="245"/>
      <c r="H201" s="245"/>
      <c r="I201" s="245"/>
      <c r="J201" s="246" t="s">
        <v>372</v>
      </c>
      <c r="K201" s="247">
        <v>2</v>
      </c>
      <c r="L201" s="248">
        <v>0</v>
      </c>
      <c r="M201" s="249"/>
      <c r="N201" s="250">
        <f>ROUND(L201*K201,2)</f>
        <v>0</v>
      </c>
      <c r="O201" s="234"/>
      <c r="P201" s="234"/>
      <c r="Q201" s="234"/>
      <c r="R201" s="47"/>
      <c r="T201" s="235" t="s">
        <v>22</v>
      </c>
      <c r="U201" s="55" t="s">
        <v>49</v>
      </c>
      <c r="V201" s="46"/>
      <c r="W201" s="236">
        <f>V201*K201</f>
        <v>0</v>
      </c>
      <c r="X201" s="236">
        <v>0.54800000000000004</v>
      </c>
      <c r="Y201" s="236">
        <f>X201*K201</f>
        <v>1.0960000000000001</v>
      </c>
      <c r="Z201" s="236">
        <v>0</v>
      </c>
      <c r="AA201" s="237">
        <f>Z201*K201</f>
        <v>0</v>
      </c>
      <c r="AR201" s="21" t="s">
        <v>249</v>
      </c>
      <c r="AT201" s="21" t="s">
        <v>536</v>
      </c>
      <c r="AU201" s="21" t="s">
        <v>93</v>
      </c>
      <c r="AY201" s="21" t="s">
        <v>219</v>
      </c>
      <c r="BE201" s="152">
        <f>IF(U201="základní",N201,0)</f>
        <v>0</v>
      </c>
      <c r="BF201" s="152">
        <f>IF(U201="snížená",N201,0)</f>
        <v>0</v>
      </c>
      <c r="BG201" s="152">
        <f>IF(U201="zákl. přenesená",N201,0)</f>
        <v>0</v>
      </c>
      <c r="BH201" s="152">
        <f>IF(U201="sníž. přenesená",N201,0)</f>
        <v>0</v>
      </c>
      <c r="BI201" s="152">
        <f>IF(U201="nulová",N201,0)</f>
        <v>0</v>
      </c>
      <c r="BJ201" s="21" t="s">
        <v>40</v>
      </c>
      <c r="BK201" s="152">
        <f>ROUND(L201*K201,2)</f>
        <v>0</v>
      </c>
      <c r="BL201" s="21" t="s">
        <v>224</v>
      </c>
      <c r="BM201" s="21" t="s">
        <v>3915</v>
      </c>
    </row>
    <row r="202" s="1" customFormat="1" ht="25.5" customHeight="1">
      <c r="B202" s="45"/>
      <c r="C202" s="243" t="s">
        <v>564</v>
      </c>
      <c r="D202" s="243" t="s">
        <v>536</v>
      </c>
      <c r="E202" s="244" t="s">
        <v>3916</v>
      </c>
      <c r="F202" s="245" t="s">
        <v>3917</v>
      </c>
      <c r="G202" s="245"/>
      <c r="H202" s="245"/>
      <c r="I202" s="245"/>
      <c r="J202" s="246" t="s">
        <v>372</v>
      </c>
      <c r="K202" s="247">
        <v>1</v>
      </c>
      <c r="L202" s="248">
        <v>0</v>
      </c>
      <c r="M202" s="249"/>
      <c r="N202" s="250">
        <f>ROUND(L202*K202,2)</f>
        <v>0</v>
      </c>
      <c r="O202" s="234"/>
      <c r="P202" s="234"/>
      <c r="Q202" s="234"/>
      <c r="R202" s="47"/>
      <c r="T202" s="235" t="s">
        <v>22</v>
      </c>
      <c r="U202" s="55" t="s">
        <v>49</v>
      </c>
      <c r="V202" s="46"/>
      <c r="W202" s="236">
        <f>V202*K202</f>
        <v>0</v>
      </c>
      <c r="X202" s="236">
        <v>0.44900000000000001</v>
      </c>
      <c r="Y202" s="236">
        <f>X202*K202</f>
        <v>0.44900000000000001</v>
      </c>
      <c r="Z202" s="236">
        <v>0</v>
      </c>
      <c r="AA202" s="237">
        <f>Z202*K202</f>
        <v>0</v>
      </c>
      <c r="AR202" s="21" t="s">
        <v>799</v>
      </c>
      <c r="AT202" s="21" t="s">
        <v>536</v>
      </c>
      <c r="AU202" s="21" t="s">
        <v>93</v>
      </c>
      <c r="AY202" s="21" t="s">
        <v>219</v>
      </c>
      <c r="BE202" s="152">
        <f>IF(U202="základní",N202,0)</f>
        <v>0</v>
      </c>
      <c r="BF202" s="152">
        <f>IF(U202="snížená",N202,0)</f>
        <v>0</v>
      </c>
      <c r="BG202" s="152">
        <f>IF(U202="zákl. přenesená",N202,0)</f>
        <v>0</v>
      </c>
      <c r="BH202" s="152">
        <f>IF(U202="sníž. přenesená",N202,0)</f>
        <v>0</v>
      </c>
      <c r="BI202" s="152">
        <f>IF(U202="nulová",N202,0)</f>
        <v>0</v>
      </c>
      <c r="BJ202" s="21" t="s">
        <v>40</v>
      </c>
      <c r="BK202" s="152">
        <f>ROUND(L202*K202,2)</f>
        <v>0</v>
      </c>
      <c r="BL202" s="21" t="s">
        <v>799</v>
      </c>
      <c r="BM202" s="21" t="s">
        <v>3918</v>
      </c>
    </row>
    <row r="203" s="1" customFormat="1" ht="25.5" customHeight="1">
      <c r="B203" s="45"/>
      <c r="C203" s="243" t="s">
        <v>568</v>
      </c>
      <c r="D203" s="243" t="s">
        <v>536</v>
      </c>
      <c r="E203" s="244" t="s">
        <v>3632</v>
      </c>
      <c r="F203" s="245" t="s">
        <v>3633</v>
      </c>
      <c r="G203" s="245"/>
      <c r="H203" s="245"/>
      <c r="I203" s="245"/>
      <c r="J203" s="246" t="s">
        <v>372</v>
      </c>
      <c r="K203" s="247">
        <v>1</v>
      </c>
      <c r="L203" s="248">
        <v>0</v>
      </c>
      <c r="M203" s="249"/>
      <c r="N203" s="250">
        <f>ROUND(L203*K203,2)</f>
        <v>0</v>
      </c>
      <c r="O203" s="234"/>
      <c r="P203" s="234"/>
      <c r="Q203" s="234"/>
      <c r="R203" s="47"/>
      <c r="T203" s="235" t="s">
        <v>22</v>
      </c>
      <c r="U203" s="55" t="s">
        <v>49</v>
      </c>
      <c r="V203" s="46"/>
      <c r="W203" s="236">
        <f>V203*K203</f>
        <v>0</v>
      </c>
      <c r="X203" s="236">
        <v>0.5</v>
      </c>
      <c r="Y203" s="236">
        <f>X203*K203</f>
        <v>0.5</v>
      </c>
      <c r="Z203" s="236">
        <v>0</v>
      </c>
      <c r="AA203" s="237">
        <f>Z203*K203</f>
        <v>0</v>
      </c>
      <c r="AR203" s="21" t="s">
        <v>249</v>
      </c>
      <c r="AT203" s="21" t="s">
        <v>536</v>
      </c>
      <c r="AU203" s="21" t="s">
        <v>93</v>
      </c>
      <c r="AY203" s="21" t="s">
        <v>219</v>
      </c>
      <c r="BE203" s="152">
        <f>IF(U203="základní",N203,0)</f>
        <v>0</v>
      </c>
      <c r="BF203" s="152">
        <f>IF(U203="snížená",N203,0)</f>
        <v>0</v>
      </c>
      <c r="BG203" s="152">
        <f>IF(U203="zákl. přenesená",N203,0)</f>
        <v>0</v>
      </c>
      <c r="BH203" s="152">
        <f>IF(U203="sníž. přenesená",N203,0)</f>
        <v>0</v>
      </c>
      <c r="BI203" s="152">
        <f>IF(U203="nulová",N203,0)</f>
        <v>0</v>
      </c>
      <c r="BJ203" s="21" t="s">
        <v>40</v>
      </c>
      <c r="BK203" s="152">
        <f>ROUND(L203*K203,2)</f>
        <v>0</v>
      </c>
      <c r="BL203" s="21" t="s">
        <v>224</v>
      </c>
      <c r="BM203" s="21" t="s">
        <v>3919</v>
      </c>
    </row>
    <row r="204" s="1" customFormat="1" ht="25.5" customHeight="1">
      <c r="B204" s="45"/>
      <c r="C204" s="243" t="s">
        <v>572</v>
      </c>
      <c r="D204" s="243" t="s">
        <v>536</v>
      </c>
      <c r="E204" s="244" t="s">
        <v>3638</v>
      </c>
      <c r="F204" s="245" t="s">
        <v>3639</v>
      </c>
      <c r="G204" s="245"/>
      <c r="H204" s="245"/>
      <c r="I204" s="245"/>
      <c r="J204" s="246" t="s">
        <v>372</v>
      </c>
      <c r="K204" s="247">
        <v>1</v>
      </c>
      <c r="L204" s="248">
        <v>0</v>
      </c>
      <c r="M204" s="249"/>
      <c r="N204" s="250">
        <f>ROUND(L204*K204,2)</f>
        <v>0</v>
      </c>
      <c r="O204" s="234"/>
      <c r="P204" s="234"/>
      <c r="Q204" s="234"/>
      <c r="R204" s="47"/>
      <c r="T204" s="235" t="s">
        <v>22</v>
      </c>
      <c r="U204" s="55" t="s">
        <v>49</v>
      </c>
      <c r="V204" s="46"/>
      <c r="W204" s="236">
        <f>V204*K204</f>
        <v>0</v>
      </c>
      <c r="X204" s="236">
        <v>0.064000000000000001</v>
      </c>
      <c r="Y204" s="236">
        <f>X204*K204</f>
        <v>0.064000000000000001</v>
      </c>
      <c r="Z204" s="236">
        <v>0</v>
      </c>
      <c r="AA204" s="237">
        <f>Z204*K204</f>
        <v>0</v>
      </c>
      <c r="AR204" s="21" t="s">
        <v>249</v>
      </c>
      <c r="AT204" s="21" t="s">
        <v>536</v>
      </c>
      <c r="AU204" s="21" t="s">
        <v>93</v>
      </c>
      <c r="AY204" s="21" t="s">
        <v>219</v>
      </c>
      <c r="BE204" s="152">
        <f>IF(U204="základní",N204,0)</f>
        <v>0</v>
      </c>
      <c r="BF204" s="152">
        <f>IF(U204="snížená",N204,0)</f>
        <v>0</v>
      </c>
      <c r="BG204" s="152">
        <f>IF(U204="zákl. přenesená",N204,0)</f>
        <v>0</v>
      </c>
      <c r="BH204" s="152">
        <f>IF(U204="sníž. přenesená",N204,0)</f>
        <v>0</v>
      </c>
      <c r="BI204" s="152">
        <f>IF(U204="nulová",N204,0)</f>
        <v>0</v>
      </c>
      <c r="BJ204" s="21" t="s">
        <v>40</v>
      </c>
      <c r="BK204" s="152">
        <f>ROUND(L204*K204,2)</f>
        <v>0</v>
      </c>
      <c r="BL204" s="21" t="s">
        <v>224</v>
      </c>
      <c r="BM204" s="21" t="s">
        <v>3920</v>
      </c>
    </row>
    <row r="205" s="1" customFormat="1" ht="25.5" customHeight="1">
      <c r="B205" s="45"/>
      <c r="C205" s="243" t="s">
        <v>576</v>
      </c>
      <c r="D205" s="243" t="s">
        <v>536</v>
      </c>
      <c r="E205" s="244" t="s">
        <v>3641</v>
      </c>
      <c r="F205" s="245" t="s">
        <v>3642</v>
      </c>
      <c r="G205" s="245"/>
      <c r="H205" s="245"/>
      <c r="I205" s="245"/>
      <c r="J205" s="246" t="s">
        <v>372</v>
      </c>
      <c r="K205" s="247">
        <v>2</v>
      </c>
      <c r="L205" s="248">
        <v>0</v>
      </c>
      <c r="M205" s="249"/>
      <c r="N205" s="250">
        <f>ROUND(L205*K205,2)</f>
        <v>0</v>
      </c>
      <c r="O205" s="234"/>
      <c r="P205" s="234"/>
      <c r="Q205" s="234"/>
      <c r="R205" s="47"/>
      <c r="T205" s="235" t="s">
        <v>22</v>
      </c>
      <c r="U205" s="55" t="s">
        <v>49</v>
      </c>
      <c r="V205" s="46"/>
      <c r="W205" s="236">
        <f>V205*K205</f>
        <v>0</v>
      </c>
      <c r="X205" s="236">
        <v>1.3500000000000001</v>
      </c>
      <c r="Y205" s="236">
        <f>X205*K205</f>
        <v>2.7000000000000002</v>
      </c>
      <c r="Z205" s="236">
        <v>0</v>
      </c>
      <c r="AA205" s="237">
        <f>Z205*K205</f>
        <v>0</v>
      </c>
      <c r="AR205" s="21" t="s">
        <v>249</v>
      </c>
      <c r="AT205" s="21" t="s">
        <v>536</v>
      </c>
      <c r="AU205" s="21" t="s">
        <v>93</v>
      </c>
      <c r="AY205" s="21" t="s">
        <v>219</v>
      </c>
      <c r="BE205" s="152">
        <f>IF(U205="základní",N205,0)</f>
        <v>0</v>
      </c>
      <c r="BF205" s="152">
        <f>IF(U205="snížená",N205,0)</f>
        <v>0</v>
      </c>
      <c r="BG205" s="152">
        <f>IF(U205="zákl. přenesená",N205,0)</f>
        <v>0</v>
      </c>
      <c r="BH205" s="152">
        <f>IF(U205="sníž. přenesená",N205,0)</f>
        <v>0</v>
      </c>
      <c r="BI205" s="152">
        <f>IF(U205="nulová",N205,0)</f>
        <v>0</v>
      </c>
      <c r="BJ205" s="21" t="s">
        <v>40</v>
      </c>
      <c r="BK205" s="152">
        <f>ROUND(L205*K205,2)</f>
        <v>0</v>
      </c>
      <c r="BL205" s="21" t="s">
        <v>224</v>
      </c>
      <c r="BM205" s="21" t="s">
        <v>3921</v>
      </c>
    </row>
    <row r="206" s="1" customFormat="1" ht="38.25" customHeight="1">
      <c r="B206" s="45"/>
      <c r="C206" s="227" t="s">
        <v>580</v>
      </c>
      <c r="D206" s="227" t="s">
        <v>220</v>
      </c>
      <c r="E206" s="228" t="s">
        <v>3922</v>
      </c>
      <c r="F206" s="229" t="s">
        <v>3923</v>
      </c>
      <c r="G206" s="229"/>
      <c r="H206" s="229"/>
      <c r="I206" s="229"/>
      <c r="J206" s="230" t="s">
        <v>372</v>
      </c>
      <c r="K206" s="231">
        <v>2</v>
      </c>
      <c r="L206" s="232">
        <v>0</v>
      </c>
      <c r="M206" s="233"/>
      <c r="N206" s="234">
        <f>ROUND(L206*K206,2)</f>
        <v>0</v>
      </c>
      <c r="O206" s="234"/>
      <c r="P206" s="234"/>
      <c r="Q206" s="234"/>
      <c r="R206" s="47"/>
      <c r="T206" s="235" t="s">
        <v>22</v>
      </c>
      <c r="U206" s="55" t="s">
        <v>49</v>
      </c>
      <c r="V206" s="46"/>
      <c r="W206" s="236">
        <f>V206*K206</f>
        <v>0</v>
      </c>
      <c r="X206" s="236">
        <v>0.065720000000000001</v>
      </c>
      <c r="Y206" s="236">
        <f>X206*K206</f>
        <v>0.13144</v>
      </c>
      <c r="Z206" s="236">
        <v>0</v>
      </c>
      <c r="AA206" s="237">
        <f>Z206*K206</f>
        <v>0</v>
      </c>
      <c r="AR206" s="21" t="s">
        <v>224</v>
      </c>
      <c r="AT206" s="21" t="s">
        <v>220</v>
      </c>
      <c r="AU206" s="21" t="s">
        <v>93</v>
      </c>
      <c r="AY206" s="21" t="s">
        <v>219</v>
      </c>
      <c r="BE206" s="152">
        <f>IF(U206="základní",N206,0)</f>
        <v>0</v>
      </c>
      <c r="BF206" s="152">
        <f>IF(U206="snížená",N206,0)</f>
        <v>0</v>
      </c>
      <c r="BG206" s="152">
        <f>IF(U206="zákl. přenesená",N206,0)</f>
        <v>0</v>
      </c>
      <c r="BH206" s="152">
        <f>IF(U206="sníž. přenesená",N206,0)</f>
        <v>0</v>
      </c>
      <c r="BI206" s="152">
        <f>IF(U206="nulová",N206,0)</f>
        <v>0</v>
      </c>
      <c r="BJ206" s="21" t="s">
        <v>40</v>
      </c>
      <c r="BK206" s="152">
        <f>ROUND(L206*K206,2)</f>
        <v>0</v>
      </c>
      <c r="BL206" s="21" t="s">
        <v>224</v>
      </c>
      <c r="BM206" s="21" t="s">
        <v>3924</v>
      </c>
    </row>
    <row r="207" s="1" customFormat="1" ht="25.5" customHeight="1">
      <c r="B207" s="45"/>
      <c r="C207" s="227" t="s">
        <v>584</v>
      </c>
      <c r="D207" s="227" t="s">
        <v>220</v>
      </c>
      <c r="E207" s="228" t="s">
        <v>3925</v>
      </c>
      <c r="F207" s="229" t="s">
        <v>3926</v>
      </c>
      <c r="G207" s="229"/>
      <c r="H207" s="229"/>
      <c r="I207" s="229"/>
      <c r="J207" s="230" t="s">
        <v>372</v>
      </c>
      <c r="K207" s="231">
        <v>6</v>
      </c>
      <c r="L207" s="232">
        <v>0</v>
      </c>
      <c r="M207" s="233"/>
      <c r="N207" s="234">
        <f>ROUND(L207*K207,2)</f>
        <v>0</v>
      </c>
      <c r="O207" s="234"/>
      <c r="P207" s="234"/>
      <c r="Q207" s="234"/>
      <c r="R207" s="47"/>
      <c r="T207" s="235" t="s">
        <v>22</v>
      </c>
      <c r="U207" s="55" t="s">
        <v>49</v>
      </c>
      <c r="V207" s="46"/>
      <c r="W207" s="236">
        <f>V207*K207</f>
        <v>0</v>
      </c>
      <c r="X207" s="236">
        <v>0.34089999999999998</v>
      </c>
      <c r="Y207" s="236">
        <f>X207*K207</f>
        <v>2.0453999999999999</v>
      </c>
      <c r="Z207" s="236">
        <v>0</v>
      </c>
      <c r="AA207" s="237">
        <f>Z207*K207</f>
        <v>0</v>
      </c>
      <c r="AR207" s="21" t="s">
        <v>224</v>
      </c>
      <c r="AT207" s="21" t="s">
        <v>220</v>
      </c>
      <c r="AU207" s="21" t="s">
        <v>93</v>
      </c>
      <c r="AY207" s="21" t="s">
        <v>219</v>
      </c>
      <c r="BE207" s="152">
        <f>IF(U207="základní",N207,0)</f>
        <v>0</v>
      </c>
      <c r="BF207" s="152">
        <f>IF(U207="snížená",N207,0)</f>
        <v>0</v>
      </c>
      <c r="BG207" s="152">
        <f>IF(U207="zákl. přenesená",N207,0)</f>
        <v>0</v>
      </c>
      <c r="BH207" s="152">
        <f>IF(U207="sníž. přenesená",N207,0)</f>
        <v>0</v>
      </c>
      <c r="BI207" s="152">
        <f>IF(U207="nulová",N207,0)</f>
        <v>0</v>
      </c>
      <c r="BJ207" s="21" t="s">
        <v>40</v>
      </c>
      <c r="BK207" s="152">
        <f>ROUND(L207*K207,2)</f>
        <v>0</v>
      </c>
      <c r="BL207" s="21" t="s">
        <v>224</v>
      </c>
      <c r="BM207" s="21" t="s">
        <v>3927</v>
      </c>
    </row>
    <row r="208" s="1" customFormat="1" ht="38.25" customHeight="1">
      <c r="B208" s="45"/>
      <c r="C208" s="243" t="s">
        <v>588</v>
      </c>
      <c r="D208" s="243" t="s">
        <v>536</v>
      </c>
      <c r="E208" s="244" t="s">
        <v>3928</v>
      </c>
      <c r="F208" s="245" t="s">
        <v>3929</v>
      </c>
      <c r="G208" s="245"/>
      <c r="H208" s="245"/>
      <c r="I208" s="245"/>
      <c r="J208" s="246" t="s">
        <v>372</v>
      </c>
      <c r="K208" s="247">
        <v>6</v>
      </c>
      <c r="L208" s="248">
        <v>0</v>
      </c>
      <c r="M208" s="249"/>
      <c r="N208" s="250">
        <f>ROUND(L208*K208,2)</f>
        <v>0</v>
      </c>
      <c r="O208" s="234"/>
      <c r="P208" s="234"/>
      <c r="Q208" s="234"/>
      <c r="R208" s="47"/>
      <c r="T208" s="235" t="s">
        <v>22</v>
      </c>
      <c r="U208" s="55" t="s">
        <v>49</v>
      </c>
      <c r="V208" s="46"/>
      <c r="W208" s="236">
        <f>V208*K208</f>
        <v>0</v>
      </c>
      <c r="X208" s="236">
        <v>0.097000000000000003</v>
      </c>
      <c r="Y208" s="236">
        <f>X208*K208</f>
        <v>0.58200000000000007</v>
      </c>
      <c r="Z208" s="236">
        <v>0</v>
      </c>
      <c r="AA208" s="237">
        <f>Z208*K208</f>
        <v>0</v>
      </c>
      <c r="AR208" s="21" t="s">
        <v>249</v>
      </c>
      <c r="AT208" s="21" t="s">
        <v>536</v>
      </c>
      <c r="AU208" s="21" t="s">
        <v>93</v>
      </c>
      <c r="AY208" s="21" t="s">
        <v>219</v>
      </c>
      <c r="BE208" s="152">
        <f>IF(U208="základní",N208,0)</f>
        <v>0</v>
      </c>
      <c r="BF208" s="152">
        <f>IF(U208="snížená",N208,0)</f>
        <v>0</v>
      </c>
      <c r="BG208" s="152">
        <f>IF(U208="zákl. přenesená",N208,0)</f>
        <v>0</v>
      </c>
      <c r="BH208" s="152">
        <f>IF(U208="sníž. přenesená",N208,0)</f>
        <v>0</v>
      </c>
      <c r="BI208" s="152">
        <f>IF(U208="nulová",N208,0)</f>
        <v>0</v>
      </c>
      <c r="BJ208" s="21" t="s">
        <v>40</v>
      </c>
      <c r="BK208" s="152">
        <f>ROUND(L208*K208,2)</f>
        <v>0</v>
      </c>
      <c r="BL208" s="21" t="s">
        <v>224</v>
      </c>
      <c r="BM208" s="21" t="s">
        <v>3930</v>
      </c>
    </row>
    <row r="209" s="1" customFormat="1" ht="25.5" customHeight="1">
      <c r="B209" s="45"/>
      <c r="C209" s="243" t="s">
        <v>592</v>
      </c>
      <c r="D209" s="243" t="s">
        <v>536</v>
      </c>
      <c r="E209" s="244" t="s">
        <v>3931</v>
      </c>
      <c r="F209" s="245" t="s">
        <v>3932</v>
      </c>
      <c r="G209" s="245"/>
      <c r="H209" s="245"/>
      <c r="I209" s="245"/>
      <c r="J209" s="246" t="s">
        <v>372</v>
      </c>
      <c r="K209" s="247">
        <v>6</v>
      </c>
      <c r="L209" s="248">
        <v>0</v>
      </c>
      <c r="M209" s="249"/>
      <c r="N209" s="250">
        <f>ROUND(L209*K209,2)</f>
        <v>0</v>
      </c>
      <c r="O209" s="234"/>
      <c r="P209" s="234"/>
      <c r="Q209" s="234"/>
      <c r="R209" s="47"/>
      <c r="T209" s="235" t="s">
        <v>22</v>
      </c>
      <c r="U209" s="55" t="s">
        <v>49</v>
      </c>
      <c r="V209" s="46"/>
      <c r="W209" s="236">
        <f>V209*K209</f>
        <v>0</v>
      </c>
      <c r="X209" s="236">
        <v>0.040000000000000001</v>
      </c>
      <c r="Y209" s="236">
        <f>X209*K209</f>
        <v>0.23999999999999999</v>
      </c>
      <c r="Z209" s="236">
        <v>0</v>
      </c>
      <c r="AA209" s="237">
        <f>Z209*K209</f>
        <v>0</v>
      </c>
      <c r="AR209" s="21" t="s">
        <v>249</v>
      </c>
      <c r="AT209" s="21" t="s">
        <v>536</v>
      </c>
      <c r="AU209" s="21" t="s">
        <v>93</v>
      </c>
      <c r="AY209" s="21" t="s">
        <v>219</v>
      </c>
      <c r="BE209" s="152">
        <f>IF(U209="základní",N209,0)</f>
        <v>0</v>
      </c>
      <c r="BF209" s="152">
        <f>IF(U209="snížená",N209,0)</f>
        <v>0</v>
      </c>
      <c r="BG209" s="152">
        <f>IF(U209="zákl. přenesená",N209,0)</f>
        <v>0</v>
      </c>
      <c r="BH209" s="152">
        <f>IF(U209="sníž. přenesená",N209,0)</f>
        <v>0</v>
      </c>
      <c r="BI209" s="152">
        <f>IF(U209="nulová",N209,0)</f>
        <v>0</v>
      </c>
      <c r="BJ209" s="21" t="s">
        <v>40</v>
      </c>
      <c r="BK209" s="152">
        <f>ROUND(L209*K209,2)</f>
        <v>0</v>
      </c>
      <c r="BL209" s="21" t="s">
        <v>224</v>
      </c>
      <c r="BM209" s="21" t="s">
        <v>3933</v>
      </c>
    </row>
    <row r="210" s="1" customFormat="1" ht="25.5" customHeight="1">
      <c r="B210" s="45"/>
      <c r="C210" s="243" t="s">
        <v>596</v>
      </c>
      <c r="D210" s="243" t="s">
        <v>536</v>
      </c>
      <c r="E210" s="244" t="s">
        <v>3934</v>
      </c>
      <c r="F210" s="245" t="s">
        <v>3935</v>
      </c>
      <c r="G210" s="245"/>
      <c r="H210" s="245"/>
      <c r="I210" s="245"/>
      <c r="J210" s="246" t="s">
        <v>372</v>
      </c>
      <c r="K210" s="247">
        <v>6</v>
      </c>
      <c r="L210" s="248">
        <v>0</v>
      </c>
      <c r="M210" s="249"/>
      <c r="N210" s="250">
        <f>ROUND(L210*K210,2)</f>
        <v>0</v>
      </c>
      <c r="O210" s="234"/>
      <c r="P210" s="234"/>
      <c r="Q210" s="234"/>
      <c r="R210" s="47"/>
      <c r="T210" s="235" t="s">
        <v>22</v>
      </c>
      <c r="U210" s="55" t="s">
        <v>49</v>
      </c>
      <c r="V210" s="46"/>
      <c r="W210" s="236">
        <f>V210*K210</f>
        <v>0</v>
      </c>
      <c r="X210" s="236">
        <v>0.040000000000000001</v>
      </c>
      <c r="Y210" s="236">
        <f>X210*K210</f>
        <v>0.23999999999999999</v>
      </c>
      <c r="Z210" s="236">
        <v>0</v>
      </c>
      <c r="AA210" s="237">
        <f>Z210*K210</f>
        <v>0</v>
      </c>
      <c r="AR210" s="21" t="s">
        <v>799</v>
      </c>
      <c r="AT210" s="21" t="s">
        <v>536</v>
      </c>
      <c r="AU210" s="21" t="s">
        <v>93</v>
      </c>
      <c r="AY210" s="21" t="s">
        <v>219</v>
      </c>
      <c r="BE210" s="152">
        <f>IF(U210="základní",N210,0)</f>
        <v>0</v>
      </c>
      <c r="BF210" s="152">
        <f>IF(U210="snížená",N210,0)</f>
        <v>0</v>
      </c>
      <c r="BG210" s="152">
        <f>IF(U210="zákl. přenesená",N210,0)</f>
        <v>0</v>
      </c>
      <c r="BH210" s="152">
        <f>IF(U210="sníž. přenesená",N210,0)</f>
        <v>0</v>
      </c>
      <c r="BI210" s="152">
        <f>IF(U210="nulová",N210,0)</f>
        <v>0</v>
      </c>
      <c r="BJ210" s="21" t="s">
        <v>40</v>
      </c>
      <c r="BK210" s="152">
        <f>ROUND(L210*K210,2)</f>
        <v>0</v>
      </c>
      <c r="BL210" s="21" t="s">
        <v>799</v>
      </c>
      <c r="BM210" s="21" t="s">
        <v>3936</v>
      </c>
    </row>
    <row r="211" s="1" customFormat="1" ht="25.5" customHeight="1">
      <c r="B211" s="45"/>
      <c r="C211" s="243" t="s">
        <v>600</v>
      </c>
      <c r="D211" s="243" t="s">
        <v>536</v>
      </c>
      <c r="E211" s="244" t="s">
        <v>3937</v>
      </c>
      <c r="F211" s="245" t="s">
        <v>3938</v>
      </c>
      <c r="G211" s="245"/>
      <c r="H211" s="245"/>
      <c r="I211" s="245"/>
      <c r="J211" s="246" t="s">
        <v>372</v>
      </c>
      <c r="K211" s="247">
        <v>6</v>
      </c>
      <c r="L211" s="248">
        <v>0</v>
      </c>
      <c r="M211" s="249"/>
      <c r="N211" s="250">
        <f>ROUND(L211*K211,2)</f>
        <v>0</v>
      </c>
      <c r="O211" s="234"/>
      <c r="P211" s="234"/>
      <c r="Q211" s="234"/>
      <c r="R211" s="47"/>
      <c r="T211" s="235" t="s">
        <v>22</v>
      </c>
      <c r="U211" s="55" t="s">
        <v>49</v>
      </c>
      <c r="V211" s="46"/>
      <c r="W211" s="236">
        <f>V211*K211</f>
        <v>0</v>
      </c>
      <c r="X211" s="236">
        <v>0.027</v>
      </c>
      <c r="Y211" s="236">
        <f>X211*K211</f>
        <v>0.16200000000000001</v>
      </c>
      <c r="Z211" s="236">
        <v>0</v>
      </c>
      <c r="AA211" s="237">
        <f>Z211*K211</f>
        <v>0</v>
      </c>
      <c r="AR211" s="21" t="s">
        <v>249</v>
      </c>
      <c r="AT211" s="21" t="s">
        <v>536</v>
      </c>
      <c r="AU211" s="21" t="s">
        <v>93</v>
      </c>
      <c r="AY211" s="21" t="s">
        <v>219</v>
      </c>
      <c r="BE211" s="152">
        <f>IF(U211="základní",N211,0)</f>
        <v>0</v>
      </c>
      <c r="BF211" s="152">
        <f>IF(U211="snížená",N211,0)</f>
        <v>0</v>
      </c>
      <c r="BG211" s="152">
        <f>IF(U211="zákl. přenesená",N211,0)</f>
        <v>0</v>
      </c>
      <c r="BH211" s="152">
        <f>IF(U211="sníž. přenesená",N211,0)</f>
        <v>0</v>
      </c>
      <c r="BI211" s="152">
        <f>IF(U211="nulová",N211,0)</f>
        <v>0</v>
      </c>
      <c r="BJ211" s="21" t="s">
        <v>40</v>
      </c>
      <c r="BK211" s="152">
        <f>ROUND(L211*K211,2)</f>
        <v>0</v>
      </c>
      <c r="BL211" s="21" t="s">
        <v>224</v>
      </c>
      <c r="BM211" s="21" t="s">
        <v>3939</v>
      </c>
    </row>
    <row r="212" s="1" customFormat="1" ht="38.25" customHeight="1">
      <c r="B212" s="45"/>
      <c r="C212" s="227" t="s">
        <v>604</v>
      </c>
      <c r="D212" s="227" t="s">
        <v>220</v>
      </c>
      <c r="E212" s="228" t="s">
        <v>3940</v>
      </c>
      <c r="F212" s="229" t="s">
        <v>3941</v>
      </c>
      <c r="G212" s="229"/>
      <c r="H212" s="229"/>
      <c r="I212" s="229"/>
      <c r="J212" s="230" t="s">
        <v>372</v>
      </c>
      <c r="K212" s="231">
        <v>6</v>
      </c>
      <c r="L212" s="232">
        <v>0</v>
      </c>
      <c r="M212" s="233"/>
      <c r="N212" s="234">
        <f>ROUND(L212*K212,2)</f>
        <v>0</v>
      </c>
      <c r="O212" s="234"/>
      <c r="P212" s="234"/>
      <c r="Q212" s="234"/>
      <c r="R212" s="47"/>
      <c r="T212" s="235" t="s">
        <v>22</v>
      </c>
      <c r="U212" s="55" t="s">
        <v>49</v>
      </c>
      <c r="V212" s="46"/>
      <c r="W212" s="236">
        <f>V212*K212</f>
        <v>0</v>
      </c>
      <c r="X212" s="236">
        <v>0.0093600000000000003</v>
      </c>
      <c r="Y212" s="236">
        <f>X212*K212</f>
        <v>0.056160000000000002</v>
      </c>
      <c r="Z212" s="236">
        <v>0</v>
      </c>
      <c r="AA212" s="237">
        <f>Z212*K212</f>
        <v>0</v>
      </c>
      <c r="AR212" s="21" t="s">
        <v>224</v>
      </c>
      <c r="AT212" s="21" t="s">
        <v>220</v>
      </c>
      <c r="AU212" s="21" t="s">
        <v>93</v>
      </c>
      <c r="AY212" s="21" t="s">
        <v>219</v>
      </c>
      <c r="BE212" s="152">
        <f>IF(U212="základní",N212,0)</f>
        <v>0</v>
      </c>
      <c r="BF212" s="152">
        <f>IF(U212="snížená",N212,0)</f>
        <v>0</v>
      </c>
      <c r="BG212" s="152">
        <f>IF(U212="zákl. přenesená",N212,0)</f>
        <v>0</v>
      </c>
      <c r="BH212" s="152">
        <f>IF(U212="sníž. přenesená",N212,0)</f>
        <v>0</v>
      </c>
      <c r="BI212" s="152">
        <f>IF(U212="nulová",N212,0)</f>
        <v>0</v>
      </c>
      <c r="BJ212" s="21" t="s">
        <v>40</v>
      </c>
      <c r="BK212" s="152">
        <f>ROUND(L212*K212,2)</f>
        <v>0</v>
      </c>
      <c r="BL212" s="21" t="s">
        <v>224</v>
      </c>
      <c r="BM212" s="21" t="s">
        <v>3942</v>
      </c>
    </row>
    <row r="213" s="1" customFormat="1" ht="25.5" customHeight="1">
      <c r="B213" s="45"/>
      <c r="C213" s="243" t="s">
        <v>608</v>
      </c>
      <c r="D213" s="243" t="s">
        <v>536</v>
      </c>
      <c r="E213" s="244" t="s">
        <v>3943</v>
      </c>
      <c r="F213" s="245" t="s">
        <v>3944</v>
      </c>
      <c r="G213" s="245"/>
      <c r="H213" s="245"/>
      <c r="I213" s="245"/>
      <c r="J213" s="246" t="s">
        <v>372</v>
      </c>
      <c r="K213" s="247">
        <v>6</v>
      </c>
      <c r="L213" s="248">
        <v>0</v>
      </c>
      <c r="M213" s="249"/>
      <c r="N213" s="250">
        <f>ROUND(L213*K213,2)</f>
        <v>0</v>
      </c>
      <c r="O213" s="234"/>
      <c r="P213" s="234"/>
      <c r="Q213" s="234"/>
      <c r="R213" s="47"/>
      <c r="T213" s="235" t="s">
        <v>22</v>
      </c>
      <c r="U213" s="55" t="s">
        <v>49</v>
      </c>
      <c r="V213" s="46"/>
      <c r="W213" s="236">
        <f>V213*K213</f>
        <v>0</v>
      </c>
      <c r="X213" s="236">
        <v>0.059999999999999998</v>
      </c>
      <c r="Y213" s="236">
        <f>X213*K213</f>
        <v>0.35999999999999999</v>
      </c>
      <c r="Z213" s="236">
        <v>0</v>
      </c>
      <c r="AA213" s="237">
        <f>Z213*K213</f>
        <v>0</v>
      </c>
      <c r="AR213" s="21" t="s">
        <v>249</v>
      </c>
      <c r="AT213" s="21" t="s">
        <v>536</v>
      </c>
      <c r="AU213" s="21" t="s">
        <v>93</v>
      </c>
      <c r="AY213" s="21" t="s">
        <v>219</v>
      </c>
      <c r="BE213" s="152">
        <f>IF(U213="základní",N213,0)</f>
        <v>0</v>
      </c>
      <c r="BF213" s="152">
        <f>IF(U213="snížená",N213,0)</f>
        <v>0</v>
      </c>
      <c r="BG213" s="152">
        <f>IF(U213="zákl. přenesená",N213,0)</f>
        <v>0</v>
      </c>
      <c r="BH213" s="152">
        <f>IF(U213="sníž. přenesená",N213,0)</f>
        <v>0</v>
      </c>
      <c r="BI213" s="152">
        <f>IF(U213="nulová",N213,0)</f>
        <v>0</v>
      </c>
      <c r="BJ213" s="21" t="s">
        <v>40</v>
      </c>
      <c r="BK213" s="152">
        <f>ROUND(L213*K213,2)</f>
        <v>0</v>
      </c>
      <c r="BL213" s="21" t="s">
        <v>224</v>
      </c>
      <c r="BM213" s="21" t="s">
        <v>3945</v>
      </c>
    </row>
    <row r="214" s="1" customFormat="1" ht="16.5" customHeight="1">
      <c r="B214" s="45"/>
      <c r="C214" s="243" t="s">
        <v>612</v>
      </c>
      <c r="D214" s="243" t="s">
        <v>536</v>
      </c>
      <c r="E214" s="244" t="s">
        <v>3946</v>
      </c>
      <c r="F214" s="245" t="s">
        <v>3947</v>
      </c>
      <c r="G214" s="245"/>
      <c r="H214" s="245"/>
      <c r="I214" s="245"/>
      <c r="J214" s="246" t="s">
        <v>372</v>
      </c>
      <c r="K214" s="247">
        <v>6</v>
      </c>
      <c r="L214" s="248">
        <v>0</v>
      </c>
      <c r="M214" s="249"/>
      <c r="N214" s="250">
        <f>ROUND(L214*K214,2)</f>
        <v>0</v>
      </c>
      <c r="O214" s="234"/>
      <c r="P214" s="234"/>
      <c r="Q214" s="234"/>
      <c r="R214" s="47"/>
      <c r="T214" s="235" t="s">
        <v>22</v>
      </c>
      <c r="U214" s="55" t="s">
        <v>49</v>
      </c>
      <c r="V214" s="46"/>
      <c r="W214" s="236">
        <f>V214*K214</f>
        <v>0</v>
      </c>
      <c r="X214" s="236">
        <v>0.058000000000000003</v>
      </c>
      <c r="Y214" s="236">
        <f>X214*K214</f>
        <v>0.34800000000000003</v>
      </c>
      <c r="Z214" s="236">
        <v>0</v>
      </c>
      <c r="AA214" s="237">
        <f>Z214*K214</f>
        <v>0</v>
      </c>
      <c r="AR214" s="21" t="s">
        <v>249</v>
      </c>
      <c r="AT214" s="21" t="s">
        <v>536</v>
      </c>
      <c r="AU214" s="21" t="s">
        <v>93</v>
      </c>
      <c r="AY214" s="21" t="s">
        <v>219</v>
      </c>
      <c r="BE214" s="152">
        <f>IF(U214="základní",N214,0)</f>
        <v>0</v>
      </c>
      <c r="BF214" s="152">
        <f>IF(U214="snížená",N214,0)</f>
        <v>0</v>
      </c>
      <c r="BG214" s="152">
        <f>IF(U214="zákl. přenesená",N214,0)</f>
        <v>0</v>
      </c>
      <c r="BH214" s="152">
        <f>IF(U214="sníž. přenesená",N214,0)</f>
        <v>0</v>
      </c>
      <c r="BI214" s="152">
        <f>IF(U214="nulová",N214,0)</f>
        <v>0</v>
      </c>
      <c r="BJ214" s="21" t="s">
        <v>40</v>
      </c>
      <c r="BK214" s="152">
        <f>ROUND(L214*K214,2)</f>
        <v>0</v>
      </c>
      <c r="BL214" s="21" t="s">
        <v>224</v>
      </c>
      <c r="BM214" s="21" t="s">
        <v>3948</v>
      </c>
    </row>
    <row r="215" s="1" customFormat="1" ht="25.5" customHeight="1">
      <c r="B215" s="45"/>
      <c r="C215" s="243" t="s">
        <v>616</v>
      </c>
      <c r="D215" s="243" t="s">
        <v>536</v>
      </c>
      <c r="E215" s="244" t="s">
        <v>3949</v>
      </c>
      <c r="F215" s="245" t="s">
        <v>3950</v>
      </c>
      <c r="G215" s="245"/>
      <c r="H215" s="245"/>
      <c r="I215" s="245"/>
      <c r="J215" s="246" t="s">
        <v>372</v>
      </c>
      <c r="K215" s="247">
        <v>6</v>
      </c>
      <c r="L215" s="248">
        <v>0</v>
      </c>
      <c r="M215" s="249"/>
      <c r="N215" s="250">
        <f>ROUND(L215*K215,2)</f>
        <v>0</v>
      </c>
      <c r="O215" s="234"/>
      <c r="P215" s="234"/>
      <c r="Q215" s="234"/>
      <c r="R215" s="47"/>
      <c r="T215" s="235" t="s">
        <v>22</v>
      </c>
      <c r="U215" s="55" t="s">
        <v>49</v>
      </c>
      <c r="V215" s="46"/>
      <c r="W215" s="236">
        <f>V215*K215</f>
        <v>0</v>
      </c>
      <c r="X215" s="236">
        <v>0.0040000000000000001</v>
      </c>
      <c r="Y215" s="236">
        <f>X215*K215</f>
        <v>0.024</v>
      </c>
      <c r="Z215" s="236">
        <v>0</v>
      </c>
      <c r="AA215" s="237">
        <f>Z215*K215</f>
        <v>0</v>
      </c>
      <c r="AR215" s="21" t="s">
        <v>249</v>
      </c>
      <c r="AT215" s="21" t="s">
        <v>536</v>
      </c>
      <c r="AU215" s="21" t="s">
        <v>93</v>
      </c>
      <c r="AY215" s="21" t="s">
        <v>219</v>
      </c>
      <c r="BE215" s="152">
        <f>IF(U215="základní",N215,0)</f>
        <v>0</v>
      </c>
      <c r="BF215" s="152">
        <f>IF(U215="snížená",N215,0)</f>
        <v>0</v>
      </c>
      <c r="BG215" s="152">
        <f>IF(U215="zákl. přenesená",N215,0)</f>
        <v>0</v>
      </c>
      <c r="BH215" s="152">
        <f>IF(U215="sníž. přenesená",N215,0)</f>
        <v>0</v>
      </c>
      <c r="BI215" s="152">
        <f>IF(U215="nulová",N215,0)</f>
        <v>0</v>
      </c>
      <c r="BJ215" s="21" t="s">
        <v>40</v>
      </c>
      <c r="BK215" s="152">
        <f>ROUND(L215*K215,2)</f>
        <v>0</v>
      </c>
      <c r="BL215" s="21" t="s">
        <v>224</v>
      </c>
      <c r="BM215" s="21" t="s">
        <v>3951</v>
      </c>
    </row>
    <row r="216" s="1" customFormat="1" ht="25.5" customHeight="1">
      <c r="B216" s="45"/>
      <c r="C216" s="227" t="s">
        <v>620</v>
      </c>
      <c r="D216" s="227" t="s">
        <v>220</v>
      </c>
      <c r="E216" s="228" t="s">
        <v>3644</v>
      </c>
      <c r="F216" s="229" t="s">
        <v>3645</v>
      </c>
      <c r="G216" s="229"/>
      <c r="H216" s="229"/>
      <c r="I216" s="229"/>
      <c r="J216" s="230" t="s">
        <v>372</v>
      </c>
      <c r="K216" s="231">
        <v>2</v>
      </c>
      <c r="L216" s="232">
        <v>0</v>
      </c>
      <c r="M216" s="233"/>
      <c r="N216" s="234">
        <f>ROUND(L216*K216,2)</f>
        <v>0</v>
      </c>
      <c r="O216" s="234"/>
      <c r="P216" s="234"/>
      <c r="Q216" s="234"/>
      <c r="R216" s="47"/>
      <c r="T216" s="235" t="s">
        <v>22</v>
      </c>
      <c r="U216" s="55" t="s">
        <v>49</v>
      </c>
      <c r="V216" s="46"/>
      <c r="W216" s="236">
        <f>V216*K216</f>
        <v>0</v>
      </c>
      <c r="X216" s="236">
        <v>0.0070200000000000002</v>
      </c>
      <c r="Y216" s="236">
        <f>X216*K216</f>
        <v>0.01404</v>
      </c>
      <c r="Z216" s="236">
        <v>0</v>
      </c>
      <c r="AA216" s="237">
        <f>Z216*K216</f>
        <v>0</v>
      </c>
      <c r="AR216" s="21" t="s">
        <v>224</v>
      </c>
      <c r="AT216" s="21" t="s">
        <v>220</v>
      </c>
      <c r="AU216" s="21" t="s">
        <v>93</v>
      </c>
      <c r="AY216" s="21" t="s">
        <v>219</v>
      </c>
      <c r="BE216" s="152">
        <f>IF(U216="základní",N216,0)</f>
        <v>0</v>
      </c>
      <c r="BF216" s="152">
        <f>IF(U216="snížená",N216,0)</f>
        <v>0</v>
      </c>
      <c r="BG216" s="152">
        <f>IF(U216="zákl. přenesená",N216,0)</f>
        <v>0</v>
      </c>
      <c r="BH216" s="152">
        <f>IF(U216="sníž. přenesená",N216,0)</f>
        <v>0</v>
      </c>
      <c r="BI216" s="152">
        <f>IF(U216="nulová",N216,0)</f>
        <v>0</v>
      </c>
      <c r="BJ216" s="21" t="s">
        <v>40</v>
      </c>
      <c r="BK216" s="152">
        <f>ROUND(L216*K216,2)</f>
        <v>0</v>
      </c>
      <c r="BL216" s="21" t="s">
        <v>224</v>
      </c>
      <c r="BM216" s="21" t="s">
        <v>3952</v>
      </c>
    </row>
    <row r="217" s="1" customFormat="1" ht="16.5" customHeight="1">
      <c r="B217" s="45"/>
      <c r="C217" s="243" t="s">
        <v>624</v>
      </c>
      <c r="D217" s="243" t="s">
        <v>536</v>
      </c>
      <c r="E217" s="244" t="s">
        <v>3953</v>
      </c>
      <c r="F217" s="245" t="s">
        <v>3954</v>
      </c>
      <c r="G217" s="245"/>
      <c r="H217" s="245"/>
      <c r="I217" s="245"/>
      <c r="J217" s="246" t="s">
        <v>372</v>
      </c>
      <c r="K217" s="247">
        <v>1</v>
      </c>
      <c r="L217" s="248">
        <v>0</v>
      </c>
      <c r="M217" s="249"/>
      <c r="N217" s="250">
        <f>ROUND(L217*K217,2)</f>
        <v>0</v>
      </c>
      <c r="O217" s="234"/>
      <c r="P217" s="234"/>
      <c r="Q217" s="234"/>
      <c r="R217" s="47"/>
      <c r="T217" s="235" t="s">
        <v>22</v>
      </c>
      <c r="U217" s="55" t="s">
        <v>49</v>
      </c>
      <c r="V217" s="46"/>
      <c r="W217" s="236">
        <f>V217*K217</f>
        <v>0</v>
      </c>
      <c r="X217" s="236">
        <v>0.045999999999999999</v>
      </c>
      <c r="Y217" s="236">
        <f>X217*K217</f>
        <v>0.045999999999999999</v>
      </c>
      <c r="Z217" s="236">
        <v>0</v>
      </c>
      <c r="AA217" s="237">
        <f>Z217*K217</f>
        <v>0</v>
      </c>
      <c r="AR217" s="21" t="s">
        <v>249</v>
      </c>
      <c r="AT217" s="21" t="s">
        <v>536</v>
      </c>
      <c r="AU217" s="21" t="s">
        <v>93</v>
      </c>
      <c r="AY217" s="21" t="s">
        <v>219</v>
      </c>
      <c r="BE217" s="152">
        <f>IF(U217="základní",N217,0)</f>
        <v>0</v>
      </c>
      <c r="BF217" s="152">
        <f>IF(U217="snížená",N217,0)</f>
        <v>0</v>
      </c>
      <c r="BG217" s="152">
        <f>IF(U217="zákl. přenesená",N217,0)</f>
        <v>0</v>
      </c>
      <c r="BH217" s="152">
        <f>IF(U217="sníž. přenesená",N217,0)</f>
        <v>0</v>
      </c>
      <c r="BI217" s="152">
        <f>IF(U217="nulová",N217,0)</f>
        <v>0</v>
      </c>
      <c r="BJ217" s="21" t="s">
        <v>40</v>
      </c>
      <c r="BK217" s="152">
        <f>ROUND(L217*K217,2)</f>
        <v>0</v>
      </c>
      <c r="BL217" s="21" t="s">
        <v>224</v>
      </c>
      <c r="BM217" s="21" t="s">
        <v>3955</v>
      </c>
    </row>
    <row r="218" s="1" customFormat="1" ht="25.5" customHeight="1">
      <c r="B218" s="45"/>
      <c r="C218" s="243" t="s">
        <v>628</v>
      </c>
      <c r="D218" s="243" t="s">
        <v>536</v>
      </c>
      <c r="E218" s="244" t="s">
        <v>3650</v>
      </c>
      <c r="F218" s="245" t="s">
        <v>3956</v>
      </c>
      <c r="G218" s="245"/>
      <c r="H218" s="245"/>
      <c r="I218" s="245"/>
      <c r="J218" s="246" t="s">
        <v>372</v>
      </c>
      <c r="K218" s="247">
        <v>1</v>
      </c>
      <c r="L218" s="248">
        <v>0</v>
      </c>
      <c r="M218" s="249"/>
      <c r="N218" s="250">
        <f>ROUND(L218*K218,2)</f>
        <v>0</v>
      </c>
      <c r="O218" s="234"/>
      <c r="P218" s="234"/>
      <c r="Q218" s="234"/>
      <c r="R218" s="47"/>
      <c r="T218" s="235" t="s">
        <v>22</v>
      </c>
      <c r="U218" s="55" t="s">
        <v>49</v>
      </c>
      <c r="V218" s="46"/>
      <c r="W218" s="236">
        <f>V218*K218</f>
        <v>0</v>
      </c>
      <c r="X218" s="236">
        <v>0.11799999999999999</v>
      </c>
      <c r="Y218" s="236">
        <f>X218*K218</f>
        <v>0.11799999999999999</v>
      </c>
      <c r="Z218" s="236">
        <v>0</v>
      </c>
      <c r="AA218" s="237">
        <f>Z218*K218</f>
        <v>0</v>
      </c>
      <c r="AR218" s="21" t="s">
        <v>249</v>
      </c>
      <c r="AT218" s="21" t="s">
        <v>536</v>
      </c>
      <c r="AU218" s="21" t="s">
        <v>93</v>
      </c>
      <c r="AY218" s="21" t="s">
        <v>219</v>
      </c>
      <c r="BE218" s="152">
        <f>IF(U218="základní",N218,0)</f>
        <v>0</v>
      </c>
      <c r="BF218" s="152">
        <f>IF(U218="snížená",N218,0)</f>
        <v>0</v>
      </c>
      <c r="BG218" s="152">
        <f>IF(U218="zákl. přenesená",N218,0)</f>
        <v>0</v>
      </c>
      <c r="BH218" s="152">
        <f>IF(U218="sníž. přenesená",N218,0)</f>
        <v>0</v>
      </c>
      <c r="BI218" s="152">
        <f>IF(U218="nulová",N218,0)</f>
        <v>0</v>
      </c>
      <c r="BJ218" s="21" t="s">
        <v>40</v>
      </c>
      <c r="BK218" s="152">
        <f>ROUND(L218*K218,2)</f>
        <v>0</v>
      </c>
      <c r="BL218" s="21" t="s">
        <v>224</v>
      </c>
      <c r="BM218" s="21" t="s">
        <v>3957</v>
      </c>
    </row>
    <row r="219" s="1" customFormat="1" ht="16.5" customHeight="1">
      <c r="B219" s="45"/>
      <c r="C219" s="243" t="s">
        <v>632</v>
      </c>
      <c r="D219" s="243" t="s">
        <v>536</v>
      </c>
      <c r="E219" s="244" t="s">
        <v>3647</v>
      </c>
      <c r="F219" s="245" t="s">
        <v>3648</v>
      </c>
      <c r="G219" s="245"/>
      <c r="H219" s="245"/>
      <c r="I219" s="245"/>
      <c r="J219" s="246" t="s">
        <v>372</v>
      </c>
      <c r="K219" s="247">
        <v>1</v>
      </c>
      <c r="L219" s="248">
        <v>0</v>
      </c>
      <c r="M219" s="249"/>
      <c r="N219" s="250">
        <f>ROUND(L219*K219,2)</f>
        <v>0</v>
      </c>
      <c r="O219" s="234"/>
      <c r="P219" s="234"/>
      <c r="Q219" s="234"/>
      <c r="R219" s="47"/>
      <c r="T219" s="235" t="s">
        <v>22</v>
      </c>
      <c r="U219" s="55" t="s">
        <v>49</v>
      </c>
      <c r="V219" s="46"/>
      <c r="W219" s="236">
        <f>V219*K219</f>
        <v>0</v>
      </c>
      <c r="X219" s="236">
        <v>0.0195</v>
      </c>
      <c r="Y219" s="236">
        <f>X219*K219</f>
        <v>0.0195</v>
      </c>
      <c r="Z219" s="236">
        <v>0</v>
      </c>
      <c r="AA219" s="237">
        <f>Z219*K219</f>
        <v>0</v>
      </c>
      <c r="AR219" s="21" t="s">
        <v>249</v>
      </c>
      <c r="AT219" s="21" t="s">
        <v>536</v>
      </c>
      <c r="AU219" s="21" t="s">
        <v>93</v>
      </c>
      <c r="AY219" s="21" t="s">
        <v>219</v>
      </c>
      <c r="BE219" s="152">
        <f>IF(U219="základní",N219,0)</f>
        <v>0</v>
      </c>
      <c r="BF219" s="152">
        <f>IF(U219="snížená",N219,0)</f>
        <v>0</v>
      </c>
      <c r="BG219" s="152">
        <f>IF(U219="zákl. přenesená",N219,0)</f>
        <v>0</v>
      </c>
      <c r="BH219" s="152">
        <f>IF(U219="sníž. přenesená",N219,0)</f>
        <v>0</v>
      </c>
      <c r="BI219" s="152">
        <f>IF(U219="nulová",N219,0)</f>
        <v>0</v>
      </c>
      <c r="BJ219" s="21" t="s">
        <v>40</v>
      </c>
      <c r="BK219" s="152">
        <f>ROUND(L219*K219,2)</f>
        <v>0</v>
      </c>
      <c r="BL219" s="21" t="s">
        <v>224</v>
      </c>
      <c r="BM219" s="21" t="s">
        <v>3958</v>
      </c>
    </row>
    <row r="220" s="1" customFormat="1" ht="25.5" customHeight="1">
      <c r="B220" s="45"/>
      <c r="C220" s="243" t="s">
        <v>636</v>
      </c>
      <c r="D220" s="243" t="s">
        <v>536</v>
      </c>
      <c r="E220" s="244" t="s">
        <v>3959</v>
      </c>
      <c r="F220" s="245" t="s">
        <v>3960</v>
      </c>
      <c r="G220" s="245"/>
      <c r="H220" s="245"/>
      <c r="I220" s="245"/>
      <c r="J220" s="246" t="s">
        <v>372</v>
      </c>
      <c r="K220" s="247">
        <v>1</v>
      </c>
      <c r="L220" s="248">
        <v>0</v>
      </c>
      <c r="M220" s="249"/>
      <c r="N220" s="250">
        <f>ROUND(L220*K220,2)</f>
        <v>0</v>
      </c>
      <c r="O220" s="234"/>
      <c r="P220" s="234"/>
      <c r="Q220" s="234"/>
      <c r="R220" s="47"/>
      <c r="T220" s="235" t="s">
        <v>22</v>
      </c>
      <c r="U220" s="55" t="s">
        <v>49</v>
      </c>
      <c r="V220" s="46"/>
      <c r="W220" s="236">
        <f>V220*K220</f>
        <v>0</v>
      </c>
      <c r="X220" s="236">
        <v>0.11799999999999999</v>
      </c>
      <c r="Y220" s="236">
        <f>X220*K220</f>
        <v>0.11799999999999999</v>
      </c>
      <c r="Z220" s="236">
        <v>0</v>
      </c>
      <c r="AA220" s="237">
        <f>Z220*K220</f>
        <v>0</v>
      </c>
      <c r="AR220" s="21" t="s">
        <v>249</v>
      </c>
      <c r="AT220" s="21" t="s">
        <v>536</v>
      </c>
      <c r="AU220" s="21" t="s">
        <v>93</v>
      </c>
      <c r="AY220" s="21" t="s">
        <v>219</v>
      </c>
      <c r="BE220" s="152">
        <f>IF(U220="základní",N220,0)</f>
        <v>0</v>
      </c>
      <c r="BF220" s="152">
        <f>IF(U220="snížená",N220,0)</f>
        <v>0</v>
      </c>
      <c r="BG220" s="152">
        <f>IF(U220="zákl. přenesená",N220,0)</f>
        <v>0</v>
      </c>
      <c r="BH220" s="152">
        <f>IF(U220="sníž. přenesená",N220,0)</f>
        <v>0</v>
      </c>
      <c r="BI220" s="152">
        <f>IF(U220="nulová",N220,0)</f>
        <v>0</v>
      </c>
      <c r="BJ220" s="21" t="s">
        <v>40</v>
      </c>
      <c r="BK220" s="152">
        <f>ROUND(L220*K220,2)</f>
        <v>0</v>
      </c>
      <c r="BL220" s="21" t="s">
        <v>224</v>
      </c>
      <c r="BM220" s="21" t="s">
        <v>3961</v>
      </c>
    </row>
    <row r="221" s="1" customFormat="1" ht="38.25" customHeight="1">
      <c r="B221" s="45"/>
      <c r="C221" s="227" t="s">
        <v>640</v>
      </c>
      <c r="D221" s="227" t="s">
        <v>220</v>
      </c>
      <c r="E221" s="228" t="s">
        <v>3656</v>
      </c>
      <c r="F221" s="229" t="s">
        <v>3657</v>
      </c>
      <c r="G221" s="229"/>
      <c r="H221" s="229"/>
      <c r="I221" s="229"/>
      <c r="J221" s="230" t="s">
        <v>231</v>
      </c>
      <c r="K221" s="231">
        <v>2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22</v>
      </c>
      <c r="U221" s="55" t="s">
        <v>49</v>
      </c>
      <c r="V221" s="46"/>
      <c r="W221" s="236">
        <f>V221*K221</f>
        <v>0</v>
      </c>
      <c r="X221" s="236">
        <v>0</v>
      </c>
      <c r="Y221" s="236">
        <f>X221*K221</f>
        <v>0</v>
      </c>
      <c r="Z221" s="236">
        <v>0</v>
      </c>
      <c r="AA221" s="237">
        <f>Z221*K221</f>
        <v>0</v>
      </c>
      <c r="AR221" s="21" t="s">
        <v>224</v>
      </c>
      <c r="AT221" s="21" t="s">
        <v>220</v>
      </c>
      <c r="AU221" s="21" t="s">
        <v>93</v>
      </c>
      <c r="AY221" s="21" t="s">
        <v>219</v>
      </c>
      <c r="BE221" s="152">
        <f>IF(U221="základní",N221,0)</f>
        <v>0</v>
      </c>
      <c r="BF221" s="152">
        <f>IF(U221="snížená",N221,0)</f>
        <v>0</v>
      </c>
      <c r="BG221" s="152">
        <f>IF(U221="zákl. přenesená",N221,0)</f>
        <v>0</v>
      </c>
      <c r="BH221" s="152">
        <f>IF(U221="sníž. přenesená",N221,0)</f>
        <v>0</v>
      </c>
      <c r="BI221" s="152">
        <f>IF(U221="nulová",N221,0)</f>
        <v>0</v>
      </c>
      <c r="BJ221" s="21" t="s">
        <v>40</v>
      </c>
      <c r="BK221" s="152">
        <f>ROUND(L221*K221,2)</f>
        <v>0</v>
      </c>
      <c r="BL221" s="21" t="s">
        <v>224</v>
      </c>
      <c r="BM221" s="21" t="s">
        <v>3962</v>
      </c>
    </row>
    <row r="222" s="1" customFormat="1" ht="38.25" customHeight="1">
      <c r="B222" s="45"/>
      <c r="C222" s="227" t="s">
        <v>644</v>
      </c>
      <c r="D222" s="227" t="s">
        <v>220</v>
      </c>
      <c r="E222" s="228" t="s">
        <v>3963</v>
      </c>
      <c r="F222" s="229" t="s">
        <v>3964</v>
      </c>
      <c r="G222" s="229"/>
      <c r="H222" s="229"/>
      <c r="I222" s="229"/>
      <c r="J222" s="230" t="s">
        <v>372</v>
      </c>
      <c r="K222" s="231">
        <v>1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22</v>
      </c>
      <c r="U222" s="55" t="s">
        <v>49</v>
      </c>
      <c r="V222" s="46"/>
      <c r="W222" s="236">
        <f>V222*K222</f>
        <v>0</v>
      </c>
      <c r="X222" s="236">
        <v>0</v>
      </c>
      <c r="Y222" s="236">
        <f>X222*K222</f>
        <v>0</v>
      </c>
      <c r="Z222" s="236">
        <v>0</v>
      </c>
      <c r="AA222" s="237">
        <f>Z222*K222</f>
        <v>0</v>
      </c>
      <c r="AR222" s="21" t="s">
        <v>224</v>
      </c>
      <c r="AT222" s="21" t="s">
        <v>220</v>
      </c>
      <c r="AU222" s="21" t="s">
        <v>93</v>
      </c>
      <c r="AY222" s="21" t="s">
        <v>219</v>
      </c>
      <c r="BE222" s="152">
        <f>IF(U222="základní",N222,0)</f>
        <v>0</v>
      </c>
      <c r="BF222" s="152">
        <f>IF(U222="snížená",N222,0)</f>
        <v>0</v>
      </c>
      <c r="BG222" s="152">
        <f>IF(U222="zákl. přenesená",N222,0)</f>
        <v>0</v>
      </c>
      <c r="BH222" s="152">
        <f>IF(U222="sníž. přenesená",N222,0)</f>
        <v>0</v>
      </c>
      <c r="BI222" s="152">
        <f>IF(U222="nulová",N222,0)</f>
        <v>0</v>
      </c>
      <c r="BJ222" s="21" t="s">
        <v>40</v>
      </c>
      <c r="BK222" s="152">
        <f>ROUND(L222*K222,2)</f>
        <v>0</v>
      </c>
      <c r="BL222" s="21" t="s">
        <v>224</v>
      </c>
      <c r="BM222" s="21" t="s">
        <v>3965</v>
      </c>
    </row>
    <row r="223" s="10" customFormat="1" ht="29.88" customHeight="1">
      <c r="B223" s="213"/>
      <c r="C223" s="214"/>
      <c r="D223" s="224" t="s">
        <v>3028</v>
      </c>
      <c r="E223" s="224"/>
      <c r="F223" s="224"/>
      <c r="G223" s="224"/>
      <c r="H223" s="224"/>
      <c r="I223" s="224"/>
      <c r="J223" s="224"/>
      <c r="K223" s="224"/>
      <c r="L223" s="224"/>
      <c r="M223" s="224"/>
      <c r="N223" s="238">
        <f>BK223</f>
        <v>0</v>
      </c>
      <c r="O223" s="239"/>
      <c r="P223" s="239"/>
      <c r="Q223" s="239"/>
      <c r="R223" s="217"/>
      <c r="T223" s="218"/>
      <c r="U223" s="214"/>
      <c r="V223" s="214"/>
      <c r="W223" s="219">
        <f>SUM(W224:W226)</f>
        <v>0</v>
      </c>
      <c r="X223" s="214"/>
      <c r="Y223" s="219">
        <f>SUM(Y224:Y226)</f>
        <v>0.004163</v>
      </c>
      <c r="Z223" s="214"/>
      <c r="AA223" s="220">
        <f>SUM(AA224:AA226)</f>
        <v>0.25469999999999998</v>
      </c>
      <c r="AR223" s="221" t="s">
        <v>40</v>
      </c>
      <c r="AT223" s="222" t="s">
        <v>83</v>
      </c>
      <c r="AU223" s="222" t="s">
        <v>40</v>
      </c>
      <c r="AY223" s="221" t="s">
        <v>219</v>
      </c>
      <c r="BK223" s="223">
        <f>SUM(BK224:BK226)</f>
        <v>0</v>
      </c>
    </row>
    <row r="224" s="1" customFormat="1" ht="25.5" customHeight="1">
      <c r="B224" s="45"/>
      <c r="C224" s="227" t="s">
        <v>648</v>
      </c>
      <c r="D224" s="227" t="s">
        <v>220</v>
      </c>
      <c r="E224" s="228" t="s">
        <v>3659</v>
      </c>
      <c r="F224" s="229" t="s">
        <v>3660</v>
      </c>
      <c r="G224" s="229"/>
      <c r="H224" s="229"/>
      <c r="I224" s="229"/>
      <c r="J224" s="230" t="s">
        <v>429</v>
      </c>
      <c r="K224" s="231">
        <v>0.90000000000000002</v>
      </c>
      <c r="L224" s="232">
        <v>0</v>
      </c>
      <c r="M224" s="233"/>
      <c r="N224" s="234">
        <f>ROUND(L224*K224,2)</f>
        <v>0</v>
      </c>
      <c r="O224" s="234"/>
      <c r="P224" s="234"/>
      <c r="Q224" s="234"/>
      <c r="R224" s="47"/>
      <c r="T224" s="235" t="s">
        <v>22</v>
      </c>
      <c r="U224" s="55" t="s">
        <v>49</v>
      </c>
      <c r="V224" s="46"/>
      <c r="W224" s="236">
        <f>V224*K224</f>
        <v>0</v>
      </c>
      <c r="X224" s="236">
        <v>0.0041700000000000001</v>
      </c>
      <c r="Y224" s="236">
        <f>X224*K224</f>
        <v>0.0037530000000000003</v>
      </c>
      <c r="Z224" s="236">
        <v>0.28299999999999997</v>
      </c>
      <c r="AA224" s="237">
        <f>Z224*K224</f>
        <v>0.25469999999999998</v>
      </c>
      <c r="AR224" s="21" t="s">
        <v>224</v>
      </c>
      <c r="AT224" s="21" t="s">
        <v>220</v>
      </c>
      <c r="AU224" s="21" t="s">
        <v>93</v>
      </c>
      <c r="AY224" s="21" t="s">
        <v>219</v>
      </c>
      <c r="BE224" s="152">
        <f>IF(U224="základní",N224,0)</f>
        <v>0</v>
      </c>
      <c r="BF224" s="152">
        <f>IF(U224="snížená",N224,0)</f>
        <v>0</v>
      </c>
      <c r="BG224" s="152">
        <f>IF(U224="zákl. přenesená",N224,0)</f>
        <v>0</v>
      </c>
      <c r="BH224" s="152">
        <f>IF(U224="sníž. přenesená",N224,0)</f>
        <v>0</v>
      </c>
      <c r="BI224" s="152">
        <f>IF(U224="nulová",N224,0)</f>
        <v>0</v>
      </c>
      <c r="BJ224" s="21" t="s">
        <v>40</v>
      </c>
      <c r="BK224" s="152">
        <f>ROUND(L224*K224,2)</f>
        <v>0</v>
      </c>
      <c r="BL224" s="21" t="s">
        <v>224</v>
      </c>
      <c r="BM224" s="21" t="s">
        <v>3966</v>
      </c>
    </row>
    <row r="225" s="1" customFormat="1" ht="16.5" customHeight="1">
      <c r="B225" s="45"/>
      <c r="C225" s="227" t="s">
        <v>652</v>
      </c>
      <c r="D225" s="227" t="s">
        <v>220</v>
      </c>
      <c r="E225" s="228" t="s">
        <v>3662</v>
      </c>
      <c r="F225" s="229" t="s">
        <v>3967</v>
      </c>
      <c r="G225" s="229"/>
      <c r="H225" s="229"/>
      <c r="I225" s="229"/>
      <c r="J225" s="230" t="s">
        <v>372</v>
      </c>
      <c r="K225" s="231">
        <v>3</v>
      </c>
      <c r="L225" s="232">
        <v>0</v>
      </c>
      <c r="M225" s="233"/>
      <c r="N225" s="234">
        <f>ROUND(L225*K225,2)</f>
        <v>0</v>
      </c>
      <c r="O225" s="234"/>
      <c r="P225" s="234"/>
      <c r="Q225" s="234"/>
      <c r="R225" s="47"/>
      <c r="T225" s="235" t="s">
        <v>22</v>
      </c>
      <c r="U225" s="55" t="s">
        <v>49</v>
      </c>
      <c r="V225" s="46"/>
      <c r="W225" s="236">
        <f>V225*K225</f>
        <v>0</v>
      </c>
      <c r="X225" s="236">
        <v>3.0000000000000001E-05</v>
      </c>
      <c r="Y225" s="236">
        <f>X225*K225</f>
        <v>9.0000000000000006E-05</v>
      </c>
      <c r="Z225" s="236">
        <v>0</v>
      </c>
      <c r="AA225" s="237">
        <f>Z225*K225</f>
        <v>0</v>
      </c>
      <c r="AR225" s="21" t="s">
        <v>224</v>
      </c>
      <c r="AT225" s="21" t="s">
        <v>220</v>
      </c>
      <c r="AU225" s="21" t="s">
        <v>93</v>
      </c>
      <c r="AY225" s="21" t="s">
        <v>219</v>
      </c>
      <c r="BE225" s="152">
        <f>IF(U225="základní",N225,0)</f>
        <v>0</v>
      </c>
      <c r="BF225" s="152">
        <f>IF(U225="snížená",N225,0)</f>
        <v>0</v>
      </c>
      <c r="BG225" s="152">
        <f>IF(U225="zákl. přenesená",N225,0)</f>
        <v>0</v>
      </c>
      <c r="BH225" s="152">
        <f>IF(U225="sníž. přenesená",N225,0)</f>
        <v>0</v>
      </c>
      <c r="BI225" s="152">
        <f>IF(U225="nulová",N225,0)</f>
        <v>0</v>
      </c>
      <c r="BJ225" s="21" t="s">
        <v>40</v>
      </c>
      <c r="BK225" s="152">
        <f>ROUND(L225*K225,2)</f>
        <v>0</v>
      </c>
      <c r="BL225" s="21" t="s">
        <v>224</v>
      </c>
      <c r="BM225" s="21" t="s">
        <v>3968</v>
      </c>
    </row>
    <row r="226" s="1" customFormat="1" ht="16.5" customHeight="1">
      <c r="B226" s="45"/>
      <c r="C226" s="227" t="s">
        <v>656</v>
      </c>
      <c r="D226" s="227" t="s">
        <v>220</v>
      </c>
      <c r="E226" s="228" t="s">
        <v>3969</v>
      </c>
      <c r="F226" s="229" t="s">
        <v>3970</v>
      </c>
      <c r="G226" s="229"/>
      <c r="H226" s="229"/>
      <c r="I226" s="229"/>
      <c r="J226" s="230" t="s">
        <v>372</v>
      </c>
      <c r="K226" s="231">
        <v>2</v>
      </c>
      <c r="L226" s="232">
        <v>0</v>
      </c>
      <c r="M226" s="233"/>
      <c r="N226" s="234">
        <f>ROUND(L226*K226,2)</f>
        <v>0</v>
      </c>
      <c r="O226" s="234"/>
      <c r="P226" s="234"/>
      <c r="Q226" s="234"/>
      <c r="R226" s="47"/>
      <c r="T226" s="235" t="s">
        <v>22</v>
      </c>
      <c r="U226" s="55" t="s">
        <v>49</v>
      </c>
      <c r="V226" s="46"/>
      <c r="W226" s="236">
        <f>V226*K226</f>
        <v>0</v>
      </c>
      <c r="X226" s="236">
        <v>0.00016000000000000001</v>
      </c>
      <c r="Y226" s="236">
        <f>X226*K226</f>
        <v>0.00032000000000000003</v>
      </c>
      <c r="Z226" s="236">
        <v>0</v>
      </c>
      <c r="AA226" s="237">
        <f>Z226*K226</f>
        <v>0</v>
      </c>
      <c r="AR226" s="21" t="s">
        <v>224</v>
      </c>
      <c r="AT226" s="21" t="s">
        <v>220</v>
      </c>
      <c r="AU226" s="21" t="s">
        <v>93</v>
      </c>
      <c r="AY226" s="21" t="s">
        <v>219</v>
      </c>
      <c r="BE226" s="152">
        <f>IF(U226="základní",N226,0)</f>
        <v>0</v>
      </c>
      <c r="BF226" s="152">
        <f>IF(U226="snížená",N226,0)</f>
        <v>0</v>
      </c>
      <c r="BG226" s="152">
        <f>IF(U226="zákl. přenesená",N226,0)</f>
        <v>0</v>
      </c>
      <c r="BH226" s="152">
        <f>IF(U226="sníž. přenesená",N226,0)</f>
        <v>0</v>
      </c>
      <c r="BI226" s="152">
        <f>IF(U226="nulová",N226,0)</f>
        <v>0</v>
      </c>
      <c r="BJ226" s="21" t="s">
        <v>40</v>
      </c>
      <c r="BK226" s="152">
        <f>ROUND(L226*K226,2)</f>
        <v>0</v>
      </c>
      <c r="BL226" s="21" t="s">
        <v>224</v>
      </c>
      <c r="BM226" s="21" t="s">
        <v>3971</v>
      </c>
    </row>
    <row r="227" s="10" customFormat="1" ht="29.88" customHeight="1">
      <c r="B227" s="213"/>
      <c r="C227" s="214"/>
      <c r="D227" s="224" t="s">
        <v>290</v>
      </c>
      <c r="E227" s="224"/>
      <c r="F227" s="224"/>
      <c r="G227" s="224"/>
      <c r="H227" s="224"/>
      <c r="I227" s="224"/>
      <c r="J227" s="224"/>
      <c r="K227" s="224"/>
      <c r="L227" s="224"/>
      <c r="M227" s="224"/>
      <c r="N227" s="238">
        <f>BK227</f>
        <v>0</v>
      </c>
      <c r="O227" s="239"/>
      <c r="P227" s="239"/>
      <c r="Q227" s="239"/>
      <c r="R227" s="217"/>
      <c r="T227" s="218"/>
      <c r="U227" s="214"/>
      <c r="V227" s="214"/>
      <c r="W227" s="219">
        <f>W228</f>
        <v>0</v>
      </c>
      <c r="X227" s="214"/>
      <c r="Y227" s="219">
        <f>Y228</f>
        <v>0</v>
      </c>
      <c r="Z227" s="214"/>
      <c r="AA227" s="220">
        <f>AA228</f>
        <v>0</v>
      </c>
      <c r="AR227" s="221" t="s">
        <v>40</v>
      </c>
      <c r="AT227" s="222" t="s">
        <v>83</v>
      </c>
      <c r="AU227" s="222" t="s">
        <v>40</v>
      </c>
      <c r="AY227" s="221" t="s">
        <v>219</v>
      </c>
      <c r="BK227" s="223">
        <f>BK228</f>
        <v>0</v>
      </c>
    </row>
    <row r="228" s="1" customFormat="1" ht="25.5" customHeight="1">
      <c r="B228" s="45"/>
      <c r="C228" s="227" t="s">
        <v>660</v>
      </c>
      <c r="D228" s="227" t="s">
        <v>220</v>
      </c>
      <c r="E228" s="228" t="s">
        <v>3665</v>
      </c>
      <c r="F228" s="229" t="s">
        <v>3666</v>
      </c>
      <c r="G228" s="229"/>
      <c r="H228" s="229"/>
      <c r="I228" s="229"/>
      <c r="J228" s="230" t="s">
        <v>239</v>
      </c>
      <c r="K228" s="231">
        <v>284.46499999999997</v>
      </c>
      <c r="L228" s="232">
        <v>0</v>
      </c>
      <c r="M228" s="233"/>
      <c r="N228" s="234">
        <f>ROUND(L228*K228,2)</f>
        <v>0</v>
      </c>
      <c r="O228" s="234"/>
      <c r="P228" s="234"/>
      <c r="Q228" s="234"/>
      <c r="R228" s="47"/>
      <c r="T228" s="235" t="s">
        <v>22</v>
      </c>
      <c r="U228" s="55" t="s">
        <v>49</v>
      </c>
      <c r="V228" s="46"/>
      <c r="W228" s="236">
        <f>V228*K228</f>
        <v>0</v>
      </c>
      <c r="X228" s="236">
        <v>0</v>
      </c>
      <c r="Y228" s="236">
        <f>X228*K228</f>
        <v>0</v>
      </c>
      <c r="Z228" s="236">
        <v>0</v>
      </c>
      <c r="AA228" s="237">
        <f>Z228*K228</f>
        <v>0</v>
      </c>
      <c r="AR228" s="21" t="s">
        <v>224</v>
      </c>
      <c r="AT228" s="21" t="s">
        <v>220</v>
      </c>
      <c r="AU228" s="21" t="s">
        <v>93</v>
      </c>
      <c r="AY228" s="21" t="s">
        <v>219</v>
      </c>
      <c r="BE228" s="152">
        <f>IF(U228="základní",N228,0)</f>
        <v>0</v>
      </c>
      <c r="BF228" s="152">
        <f>IF(U228="snížená",N228,0)</f>
        <v>0</v>
      </c>
      <c r="BG228" s="152">
        <f>IF(U228="zákl. přenesená",N228,0)</f>
        <v>0</v>
      </c>
      <c r="BH228" s="152">
        <f>IF(U228="sníž. přenesená",N228,0)</f>
        <v>0</v>
      </c>
      <c r="BI228" s="152">
        <f>IF(U228="nulová",N228,0)</f>
        <v>0</v>
      </c>
      <c r="BJ228" s="21" t="s">
        <v>40</v>
      </c>
      <c r="BK228" s="152">
        <f>ROUND(L228*K228,2)</f>
        <v>0</v>
      </c>
      <c r="BL228" s="21" t="s">
        <v>224</v>
      </c>
      <c r="BM228" s="21" t="s">
        <v>3972</v>
      </c>
    </row>
    <row r="229" s="10" customFormat="1" ht="37.44001" customHeight="1">
      <c r="B229" s="213"/>
      <c r="C229" s="214"/>
      <c r="D229" s="215" t="s">
        <v>304</v>
      </c>
      <c r="E229" s="215"/>
      <c r="F229" s="215"/>
      <c r="G229" s="215"/>
      <c r="H229" s="215"/>
      <c r="I229" s="215"/>
      <c r="J229" s="215"/>
      <c r="K229" s="215"/>
      <c r="L229" s="215"/>
      <c r="M229" s="215"/>
      <c r="N229" s="240">
        <f>BK229</f>
        <v>0</v>
      </c>
      <c r="O229" s="241"/>
      <c r="P229" s="241"/>
      <c r="Q229" s="241"/>
      <c r="R229" s="217"/>
      <c r="T229" s="218"/>
      <c r="U229" s="214"/>
      <c r="V229" s="214"/>
      <c r="W229" s="219">
        <f>W230</f>
        <v>0</v>
      </c>
      <c r="X229" s="214"/>
      <c r="Y229" s="219">
        <f>Y230</f>
        <v>1.90103</v>
      </c>
      <c r="Z229" s="214"/>
      <c r="AA229" s="220">
        <f>AA230</f>
        <v>0</v>
      </c>
      <c r="AR229" s="221" t="s">
        <v>101</v>
      </c>
      <c r="AT229" s="222" t="s">
        <v>83</v>
      </c>
      <c r="AU229" s="222" t="s">
        <v>84</v>
      </c>
      <c r="AY229" s="221" t="s">
        <v>219</v>
      </c>
      <c r="BK229" s="223">
        <f>BK230</f>
        <v>0</v>
      </c>
    </row>
    <row r="230" s="10" customFormat="1" ht="19.92" customHeight="1">
      <c r="B230" s="213"/>
      <c r="C230" s="214"/>
      <c r="D230" s="224" t="s">
        <v>3760</v>
      </c>
      <c r="E230" s="224"/>
      <c r="F230" s="224"/>
      <c r="G230" s="224"/>
      <c r="H230" s="224"/>
      <c r="I230" s="224"/>
      <c r="J230" s="224"/>
      <c r="K230" s="224"/>
      <c r="L230" s="224"/>
      <c r="M230" s="224"/>
      <c r="N230" s="225">
        <f>BK230</f>
        <v>0</v>
      </c>
      <c r="O230" s="226"/>
      <c r="P230" s="226"/>
      <c r="Q230" s="226"/>
      <c r="R230" s="217"/>
      <c r="T230" s="218"/>
      <c r="U230" s="214"/>
      <c r="V230" s="214"/>
      <c r="W230" s="219">
        <f>SUM(W231:W236)</f>
        <v>0</v>
      </c>
      <c r="X230" s="214"/>
      <c r="Y230" s="219">
        <f>SUM(Y231:Y236)</f>
        <v>1.90103</v>
      </c>
      <c r="Z230" s="214"/>
      <c r="AA230" s="220">
        <f>SUM(AA231:AA236)</f>
        <v>0</v>
      </c>
      <c r="AR230" s="221" t="s">
        <v>101</v>
      </c>
      <c r="AT230" s="222" t="s">
        <v>83</v>
      </c>
      <c r="AU230" s="222" t="s">
        <v>40</v>
      </c>
      <c r="AY230" s="221" t="s">
        <v>219</v>
      </c>
      <c r="BK230" s="223">
        <f>SUM(BK231:BK236)</f>
        <v>0</v>
      </c>
    </row>
    <row r="231" s="1" customFormat="1" ht="25.5" customHeight="1">
      <c r="B231" s="45"/>
      <c r="C231" s="227" t="s">
        <v>664</v>
      </c>
      <c r="D231" s="227" t="s">
        <v>220</v>
      </c>
      <c r="E231" s="228" t="s">
        <v>3973</v>
      </c>
      <c r="F231" s="229" t="s">
        <v>3974</v>
      </c>
      <c r="G231" s="229"/>
      <c r="H231" s="229"/>
      <c r="I231" s="229"/>
      <c r="J231" s="230" t="s">
        <v>372</v>
      </c>
      <c r="K231" s="231">
        <v>1</v>
      </c>
      <c r="L231" s="232">
        <v>0</v>
      </c>
      <c r="M231" s="233"/>
      <c r="N231" s="234">
        <f>ROUND(L231*K231,2)</f>
        <v>0</v>
      </c>
      <c r="O231" s="234"/>
      <c r="P231" s="234"/>
      <c r="Q231" s="234"/>
      <c r="R231" s="47"/>
      <c r="T231" s="235" t="s">
        <v>22</v>
      </c>
      <c r="U231" s="55" t="s">
        <v>49</v>
      </c>
      <c r="V231" s="46"/>
      <c r="W231" s="236">
        <f>V231*K231</f>
        <v>0</v>
      </c>
      <c r="X231" s="236">
        <v>0.00148</v>
      </c>
      <c r="Y231" s="236">
        <f>X231*K231</f>
        <v>0.00148</v>
      </c>
      <c r="Z231" s="236">
        <v>0</v>
      </c>
      <c r="AA231" s="237">
        <f>Z231*K231</f>
        <v>0</v>
      </c>
      <c r="AR231" s="21" t="s">
        <v>544</v>
      </c>
      <c r="AT231" s="21" t="s">
        <v>220</v>
      </c>
      <c r="AU231" s="21" t="s">
        <v>93</v>
      </c>
      <c r="AY231" s="21" t="s">
        <v>219</v>
      </c>
      <c r="BE231" s="152">
        <f>IF(U231="základní",N231,0)</f>
        <v>0</v>
      </c>
      <c r="BF231" s="152">
        <f>IF(U231="snížená",N231,0)</f>
        <v>0</v>
      </c>
      <c r="BG231" s="152">
        <f>IF(U231="zákl. přenesená",N231,0)</f>
        <v>0</v>
      </c>
      <c r="BH231" s="152">
        <f>IF(U231="sníž. přenesená",N231,0)</f>
        <v>0</v>
      </c>
      <c r="BI231" s="152">
        <f>IF(U231="nulová",N231,0)</f>
        <v>0</v>
      </c>
      <c r="BJ231" s="21" t="s">
        <v>40</v>
      </c>
      <c r="BK231" s="152">
        <f>ROUND(L231*K231,2)</f>
        <v>0</v>
      </c>
      <c r="BL231" s="21" t="s">
        <v>544</v>
      </c>
      <c r="BM231" s="21" t="s">
        <v>3975</v>
      </c>
    </row>
    <row r="232" s="1" customFormat="1" ht="25.5" customHeight="1">
      <c r="B232" s="45"/>
      <c r="C232" s="227" t="s">
        <v>668</v>
      </c>
      <c r="D232" s="227" t="s">
        <v>220</v>
      </c>
      <c r="E232" s="228" t="s">
        <v>3976</v>
      </c>
      <c r="F232" s="229" t="s">
        <v>3977</v>
      </c>
      <c r="G232" s="229"/>
      <c r="H232" s="229"/>
      <c r="I232" s="229"/>
      <c r="J232" s="230" t="s">
        <v>372</v>
      </c>
      <c r="K232" s="231">
        <v>1</v>
      </c>
      <c r="L232" s="232">
        <v>0</v>
      </c>
      <c r="M232" s="233"/>
      <c r="N232" s="234">
        <f>ROUND(L232*K232,2)</f>
        <v>0</v>
      </c>
      <c r="O232" s="234"/>
      <c r="P232" s="234"/>
      <c r="Q232" s="234"/>
      <c r="R232" s="47"/>
      <c r="T232" s="235" t="s">
        <v>22</v>
      </c>
      <c r="U232" s="55" t="s">
        <v>49</v>
      </c>
      <c r="V232" s="46"/>
      <c r="W232" s="236">
        <f>V232*K232</f>
        <v>0</v>
      </c>
      <c r="X232" s="236">
        <v>0.00198</v>
      </c>
      <c r="Y232" s="236">
        <f>X232*K232</f>
        <v>0.00198</v>
      </c>
      <c r="Z232" s="236">
        <v>0</v>
      </c>
      <c r="AA232" s="237">
        <f>Z232*K232</f>
        <v>0</v>
      </c>
      <c r="AR232" s="21" t="s">
        <v>544</v>
      </c>
      <c r="AT232" s="21" t="s">
        <v>220</v>
      </c>
      <c r="AU232" s="21" t="s">
        <v>93</v>
      </c>
      <c r="AY232" s="21" t="s">
        <v>219</v>
      </c>
      <c r="BE232" s="152">
        <f>IF(U232="základní",N232,0)</f>
        <v>0</v>
      </c>
      <c r="BF232" s="152">
        <f>IF(U232="snížená",N232,0)</f>
        <v>0</v>
      </c>
      <c r="BG232" s="152">
        <f>IF(U232="zákl. přenesená",N232,0)</f>
        <v>0</v>
      </c>
      <c r="BH232" s="152">
        <f>IF(U232="sníž. přenesená",N232,0)</f>
        <v>0</v>
      </c>
      <c r="BI232" s="152">
        <f>IF(U232="nulová",N232,0)</f>
        <v>0</v>
      </c>
      <c r="BJ232" s="21" t="s">
        <v>40</v>
      </c>
      <c r="BK232" s="152">
        <f>ROUND(L232*K232,2)</f>
        <v>0</v>
      </c>
      <c r="BL232" s="21" t="s">
        <v>544</v>
      </c>
      <c r="BM232" s="21" t="s">
        <v>3978</v>
      </c>
    </row>
    <row r="233" s="1" customFormat="1" ht="38.25" customHeight="1">
      <c r="B233" s="45"/>
      <c r="C233" s="227" t="s">
        <v>672</v>
      </c>
      <c r="D233" s="227" t="s">
        <v>220</v>
      </c>
      <c r="E233" s="228" t="s">
        <v>3979</v>
      </c>
      <c r="F233" s="229" t="s">
        <v>3980</v>
      </c>
      <c r="G233" s="229"/>
      <c r="H233" s="229"/>
      <c r="I233" s="229"/>
      <c r="J233" s="230" t="s">
        <v>372</v>
      </c>
      <c r="K233" s="231">
        <v>1</v>
      </c>
      <c r="L233" s="232">
        <v>0</v>
      </c>
      <c r="M233" s="233"/>
      <c r="N233" s="234">
        <f>ROUND(L233*K233,2)</f>
        <v>0</v>
      </c>
      <c r="O233" s="234"/>
      <c r="P233" s="234"/>
      <c r="Q233" s="234"/>
      <c r="R233" s="47"/>
      <c r="T233" s="235" t="s">
        <v>22</v>
      </c>
      <c r="U233" s="55" t="s">
        <v>49</v>
      </c>
      <c r="V233" s="46"/>
      <c r="W233" s="236">
        <f>V233*K233</f>
        <v>0</v>
      </c>
      <c r="X233" s="236">
        <v>0.00108</v>
      </c>
      <c r="Y233" s="236">
        <f>X233*K233</f>
        <v>0.00108</v>
      </c>
      <c r="Z233" s="236">
        <v>0</v>
      </c>
      <c r="AA233" s="237">
        <f>Z233*K233</f>
        <v>0</v>
      </c>
      <c r="AR233" s="21" t="s">
        <v>544</v>
      </c>
      <c r="AT233" s="21" t="s">
        <v>220</v>
      </c>
      <c r="AU233" s="21" t="s">
        <v>93</v>
      </c>
      <c r="AY233" s="21" t="s">
        <v>219</v>
      </c>
      <c r="BE233" s="152">
        <f>IF(U233="základní",N233,0)</f>
        <v>0</v>
      </c>
      <c r="BF233" s="152">
        <f>IF(U233="snížená",N233,0)</f>
        <v>0</v>
      </c>
      <c r="BG233" s="152">
        <f>IF(U233="zákl. přenesená",N233,0)</f>
        <v>0</v>
      </c>
      <c r="BH233" s="152">
        <f>IF(U233="sníž. přenesená",N233,0)</f>
        <v>0</v>
      </c>
      <c r="BI233" s="152">
        <f>IF(U233="nulová",N233,0)</f>
        <v>0</v>
      </c>
      <c r="BJ233" s="21" t="s">
        <v>40</v>
      </c>
      <c r="BK233" s="152">
        <f>ROUND(L233*K233,2)</f>
        <v>0</v>
      </c>
      <c r="BL233" s="21" t="s">
        <v>544</v>
      </c>
      <c r="BM233" s="21" t="s">
        <v>3981</v>
      </c>
    </row>
    <row r="234" s="1" customFormat="1" ht="25.5" customHeight="1">
      <c r="B234" s="45"/>
      <c r="C234" s="227" t="s">
        <v>676</v>
      </c>
      <c r="D234" s="227" t="s">
        <v>220</v>
      </c>
      <c r="E234" s="228" t="s">
        <v>3982</v>
      </c>
      <c r="F234" s="229" t="s">
        <v>3983</v>
      </c>
      <c r="G234" s="229"/>
      <c r="H234" s="229"/>
      <c r="I234" s="229"/>
      <c r="J234" s="230" t="s">
        <v>372</v>
      </c>
      <c r="K234" s="231">
        <v>1</v>
      </c>
      <c r="L234" s="232">
        <v>0</v>
      </c>
      <c r="M234" s="233"/>
      <c r="N234" s="234">
        <f>ROUND(L234*K234,2)</f>
        <v>0</v>
      </c>
      <c r="O234" s="234"/>
      <c r="P234" s="234"/>
      <c r="Q234" s="234"/>
      <c r="R234" s="47"/>
      <c r="T234" s="235" t="s">
        <v>22</v>
      </c>
      <c r="U234" s="55" t="s">
        <v>49</v>
      </c>
      <c r="V234" s="46"/>
      <c r="W234" s="236">
        <f>V234*K234</f>
        <v>0</v>
      </c>
      <c r="X234" s="236">
        <v>0.00149</v>
      </c>
      <c r="Y234" s="236">
        <f>X234*K234</f>
        <v>0.00149</v>
      </c>
      <c r="Z234" s="236">
        <v>0</v>
      </c>
      <c r="AA234" s="237">
        <f>Z234*K234</f>
        <v>0</v>
      </c>
      <c r="AR234" s="21" t="s">
        <v>544</v>
      </c>
      <c r="AT234" s="21" t="s">
        <v>220</v>
      </c>
      <c r="AU234" s="21" t="s">
        <v>93</v>
      </c>
      <c r="AY234" s="21" t="s">
        <v>219</v>
      </c>
      <c r="BE234" s="152">
        <f>IF(U234="základní",N234,0)</f>
        <v>0</v>
      </c>
      <c r="BF234" s="152">
        <f>IF(U234="snížená",N234,0)</f>
        <v>0</v>
      </c>
      <c r="BG234" s="152">
        <f>IF(U234="zákl. přenesená",N234,0)</f>
        <v>0</v>
      </c>
      <c r="BH234" s="152">
        <f>IF(U234="sníž. přenesená",N234,0)</f>
        <v>0</v>
      </c>
      <c r="BI234" s="152">
        <f>IF(U234="nulová",N234,0)</f>
        <v>0</v>
      </c>
      <c r="BJ234" s="21" t="s">
        <v>40</v>
      </c>
      <c r="BK234" s="152">
        <f>ROUND(L234*K234,2)</f>
        <v>0</v>
      </c>
      <c r="BL234" s="21" t="s">
        <v>544</v>
      </c>
      <c r="BM234" s="21" t="s">
        <v>3984</v>
      </c>
    </row>
    <row r="235" s="1" customFormat="1" ht="25.5" customHeight="1">
      <c r="B235" s="45"/>
      <c r="C235" s="243" t="s">
        <v>680</v>
      </c>
      <c r="D235" s="243" t="s">
        <v>536</v>
      </c>
      <c r="E235" s="244" t="s">
        <v>3985</v>
      </c>
      <c r="F235" s="245" t="s">
        <v>3630</v>
      </c>
      <c r="G235" s="245"/>
      <c r="H235" s="245"/>
      <c r="I235" s="245"/>
      <c r="J235" s="246" t="s">
        <v>372</v>
      </c>
      <c r="K235" s="247">
        <v>1</v>
      </c>
      <c r="L235" s="248">
        <v>0</v>
      </c>
      <c r="M235" s="249"/>
      <c r="N235" s="250">
        <f>ROUND(L235*K235,2)</f>
        <v>0</v>
      </c>
      <c r="O235" s="234"/>
      <c r="P235" s="234"/>
      <c r="Q235" s="234"/>
      <c r="R235" s="47"/>
      <c r="T235" s="235" t="s">
        <v>22</v>
      </c>
      <c r="U235" s="55" t="s">
        <v>49</v>
      </c>
      <c r="V235" s="46"/>
      <c r="W235" s="236">
        <f>V235*K235</f>
        <v>0</v>
      </c>
      <c r="X235" s="236">
        <v>0.54800000000000004</v>
      </c>
      <c r="Y235" s="236">
        <f>X235*K235</f>
        <v>0.54800000000000004</v>
      </c>
      <c r="Z235" s="236">
        <v>0</v>
      </c>
      <c r="AA235" s="237">
        <f>Z235*K235</f>
        <v>0</v>
      </c>
      <c r="AR235" s="21" t="s">
        <v>249</v>
      </c>
      <c r="AT235" s="21" t="s">
        <v>536</v>
      </c>
      <c r="AU235" s="21" t="s">
        <v>93</v>
      </c>
      <c r="AY235" s="21" t="s">
        <v>219</v>
      </c>
      <c r="BE235" s="152">
        <f>IF(U235="základní",N235,0)</f>
        <v>0</v>
      </c>
      <c r="BF235" s="152">
        <f>IF(U235="snížená",N235,0)</f>
        <v>0</v>
      </c>
      <c r="BG235" s="152">
        <f>IF(U235="zákl. přenesená",N235,0)</f>
        <v>0</v>
      </c>
      <c r="BH235" s="152">
        <f>IF(U235="sníž. přenesená",N235,0)</f>
        <v>0</v>
      </c>
      <c r="BI235" s="152">
        <f>IF(U235="nulová",N235,0)</f>
        <v>0</v>
      </c>
      <c r="BJ235" s="21" t="s">
        <v>40</v>
      </c>
      <c r="BK235" s="152">
        <f>ROUND(L235*K235,2)</f>
        <v>0</v>
      </c>
      <c r="BL235" s="21" t="s">
        <v>224</v>
      </c>
      <c r="BM235" s="21" t="s">
        <v>3986</v>
      </c>
    </row>
    <row r="236" s="1" customFormat="1" ht="25.5" customHeight="1">
      <c r="B236" s="45"/>
      <c r="C236" s="243" t="s">
        <v>684</v>
      </c>
      <c r="D236" s="243" t="s">
        <v>536</v>
      </c>
      <c r="E236" s="244" t="s">
        <v>3987</v>
      </c>
      <c r="F236" s="245" t="s">
        <v>3917</v>
      </c>
      <c r="G236" s="245"/>
      <c r="H236" s="245"/>
      <c r="I236" s="245"/>
      <c r="J236" s="246" t="s">
        <v>372</v>
      </c>
      <c r="K236" s="247">
        <v>3</v>
      </c>
      <c r="L236" s="248">
        <v>0</v>
      </c>
      <c r="M236" s="249"/>
      <c r="N236" s="250">
        <f>ROUND(L236*K236,2)</f>
        <v>0</v>
      </c>
      <c r="O236" s="234"/>
      <c r="P236" s="234"/>
      <c r="Q236" s="234"/>
      <c r="R236" s="47"/>
      <c r="T236" s="235" t="s">
        <v>22</v>
      </c>
      <c r="U236" s="55" t="s">
        <v>49</v>
      </c>
      <c r="V236" s="46"/>
      <c r="W236" s="236">
        <f>V236*K236</f>
        <v>0</v>
      </c>
      <c r="X236" s="236">
        <v>0.44900000000000001</v>
      </c>
      <c r="Y236" s="236">
        <f>X236*K236</f>
        <v>1.347</v>
      </c>
      <c r="Z236" s="236">
        <v>0</v>
      </c>
      <c r="AA236" s="237">
        <f>Z236*K236</f>
        <v>0</v>
      </c>
      <c r="AR236" s="21" t="s">
        <v>799</v>
      </c>
      <c r="AT236" s="21" t="s">
        <v>536</v>
      </c>
      <c r="AU236" s="21" t="s">
        <v>93</v>
      </c>
      <c r="AY236" s="21" t="s">
        <v>219</v>
      </c>
      <c r="BE236" s="152">
        <f>IF(U236="základní",N236,0)</f>
        <v>0</v>
      </c>
      <c r="BF236" s="152">
        <f>IF(U236="snížená",N236,0)</f>
        <v>0</v>
      </c>
      <c r="BG236" s="152">
        <f>IF(U236="zákl. přenesená",N236,0)</f>
        <v>0</v>
      </c>
      <c r="BH236" s="152">
        <f>IF(U236="sníž. přenesená",N236,0)</f>
        <v>0</v>
      </c>
      <c r="BI236" s="152">
        <f>IF(U236="nulová",N236,0)</f>
        <v>0</v>
      </c>
      <c r="BJ236" s="21" t="s">
        <v>40</v>
      </c>
      <c r="BK236" s="152">
        <f>ROUND(L236*K236,2)</f>
        <v>0</v>
      </c>
      <c r="BL236" s="21" t="s">
        <v>799</v>
      </c>
      <c r="BM236" s="21" t="s">
        <v>3988</v>
      </c>
    </row>
    <row r="237" s="1" customFormat="1" ht="49.92" customHeight="1">
      <c r="B237" s="45"/>
      <c r="C237" s="46"/>
      <c r="D237" s="215" t="s">
        <v>282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240">
        <f>BK237</f>
        <v>0</v>
      </c>
      <c r="O237" s="241"/>
      <c r="P237" s="241"/>
      <c r="Q237" s="241"/>
      <c r="R237" s="47"/>
      <c r="T237" s="201"/>
      <c r="U237" s="71"/>
      <c r="V237" s="71"/>
      <c r="W237" s="71"/>
      <c r="X237" s="71"/>
      <c r="Y237" s="71"/>
      <c r="Z237" s="71"/>
      <c r="AA237" s="73"/>
      <c r="AT237" s="21" t="s">
        <v>83</v>
      </c>
      <c r="AU237" s="21" t="s">
        <v>84</v>
      </c>
      <c r="AY237" s="21" t="s">
        <v>283</v>
      </c>
      <c r="BK237" s="152">
        <v>0</v>
      </c>
    </row>
    <row r="238" s="1" customFormat="1" ht="6.96" customHeight="1">
      <c r="B238" s="74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6"/>
    </row>
  </sheetData>
  <sheetProtection sheet="1" formatColumns="0" formatRows="0" objects="1" scenarios="1" spinCount="10" saltValue="NSCICptTQEBebA3PDTo/P5B5/zxuub2lbRaPpwPuWaFtL5D2QYVGl7DJaO2LivaWcJTJCW+o57QyHW2nOt97ZA==" hashValue="61XhfxmhIdF+IShtdw5oT5B+ZAlv8EbqU2bCjTGVZ5u41bcYWcJ0gIWkCUA1KqZkIfiPIiNQhysU+MfmHAJMfw==" algorithmName="SHA-512" password="CC35"/>
  <mergeCells count="384">
    <mergeCell ref="N236:Q236"/>
    <mergeCell ref="N235:Q235"/>
    <mergeCell ref="N237:Q237"/>
    <mergeCell ref="F228:I228"/>
    <mergeCell ref="F226:I226"/>
    <mergeCell ref="F231:I231"/>
    <mergeCell ref="F232:I232"/>
    <mergeCell ref="F233:I233"/>
    <mergeCell ref="F234:I234"/>
    <mergeCell ref="F235:I235"/>
    <mergeCell ref="F236:I236"/>
    <mergeCell ref="L228:M228"/>
    <mergeCell ref="L226:M226"/>
    <mergeCell ref="L231:M231"/>
    <mergeCell ref="L232:M232"/>
    <mergeCell ref="L233:M233"/>
    <mergeCell ref="L234:M234"/>
    <mergeCell ref="L235:M235"/>
    <mergeCell ref="L236:M236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3:Q203"/>
    <mergeCell ref="N204:Q20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4:I224"/>
    <mergeCell ref="F225:I225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4:M224"/>
    <mergeCell ref="L225:M225"/>
    <mergeCell ref="N220:Q220"/>
    <mergeCell ref="N221:Q221"/>
    <mergeCell ref="N222:Q222"/>
    <mergeCell ref="N224:Q224"/>
    <mergeCell ref="N225:Q225"/>
    <mergeCell ref="N226:Q226"/>
    <mergeCell ref="N228:Q228"/>
    <mergeCell ref="N231:Q231"/>
    <mergeCell ref="N232:Q232"/>
    <mergeCell ref="N233:Q233"/>
    <mergeCell ref="N234:Q234"/>
    <mergeCell ref="N223:Q223"/>
    <mergeCell ref="N227:Q227"/>
    <mergeCell ref="N229:Q229"/>
    <mergeCell ref="N230:Q230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D104:H104"/>
    <mergeCell ref="D102:H102"/>
    <mergeCell ref="D103:H103"/>
    <mergeCell ref="D105:H105"/>
    <mergeCell ref="D106:H106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7:Q127"/>
    <mergeCell ref="N128:Q128"/>
    <mergeCell ref="N129:Q129"/>
    <mergeCell ref="F131:I131"/>
    <mergeCell ref="F135:I135"/>
    <mergeCell ref="F134:I134"/>
    <mergeCell ref="F132:I132"/>
    <mergeCell ref="F133:I133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L131:M131"/>
    <mergeCell ref="L137:M137"/>
    <mergeCell ref="L132:M132"/>
    <mergeCell ref="L133:M133"/>
    <mergeCell ref="L134:M134"/>
    <mergeCell ref="L135:M135"/>
    <mergeCell ref="L136:M136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N159:Q159"/>
    <mergeCell ref="N157:Q157"/>
    <mergeCell ref="N158:Q158"/>
    <mergeCell ref="N156:Q156"/>
    <mergeCell ref="F146:I146"/>
    <mergeCell ref="F147:I147"/>
    <mergeCell ref="F149:I149"/>
    <mergeCell ref="F150:I150"/>
    <mergeCell ref="F152:I152"/>
    <mergeCell ref="F153:I153"/>
    <mergeCell ref="F155:I155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L146:M146"/>
    <mergeCell ref="L147:M147"/>
    <mergeCell ref="L149:M149"/>
    <mergeCell ref="L150:M150"/>
    <mergeCell ref="L152:M152"/>
    <mergeCell ref="L153:M153"/>
    <mergeCell ref="L155:M155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N141:Q141"/>
    <mergeCell ref="N144:Q144"/>
    <mergeCell ref="N142:Q142"/>
    <mergeCell ref="N143:Q143"/>
    <mergeCell ref="N145:Q145"/>
    <mergeCell ref="N146:Q146"/>
    <mergeCell ref="N147:Q147"/>
    <mergeCell ref="N149:Q149"/>
    <mergeCell ref="N150:Q150"/>
    <mergeCell ref="N152:Q152"/>
    <mergeCell ref="N153:Q153"/>
    <mergeCell ref="N155:Q155"/>
    <mergeCell ref="N148:Q148"/>
    <mergeCell ref="N151:Q151"/>
    <mergeCell ref="N154:Q154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146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3989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3990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N96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(SUM(BE96:BE103)+SUM(BE122:BE146))</f>
        <v>0</v>
      </c>
      <c r="I33" s="46"/>
      <c r="J33" s="46"/>
      <c r="K33" s="46"/>
      <c r="L33" s="46"/>
      <c r="M33" s="170">
        <f>ROUND((SUM(BE96:BE103)+SUM(BE122:BE146)),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(SUM(BF96:BF103)+SUM(BF122:BF146))</f>
        <v>0</v>
      </c>
      <c r="I34" s="46"/>
      <c r="J34" s="46"/>
      <c r="K34" s="46"/>
      <c r="L34" s="46"/>
      <c r="M34" s="170">
        <f>ROUND((SUM(BF96:BF103)+SUM(BF122:BF146)),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(SUM(BG96:BG103)+SUM(BG122:BG146))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(SUM(BH96:BH103)+SUM(BH122:BH146))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(SUM(BI96:BI103)+SUM(BI122:BI146))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3989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001 - Zpevněná plocha, komunikace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N122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N123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N124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3991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N134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192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N142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290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N145</f>
        <v>0</v>
      </c>
      <c r="O94" s="133"/>
      <c r="P94" s="133"/>
      <c r="Q94" s="133"/>
      <c r="R94" s="191"/>
      <c r="T94" s="192"/>
      <c r="U94" s="192"/>
    </row>
    <row r="95" s="1" customFormat="1" ht="21.84" customHeight="1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  <c r="T95" s="179"/>
      <c r="U95" s="179"/>
    </row>
    <row r="96" s="1" customFormat="1" ht="29.28" customHeight="1">
      <c r="B96" s="45"/>
      <c r="C96" s="182" t="s">
        <v>197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83">
        <f>ROUND(N97+N98+N99+N100+N101+N102,0)</f>
        <v>0</v>
      </c>
      <c r="O96" s="193"/>
      <c r="P96" s="193"/>
      <c r="Q96" s="193"/>
      <c r="R96" s="47"/>
      <c r="T96" s="194"/>
      <c r="U96" s="195" t="s">
        <v>48</v>
      </c>
    </row>
    <row r="97" s="1" customFormat="1" ht="18" customHeight="1">
      <c r="B97" s="45"/>
      <c r="C97" s="46"/>
      <c r="D97" s="153" t="s">
        <v>198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ROUND(N89*T97,0)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199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ROUND(N89*T98,0)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200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201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202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47" t="s">
        <v>203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201"/>
      <c r="U102" s="202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204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T103" s="179"/>
      <c r="U103" s="179"/>
    </row>
    <row r="104" s="1" customFormat="1" ht="29.28" customHeight="1">
      <c r="B104" s="45"/>
      <c r="C104" s="158" t="s">
        <v>174</v>
      </c>
      <c r="D104" s="159"/>
      <c r="E104" s="159"/>
      <c r="F104" s="159"/>
      <c r="G104" s="159"/>
      <c r="H104" s="159"/>
      <c r="I104" s="159"/>
      <c r="J104" s="159"/>
      <c r="K104" s="159"/>
      <c r="L104" s="160">
        <f>ROUND(SUM(N89+N96),0)</f>
        <v>0</v>
      </c>
      <c r="M104" s="160"/>
      <c r="N104" s="160"/>
      <c r="O104" s="160"/>
      <c r="P104" s="160"/>
      <c r="Q104" s="160"/>
      <c r="R104" s="47"/>
      <c r="T104" s="179"/>
      <c r="U104" s="179"/>
    </row>
    <row r="105" s="1" customFormat="1" ht="6.96" customHeight="1"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  <c r="T105" s="179"/>
      <c r="U105" s="179"/>
    </row>
    <row r="109" s="1" customFormat="1" ht="6.96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</row>
    <row r="110" s="1" customFormat="1" ht="36.96" customHeight="1">
      <c r="B110" s="45"/>
      <c r="C110" s="26" t="s">
        <v>205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="1" customFormat="1" ht="6.96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30" customHeight="1">
      <c r="B112" s="45"/>
      <c r="C112" s="37" t="s">
        <v>19</v>
      </c>
      <c r="D112" s="46"/>
      <c r="E112" s="46"/>
      <c r="F112" s="163" t="str">
        <f>F6</f>
        <v>Dobruška - objekt výuky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6"/>
      <c r="R112" s="47"/>
    </row>
    <row r="113" ht="30" customHeight="1">
      <c r="B113" s="25"/>
      <c r="C113" s="37" t="s">
        <v>181</v>
      </c>
      <c r="D113" s="30"/>
      <c r="E113" s="30"/>
      <c r="F113" s="163" t="s">
        <v>3989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8"/>
    </row>
    <row r="114" s="1" customFormat="1" ht="36.96" customHeight="1">
      <c r="B114" s="45"/>
      <c r="C114" s="84" t="s">
        <v>183</v>
      </c>
      <c r="D114" s="46"/>
      <c r="E114" s="46"/>
      <c r="F114" s="86" t="str">
        <f>F8</f>
        <v>001 - Zpevněná plocha, komunikace</v>
      </c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6.96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18" customHeight="1">
      <c r="B116" s="45"/>
      <c r="C116" s="37" t="s">
        <v>24</v>
      </c>
      <c r="D116" s="46"/>
      <c r="E116" s="46"/>
      <c r="F116" s="32" t="str">
        <f>F10</f>
        <v>Dobruška</v>
      </c>
      <c r="G116" s="46"/>
      <c r="H116" s="46"/>
      <c r="I116" s="46"/>
      <c r="J116" s="46"/>
      <c r="K116" s="37" t="s">
        <v>26</v>
      </c>
      <c r="L116" s="46"/>
      <c r="M116" s="89" t="str">
        <f>IF(O10="","",O10)</f>
        <v>5. 3. 2018</v>
      </c>
      <c r="N116" s="89"/>
      <c r="O116" s="89"/>
      <c r="P116" s="89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>
      <c r="B118" s="45"/>
      <c r="C118" s="37" t="s">
        <v>28</v>
      </c>
      <c r="D118" s="46"/>
      <c r="E118" s="46"/>
      <c r="F118" s="32" t="str">
        <f>E13</f>
        <v>SŠ - Podorlické vzdělávací centrum Dobruška</v>
      </c>
      <c r="G118" s="46"/>
      <c r="H118" s="46"/>
      <c r="I118" s="46"/>
      <c r="J118" s="46"/>
      <c r="K118" s="37" t="s">
        <v>35</v>
      </c>
      <c r="L118" s="46"/>
      <c r="M118" s="32" t="str">
        <f>E19</f>
        <v>ApA Architektonicko-projekt.ateliér Vamberk s.r.o.</v>
      </c>
      <c r="N118" s="32"/>
      <c r="O118" s="32"/>
      <c r="P118" s="32"/>
      <c r="Q118" s="32"/>
      <c r="R118" s="47"/>
    </row>
    <row r="119" s="1" customFormat="1" ht="14.4" customHeight="1">
      <c r="B119" s="45"/>
      <c r="C119" s="37" t="s">
        <v>33</v>
      </c>
      <c r="D119" s="46"/>
      <c r="E119" s="46"/>
      <c r="F119" s="32" t="str">
        <f>IF(E16="","",E16)</f>
        <v>Vyplň údaj</v>
      </c>
      <c r="G119" s="46"/>
      <c r="H119" s="46"/>
      <c r="I119" s="46"/>
      <c r="J119" s="46"/>
      <c r="K119" s="37" t="s">
        <v>41</v>
      </c>
      <c r="L119" s="46"/>
      <c r="M119" s="32" t="str">
        <f>E22</f>
        <v>ApA Architektonicko-projekt.ateliér Vamberk s.r.o.</v>
      </c>
      <c r="N119" s="32"/>
      <c r="O119" s="32"/>
      <c r="P119" s="32"/>
      <c r="Q119" s="32"/>
      <c r="R119" s="47"/>
    </row>
    <row r="120" s="1" customFormat="1" ht="10.32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9" customFormat="1" ht="29.28" customHeight="1">
      <c r="B121" s="203"/>
      <c r="C121" s="204" t="s">
        <v>206</v>
      </c>
      <c r="D121" s="205" t="s">
        <v>207</v>
      </c>
      <c r="E121" s="205" t="s">
        <v>66</v>
      </c>
      <c r="F121" s="205" t="s">
        <v>208</v>
      </c>
      <c r="G121" s="205"/>
      <c r="H121" s="205"/>
      <c r="I121" s="205"/>
      <c r="J121" s="205" t="s">
        <v>209</v>
      </c>
      <c r="K121" s="205" t="s">
        <v>210</v>
      </c>
      <c r="L121" s="205" t="s">
        <v>211</v>
      </c>
      <c r="M121" s="205"/>
      <c r="N121" s="205" t="s">
        <v>187</v>
      </c>
      <c r="O121" s="205"/>
      <c r="P121" s="205"/>
      <c r="Q121" s="206"/>
      <c r="R121" s="207"/>
      <c r="T121" s="105" t="s">
        <v>212</v>
      </c>
      <c r="U121" s="106" t="s">
        <v>48</v>
      </c>
      <c r="V121" s="106" t="s">
        <v>213</v>
      </c>
      <c r="W121" s="106" t="s">
        <v>214</v>
      </c>
      <c r="X121" s="106" t="s">
        <v>215</v>
      </c>
      <c r="Y121" s="106" t="s">
        <v>216</v>
      </c>
      <c r="Z121" s="106" t="s">
        <v>217</v>
      </c>
      <c r="AA121" s="107" t="s">
        <v>218</v>
      </c>
    </row>
    <row r="122" s="1" customFormat="1" ht="29.28" customHeight="1">
      <c r="B122" s="45"/>
      <c r="C122" s="109" t="s">
        <v>184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208">
        <f>BK122</f>
        <v>0</v>
      </c>
      <c r="O122" s="209"/>
      <c r="P122" s="209"/>
      <c r="Q122" s="209"/>
      <c r="R122" s="47"/>
      <c r="T122" s="108"/>
      <c r="U122" s="66"/>
      <c r="V122" s="66"/>
      <c r="W122" s="210">
        <f>W123+W147</f>
        <v>0</v>
      </c>
      <c r="X122" s="66"/>
      <c r="Y122" s="210">
        <f>Y123+Y147</f>
        <v>0</v>
      </c>
      <c r="Z122" s="66"/>
      <c r="AA122" s="211">
        <f>AA123+AA147</f>
        <v>0</v>
      </c>
      <c r="AT122" s="21" t="s">
        <v>83</v>
      </c>
      <c r="AU122" s="21" t="s">
        <v>189</v>
      </c>
      <c r="BK122" s="212">
        <f>BK123+BK147</f>
        <v>0</v>
      </c>
    </row>
    <row r="123" s="10" customFormat="1" ht="37.44001" customHeight="1">
      <c r="B123" s="213"/>
      <c r="C123" s="214"/>
      <c r="D123" s="215" t="s">
        <v>190</v>
      </c>
      <c r="E123" s="215"/>
      <c r="F123" s="215"/>
      <c r="G123" s="215"/>
      <c r="H123" s="215"/>
      <c r="I123" s="215"/>
      <c r="J123" s="215"/>
      <c r="K123" s="215"/>
      <c r="L123" s="215"/>
      <c r="M123" s="215"/>
      <c r="N123" s="216">
        <f>BK123</f>
        <v>0</v>
      </c>
      <c r="O123" s="187"/>
      <c r="P123" s="187"/>
      <c r="Q123" s="187"/>
      <c r="R123" s="217"/>
      <c r="T123" s="218"/>
      <c r="U123" s="214"/>
      <c r="V123" s="214"/>
      <c r="W123" s="219">
        <f>W124+W134+W142+W145</f>
        <v>0</v>
      </c>
      <c r="X123" s="214"/>
      <c r="Y123" s="219">
        <f>Y124+Y134+Y142+Y145</f>
        <v>0</v>
      </c>
      <c r="Z123" s="214"/>
      <c r="AA123" s="220">
        <f>AA124+AA134+AA142+AA145</f>
        <v>0</v>
      </c>
      <c r="AR123" s="221" t="s">
        <v>40</v>
      </c>
      <c r="AT123" s="222" t="s">
        <v>83</v>
      </c>
      <c r="AU123" s="222" t="s">
        <v>84</v>
      </c>
      <c r="AY123" s="221" t="s">
        <v>219</v>
      </c>
      <c r="BK123" s="223">
        <f>BK124+BK134+BK142+BK145</f>
        <v>0</v>
      </c>
    </row>
    <row r="124" s="10" customFormat="1" ht="19.92" customHeight="1">
      <c r="B124" s="213"/>
      <c r="C124" s="214"/>
      <c r="D124" s="224" t="s">
        <v>191</v>
      </c>
      <c r="E124" s="224"/>
      <c r="F124" s="224"/>
      <c r="G124" s="224"/>
      <c r="H124" s="224"/>
      <c r="I124" s="224"/>
      <c r="J124" s="224"/>
      <c r="K124" s="224"/>
      <c r="L124" s="224"/>
      <c r="M124" s="224"/>
      <c r="N124" s="225">
        <f>BK124</f>
        <v>0</v>
      </c>
      <c r="O124" s="226"/>
      <c r="P124" s="226"/>
      <c r="Q124" s="226"/>
      <c r="R124" s="217"/>
      <c r="T124" s="218"/>
      <c r="U124" s="214"/>
      <c r="V124" s="214"/>
      <c r="W124" s="219">
        <f>SUM(W125:W133)</f>
        <v>0</v>
      </c>
      <c r="X124" s="214"/>
      <c r="Y124" s="219">
        <f>SUM(Y125:Y133)</f>
        <v>0</v>
      </c>
      <c r="Z124" s="214"/>
      <c r="AA124" s="220">
        <f>SUM(AA125:AA133)</f>
        <v>0</v>
      </c>
      <c r="AR124" s="221" t="s">
        <v>40</v>
      </c>
      <c r="AT124" s="222" t="s">
        <v>83</v>
      </c>
      <c r="AU124" s="222" t="s">
        <v>40</v>
      </c>
      <c r="AY124" s="221" t="s">
        <v>219</v>
      </c>
      <c r="BK124" s="223">
        <f>SUM(BK125:BK133)</f>
        <v>0</v>
      </c>
    </row>
    <row r="125" s="1" customFormat="1" ht="25.5" customHeight="1">
      <c r="B125" s="45"/>
      <c r="C125" s="227" t="s">
        <v>40</v>
      </c>
      <c r="D125" s="227" t="s">
        <v>220</v>
      </c>
      <c r="E125" s="228" t="s">
        <v>306</v>
      </c>
      <c r="F125" s="229" t="s">
        <v>307</v>
      </c>
      <c r="G125" s="229"/>
      <c r="H125" s="229"/>
      <c r="I125" s="229"/>
      <c r="J125" s="230" t="s">
        <v>231</v>
      </c>
      <c r="K125" s="231">
        <v>348.50599999999997</v>
      </c>
      <c r="L125" s="232">
        <v>0</v>
      </c>
      <c r="M125" s="233"/>
      <c r="N125" s="234">
        <f>ROUND(L125*K125,2)</f>
        <v>0</v>
      </c>
      <c r="O125" s="234"/>
      <c r="P125" s="234"/>
      <c r="Q125" s="234"/>
      <c r="R125" s="47"/>
      <c r="T125" s="235" t="s">
        <v>22</v>
      </c>
      <c r="U125" s="55" t="s">
        <v>49</v>
      </c>
      <c r="V125" s="46"/>
      <c r="W125" s="236">
        <f>V125*K125</f>
        <v>0</v>
      </c>
      <c r="X125" s="236">
        <v>0</v>
      </c>
      <c r="Y125" s="236">
        <f>X125*K125</f>
        <v>0</v>
      </c>
      <c r="Z125" s="236">
        <v>0</v>
      </c>
      <c r="AA125" s="237">
        <f>Z125*K125</f>
        <v>0</v>
      </c>
      <c r="AR125" s="21" t="s">
        <v>224</v>
      </c>
      <c r="AT125" s="21" t="s">
        <v>220</v>
      </c>
      <c r="AU125" s="21" t="s">
        <v>93</v>
      </c>
      <c r="AY125" s="21" t="s">
        <v>219</v>
      </c>
      <c r="BE125" s="152">
        <f>IF(U125="základní",N125,0)</f>
        <v>0</v>
      </c>
      <c r="BF125" s="152">
        <f>IF(U125="snížená",N125,0)</f>
        <v>0</v>
      </c>
      <c r="BG125" s="152">
        <f>IF(U125="zákl. přenesená",N125,0)</f>
        <v>0</v>
      </c>
      <c r="BH125" s="152">
        <f>IF(U125="sníž. přenesená",N125,0)</f>
        <v>0</v>
      </c>
      <c r="BI125" s="152">
        <f>IF(U125="nulová",N125,0)</f>
        <v>0</v>
      </c>
      <c r="BJ125" s="21" t="s">
        <v>40</v>
      </c>
      <c r="BK125" s="152">
        <f>ROUND(L125*K125,2)</f>
        <v>0</v>
      </c>
      <c r="BL125" s="21" t="s">
        <v>224</v>
      </c>
      <c r="BM125" s="21" t="s">
        <v>3992</v>
      </c>
    </row>
    <row r="126" s="1" customFormat="1" ht="25.5" customHeight="1">
      <c r="B126" s="45"/>
      <c r="C126" s="227" t="s">
        <v>93</v>
      </c>
      <c r="D126" s="227" t="s">
        <v>220</v>
      </c>
      <c r="E126" s="228" t="s">
        <v>309</v>
      </c>
      <c r="F126" s="229" t="s">
        <v>310</v>
      </c>
      <c r="G126" s="229"/>
      <c r="H126" s="229"/>
      <c r="I126" s="229"/>
      <c r="J126" s="230" t="s">
        <v>231</v>
      </c>
      <c r="K126" s="231">
        <v>522.75800000000004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224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224</v>
      </c>
      <c r="BM126" s="21" t="s">
        <v>3993</v>
      </c>
    </row>
    <row r="127" s="1" customFormat="1" ht="25.5" customHeight="1">
      <c r="B127" s="45"/>
      <c r="C127" s="227" t="s">
        <v>101</v>
      </c>
      <c r="D127" s="227" t="s">
        <v>220</v>
      </c>
      <c r="E127" s="228" t="s">
        <v>2184</v>
      </c>
      <c r="F127" s="229" t="s">
        <v>2185</v>
      </c>
      <c r="G127" s="229"/>
      <c r="H127" s="229"/>
      <c r="I127" s="229"/>
      <c r="J127" s="230" t="s">
        <v>231</v>
      </c>
      <c r="K127" s="231">
        <v>522.75800000000004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224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3994</v>
      </c>
    </row>
    <row r="128" s="1" customFormat="1" ht="25.5" customHeight="1">
      <c r="B128" s="45"/>
      <c r="C128" s="227" t="s">
        <v>224</v>
      </c>
      <c r="D128" s="227" t="s">
        <v>220</v>
      </c>
      <c r="E128" s="228" t="s">
        <v>321</v>
      </c>
      <c r="F128" s="229" t="s">
        <v>322</v>
      </c>
      <c r="G128" s="229"/>
      <c r="H128" s="229"/>
      <c r="I128" s="229"/>
      <c r="J128" s="230" t="s">
        <v>231</v>
      </c>
      <c r="K128" s="231">
        <v>522.75800000000004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224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3995</v>
      </c>
    </row>
    <row r="129" s="1" customFormat="1" ht="25.5" customHeight="1">
      <c r="B129" s="45"/>
      <c r="C129" s="227" t="s">
        <v>236</v>
      </c>
      <c r="D129" s="227" t="s">
        <v>220</v>
      </c>
      <c r="E129" s="228" t="s">
        <v>3996</v>
      </c>
      <c r="F129" s="229" t="s">
        <v>3997</v>
      </c>
      <c r="G129" s="229"/>
      <c r="H129" s="229"/>
      <c r="I129" s="229"/>
      <c r="J129" s="230" t="s">
        <v>231</v>
      </c>
      <c r="K129" s="231">
        <v>386.493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224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224</v>
      </c>
      <c r="BM129" s="21" t="s">
        <v>3998</v>
      </c>
    </row>
    <row r="130" s="1" customFormat="1" ht="25.5" customHeight="1">
      <c r="B130" s="45"/>
      <c r="C130" s="227" t="s">
        <v>241</v>
      </c>
      <c r="D130" s="227" t="s">
        <v>220</v>
      </c>
      <c r="E130" s="228" t="s">
        <v>330</v>
      </c>
      <c r="F130" s="229" t="s">
        <v>331</v>
      </c>
      <c r="G130" s="229"/>
      <c r="H130" s="229"/>
      <c r="I130" s="229"/>
      <c r="J130" s="230" t="s">
        <v>231</v>
      </c>
      <c r="K130" s="231">
        <v>136.26499999999999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3999</v>
      </c>
    </row>
    <row r="131" s="1" customFormat="1" ht="16.5" customHeight="1">
      <c r="B131" s="45"/>
      <c r="C131" s="227" t="s">
        <v>245</v>
      </c>
      <c r="D131" s="227" t="s">
        <v>220</v>
      </c>
      <c r="E131" s="228" t="s">
        <v>4000</v>
      </c>
      <c r="F131" s="229" t="s">
        <v>4001</v>
      </c>
      <c r="G131" s="229"/>
      <c r="H131" s="229"/>
      <c r="I131" s="229"/>
      <c r="J131" s="230" t="s">
        <v>223</v>
      </c>
      <c r="K131" s="231">
        <v>1742.53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4002</v>
      </c>
    </row>
    <row r="132" s="1" customFormat="1" ht="38.25" customHeight="1">
      <c r="B132" s="45"/>
      <c r="C132" s="227" t="s">
        <v>249</v>
      </c>
      <c r="D132" s="227" t="s">
        <v>220</v>
      </c>
      <c r="E132" s="228" t="s">
        <v>333</v>
      </c>
      <c r="F132" s="229" t="s">
        <v>334</v>
      </c>
      <c r="G132" s="229"/>
      <c r="H132" s="229"/>
      <c r="I132" s="229"/>
      <c r="J132" s="230" t="s">
        <v>223</v>
      </c>
      <c r="K132" s="231">
        <v>1742.53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224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224</v>
      </c>
      <c r="BM132" s="21" t="s">
        <v>4003</v>
      </c>
    </row>
    <row r="133" s="1" customFormat="1" ht="16.5" customHeight="1">
      <c r="B133" s="45"/>
      <c r="C133" s="227" t="s">
        <v>253</v>
      </c>
      <c r="D133" s="227" t="s">
        <v>220</v>
      </c>
      <c r="E133" s="228" t="s">
        <v>4004</v>
      </c>
      <c r="F133" s="229" t="s">
        <v>4005</v>
      </c>
      <c r="G133" s="229"/>
      <c r="H133" s="229"/>
      <c r="I133" s="229"/>
      <c r="J133" s="230" t="s">
        <v>223</v>
      </c>
      <c r="K133" s="231">
        <v>454.21499999999998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4006</v>
      </c>
    </row>
    <row r="134" s="10" customFormat="1" ht="29.88" customHeight="1">
      <c r="B134" s="213"/>
      <c r="C134" s="214"/>
      <c r="D134" s="224" t="s">
        <v>3991</v>
      </c>
      <c r="E134" s="224"/>
      <c r="F134" s="224"/>
      <c r="G134" s="224"/>
      <c r="H134" s="224"/>
      <c r="I134" s="224"/>
      <c r="J134" s="224"/>
      <c r="K134" s="224"/>
      <c r="L134" s="224"/>
      <c r="M134" s="224"/>
      <c r="N134" s="238">
        <f>BK134</f>
        <v>0</v>
      </c>
      <c r="O134" s="239"/>
      <c r="P134" s="239"/>
      <c r="Q134" s="239"/>
      <c r="R134" s="217"/>
      <c r="T134" s="218"/>
      <c r="U134" s="214"/>
      <c r="V134" s="214"/>
      <c r="W134" s="219">
        <f>SUM(W135:W141)</f>
        <v>0</v>
      </c>
      <c r="X134" s="214"/>
      <c r="Y134" s="219">
        <f>SUM(Y135:Y141)</f>
        <v>0</v>
      </c>
      <c r="Z134" s="214"/>
      <c r="AA134" s="220">
        <f>SUM(AA135:AA141)</f>
        <v>0</v>
      </c>
      <c r="AR134" s="221" t="s">
        <v>40</v>
      </c>
      <c r="AT134" s="222" t="s">
        <v>83</v>
      </c>
      <c r="AU134" s="222" t="s">
        <v>40</v>
      </c>
      <c r="AY134" s="221" t="s">
        <v>219</v>
      </c>
      <c r="BK134" s="223">
        <f>SUM(BK135:BK141)</f>
        <v>0</v>
      </c>
    </row>
    <row r="135" s="1" customFormat="1" ht="38.25" customHeight="1">
      <c r="B135" s="45"/>
      <c r="C135" s="227" t="s">
        <v>257</v>
      </c>
      <c r="D135" s="227" t="s">
        <v>220</v>
      </c>
      <c r="E135" s="228" t="s">
        <v>4007</v>
      </c>
      <c r="F135" s="229" t="s">
        <v>4008</v>
      </c>
      <c r="G135" s="229"/>
      <c r="H135" s="229"/>
      <c r="I135" s="229"/>
      <c r="J135" s="230" t="s">
        <v>223</v>
      </c>
      <c r="K135" s="231">
        <v>380.79000000000002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4009</v>
      </c>
    </row>
    <row r="136" s="1" customFormat="1" ht="38.25" customHeight="1">
      <c r="B136" s="45"/>
      <c r="C136" s="227" t="s">
        <v>261</v>
      </c>
      <c r="D136" s="227" t="s">
        <v>220</v>
      </c>
      <c r="E136" s="228" t="s">
        <v>4010</v>
      </c>
      <c r="F136" s="229" t="s">
        <v>4011</v>
      </c>
      <c r="G136" s="229"/>
      <c r="H136" s="229"/>
      <c r="I136" s="229"/>
      <c r="J136" s="230" t="s">
        <v>223</v>
      </c>
      <c r="K136" s="231">
        <v>1361.7380000000001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4012</v>
      </c>
    </row>
    <row r="137" s="1" customFormat="1" ht="16.5" customHeight="1">
      <c r="B137" s="45"/>
      <c r="C137" s="227" t="s">
        <v>265</v>
      </c>
      <c r="D137" s="227" t="s">
        <v>220</v>
      </c>
      <c r="E137" s="228" t="s">
        <v>4013</v>
      </c>
      <c r="F137" s="229" t="s">
        <v>4014</v>
      </c>
      <c r="G137" s="229"/>
      <c r="H137" s="229"/>
      <c r="I137" s="229"/>
      <c r="J137" s="230" t="s">
        <v>223</v>
      </c>
      <c r="K137" s="231">
        <v>1742.528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224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4015</v>
      </c>
    </row>
    <row r="138" s="1" customFormat="1" ht="38.25" customHeight="1">
      <c r="B138" s="45"/>
      <c r="C138" s="227" t="s">
        <v>270</v>
      </c>
      <c r="D138" s="227" t="s">
        <v>220</v>
      </c>
      <c r="E138" s="228" t="s">
        <v>4016</v>
      </c>
      <c r="F138" s="229" t="s">
        <v>4017</v>
      </c>
      <c r="G138" s="229"/>
      <c r="H138" s="229"/>
      <c r="I138" s="229"/>
      <c r="J138" s="230" t="s">
        <v>223</v>
      </c>
      <c r="K138" s="231">
        <v>1340.406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4018</v>
      </c>
    </row>
    <row r="139" s="1" customFormat="1" ht="25.5" customHeight="1">
      <c r="B139" s="45"/>
      <c r="C139" s="227" t="s">
        <v>275</v>
      </c>
      <c r="D139" s="227" t="s">
        <v>220</v>
      </c>
      <c r="E139" s="228" t="s">
        <v>4019</v>
      </c>
      <c r="F139" s="229" t="s">
        <v>4020</v>
      </c>
      <c r="G139" s="229"/>
      <c r="H139" s="229"/>
      <c r="I139" s="229"/>
      <c r="J139" s="230" t="s">
        <v>223</v>
      </c>
      <c r="K139" s="231">
        <v>1474.4469999999999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4021</v>
      </c>
    </row>
    <row r="140" s="1" customFormat="1" ht="25.5" customHeight="1">
      <c r="B140" s="45"/>
      <c r="C140" s="227" t="s">
        <v>11</v>
      </c>
      <c r="D140" s="227" t="s">
        <v>220</v>
      </c>
      <c r="E140" s="228" t="s">
        <v>4022</v>
      </c>
      <c r="F140" s="229" t="s">
        <v>4023</v>
      </c>
      <c r="G140" s="229"/>
      <c r="H140" s="229"/>
      <c r="I140" s="229"/>
      <c r="J140" s="230" t="s">
        <v>223</v>
      </c>
      <c r="K140" s="231">
        <v>1340.406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224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4024</v>
      </c>
    </row>
    <row r="141" s="1" customFormat="1" ht="38.25" customHeight="1">
      <c r="B141" s="45"/>
      <c r="C141" s="227" t="s">
        <v>268</v>
      </c>
      <c r="D141" s="227" t="s">
        <v>220</v>
      </c>
      <c r="E141" s="228" t="s">
        <v>4025</v>
      </c>
      <c r="F141" s="229" t="s">
        <v>4026</v>
      </c>
      <c r="G141" s="229"/>
      <c r="H141" s="229"/>
      <c r="I141" s="229"/>
      <c r="J141" s="230" t="s">
        <v>223</v>
      </c>
      <c r="K141" s="231">
        <v>1340.406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224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224</v>
      </c>
      <c r="BM141" s="21" t="s">
        <v>4027</v>
      </c>
    </row>
    <row r="142" s="10" customFormat="1" ht="29.88" customHeight="1">
      <c r="B142" s="213"/>
      <c r="C142" s="214"/>
      <c r="D142" s="224" t="s">
        <v>192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N142" s="238">
        <f>BK142</f>
        <v>0</v>
      </c>
      <c r="O142" s="239"/>
      <c r="P142" s="239"/>
      <c r="Q142" s="239"/>
      <c r="R142" s="217"/>
      <c r="T142" s="218"/>
      <c r="U142" s="214"/>
      <c r="V142" s="214"/>
      <c r="W142" s="219">
        <f>SUM(W143:W144)</f>
        <v>0</v>
      </c>
      <c r="X142" s="214"/>
      <c r="Y142" s="219">
        <f>SUM(Y143:Y144)</f>
        <v>0</v>
      </c>
      <c r="Z142" s="214"/>
      <c r="AA142" s="220">
        <f>SUM(AA143:AA144)</f>
        <v>0</v>
      </c>
      <c r="AR142" s="221" t="s">
        <v>40</v>
      </c>
      <c r="AT142" s="222" t="s">
        <v>83</v>
      </c>
      <c r="AU142" s="222" t="s">
        <v>40</v>
      </c>
      <c r="AY142" s="221" t="s">
        <v>219</v>
      </c>
      <c r="BK142" s="223">
        <f>SUM(BK143:BK144)</f>
        <v>0</v>
      </c>
    </row>
    <row r="143" s="1" customFormat="1" ht="38.25" customHeight="1">
      <c r="B143" s="45"/>
      <c r="C143" s="227" t="s">
        <v>354</v>
      </c>
      <c r="D143" s="227" t="s">
        <v>220</v>
      </c>
      <c r="E143" s="228" t="s">
        <v>4028</v>
      </c>
      <c r="F143" s="229" t="s">
        <v>4029</v>
      </c>
      <c r="G143" s="229"/>
      <c r="H143" s="229"/>
      <c r="I143" s="229"/>
      <c r="J143" s="230" t="s">
        <v>429</v>
      </c>
      <c r="K143" s="231">
        <v>302.81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224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4030</v>
      </c>
    </row>
    <row r="144" s="1" customFormat="1" ht="25.5" customHeight="1">
      <c r="B144" s="45"/>
      <c r="C144" s="243" t="s">
        <v>358</v>
      </c>
      <c r="D144" s="243" t="s">
        <v>536</v>
      </c>
      <c r="E144" s="244" t="s">
        <v>4031</v>
      </c>
      <c r="F144" s="245" t="s">
        <v>4032</v>
      </c>
      <c r="G144" s="245"/>
      <c r="H144" s="245"/>
      <c r="I144" s="245"/>
      <c r="J144" s="246" t="s">
        <v>372</v>
      </c>
      <c r="K144" s="247">
        <v>305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249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4033</v>
      </c>
    </row>
    <row r="145" s="10" customFormat="1" ht="29.88" customHeight="1">
      <c r="B145" s="213"/>
      <c r="C145" s="214"/>
      <c r="D145" s="224" t="s">
        <v>290</v>
      </c>
      <c r="E145" s="224"/>
      <c r="F145" s="224"/>
      <c r="G145" s="224"/>
      <c r="H145" s="224"/>
      <c r="I145" s="224"/>
      <c r="J145" s="224"/>
      <c r="K145" s="224"/>
      <c r="L145" s="224"/>
      <c r="M145" s="224"/>
      <c r="N145" s="238">
        <f>BK145</f>
        <v>0</v>
      </c>
      <c r="O145" s="239"/>
      <c r="P145" s="239"/>
      <c r="Q145" s="239"/>
      <c r="R145" s="217"/>
      <c r="T145" s="218"/>
      <c r="U145" s="214"/>
      <c r="V145" s="214"/>
      <c r="W145" s="219">
        <f>W146</f>
        <v>0</v>
      </c>
      <c r="X145" s="214"/>
      <c r="Y145" s="219">
        <f>Y146</f>
        <v>0</v>
      </c>
      <c r="Z145" s="214"/>
      <c r="AA145" s="220">
        <f>AA146</f>
        <v>0</v>
      </c>
      <c r="AR145" s="221" t="s">
        <v>40</v>
      </c>
      <c r="AT145" s="222" t="s">
        <v>83</v>
      </c>
      <c r="AU145" s="222" t="s">
        <v>40</v>
      </c>
      <c r="AY145" s="221" t="s">
        <v>219</v>
      </c>
      <c r="BK145" s="223">
        <f>BK146</f>
        <v>0</v>
      </c>
    </row>
    <row r="146" s="1" customFormat="1" ht="38.25" customHeight="1">
      <c r="B146" s="45"/>
      <c r="C146" s="227" t="s">
        <v>362</v>
      </c>
      <c r="D146" s="227" t="s">
        <v>220</v>
      </c>
      <c r="E146" s="228" t="s">
        <v>4034</v>
      </c>
      <c r="F146" s="229" t="s">
        <v>4035</v>
      </c>
      <c r="G146" s="229"/>
      <c r="H146" s="229"/>
      <c r="I146" s="229"/>
      <c r="J146" s="230" t="s">
        <v>239</v>
      </c>
      <c r="K146" s="231">
        <v>72.981999999999999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224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4036</v>
      </c>
    </row>
    <row r="147" s="1" customFormat="1" ht="49.92" customHeight="1">
      <c r="B147" s="45"/>
      <c r="C147" s="46"/>
      <c r="D147" s="215" t="s">
        <v>282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240">
        <f>BK147</f>
        <v>0</v>
      </c>
      <c r="O147" s="241"/>
      <c r="P147" s="241"/>
      <c r="Q147" s="241"/>
      <c r="R147" s="47"/>
      <c r="T147" s="201"/>
      <c r="U147" s="71"/>
      <c r="V147" s="71"/>
      <c r="W147" s="71"/>
      <c r="X147" s="71"/>
      <c r="Y147" s="71"/>
      <c r="Z147" s="71"/>
      <c r="AA147" s="73"/>
      <c r="AT147" s="21" t="s">
        <v>83</v>
      </c>
      <c r="AU147" s="21" t="s">
        <v>84</v>
      </c>
      <c r="AY147" s="21" t="s">
        <v>283</v>
      </c>
      <c r="BK147" s="152">
        <v>0</v>
      </c>
    </row>
    <row r="148" s="1" customFormat="1" ht="6.96" customHeight="1">
      <c r="B148" s="7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/>
    </row>
  </sheetData>
  <sheetProtection sheet="1" formatColumns="0" formatRows="0" objects="1" scenarios="1" spinCount="10" saltValue="Gx6zeA8/gFtXSH/I4pNOSzjnzEsVEF8kLg6+1a8Tqqh7G+FCnzZfI2UwB1Alk4A//7ucA+gimp0Ey9n0RB6+KA==" hashValue="ROvIC5RdS5pc7S+hEhJOhDf4nNX9HLy8fubrMhitIViOSGDRqD1XJFwNyieDOZYUaBQrGuPyHxZECobwinHmkg==" algorithmName="SHA-512" password="CC35"/>
  <mergeCells count="134">
    <mergeCell ref="F144:I144"/>
    <mergeCell ref="F141:I141"/>
    <mergeCell ref="F143:I143"/>
    <mergeCell ref="L143:M143"/>
    <mergeCell ref="N143:Q143"/>
    <mergeCell ref="L144:M144"/>
    <mergeCell ref="N144:Q144"/>
    <mergeCell ref="F146:I146"/>
    <mergeCell ref="L146:M146"/>
    <mergeCell ref="N146:Q146"/>
    <mergeCell ref="N142:Q142"/>
    <mergeCell ref="N145:Q145"/>
    <mergeCell ref="N147:Q14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  <mergeCell ref="L141:M141"/>
    <mergeCell ref="N141:Q141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151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4037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183</v>
      </c>
      <c r="E8" s="30"/>
      <c r="F8" s="163" t="s">
        <v>284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1286</v>
      </c>
      <c r="E9" s="46"/>
      <c r="F9" s="35" t="s">
        <v>285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21</v>
      </c>
      <c r="E10" s="46"/>
      <c r="F10" s="32" t="s">
        <v>22</v>
      </c>
      <c r="G10" s="46"/>
      <c r="H10" s="46"/>
      <c r="I10" s="46"/>
      <c r="J10" s="46"/>
      <c r="K10" s="46"/>
      <c r="L10" s="46"/>
      <c r="M10" s="37" t="s">
        <v>23</v>
      </c>
      <c r="N10" s="46"/>
      <c r="O10" s="32" t="s">
        <v>22</v>
      </c>
      <c r="P10" s="46"/>
      <c r="Q10" s="46"/>
      <c r="R10" s="47"/>
    </row>
    <row r="11" s="1" customFormat="1" ht="14.4" customHeight="1">
      <c r="B11" s="45"/>
      <c r="C11" s="46"/>
      <c r="D11" s="37" t="s">
        <v>24</v>
      </c>
      <c r="E11" s="46"/>
      <c r="F11" s="32" t="s">
        <v>25</v>
      </c>
      <c r="G11" s="46"/>
      <c r="H11" s="46"/>
      <c r="I11" s="46"/>
      <c r="J11" s="46"/>
      <c r="K11" s="46"/>
      <c r="L11" s="46"/>
      <c r="M11" s="37" t="s">
        <v>26</v>
      </c>
      <c r="N11" s="46"/>
      <c r="O11" s="164" t="str">
        <f>'Rekapitulace stavby'!AN8</f>
        <v>5. 3. 2018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28</v>
      </c>
      <c r="E13" s="46"/>
      <c r="F13" s="46"/>
      <c r="G13" s="46"/>
      <c r="H13" s="46"/>
      <c r="I13" s="46"/>
      <c r="J13" s="46"/>
      <c r="K13" s="46"/>
      <c r="L13" s="46"/>
      <c r="M13" s="37" t="s">
        <v>29</v>
      </c>
      <c r="N13" s="46"/>
      <c r="O13" s="32" t="s">
        <v>30</v>
      </c>
      <c r="P13" s="32"/>
      <c r="Q13" s="46"/>
      <c r="R13" s="47"/>
    </row>
    <row r="14" s="1" customFormat="1" ht="18" customHeight="1">
      <c r="B14" s="45"/>
      <c r="C14" s="46"/>
      <c r="D14" s="46"/>
      <c r="E14" s="32" t="s">
        <v>31</v>
      </c>
      <c r="F14" s="46"/>
      <c r="G14" s="46"/>
      <c r="H14" s="46"/>
      <c r="I14" s="46"/>
      <c r="J14" s="46"/>
      <c r="K14" s="46"/>
      <c r="L14" s="46"/>
      <c r="M14" s="37" t="s">
        <v>32</v>
      </c>
      <c r="N14" s="46"/>
      <c r="O14" s="32" t="s">
        <v>22</v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33</v>
      </c>
      <c r="E16" s="46"/>
      <c r="F16" s="46"/>
      <c r="G16" s="46"/>
      <c r="H16" s="46"/>
      <c r="I16" s="46"/>
      <c r="J16" s="46"/>
      <c r="K16" s="46"/>
      <c r="L16" s="46"/>
      <c r="M16" s="37" t="s">
        <v>29</v>
      </c>
      <c r="N16" s="46"/>
      <c r="O16" s="38" t="str">
        <f>IF('Rekapitulace stavby'!AN13="","",'Rekapitulace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IF('Rekapitulace stavby'!E14="","",'Rekapitulace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32</v>
      </c>
      <c r="N17" s="46"/>
      <c r="O17" s="38" t="str">
        <f>IF('Rekapitulace stavby'!AN14="","",'Rekapitulace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35</v>
      </c>
      <c r="E19" s="46"/>
      <c r="F19" s="46"/>
      <c r="G19" s="46"/>
      <c r="H19" s="46"/>
      <c r="I19" s="46"/>
      <c r="J19" s="46"/>
      <c r="K19" s="46"/>
      <c r="L19" s="46"/>
      <c r="M19" s="37" t="s">
        <v>29</v>
      </c>
      <c r="N19" s="46"/>
      <c r="O19" s="32" t="s">
        <v>36</v>
      </c>
      <c r="P19" s="32"/>
      <c r="Q19" s="46"/>
      <c r="R19" s="47"/>
    </row>
    <row r="20" s="1" customFormat="1" ht="18" customHeight="1">
      <c r="B20" s="45"/>
      <c r="C20" s="46"/>
      <c r="D20" s="46"/>
      <c r="E20" s="32" t="s">
        <v>37</v>
      </c>
      <c r="F20" s="46"/>
      <c r="G20" s="46"/>
      <c r="H20" s="46"/>
      <c r="I20" s="46"/>
      <c r="J20" s="46"/>
      <c r="K20" s="46"/>
      <c r="L20" s="46"/>
      <c r="M20" s="37" t="s">
        <v>32</v>
      </c>
      <c r="N20" s="46"/>
      <c r="O20" s="32" t="s">
        <v>38</v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41</v>
      </c>
      <c r="E22" s="46"/>
      <c r="F22" s="46"/>
      <c r="G22" s="46"/>
      <c r="H22" s="46"/>
      <c r="I22" s="46"/>
      <c r="J22" s="46"/>
      <c r="K22" s="46"/>
      <c r="L22" s="46"/>
      <c r="M22" s="37" t="s">
        <v>29</v>
      </c>
      <c r="N22" s="46"/>
      <c r="O22" s="32" t="s">
        <v>36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37</v>
      </c>
      <c r="F23" s="46"/>
      <c r="G23" s="46"/>
      <c r="H23" s="46"/>
      <c r="I23" s="46"/>
      <c r="J23" s="46"/>
      <c r="K23" s="46"/>
      <c r="L23" s="46"/>
      <c r="M23" s="37" t="s">
        <v>32</v>
      </c>
      <c r="N23" s="46"/>
      <c r="O23" s="32" t="s">
        <v>38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43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85.5" customHeight="1">
      <c r="B26" s="45"/>
      <c r="C26" s="46"/>
      <c r="D26" s="46"/>
      <c r="E26" s="41" t="s">
        <v>44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184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169</v>
      </c>
      <c r="E30" s="46"/>
      <c r="F30" s="46"/>
      <c r="G30" s="46"/>
      <c r="H30" s="46"/>
      <c r="I30" s="46"/>
      <c r="J30" s="46"/>
      <c r="K30" s="46"/>
      <c r="L30" s="46"/>
      <c r="M30" s="44">
        <f>N103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47</v>
      </c>
      <c r="E32" s="46"/>
      <c r="F32" s="46"/>
      <c r="G32" s="46"/>
      <c r="H32" s="46"/>
      <c r="I32" s="46"/>
      <c r="J32" s="46"/>
      <c r="K32" s="46"/>
      <c r="L32" s="46"/>
      <c r="M32" s="168">
        <f>ROUND(M29+M30,0)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48</v>
      </c>
      <c r="E34" s="53" t="s">
        <v>49</v>
      </c>
      <c r="F34" s="54">
        <v>0.20999999999999999</v>
      </c>
      <c r="G34" s="169" t="s">
        <v>50</v>
      </c>
      <c r="H34" s="170">
        <f>(SUM(BE103:BE110)+SUM(BE130:BE164))</f>
        <v>0</v>
      </c>
      <c r="I34" s="46"/>
      <c r="J34" s="46"/>
      <c r="K34" s="46"/>
      <c r="L34" s="46"/>
      <c r="M34" s="170">
        <f>ROUND((SUM(BE103:BE110)+SUM(BE130:BE164)), 0)*F34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51</v>
      </c>
      <c r="F35" s="54">
        <v>0.14999999999999999</v>
      </c>
      <c r="G35" s="169" t="s">
        <v>50</v>
      </c>
      <c r="H35" s="170">
        <f>(SUM(BF103:BF110)+SUM(BF130:BF164))</f>
        <v>0</v>
      </c>
      <c r="I35" s="46"/>
      <c r="J35" s="46"/>
      <c r="K35" s="46"/>
      <c r="L35" s="46"/>
      <c r="M35" s="170">
        <f>ROUND((SUM(BF103:BF110)+SUM(BF130:BF164)), 0)*F35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52</v>
      </c>
      <c r="F36" s="54">
        <v>0.20999999999999999</v>
      </c>
      <c r="G36" s="169" t="s">
        <v>50</v>
      </c>
      <c r="H36" s="170">
        <f>(SUM(BG103:BG110)+SUM(BG130:BG164))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53</v>
      </c>
      <c r="F37" s="54">
        <v>0.14999999999999999</v>
      </c>
      <c r="G37" s="169" t="s">
        <v>50</v>
      </c>
      <c r="H37" s="170">
        <f>(SUM(BH103:BH110)+SUM(BH130:BH164))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54</v>
      </c>
      <c r="F38" s="54">
        <v>0</v>
      </c>
      <c r="G38" s="169" t="s">
        <v>50</v>
      </c>
      <c r="H38" s="170">
        <f>(SUM(BI103:BI110)+SUM(BI130:BI164))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55</v>
      </c>
      <c r="E40" s="102"/>
      <c r="F40" s="102"/>
      <c r="G40" s="172" t="s">
        <v>56</v>
      </c>
      <c r="H40" s="173" t="s">
        <v>57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4037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183</v>
      </c>
      <c r="D80" s="30"/>
      <c r="E80" s="30"/>
      <c r="F80" s="163" t="s">
        <v>284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1286</v>
      </c>
      <c r="D81" s="46"/>
      <c r="E81" s="46"/>
      <c r="F81" s="86" t="str">
        <f>F9</f>
        <v>001 - Stavební část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24</v>
      </c>
      <c r="D83" s="46"/>
      <c r="E83" s="46"/>
      <c r="F83" s="32" t="str">
        <f>F11</f>
        <v>Dobruška</v>
      </c>
      <c r="G83" s="46"/>
      <c r="H83" s="46"/>
      <c r="I83" s="46"/>
      <c r="J83" s="46"/>
      <c r="K83" s="37" t="s">
        <v>26</v>
      </c>
      <c r="L83" s="46"/>
      <c r="M83" s="89" t="str">
        <f>IF(O11="","",O11)</f>
        <v>5. 3. 2018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28</v>
      </c>
      <c r="D85" s="46"/>
      <c r="E85" s="46"/>
      <c r="F85" s="32" t="str">
        <f>E14</f>
        <v>SŠ - Podorlické vzdělávací centrum Dobruška</v>
      </c>
      <c r="G85" s="46"/>
      <c r="H85" s="46"/>
      <c r="I85" s="46"/>
      <c r="J85" s="46"/>
      <c r="K85" s="37" t="s">
        <v>35</v>
      </c>
      <c r="L85" s="46"/>
      <c r="M85" s="32" t="str">
        <f>E20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33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41</v>
      </c>
      <c r="L86" s="46"/>
      <c r="M86" s="32" t="str">
        <f>E23</f>
        <v>ApA Architektonicko-projekt.ateliér Vamberk s.r.o.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186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187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188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N130</f>
        <v>0</v>
      </c>
      <c r="O90" s="183"/>
      <c r="P90" s="183"/>
      <c r="Q90" s="183"/>
      <c r="R90" s="47"/>
      <c r="T90" s="179"/>
      <c r="U90" s="179"/>
      <c r="AU90" s="21" t="s">
        <v>189</v>
      </c>
    </row>
    <row r="91" s="7" customFormat="1" ht="24.96" customHeight="1">
      <c r="B91" s="184"/>
      <c r="C91" s="185"/>
      <c r="D91" s="186" t="s">
        <v>190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N131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287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N132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289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N136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192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N139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290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N142</f>
        <v>0</v>
      </c>
      <c r="O95" s="133"/>
      <c r="P95" s="133"/>
      <c r="Q95" s="133"/>
      <c r="R95" s="191"/>
      <c r="T95" s="192"/>
      <c r="U95" s="192"/>
    </row>
    <row r="96" s="7" customFormat="1" ht="24.96" customHeight="1">
      <c r="B96" s="184"/>
      <c r="C96" s="185"/>
      <c r="D96" s="186" t="s">
        <v>194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7">
        <f>N144</f>
        <v>0</v>
      </c>
      <c r="O96" s="185"/>
      <c r="P96" s="185"/>
      <c r="Q96" s="185"/>
      <c r="R96" s="188"/>
      <c r="T96" s="189"/>
      <c r="U96" s="189"/>
    </row>
    <row r="97" s="8" customFormat="1" ht="19.92" customHeight="1">
      <c r="B97" s="190"/>
      <c r="C97" s="133"/>
      <c r="D97" s="147" t="s">
        <v>293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N145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295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N148</f>
        <v>0</v>
      </c>
      <c r="O98" s="133"/>
      <c r="P98" s="133"/>
      <c r="Q98" s="133"/>
      <c r="R98" s="191"/>
      <c r="T98" s="192"/>
      <c r="U98" s="192"/>
    </row>
    <row r="99" s="8" customFormat="1" ht="19.92" customHeight="1">
      <c r="B99" s="190"/>
      <c r="C99" s="133"/>
      <c r="D99" s="147" t="s">
        <v>298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N156</f>
        <v>0</v>
      </c>
      <c r="O99" s="133"/>
      <c r="P99" s="133"/>
      <c r="Q99" s="133"/>
      <c r="R99" s="191"/>
      <c r="T99" s="192"/>
      <c r="U99" s="192"/>
    </row>
    <row r="100" s="8" customFormat="1" ht="19.92" customHeight="1">
      <c r="B100" s="190"/>
      <c r="C100" s="133"/>
      <c r="D100" s="147" t="s">
        <v>302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N160</f>
        <v>0</v>
      </c>
      <c r="O100" s="133"/>
      <c r="P100" s="133"/>
      <c r="Q100" s="133"/>
      <c r="R100" s="191"/>
      <c r="T100" s="192"/>
      <c r="U100" s="192"/>
    </row>
    <row r="101" s="8" customFormat="1" ht="19.92" customHeight="1">
      <c r="B101" s="190"/>
      <c r="C101" s="133"/>
      <c r="D101" s="147" t="s">
        <v>303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5">
        <f>N162</f>
        <v>0</v>
      </c>
      <c r="O101" s="133"/>
      <c r="P101" s="133"/>
      <c r="Q101" s="133"/>
      <c r="R101" s="191"/>
      <c r="T101" s="192"/>
      <c r="U101" s="192"/>
    </row>
    <row r="102" s="1" customFormat="1" ht="21.84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7"/>
      <c r="T102" s="179"/>
      <c r="U102" s="179"/>
    </row>
    <row r="103" s="1" customFormat="1" ht="29.28" customHeight="1">
      <c r="B103" s="45"/>
      <c r="C103" s="182" t="s">
        <v>197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183">
        <f>ROUND(N104+N105+N106+N107+N108+N109,0)</f>
        <v>0</v>
      </c>
      <c r="O103" s="193"/>
      <c r="P103" s="193"/>
      <c r="Q103" s="193"/>
      <c r="R103" s="47"/>
      <c r="T103" s="194"/>
      <c r="U103" s="195" t="s">
        <v>48</v>
      </c>
    </row>
    <row r="104" s="1" customFormat="1" ht="18" customHeight="1">
      <c r="B104" s="45"/>
      <c r="C104" s="46"/>
      <c r="D104" s="153" t="s">
        <v>198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ROUND(N90*T104,0)</f>
        <v>0</v>
      </c>
      <c r="O104" s="135"/>
      <c r="P104" s="135"/>
      <c r="Q104" s="135"/>
      <c r="R104" s="47"/>
      <c r="S104" s="196"/>
      <c r="T104" s="197"/>
      <c r="U104" s="198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162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 ht="18" customHeight="1">
      <c r="B105" s="45"/>
      <c r="C105" s="46"/>
      <c r="D105" s="153" t="s">
        <v>199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ROUND(N90*T105,0)</f>
        <v>0</v>
      </c>
      <c r="O105" s="135"/>
      <c r="P105" s="135"/>
      <c r="Q105" s="135"/>
      <c r="R105" s="47"/>
      <c r="S105" s="196"/>
      <c r="T105" s="197"/>
      <c r="U105" s="198" t="s">
        <v>49</v>
      </c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9" t="s">
        <v>162</v>
      </c>
      <c r="AZ105" s="196"/>
      <c r="BA105" s="196"/>
      <c r="BB105" s="196"/>
      <c r="BC105" s="196"/>
      <c r="BD105" s="196"/>
      <c r="BE105" s="200">
        <f>IF(U105="základní",N105,0)</f>
        <v>0</v>
      </c>
      <c r="BF105" s="200">
        <f>IF(U105="snížená",N105,0)</f>
        <v>0</v>
      </c>
      <c r="BG105" s="200">
        <f>IF(U105="zákl. přenesená",N105,0)</f>
        <v>0</v>
      </c>
      <c r="BH105" s="200">
        <f>IF(U105="sníž. přenesená",N105,0)</f>
        <v>0</v>
      </c>
      <c r="BI105" s="200">
        <f>IF(U105="nulová",N105,0)</f>
        <v>0</v>
      </c>
      <c r="BJ105" s="199" t="s">
        <v>40</v>
      </c>
      <c r="BK105" s="196"/>
      <c r="BL105" s="196"/>
      <c r="BM105" s="196"/>
    </row>
    <row r="106" s="1" customFormat="1" ht="18" customHeight="1">
      <c r="B106" s="45"/>
      <c r="C106" s="46"/>
      <c r="D106" s="153" t="s">
        <v>200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ROUND(N90*T106,0)</f>
        <v>0</v>
      </c>
      <c r="O106" s="135"/>
      <c r="P106" s="135"/>
      <c r="Q106" s="135"/>
      <c r="R106" s="47"/>
      <c r="S106" s="196"/>
      <c r="T106" s="197"/>
      <c r="U106" s="198" t="s">
        <v>49</v>
      </c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9" t="s">
        <v>162</v>
      </c>
      <c r="AZ106" s="196"/>
      <c r="BA106" s="196"/>
      <c r="BB106" s="196"/>
      <c r="BC106" s="196"/>
      <c r="BD106" s="196"/>
      <c r="BE106" s="200">
        <f>IF(U106="základní",N106,0)</f>
        <v>0</v>
      </c>
      <c r="BF106" s="200">
        <f>IF(U106="snížená",N106,0)</f>
        <v>0</v>
      </c>
      <c r="BG106" s="200">
        <f>IF(U106="zákl. přenesená",N106,0)</f>
        <v>0</v>
      </c>
      <c r="BH106" s="200">
        <f>IF(U106="sníž. přenesená",N106,0)</f>
        <v>0</v>
      </c>
      <c r="BI106" s="200">
        <f>IF(U106="nulová",N106,0)</f>
        <v>0</v>
      </c>
      <c r="BJ106" s="199" t="s">
        <v>40</v>
      </c>
      <c r="BK106" s="196"/>
      <c r="BL106" s="196"/>
      <c r="BM106" s="196"/>
    </row>
    <row r="107" s="1" customFormat="1" ht="18" customHeight="1">
      <c r="B107" s="45"/>
      <c r="C107" s="46"/>
      <c r="D107" s="153" t="s">
        <v>201</v>
      </c>
      <c r="E107" s="147"/>
      <c r="F107" s="147"/>
      <c r="G107" s="147"/>
      <c r="H107" s="147"/>
      <c r="I107" s="46"/>
      <c r="J107" s="46"/>
      <c r="K107" s="46"/>
      <c r="L107" s="46"/>
      <c r="M107" s="46"/>
      <c r="N107" s="148">
        <f>ROUND(N90*T107,0)</f>
        <v>0</v>
      </c>
      <c r="O107" s="135"/>
      <c r="P107" s="135"/>
      <c r="Q107" s="135"/>
      <c r="R107" s="47"/>
      <c r="S107" s="196"/>
      <c r="T107" s="197"/>
      <c r="U107" s="198" t="s">
        <v>49</v>
      </c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9" t="s">
        <v>162</v>
      </c>
      <c r="AZ107" s="196"/>
      <c r="BA107" s="196"/>
      <c r="BB107" s="196"/>
      <c r="BC107" s="196"/>
      <c r="BD107" s="196"/>
      <c r="BE107" s="200">
        <f>IF(U107="základní",N107,0)</f>
        <v>0</v>
      </c>
      <c r="BF107" s="200">
        <f>IF(U107="snížená",N107,0)</f>
        <v>0</v>
      </c>
      <c r="BG107" s="200">
        <f>IF(U107="zákl. přenesená",N107,0)</f>
        <v>0</v>
      </c>
      <c r="BH107" s="200">
        <f>IF(U107="sníž. přenesená",N107,0)</f>
        <v>0</v>
      </c>
      <c r="BI107" s="200">
        <f>IF(U107="nulová",N107,0)</f>
        <v>0</v>
      </c>
      <c r="BJ107" s="199" t="s">
        <v>40</v>
      </c>
      <c r="BK107" s="196"/>
      <c r="BL107" s="196"/>
      <c r="BM107" s="196"/>
    </row>
    <row r="108" s="1" customFormat="1" ht="18" customHeight="1">
      <c r="B108" s="45"/>
      <c r="C108" s="46"/>
      <c r="D108" s="153" t="s">
        <v>202</v>
      </c>
      <c r="E108" s="147"/>
      <c r="F108" s="147"/>
      <c r="G108" s="147"/>
      <c r="H108" s="147"/>
      <c r="I108" s="46"/>
      <c r="J108" s="46"/>
      <c r="K108" s="46"/>
      <c r="L108" s="46"/>
      <c r="M108" s="46"/>
      <c r="N108" s="148">
        <f>ROUND(N90*T108,0)</f>
        <v>0</v>
      </c>
      <c r="O108" s="135"/>
      <c r="P108" s="135"/>
      <c r="Q108" s="135"/>
      <c r="R108" s="47"/>
      <c r="S108" s="196"/>
      <c r="T108" s="197"/>
      <c r="U108" s="198" t="s">
        <v>49</v>
      </c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9" t="s">
        <v>162</v>
      </c>
      <c r="AZ108" s="196"/>
      <c r="BA108" s="196"/>
      <c r="BB108" s="196"/>
      <c r="BC108" s="196"/>
      <c r="BD108" s="196"/>
      <c r="BE108" s="200">
        <f>IF(U108="základní",N108,0)</f>
        <v>0</v>
      </c>
      <c r="BF108" s="200">
        <f>IF(U108="snížená",N108,0)</f>
        <v>0</v>
      </c>
      <c r="BG108" s="200">
        <f>IF(U108="zákl. přenesená",N108,0)</f>
        <v>0</v>
      </c>
      <c r="BH108" s="200">
        <f>IF(U108="sníž. přenesená",N108,0)</f>
        <v>0</v>
      </c>
      <c r="BI108" s="200">
        <f>IF(U108="nulová",N108,0)</f>
        <v>0</v>
      </c>
      <c r="BJ108" s="199" t="s">
        <v>40</v>
      </c>
      <c r="BK108" s="196"/>
      <c r="BL108" s="196"/>
      <c r="BM108" s="196"/>
    </row>
    <row r="109" s="1" customFormat="1" ht="18" customHeight="1">
      <c r="B109" s="45"/>
      <c r="C109" s="46"/>
      <c r="D109" s="147" t="s">
        <v>203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148">
        <f>ROUND(N90*T109,0)</f>
        <v>0</v>
      </c>
      <c r="O109" s="135"/>
      <c r="P109" s="135"/>
      <c r="Q109" s="135"/>
      <c r="R109" s="47"/>
      <c r="S109" s="196"/>
      <c r="T109" s="201"/>
      <c r="U109" s="202" t="s">
        <v>49</v>
      </c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9" t="s">
        <v>204</v>
      </c>
      <c r="AZ109" s="196"/>
      <c r="BA109" s="196"/>
      <c r="BB109" s="196"/>
      <c r="BC109" s="196"/>
      <c r="BD109" s="196"/>
      <c r="BE109" s="200">
        <f>IF(U109="základní",N109,0)</f>
        <v>0</v>
      </c>
      <c r="BF109" s="200">
        <f>IF(U109="snížená",N109,0)</f>
        <v>0</v>
      </c>
      <c r="BG109" s="200">
        <f>IF(U109="zákl. přenesená",N109,0)</f>
        <v>0</v>
      </c>
      <c r="BH109" s="200">
        <f>IF(U109="sníž. přenesená",N109,0)</f>
        <v>0</v>
      </c>
      <c r="BI109" s="200">
        <f>IF(U109="nulová",N109,0)</f>
        <v>0</v>
      </c>
      <c r="BJ109" s="199" t="s">
        <v>40</v>
      </c>
      <c r="BK109" s="196"/>
      <c r="BL109" s="196"/>
      <c r="BM109" s="196"/>
    </row>
    <row r="110" s="1" customForma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  <c r="T110" s="179"/>
      <c r="U110" s="179"/>
    </row>
    <row r="111" s="1" customFormat="1" ht="29.28" customHeight="1">
      <c r="B111" s="45"/>
      <c r="C111" s="158" t="s">
        <v>174</v>
      </c>
      <c r="D111" s="159"/>
      <c r="E111" s="159"/>
      <c r="F111" s="159"/>
      <c r="G111" s="159"/>
      <c r="H111" s="159"/>
      <c r="I111" s="159"/>
      <c r="J111" s="159"/>
      <c r="K111" s="159"/>
      <c r="L111" s="160">
        <f>ROUND(SUM(N90+N103),0)</f>
        <v>0</v>
      </c>
      <c r="M111" s="160"/>
      <c r="N111" s="160"/>
      <c r="O111" s="160"/>
      <c r="P111" s="160"/>
      <c r="Q111" s="160"/>
      <c r="R111" s="47"/>
      <c r="T111" s="179"/>
      <c r="U111" s="179"/>
    </row>
    <row r="112" s="1" customFormat="1" ht="6.96" customHeight="1"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/>
      <c r="T112" s="179"/>
      <c r="U112" s="179"/>
    </row>
    <row r="116" s="1" customFormat="1" ht="6.96" customHeight="1"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9"/>
    </row>
    <row r="117" s="1" customFormat="1" ht="36.96" customHeight="1">
      <c r="B117" s="45"/>
      <c r="C117" s="26" t="s">
        <v>205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 ht="30" customHeight="1">
      <c r="B119" s="45"/>
      <c r="C119" s="37" t="s">
        <v>19</v>
      </c>
      <c r="D119" s="46"/>
      <c r="E119" s="46"/>
      <c r="F119" s="163" t="str">
        <f>F6</f>
        <v>Dobruška - objekt výuky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46"/>
      <c r="R119" s="47"/>
    </row>
    <row r="120" ht="30" customHeight="1">
      <c r="B120" s="25"/>
      <c r="C120" s="37" t="s">
        <v>181</v>
      </c>
      <c r="D120" s="30"/>
      <c r="E120" s="30"/>
      <c r="F120" s="163" t="s">
        <v>4037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8"/>
    </row>
    <row r="121" ht="30" customHeight="1">
      <c r="B121" s="25"/>
      <c r="C121" s="37" t="s">
        <v>183</v>
      </c>
      <c r="D121" s="30"/>
      <c r="E121" s="30"/>
      <c r="F121" s="163" t="s">
        <v>284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8"/>
    </row>
    <row r="122" s="1" customFormat="1" ht="36.96" customHeight="1">
      <c r="B122" s="45"/>
      <c r="C122" s="84" t="s">
        <v>1286</v>
      </c>
      <c r="D122" s="46"/>
      <c r="E122" s="46"/>
      <c r="F122" s="86" t="str">
        <f>F9</f>
        <v>001 - Stavební část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 ht="6.96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="1" customFormat="1" ht="18" customHeight="1">
      <c r="B124" s="45"/>
      <c r="C124" s="37" t="s">
        <v>24</v>
      </c>
      <c r="D124" s="46"/>
      <c r="E124" s="46"/>
      <c r="F124" s="32" t="str">
        <f>F11</f>
        <v>Dobruška</v>
      </c>
      <c r="G124" s="46"/>
      <c r="H124" s="46"/>
      <c r="I124" s="46"/>
      <c r="J124" s="46"/>
      <c r="K124" s="37" t="s">
        <v>26</v>
      </c>
      <c r="L124" s="46"/>
      <c r="M124" s="89" t="str">
        <f>IF(O11="","",O11)</f>
        <v>5. 3. 2018</v>
      </c>
      <c r="N124" s="89"/>
      <c r="O124" s="89"/>
      <c r="P124" s="89"/>
      <c r="Q124" s="46"/>
      <c r="R124" s="47"/>
    </row>
    <row r="125" s="1" customFormat="1" ht="6.96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1" customFormat="1">
      <c r="B126" s="45"/>
      <c r="C126" s="37" t="s">
        <v>28</v>
      </c>
      <c r="D126" s="46"/>
      <c r="E126" s="46"/>
      <c r="F126" s="32" t="str">
        <f>E14</f>
        <v>SŠ - Podorlické vzdělávací centrum Dobruška</v>
      </c>
      <c r="G126" s="46"/>
      <c r="H126" s="46"/>
      <c r="I126" s="46"/>
      <c r="J126" s="46"/>
      <c r="K126" s="37" t="s">
        <v>35</v>
      </c>
      <c r="L126" s="46"/>
      <c r="M126" s="32" t="str">
        <f>E20</f>
        <v>ApA Architektonicko-projekt.ateliér Vamberk s.r.o.</v>
      </c>
      <c r="N126" s="32"/>
      <c r="O126" s="32"/>
      <c r="P126" s="32"/>
      <c r="Q126" s="32"/>
      <c r="R126" s="47"/>
    </row>
    <row r="127" s="1" customFormat="1" ht="14.4" customHeight="1">
      <c r="B127" s="45"/>
      <c r="C127" s="37" t="s">
        <v>33</v>
      </c>
      <c r="D127" s="46"/>
      <c r="E127" s="46"/>
      <c r="F127" s="32" t="str">
        <f>IF(E17="","",E17)</f>
        <v>Vyplň údaj</v>
      </c>
      <c r="G127" s="46"/>
      <c r="H127" s="46"/>
      <c r="I127" s="46"/>
      <c r="J127" s="46"/>
      <c r="K127" s="37" t="s">
        <v>41</v>
      </c>
      <c r="L127" s="46"/>
      <c r="M127" s="32" t="str">
        <f>E23</f>
        <v>ApA Architektonicko-projekt.ateliér Vamberk s.r.o.</v>
      </c>
      <c r="N127" s="32"/>
      <c r="O127" s="32"/>
      <c r="P127" s="32"/>
      <c r="Q127" s="32"/>
      <c r="R127" s="47"/>
    </row>
    <row r="128" s="1" customFormat="1" ht="10.32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7"/>
    </row>
    <row r="129" s="9" customFormat="1" ht="29.28" customHeight="1">
      <c r="B129" s="203"/>
      <c r="C129" s="204" t="s">
        <v>206</v>
      </c>
      <c r="D129" s="205" t="s">
        <v>207</v>
      </c>
      <c r="E129" s="205" t="s">
        <v>66</v>
      </c>
      <c r="F129" s="205" t="s">
        <v>208</v>
      </c>
      <c r="G129" s="205"/>
      <c r="H129" s="205"/>
      <c r="I129" s="205"/>
      <c r="J129" s="205" t="s">
        <v>209</v>
      </c>
      <c r="K129" s="205" t="s">
        <v>210</v>
      </c>
      <c r="L129" s="205" t="s">
        <v>211</v>
      </c>
      <c r="M129" s="205"/>
      <c r="N129" s="205" t="s">
        <v>187</v>
      </c>
      <c r="O129" s="205"/>
      <c r="P129" s="205"/>
      <c r="Q129" s="206"/>
      <c r="R129" s="207"/>
      <c r="T129" s="105" t="s">
        <v>212</v>
      </c>
      <c r="U129" s="106" t="s">
        <v>48</v>
      </c>
      <c r="V129" s="106" t="s">
        <v>213</v>
      </c>
      <c r="W129" s="106" t="s">
        <v>214</v>
      </c>
      <c r="X129" s="106" t="s">
        <v>215</v>
      </c>
      <c r="Y129" s="106" t="s">
        <v>216</v>
      </c>
      <c r="Z129" s="106" t="s">
        <v>217</v>
      </c>
      <c r="AA129" s="107" t="s">
        <v>218</v>
      </c>
    </row>
    <row r="130" s="1" customFormat="1" ht="29.28" customHeight="1">
      <c r="B130" s="45"/>
      <c r="C130" s="109" t="s">
        <v>184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208">
        <f>BK130</f>
        <v>0</v>
      </c>
      <c r="O130" s="209"/>
      <c r="P130" s="209"/>
      <c r="Q130" s="209"/>
      <c r="R130" s="47"/>
      <c r="T130" s="108"/>
      <c r="U130" s="66"/>
      <c r="V130" s="66"/>
      <c r="W130" s="210">
        <f>W131+W144+W165</f>
        <v>0</v>
      </c>
      <c r="X130" s="66"/>
      <c r="Y130" s="210">
        <f>Y131+Y144+Y165</f>
        <v>9.3580826300000002</v>
      </c>
      <c r="Z130" s="66"/>
      <c r="AA130" s="211">
        <f>AA131+AA144+AA165</f>
        <v>0</v>
      </c>
      <c r="AT130" s="21" t="s">
        <v>83</v>
      </c>
      <c r="AU130" s="21" t="s">
        <v>189</v>
      </c>
      <c r="BK130" s="212">
        <f>BK131+BK144+BK165</f>
        <v>0</v>
      </c>
    </row>
    <row r="131" s="10" customFormat="1" ht="37.44001" customHeight="1">
      <c r="B131" s="213"/>
      <c r="C131" s="214"/>
      <c r="D131" s="215" t="s">
        <v>190</v>
      </c>
      <c r="E131" s="215"/>
      <c r="F131" s="215"/>
      <c r="G131" s="215"/>
      <c r="H131" s="215"/>
      <c r="I131" s="215"/>
      <c r="J131" s="215"/>
      <c r="K131" s="215"/>
      <c r="L131" s="215"/>
      <c r="M131" s="215"/>
      <c r="N131" s="216">
        <f>BK131</f>
        <v>0</v>
      </c>
      <c r="O131" s="187"/>
      <c r="P131" s="187"/>
      <c r="Q131" s="187"/>
      <c r="R131" s="217"/>
      <c r="T131" s="218"/>
      <c r="U131" s="214"/>
      <c r="V131" s="214"/>
      <c r="W131" s="219">
        <f>W132+W136+W139+W142</f>
        <v>0</v>
      </c>
      <c r="X131" s="214"/>
      <c r="Y131" s="219">
        <f>Y132+Y136+Y139+Y142</f>
        <v>6.5947841900000004</v>
      </c>
      <c r="Z131" s="214"/>
      <c r="AA131" s="220">
        <f>AA132+AA136+AA139+AA142</f>
        <v>0</v>
      </c>
      <c r="AR131" s="221" t="s">
        <v>40</v>
      </c>
      <c r="AT131" s="222" t="s">
        <v>83</v>
      </c>
      <c r="AU131" s="222" t="s">
        <v>84</v>
      </c>
      <c r="AY131" s="221" t="s">
        <v>219</v>
      </c>
      <c r="BK131" s="223">
        <f>BK132+BK136+BK139+BK142</f>
        <v>0</v>
      </c>
    </row>
    <row r="132" s="10" customFormat="1" ht="19.92" customHeight="1">
      <c r="B132" s="213"/>
      <c r="C132" s="214"/>
      <c r="D132" s="224" t="s">
        <v>287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25">
        <f>BK132</f>
        <v>0</v>
      </c>
      <c r="O132" s="226"/>
      <c r="P132" s="226"/>
      <c r="Q132" s="226"/>
      <c r="R132" s="217"/>
      <c r="T132" s="218"/>
      <c r="U132" s="214"/>
      <c r="V132" s="214"/>
      <c r="W132" s="219">
        <f>SUM(W133:W135)</f>
        <v>0</v>
      </c>
      <c r="X132" s="214"/>
      <c r="Y132" s="219">
        <f>SUM(Y133:Y135)</f>
        <v>2.2257300000000004</v>
      </c>
      <c r="Z132" s="214"/>
      <c r="AA132" s="220">
        <f>SUM(AA133:AA135)</f>
        <v>0</v>
      </c>
      <c r="AR132" s="221" t="s">
        <v>40</v>
      </c>
      <c r="AT132" s="222" t="s">
        <v>83</v>
      </c>
      <c r="AU132" s="222" t="s">
        <v>40</v>
      </c>
      <c r="AY132" s="221" t="s">
        <v>219</v>
      </c>
      <c r="BK132" s="223">
        <f>SUM(BK133:BK135)</f>
        <v>0</v>
      </c>
    </row>
    <row r="133" s="1" customFormat="1" ht="25.5" customHeight="1">
      <c r="B133" s="45"/>
      <c r="C133" s="227" t="s">
        <v>40</v>
      </c>
      <c r="D133" s="227" t="s">
        <v>220</v>
      </c>
      <c r="E133" s="228" t="s">
        <v>387</v>
      </c>
      <c r="F133" s="229" t="s">
        <v>388</v>
      </c>
      <c r="G133" s="229"/>
      <c r="H133" s="229"/>
      <c r="I133" s="229"/>
      <c r="J133" s="230" t="s">
        <v>372</v>
      </c>
      <c r="K133" s="231">
        <v>6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0.046449999999999998</v>
      </c>
      <c r="Y133" s="236">
        <f>X133*K133</f>
        <v>0.2787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4038</v>
      </c>
    </row>
    <row r="134" s="1" customFormat="1" ht="25.5" customHeight="1">
      <c r="B134" s="45"/>
      <c r="C134" s="227" t="s">
        <v>93</v>
      </c>
      <c r="D134" s="227" t="s">
        <v>220</v>
      </c>
      <c r="E134" s="228" t="s">
        <v>391</v>
      </c>
      <c r="F134" s="229" t="s">
        <v>392</v>
      </c>
      <c r="G134" s="229"/>
      <c r="H134" s="229"/>
      <c r="I134" s="229"/>
      <c r="J134" s="230" t="s">
        <v>372</v>
      </c>
      <c r="K134" s="231">
        <v>30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0.064810000000000006</v>
      </c>
      <c r="Y134" s="236">
        <f>X134*K134</f>
        <v>1.9443000000000001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4039</v>
      </c>
    </row>
    <row r="135" s="1" customFormat="1" ht="25.5" customHeight="1">
      <c r="B135" s="45"/>
      <c r="C135" s="227" t="s">
        <v>101</v>
      </c>
      <c r="D135" s="227" t="s">
        <v>220</v>
      </c>
      <c r="E135" s="228" t="s">
        <v>427</v>
      </c>
      <c r="F135" s="229" t="s">
        <v>428</v>
      </c>
      <c r="G135" s="229"/>
      <c r="H135" s="229"/>
      <c r="I135" s="229"/>
      <c r="J135" s="230" t="s">
        <v>429</v>
      </c>
      <c r="K135" s="231">
        <v>10.5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0.00025999999999999998</v>
      </c>
      <c r="Y135" s="236">
        <f>X135*K135</f>
        <v>0.0027299999999999998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4040</v>
      </c>
    </row>
    <row r="136" s="10" customFormat="1" ht="29.88" customHeight="1">
      <c r="B136" s="213"/>
      <c r="C136" s="214"/>
      <c r="D136" s="224" t="s">
        <v>289</v>
      </c>
      <c r="E136" s="224"/>
      <c r="F136" s="224"/>
      <c r="G136" s="224"/>
      <c r="H136" s="224"/>
      <c r="I136" s="224"/>
      <c r="J136" s="224"/>
      <c r="K136" s="224"/>
      <c r="L136" s="224"/>
      <c r="M136" s="224"/>
      <c r="N136" s="238">
        <f>BK136</f>
        <v>0</v>
      </c>
      <c r="O136" s="239"/>
      <c r="P136" s="239"/>
      <c r="Q136" s="239"/>
      <c r="R136" s="217"/>
      <c r="T136" s="218"/>
      <c r="U136" s="214"/>
      <c r="V136" s="214"/>
      <c r="W136" s="219">
        <f>SUM(W137:W138)</f>
        <v>0</v>
      </c>
      <c r="X136" s="214"/>
      <c r="Y136" s="219">
        <f>SUM(Y137:Y138)</f>
        <v>4.3525597600000001</v>
      </c>
      <c r="Z136" s="214"/>
      <c r="AA136" s="220">
        <f>SUM(AA137:AA138)</f>
        <v>0</v>
      </c>
      <c r="AR136" s="221" t="s">
        <v>40</v>
      </c>
      <c r="AT136" s="222" t="s">
        <v>83</v>
      </c>
      <c r="AU136" s="222" t="s">
        <v>40</v>
      </c>
      <c r="AY136" s="221" t="s">
        <v>219</v>
      </c>
      <c r="BK136" s="223">
        <f>SUM(BK137:BK138)</f>
        <v>0</v>
      </c>
    </row>
    <row r="137" s="1" customFormat="1" ht="25.5" customHeight="1">
      <c r="B137" s="45"/>
      <c r="C137" s="227" t="s">
        <v>224</v>
      </c>
      <c r="D137" s="227" t="s">
        <v>220</v>
      </c>
      <c r="E137" s="228" t="s">
        <v>516</v>
      </c>
      <c r="F137" s="229" t="s">
        <v>517</v>
      </c>
      <c r="G137" s="229"/>
      <c r="H137" s="229"/>
      <c r="I137" s="229"/>
      <c r="J137" s="230" t="s">
        <v>223</v>
      </c>
      <c r="K137" s="231">
        <v>215.96000000000001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0.018380000000000001</v>
      </c>
      <c r="Y137" s="236">
        <f>X137*K137</f>
        <v>3.9693448000000005</v>
      </c>
      <c r="Z137" s="236">
        <v>0</v>
      </c>
      <c r="AA137" s="237">
        <f>Z137*K137</f>
        <v>0</v>
      </c>
      <c r="AR137" s="21" t="s">
        <v>224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4041</v>
      </c>
    </row>
    <row r="138" s="1" customFormat="1" ht="25.5" customHeight="1">
      <c r="B138" s="45"/>
      <c r="C138" s="227" t="s">
        <v>236</v>
      </c>
      <c r="D138" s="227" t="s">
        <v>220</v>
      </c>
      <c r="E138" s="228" t="s">
        <v>520</v>
      </c>
      <c r="F138" s="229" t="s">
        <v>521</v>
      </c>
      <c r="G138" s="229"/>
      <c r="H138" s="229"/>
      <c r="I138" s="229"/>
      <c r="J138" s="230" t="s">
        <v>223</v>
      </c>
      <c r="K138" s="231">
        <v>11.412000000000001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0.033579999999999999</v>
      </c>
      <c r="Y138" s="236">
        <f>X138*K138</f>
        <v>0.38321495999999999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4042</v>
      </c>
    </row>
    <row r="139" s="10" customFormat="1" ht="29.88" customHeight="1">
      <c r="B139" s="213"/>
      <c r="C139" s="214"/>
      <c r="D139" s="224" t="s">
        <v>192</v>
      </c>
      <c r="E139" s="224"/>
      <c r="F139" s="224"/>
      <c r="G139" s="224"/>
      <c r="H139" s="224"/>
      <c r="I139" s="224"/>
      <c r="J139" s="224"/>
      <c r="K139" s="224"/>
      <c r="L139" s="224"/>
      <c r="M139" s="224"/>
      <c r="N139" s="238">
        <f>BK139</f>
        <v>0</v>
      </c>
      <c r="O139" s="239"/>
      <c r="P139" s="239"/>
      <c r="Q139" s="239"/>
      <c r="R139" s="217"/>
      <c r="T139" s="218"/>
      <c r="U139" s="214"/>
      <c r="V139" s="214"/>
      <c r="W139" s="219">
        <f>SUM(W140:W141)</f>
        <v>0</v>
      </c>
      <c r="X139" s="214"/>
      <c r="Y139" s="219">
        <f>SUM(Y140:Y141)</f>
        <v>0.016494429999999997</v>
      </c>
      <c r="Z139" s="214"/>
      <c r="AA139" s="220">
        <f>SUM(AA140:AA141)</f>
        <v>0</v>
      </c>
      <c r="AR139" s="221" t="s">
        <v>40</v>
      </c>
      <c r="AT139" s="222" t="s">
        <v>83</v>
      </c>
      <c r="AU139" s="222" t="s">
        <v>40</v>
      </c>
      <c r="AY139" s="221" t="s">
        <v>219</v>
      </c>
      <c r="BK139" s="223">
        <f>SUM(BK140:BK141)</f>
        <v>0</v>
      </c>
    </row>
    <row r="140" s="1" customFormat="1" ht="38.25" customHeight="1">
      <c r="B140" s="45"/>
      <c r="C140" s="227" t="s">
        <v>241</v>
      </c>
      <c r="D140" s="227" t="s">
        <v>220</v>
      </c>
      <c r="E140" s="228" t="s">
        <v>669</v>
      </c>
      <c r="F140" s="229" t="s">
        <v>670</v>
      </c>
      <c r="G140" s="229"/>
      <c r="H140" s="229"/>
      <c r="I140" s="229"/>
      <c r="J140" s="230" t="s">
        <v>223</v>
      </c>
      <c r="K140" s="231">
        <v>49.982999999999997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0.00021000000000000001</v>
      </c>
      <c r="Y140" s="236">
        <f>X140*K140</f>
        <v>0.010496429999999999</v>
      </c>
      <c r="Z140" s="236">
        <v>0</v>
      </c>
      <c r="AA140" s="237">
        <f>Z140*K140</f>
        <v>0</v>
      </c>
      <c r="AR140" s="21" t="s">
        <v>224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4043</v>
      </c>
    </row>
    <row r="141" s="1" customFormat="1" ht="25.5" customHeight="1">
      <c r="B141" s="45"/>
      <c r="C141" s="227" t="s">
        <v>245</v>
      </c>
      <c r="D141" s="227" t="s">
        <v>220</v>
      </c>
      <c r="E141" s="228" t="s">
        <v>673</v>
      </c>
      <c r="F141" s="229" t="s">
        <v>674</v>
      </c>
      <c r="G141" s="229"/>
      <c r="H141" s="229"/>
      <c r="I141" s="229"/>
      <c r="J141" s="230" t="s">
        <v>223</v>
      </c>
      <c r="K141" s="231">
        <v>149.94999999999999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4.0000000000000003E-05</v>
      </c>
      <c r="Y141" s="236">
        <f>X141*K141</f>
        <v>0.0059979999999999999</v>
      </c>
      <c r="Z141" s="236">
        <v>0</v>
      </c>
      <c r="AA141" s="237">
        <f>Z141*K141</f>
        <v>0</v>
      </c>
      <c r="AR141" s="21" t="s">
        <v>224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224</v>
      </c>
      <c r="BM141" s="21" t="s">
        <v>4044</v>
      </c>
    </row>
    <row r="142" s="10" customFormat="1" ht="29.88" customHeight="1">
      <c r="B142" s="213"/>
      <c r="C142" s="214"/>
      <c r="D142" s="224" t="s">
        <v>290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N142" s="238">
        <f>BK142</f>
        <v>0</v>
      </c>
      <c r="O142" s="239"/>
      <c r="P142" s="239"/>
      <c r="Q142" s="239"/>
      <c r="R142" s="217"/>
      <c r="T142" s="218"/>
      <c r="U142" s="214"/>
      <c r="V142" s="214"/>
      <c r="W142" s="219">
        <f>W143</f>
        <v>0</v>
      </c>
      <c r="X142" s="214"/>
      <c r="Y142" s="219">
        <f>Y143</f>
        <v>0</v>
      </c>
      <c r="Z142" s="214"/>
      <c r="AA142" s="220">
        <f>AA143</f>
        <v>0</v>
      </c>
      <c r="AR142" s="221" t="s">
        <v>40</v>
      </c>
      <c r="AT142" s="222" t="s">
        <v>83</v>
      </c>
      <c r="AU142" s="222" t="s">
        <v>40</v>
      </c>
      <c r="AY142" s="221" t="s">
        <v>219</v>
      </c>
      <c r="BK142" s="223">
        <f>BK143</f>
        <v>0</v>
      </c>
    </row>
    <row r="143" s="1" customFormat="1" ht="25.5" customHeight="1">
      <c r="B143" s="45"/>
      <c r="C143" s="227" t="s">
        <v>249</v>
      </c>
      <c r="D143" s="227" t="s">
        <v>220</v>
      </c>
      <c r="E143" s="228" t="s">
        <v>685</v>
      </c>
      <c r="F143" s="229" t="s">
        <v>686</v>
      </c>
      <c r="G143" s="229"/>
      <c r="H143" s="229"/>
      <c r="I143" s="229"/>
      <c r="J143" s="230" t="s">
        <v>239</v>
      </c>
      <c r="K143" s="231">
        <v>6.5949999999999998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224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4045</v>
      </c>
    </row>
    <row r="144" s="10" customFormat="1" ht="37.44001" customHeight="1">
      <c r="B144" s="213"/>
      <c r="C144" s="214"/>
      <c r="D144" s="215" t="s">
        <v>194</v>
      </c>
      <c r="E144" s="215"/>
      <c r="F144" s="215"/>
      <c r="G144" s="215"/>
      <c r="H144" s="215"/>
      <c r="I144" s="215"/>
      <c r="J144" s="215"/>
      <c r="K144" s="215"/>
      <c r="L144" s="215"/>
      <c r="M144" s="215"/>
      <c r="N144" s="240">
        <f>BK144</f>
        <v>0</v>
      </c>
      <c r="O144" s="241"/>
      <c r="P144" s="241"/>
      <c r="Q144" s="241"/>
      <c r="R144" s="217"/>
      <c r="T144" s="218"/>
      <c r="U144" s="214"/>
      <c r="V144" s="214"/>
      <c r="W144" s="219">
        <f>W145+W148+W156+W160+W162</f>
        <v>0</v>
      </c>
      <c r="X144" s="214"/>
      <c r="Y144" s="219">
        <f>Y145+Y148+Y156+Y160+Y162</f>
        <v>2.7632984399999994</v>
      </c>
      <c r="Z144" s="214"/>
      <c r="AA144" s="220">
        <f>AA145+AA148+AA156+AA160+AA162</f>
        <v>0</v>
      </c>
      <c r="AR144" s="221" t="s">
        <v>93</v>
      </c>
      <c r="AT144" s="222" t="s">
        <v>83</v>
      </c>
      <c r="AU144" s="222" t="s">
        <v>84</v>
      </c>
      <c r="AY144" s="221" t="s">
        <v>219</v>
      </c>
      <c r="BK144" s="223">
        <f>BK145+BK148+BK156+BK160+BK162</f>
        <v>0</v>
      </c>
    </row>
    <row r="145" s="10" customFormat="1" ht="19.92" customHeight="1">
      <c r="B145" s="213"/>
      <c r="C145" s="214"/>
      <c r="D145" s="224" t="s">
        <v>293</v>
      </c>
      <c r="E145" s="224"/>
      <c r="F145" s="224"/>
      <c r="G145" s="224"/>
      <c r="H145" s="224"/>
      <c r="I145" s="224"/>
      <c r="J145" s="224"/>
      <c r="K145" s="224"/>
      <c r="L145" s="224"/>
      <c r="M145" s="224"/>
      <c r="N145" s="225">
        <f>BK145</f>
        <v>0</v>
      </c>
      <c r="O145" s="226"/>
      <c r="P145" s="226"/>
      <c r="Q145" s="226"/>
      <c r="R145" s="217"/>
      <c r="T145" s="218"/>
      <c r="U145" s="214"/>
      <c r="V145" s="214"/>
      <c r="W145" s="219">
        <f>SUM(W146:W147)</f>
        <v>0</v>
      </c>
      <c r="X145" s="214"/>
      <c r="Y145" s="219">
        <f>SUM(Y146:Y147)</f>
        <v>0.20843049999999999</v>
      </c>
      <c r="Z145" s="214"/>
      <c r="AA145" s="220">
        <f>SUM(AA146:AA147)</f>
        <v>0</v>
      </c>
      <c r="AR145" s="221" t="s">
        <v>93</v>
      </c>
      <c r="AT145" s="222" t="s">
        <v>83</v>
      </c>
      <c r="AU145" s="222" t="s">
        <v>40</v>
      </c>
      <c r="AY145" s="221" t="s">
        <v>219</v>
      </c>
      <c r="BK145" s="223">
        <f>SUM(BK146:BK147)</f>
        <v>0</v>
      </c>
    </row>
    <row r="146" s="1" customFormat="1" ht="38.25" customHeight="1">
      <c r="B146" s="45"/>
      <c r="C146" s="227" t="s">
        <v>253</v>
      </c>
      <c r="D146" s="227" t="s">
        <v>220</v>
      </c>
      <c r="E146" s="228" t="s">
        <v>792</v>
      </c>
      <c r="F146" s="229" t="s">
        <v>793</v>
      </c>
      <c r="G146" s="229"/>
      <c r="H146" s="229"/>
      <c r="I146" s="229"/>
      <c r="J146" s="230" t="s">
        <v>223</v>
      </c>
      <c r="K146" s="231">
        <v>149.94999999999999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0.00139</v>
      </c>
      <c r="Y146" s="236">
        <f>X146*K146</f>
        <v>0.20843049999999999</v>
      </c>
      <c r="Z146" s="236">
        <v>0</v>
      </c>
      <c r="AA146" s="237">
        <f>Z146*K146</f>
        <v>0</v>
      </c>
      <c r="AR146" s="21" t="s">
        <v>268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4046</v>
      </c>
    </row>
    <row r="147" s="1" customFormat="1" ht="25.5" customHeight="1">
      <c r="B147" s="45"/>
      <c r="C147" s="227" t="s">
        <v>257</v>
      </c>
      <c r="D147" s="227" t="s">
        <v>220</v>
      </c>
      <c r="E147" s="228" t="s">
        <v>804</v>
      </c>
      <c r="F147" s="229" t="s">
        <v>805</v>
      </c>
      <c r="G147" s="229"/>
      <c r="H147" s="229"/>
      <c r="I147" s="229"/>
      <c r="J147" s="230" t="s">
        <v>273</v>
      </c>
      <c r="K147" s="242">
        <v>0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268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4047</v>
      </c>
    </row>
    <row r="148" s="10" customFormat="1" ht="29.88" customHeight="1">
      <c r="B148" s="213"/>
      <c r="C148" s="214"/>
      <c r="D148" s="224" t="s">
        <v>295</v>
      </c>
      <c r="E148" s="224"/>
      <c r="F148" s="224"/>
      <c r="G148" s="224"/>
      <c r="H148" s="224"/>
      <c r="I148" s="224"/>
      <c r="J148" s="224"/>
      <c r="K148" s="224"/>
      <c r="L148" s="224"/>
      <c r="M148" s="224"/>
      <c r="N148" s="238">
        <f>BK148</f>
        <v>0</v>
      </c>
      <c r="O148" s="239"/>
      <c r="P148" s="239"/>
      <c r="Q148" s="239"/>
      <c r="R148" s="217"/>
      <c r="T148" s="218"/>
      <c r="U148" s="214"/>
      <c r="V148" s="214"/>
      <c r="W148" s="219">
        <f>SUM(W149:W155)</f>
        <v>0</v>
      </c>
      <c r="X148" s="214"/>
      <c r="Y148" s="219">
        <f>SUM(Y149:Y155)</f>
        <v>0.32669999999999999</v>
      </c>
      <c r="Z148" s="214"/>
      <c r="AA148" s="220">
        <f>SUM(AA149:AA155)</f>
        <v>0</v>
      </c>
      <c r="AR148" s="221" t="s">
        <v>93</v>
      </c>
      <c r="AT148" s="222" t="s">
        <v>83</v>
      </c>
      <c r="AU148" s="222" t="s">
        <v>40</v>
      </c>
      <c r="AY148" s="221" t="s">
        <v>219</v>
      </c>
      <c r="BK148" s="223">
        <f>SUM(BK149:BK155)</f>
        <v>0</v>
      </c>
    </row>
    <row r="149" s="1" customFormat="1" ht="25.5" customHeight="1">
      <c r="B149" s="45"/>
      <c r="C149" s="227" t="s">
        <v>261</v>
      </c>
      <c r="D149" s="227" t="s">
        <v>220</v>
      </c>
      <c r="E149" s="228" t="s">
        <v>989</v>
      </c>
      <c r="F149" s="229" t="s">
        <v>990</v>
      </c>
      <c r="G149" s="229"/>
      <c r="H149" s="229"/>
      <c r="I149" s="229"/>
      <c r="J149" s="230" t="s">
        <v>223</v>
      </c>
      <c r="K149" s="231">
        <v>18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0.00025000000000000001</v>
      </c>
      <c r="Y149" s="236">
        <f>X149*K149</f>
        <v>0.0045000000000000005</v>
      </c>
      <c r="Z149" s="236">
        <v>0</v>
      </c>
      <c r="AA149" s="237">
        <f>Z149*K149</f>
        <v>0</v>
      </c>
      <c r="AR149" s="21" t="s">
        <v>268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268</v>
      </c>
      <c r="BM149" s="21" t="s">
        <v>4048</v>
      </c>
    </row>
    <row r="150" s="1" customFormat="1" ht="51" customHeight="1">
      <c r="B150" s="45"/>
      <c r="C150" s="243" t="s">
        <v>265</v>
      </c>
      <c r="D150" s="243" t="s">
        <v>536</v>
      </c>
      <c r="E150" s="244" t="s">
        <v>993</v>
      </c>
      <c r="F150" s="245" t="s">
        <v>4049</v>
      </c>
      <c r="G150" s="245"/>
      <c r="H150" s="245"/>
      <c r="I150" s="245"/>
      <c r="J150" s="246" t="s">
        <v>372</v>
      </c>
      <c r="K150" s="247">
        <v>6</v>
      </c>
      <c r="L150" s="248">
        <v>0</v>
      </c>
      <c r="M150" s="249"/>
      <c r="N150" s="250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0.038899999999999997</v>
      </c>
      <c r="Y150" s="236">
        <f>X150*K150</f>
        <v>0.2334</v>
      </c>
      <c r="Z150" s="236">
        <v>0</v>
      </c>
      <c r="AA150" s="237">
        <f>Z150*K150</f>
        <v>0</v>
      </c>
      <c r="AR150" s="21" t="s">
        <v>414</v>
      </c>
      <c r="AT150" s="21" t="s">
        <v>536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268</v>
      </c>
      <c r="BM150" s="21" t="s">
        <v>4050</v>
      </c>
    </row>
    <row r="151" s="1" customFormat="1" ht="38.25" customHeight="1">
      <c r="B151" s="45"/>
      <c r="C151" s="227" t="s">
        <v>270</v>
      </c>
      <c r="D151" s="227" t="s">
        <v>220</v>
      </c>
      <c r="E151" s="228" t="s">
        <v>1045</v>
      </c>
      <c r="F151" s="229" t="s">
        <v>1046</v>
      </c>
      <c r="G151" s="229"/>
      <c r="H151" s="229"/>
      <c r="I151" s="229"/>
      <c r="J151" s="230" t="s">
        <v>372</v>
      </c>
      <c r="K151" s="231">
        <v>2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268</v>
      </c>
      <c r="AT151" s="21" t="s">
        <v>220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268</v>
      </c>
      <c r="BM151" s="21" t="s">
        <v>4051</v>
      </c>
    </row>
    <row r="152" s="1" customFormat="1" ht="63.75" customHeight="1">
      <c r="B152" s="45"/>
      <c r="C152" s="243" t="s">
        <v>275</v>
      </c>
      <c r="D152" s="243" t="s">
        <v>536</v>
      </c>
      <c r="E152" s="244" t="s">
        <v>1049</v>
      </c>
      <c r="F152" s="245" t="s">
        <v>1050</v>
      </c>
      <c r="G152" s="245"/>
      <c r="H152" s="245"/>
      <c r="I152" s="245"/>
      <c r="J152" s="246" t="s">
        <v>372</v>
      </c>
      <c r="K152" s="247">
        <v>2</v>
      </c>
      <c r="L152" s="248">
        <v>0</v>
      </c>
      <c r="M152" s="249"/>
      <c r="N152" s="250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0.027</v>
      </c>
      <c r="Y152" s="236">
        <f>X152*K152</f>
        <v>0.053999999999999999</v>
      </c>
      <c r="Z152" s="236">
        <v>0</v>
      </c>
      <c r="AA152" s="237">
        <f>Z152*K152</f>
        <v>0</v>
      </c>
      <c r="AR152" s="21" t="s">
        <v>414</v>
      </c>
      <c r="AT152" s="21" t="s">
        <v>536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268</v>
      </c>
      <c r="BM152" s="21" t="s">
        <v>4052</v>
      </c>
    </row>
    <row r="153" s="1" customFormat="1" ht="38.25" customHeight="1">
      <c r="B153" s="45"/>
      <c r="C153" s="227" t="s">
        <v>11</v>
      </c>
      <c r="D153" s="227" t="s">
        <v>220</v>
      </c>
      <c r="E153" s="228" t="s">
        <v>1065</v>
      </c>
      <c r="F153" s="229" t="s">
        <v>1066</v>
      </c>
      <c r="G153" s="229"/>
      <c r="H153" s="229"/>
      <c r="I153" s="229"/>
      <c r="J153" s="230" t="s">
        <v>372</v>
      </c>
      <c r="K153" s="231">
        <v>2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0.00040000000000000002</v>
      </c>
      <c r="Y153" s="236">
        <f>X153*K153</f>
        <v>0.00080000000000000004</v>
      </c>
      <c r="Z153" s="236">
        <v>0</v>
      </c>
      <c r="AA153" s="237">
        <f>Z153*K153</f>
        <v>0</v>
      </c>
      <c r="AR153" s="21" t="s">
        <v>268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268</v>
      </c>
      <c r="BM153" s="21" t="s">
        <v>4053</v>
      </c>
    </row>
    <row r="154" s="1" customFormat="1" ht="25.5" customHeight="1">
      <c r="B154" s="45"/>
      <c r="C154" s="243" t="s">
        <v>268</v>
      </c>
      <c r="D154" s="243" t="s">
        <v>536</v>
      </c>
      <c r="E154" s="244" t="s">
        <v>1069</v>
      </c>
      <c r="F154" s="245" t="s">
        <v>1070</v>
      </c>
      <c r="G154" s="245"/>
      <c r="H154" s="245"/>
      <c r="I154" s="245"/>
      <c r="J154" s="246" t="s">
        <v>372</v>
      </c>
      <c r="K154" s="247">
        <v>2</v>
      </c>
      <c r="L154" s="248">
        <v>0</v>
      </c>
      <c r="M154" s="249"/>
      <c r="N154" s="250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0.017000000000000001</v>
      </c>
      <c r="Y154" s="236">
        <f>X154*K154</f>
        <v>0.034000000000000002</v>
      </c>
      <c r="Z154" s="236">
        <v>0</v>
      </c>
      <c r="AA154" s="237">
        <f>Z154*K154</f>
        <v>0</v>
      </c>
      <c r="AR154" s="21" t="s">
        <v>414</v>
      </c>
      <c r="AT154" s="21" t="s">
        <v>536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268</v>
      </c>
      <c r="BM154" s="21" t="s">
        <v>4054</v>
      </c>
    </row>
    <row r="155" s="1" customFormat="1" ht="25.5" customHeight="1">
      <c r="B155" s="45"/>
      <c r="C155" s="227" t="s">
        <v>354</v>
      </c>
      <c r="D155" s="227" t="s">
        <v>220</v>
      </c>
      <c r="E155" s="228" t="s">
        <v>1073</v>
      </c>
      <c r="F155" s="229" t="s">
        <v>1074</v>
      </c>
      <c r="G155" s="229"/>
      <c r="H155" s="229"/>
      <c r="I155" s="229"/>
      <c r="J155" s="230" t="s">
        <v>273</v>
      </c>
      <c r="K155" s="242">
        <v>0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268</v>
      </c>
      <c r="AT155" s="21" t="s">
        <v>220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268</v>
      </c>
      <c r="BM155" s="21" t="s">
        <v>4055</v>
      </c>
    </row>
    <row r="156" s="10" customFormat="1" ht="29.88" customHeight="1">
      <c r="B156" s="213"/>
      <c r="C156" s="214"/>
      <c r="D156" s="224" t="s">
        <v>298</v>
      </c>
      <c r="E156" s="224"/>
      <c r="F156" s="224"/>
      <c r="G156" s="224"/>
      <c r="H156" s="224"/>
      <c r="I156" s="224"/>
      <c r="J156" s="224"/>
      <c r="K156" s="224"/>
      <c r="L156" s="224"/>
      <c r="M156" s="224"/>
      <c r="N156" s="238">
        <f>BK156</f>
        <v>0</v>
      </c>
      <c r="O156" s="239"/>
      <c r="P156" s="239"/>
      <c r="Q156" s="239"/>
      <c r="R156" s="217"/>
      <c r="T156" s="218"/>
      <c r="U156" s="214"/>
      <c r="V156" s="214"/>
      <c r="W156" s="219">
        <f>SUM(W157:W159)</f>
        <v>0</v>
      </c>
      <c r="X156" s="214"/>
      <c r="Y156" s="219">
        <f>SUM(Y157:Y159)</f>
        <v>2.1667774999999998</v>
      </c>
      <c r="Z156" s="214"/>
      <c r="AA156" s="220">
        <f>SUM(AA157:AA159)</f>
        <v>0</v>
      </c>
      <c r="AR156" s="221" t="s">
        <v>93</v>
      </c>
      <c r="AT156" s="222" t="s">
        <v>83</v>
      </c>
      <c r="AU156" s="222" t="s">
        <v>40</v>
      </c>
      <c r="AY156" s="221" t="s">
        <v>219</v>
      </c>
      <c r="BK156" s="223">
        <f>SUM(BK157:BK159)</f>
        <v>0</v>
      </c>
    </row>
    <row r="157" s="1" customFormat="1" ht="25.5" customHeight="1">
      <c r="B157" s="45"/>
      <c r="C157" s="227" t="s">
        <v>358</v>
      </c>
      <c r="D157" s="227" t="s">
        <v>220</v>
      </c>
      <c r="E157" s="228" t="s">
        <v>1207</v>
      </c>
      <c r="F157" s="229" t="s">
        <v>1208</v>
      </c>
      <c r="G157" s="229"/>
      <c r="H157" s="229"/>
      <c r="I157" s="229"/>
      <c r="J157" s="230" t="s">
        <v>223</v>
      </c>
      <c r="K157" s="231">
        <v>149.94999999999999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0.012</v>
      </c>
      <c r="Y157" s="236">
        <f>X157*K157</f>
        <v>1.7993999999999999</v>
      </c>
      <c r="Z157" s="236">
        <v>0</v>
      </c>
      <c r="AA157" s="237">
        <f>Z157*K157</f>
        <v>0</v>
      </c>
      <c r="AR157" s="21" t="s">
        <v>268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268</v>
      </c>
      <c r="BM157" s="21" t="s">
        <v>4056</v>
      </c>
    </row>
    <row r="158" s="1" customFormat="1" ht="38.25" customHeight="1">
      <c r="B158" s="45"/>
      <c r="C158" s="227" t="s">
        <v>362</v>
      </c>
      <c r="D158" s="227" t="s">
        <v>4057</v>
      </c>
      <c r="E158" s="228" t="s">
        <v>1211</v>
      </c>
      <c r="F158" s="229" t="s">
        <v>1212</v>
      </c>
      <c r="G158" s="229"/>
      <c r="H158" s="229"/>
      <c r="I158" s="229"/>
      <c r="J158" s="230" t="s">
        <v>223</v>
      </c>
      <c r="K158" s="231">
        <v>149.94999999999999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0.0024499999999999999</v>
      </c>
      <c r="Y158" s="236">
        <f>X158*K158</f>
        <v>0.36737749999999997</v>
      </c>
      <c r="Z158" s="236">
        <v>0</v>
      </c>
      <c r="AA158" s="237">
        <f>Z158*K158</f>
        <v>0</v>
      </c>
      <c r="AR158" s="21" t="s">
        <v>268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268</v>
      </c>
      <c r="BM158" s="21" t="s">
        <v>4058</v>
      </c>
    </row>
    <row r="159" s="1" customFormat="1" ht="25.5" customHeight="1">
      <c r="B159" s="45"/>
      <c r="C159" s="227" t="s">
        <v>366</v>
      </c>
      <c r="D159" s="227" t="s">
        <v>220</v>
      </c>
      <c r="E159" s="228" t="s">
        <v>1215</v>
      </c>
      <c r="F159" s="229" t="s">
        <v>1216</v>
      </c>
      <c r="G159" s="229"/>
      <c r="H159" s="229"/>
      <c r="I159" s="229"/>
      <c r="J159" s="230" t="s">
        <v>273</v>
      </c>
      <c r="K159" s="242">
        <v>0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268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268</v>
      </c>
      <c r="BM159" s="21" t="s">
        <v>4059</v>
      </c>
    </row>
    <row r="160" s="10" customFormat="1" ht="29.88" customHeight="1">
      <c r="B160" s="213"/>
      <c r="C160" s="214"/>
      <c r="D160" s="224" t="s">
        <v>302</v>
      </c>
      <c r="E160" s="224"/>
      <c r="F160" s="224"/>
      <c r="G160" s="224"/>
      <c r="H160" s="224"/>
      <c r="I160" s="224"/>
      <c r="J160" s="224"/>
      <c r="K160" s="224"/>
      <c r="L160" s="224"/>
      <c r="M160" s="224"/>
      <c r="N160" s="238">
        <f>BK160</f>
        <v>0</v>
      </c>
      <c r="O160" s="239"/>
      <c r="P160" s="239"/>
      <c r="Q160" s="239"/>
      <c r="R160" s="217"/>
      <c r="T160" s="218"/>
      <c r="U160" s="214"/>
      <c r="V160" s="214"/>
      <c r="W160" s="219">
        <f>W161</f>
        <v>0</v>
      </c>
      <c r="X160" s="214"/>
      <c r="Y160" s="219">
        <f>Y161</f>
        <v>0.061390440000000004</v>
      </c>
      <c r="Z160" s="214"/>
      <c r="AA160" s="220">
        <f>AA161</f>
        <v>0</v>
      </c>
      <c r="AR160" s="221" t="s">
        <v>93</v>
      </c>
      <c r="AT160" s="222" t="s">
        <v>83</v>
      </c>
      <c r="AU160" s="222" t="s">
        <v>40</v>
      </c>
      <c r="AY160" s="221" t="s">
        <v>219</v>
      </c>
      <c r="BK160" s="223">
        <f>BK161</f>
        <v>0</v>
      </c>
    </row>
    <row r="161" s="1" customFormat="1" ht="38.25" customHeight="1">
      <c r="B161" s="45"/>
      <c r="C161" s="227" t="s">
        <v>10</v>
      </c>
      <c r="D161" s="227" t="s">
        <v>220</v>
      </c>
      <c r="E161" s="228" t="s">
        <v>1271</v>
      </c>
      <c r="F161" s="229" t="s">
        <v>1272</v>
      </c>
      <c r="G161" s="229"/>
      <c r="H161" s="229"/>
      <c r="I161" s="229"/>
      <c r="J161" s="230" t="s">
        <v>223</v>
      </c>
      <c r="K161" s="231">
        <v>227.37200000000001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0.00027</v>
      </c>
      <c r="Y161" s="236">
        <f>X161*K161</f>
        <v>0.061390440000000004</v>
      </c>
      <c r="Z161" s="236">
        <v>0</v>
      </c>
      <c r="AA161" s="237">
        <f>Z161*K161</f>
        <v>0</v>
      </c>
      <c r="AR161" s="21" t="s">
        <v>268</v>
      </c>
      <c r="AT161" s="21" t="s">
        <v>220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268</v>
      </c>
      <c r="BM161" s="21" t="s">
        <v>4060</v>
      </c>
    </row>
    <row r="162" s="10" customFormat="1" ht="29.88" customHeight="1">
      <c r="B162" s="213"/>
      <c r="C162" s="214"/>
      <c r="D162" s="224" t="s">
        <v>303</v>
      </c>
      <c r="E162" s="224"/>
      <c r="F162" s="224"/>
      <c r="G162" s="224"/>
      <c r="H162" s="224"/>
      <c r="I162" s="224"/>
      <c r="J162" s="224"/>
      <c r="K162" s="224"/>
      <c r="L162" s="224"/>
      <c r="M162" s="224"/>
      <c r="N162" s="238">
        <f>BK162</f>
        <v>0</v>
      </c>
      <c r="O162" s="239"/>
      <c r="P162" s="239"/>
      <c r="Q162" s="239"/>
      <c r="R162" s="217"/>
      <c r="T162" s="218"/>
      <c r="U162" s="214"/>
      <c r="V162" s="214"/>
      <c r="W162" s="219">
        <f>SUM(W163:W164)</f>
        <v>0</v>
      </c>
      <c r="X162" s="214"/>
      <c r="Y162" s="219">
        <f>SUM(Y163:Y164)</f>
        <v>0</v>
      </c>
      <c r="Z162" s="214"/>
      <c r="AA162" s="220">
        <f>SUM(AA163:AA164)</f>
        <v>0</v>
      </c>
      <c r="AR162" s="221" t="s">
        <v>93</v>
      </c>
      <c r="AT162" s="222" t="s">
        <v>83</v>
      </c>
      <c r="AU162" s="222" t="s">
        <v>40</v>
      </c>
      <c r="AY162" s="221" t="s">
        <v>219</v>
      </c>
      <c r="BK162" s="223">
        <f>SUM(BK163:BK164)</f>
        <v>0</v>
      </c>
    </row>
    <row r="163" s="1" customFormat="1" ht="25.5" customHeight="1">
      <c r="B163" s="45"/>
      <c r="C163" s="227" t="s">
        <v>374</v>
      </c>
      <c r="D163" s="227" t="s">
        <v>220</v>
      </c>
      <c r="E163" s="228" t="s">
        <v>1275</v>
      </c>
      <c r="F163" s="229" t="s">
        <v>1276</v>
      </c>
      <c r="G163" s="229"/>
      <c r="H163" s="229"/>
      <c r="I163" s="229"/>
      <c r="J163" s="230" t="s">
        <v>223</v>
      </c>
      <c r="K163" s="231">
        <v>18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268</v>
      </c>
      <c r="AT163" s="21" t="s">
        <v>220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268</v>
      </c>
      <c r="BM163" s="21" t="s">
        <v>4061</v>
      </c>
    </row>
    <row r="164" s="1" customFormat="1" ht="25.5" customHeight="1">
      <c r="B164" s="45"/>
      <c r="C164" s="227" t="s">
        <v>378</v>
      </c>
      <c r="D164" s="227" t="s">
        <v>220</v>
      </c>
      <c r="E164" s="228" t="s">
        <v>1279</v>
      </c>
      <c r="F164" s="229" t="s">
        <v>1280</v>
      </c>
      <c r="G164" s="229"/>
      <c r="H164" s="229"/>
      <c r="I164" s="229"/>
      <c r="J164" s="230" t="s">
        <v>273</v>
      </c>
      <c r="K164" s="242">
        <v>0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268</v>
      </c>
      <c r="AT164" s="21" t="s">
        <v>220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268</v>
      </c>
      <c r="BM164" s="21" t="s">
        <v>4062</v>
      </c>
    </row>
    <row r="165" s="1" customFormat="1" ht="49.92" customHeight="1">
      <c r="B165" s="45"/>
      <c r="C165" s="46"/>
      <c r="D165" s="215" t="s">
        <v>282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240">
        <f>BK165</f>
        <v>0</v>
      </c>
      <c r="O165" s="241"/>
      <c r="P165" s="241"/>
      <c r="Q165" s="241"/>
      <c r="R165" s="47"/>
      <c r="T165" s="201"/>
      <c r="U165" s="71"/>
      <c r="V165" s="71"/>
      <c r="W165" s="71"/>
      <c r="X165" s="71"/>
      <c r="Y165" s="71"/>
      <c r="Z165" s="71"/>
      <c r="AA165" s="73"/>
      <c r="AT165" s="21" t="s">
        <v>83</v>
      </c>
      <c r="AU165" s="21" t="s">
        <v>84</v>
      </c>
      <c r="AY165" s="21" t="s">
        <v>283</v>
      </c>
      <c r="BK165" s="152">
        <v>0</v>
      </c>
    </row>
    <row r="166" s="1" customFormat="1" ht="6.96" customHeight="1"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</row>
  </sheetData>
  <sheetProtection sheet="1" formatColumns="0" formatRows="0" objects="1" scenarios="1" spinCount="10" saltValue="sloYB1rrUob2hqkL9GjreALonRP7ASEIv5ctEoaPaHIImynrHKxCoN/jI6/OES9ioPpGAk93Hh5lbCr3c/ArEw==" hashValue="qv3m7LswboZHNRo3WZR5qGSBJEwyCk/E+CMizF/6/gTL3hqslkKgq/NbLxDWa9knIFsMSxGuBy97FRqerw3fdA==" algorithmName="SHA-512" password="CC35"/>
  <mergeCells count="161">
    <mergeCell ref="F164:I164"/>
    <mergeCell ref="F161:I161"/>
    <mergeCell ref="L161:M161"/>
    <mergeCell ref="N161:Q161"/>
    <mergeCell ref="F163:I163"/>
    <mergeCell ref="L163:M163"/>
    <mergeCell ref="N163:Q163"/>
    <mergeCell ref="L164:M164"/>
    <mergeCell ref="N164:Q164"/>
    <mergeCell ref="N160:Q160"/>
    <mergeCell ref="N162:Q162"/>
    <mergeCell ref="N165:Q165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N96:Q96"/>
    <mergeCell ref="N97:Q97"/>
    <mergeCell ref="N98:Q98"/>
    <mergeCell ref="N99:Q99"/>
    <mergeCell ref="N100:Q100"/>
    <mergeCell ref="N101:Q101"/>
    <mergeCell ref="N103:Q103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21:P121"/>
    <mergeCell ref="F119:P119"/>
    <mergeCell ref="F120:P120"/>
    <mergeCell ref="F122:P122"/>
    <mergeCell ref="M124:P124"/>
    <mergeCell ref="M126:Q126"/>
    <mergeCell ref="M127:Q127"/>
    <mergeCell ref="F129:I129"/>
    <mergeCell ref="L129:M129"/>
    <mergeCell ref="N129:Q129"/>
    <mergeCell ref="N130:Q130"/>
    <mergeCell ref="N131:Q131"/>
    <mergeCell ref="N132:Q132"/>
    <mergeCell ref="F133:I133"/>
    <mergeCell ref="F134:I134"/>
    <mergeCell ref="L133:M133"/>
    <mergeCell ref="N133:Q133"/>
    <mergeCell ref="L134:M134"/>
    <mergeCell ref="N134:Q134"/>
    <mergeCell ref="L135:M135"/>
    <mergeCell ref="N135:Q135"/>
    <mergeCell ref="N137:Q137"/>
    <mergeCell ref="N138:Q138"/>
    <mergeCell ref="N136:Q136"/>
    <mergeCell ref="F135:I135"/>
    <mergeCell ref="F140:I140"/>
    <mergeCell ref="F138:I138"/>
    <mergeCell ref="F137:I137"/>
    <mergeCell ref="L137:M137"/>
    <mergeCell ref="L138:M138"/>
    <mergeCell ref="L140:M140"/>
    <mergeCell ref="N140:Q140"/>
    <mergeCell ref="F141:I141"/>
    <mergeCell ref="L141:M141"/>
    <mergeCell ref="N141:Q141"/>
    <mergeCell ref="N139:Q139"/>
    <mergeCell ref="F143:I143"/>
    <mergeCell ref="F146:I146"/>
    <mergeCell ref="L143:M143"/>
    <mergeCell ref="N143:Q143"/>
    <mergeCell ref="L146:M146"/>
    <mergeCell ref="N146:Q146"/>
    <mergeCell ref="F147:I147"/>
    <mergeCell ref="L147:M147"/>
    <mergeCell ref="N147:Q147"/>
    <mergeCell ref="N142:Q142"/>
    <mergeCell ref="N144:Q144"/>
    <mergeCell ref="N145:Q145"/>
    <mergeCell ref="F149:I149"/>
    <mergeCell ref="F151:I151"/>
    <mergeCell ref="L149:M149"/>
    <mergeCell ref="N149:Q149"/>
    <mergeCell ref="F150:I150"/>
    <mergeCell ref="L150:M150"/>
    <mergeCell ref="N150:Q150"/>
    <mergeCell ref="L151:M151"/>
    <mergeCell ref="N151:Q151"/>
    <mergeCell ref="N148:Q148"/>
    <mergeCell ref="F152:I152"/>
    <mergeCell ref="F154:I154"/>
    <mergeCell ref="L152:M152"/>
    <mergeCell ref="N152:Q152"/>
    <mergeCell ref="F153:I153"/>
    <mergeCell ref="L153:M153"/>
    <mergeCell ref="N153:Q153"/>
    <mergeCell ref="L154:M154"/>
    <mergeCell ref="N154:Q154"/>
    <mergeCell ref="L155:M155"/>
    <mergeCell ref="N155:Q155"/>
    <mergeCell ref="F155:I155"/>
    <mergeCell ref="F158:I158"/>
    <mergeCell ref="F157:I157"/>
    <mergeCell ref="L157:M157"/>
    <mergeCell ref="N157:Q157"/>
    <mergeCell ref="L158:M158"/>
    <mergeCell ref="N158:Q158"/>
    <mergeCell ref="F159:I159"/>
    <mergeCell ref="L159:M159"/>
    <mergeCell ref="N159:Q159"/>
    <mergeCell ref="N156:Q156"/>
    <mergeCell ref="H1:K1"/>
    <mergeCell ref="C2:Q2"/>
    <mergeCell ref="C4:Q4"/>
    <mergeCell ref="F6:P6"/>
    <mergeCell ref="F8:P8"/>
    <mergeCell ref="F7:P7"/>
    <mergeCell ref="F9:P9"/>
    <mergeCell ref="S2:AC2"/>
  </mergeCells>
  <hyperlinks>
    <hyperlink ref="F1:G1" location="C2" display="1) Krycí list rozpočtu"/>
    <hyperlink ref="H1:K1" location="C88" display="2) Rekapitulace rozpočtu"/>
    <hyperlink ref="L1" location="C12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152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4037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183</v>
      </c>
      <c r="E8" s="30"/>
      <c r="F8" s="163" t="s">
        <v>284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1286</v>
      </c>
      <c r="E9" s="46"/>
      <c r="F9" s="35" t="s">
        <v>1336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21</v>
      </c>
      <c r="E10" s="46"/>
      <c r="F10" s="32" t="s">
        <v>22</v>
      </c>
      <c r="G10" s="46"/>
      <c r="H10" s="46"/>
      <c r="I10" s="46"/>
      <c r="J10" s="46"/>
      <c r="K10" s="46"/>
      <c r="L10" s="46"/>
      <c r="M10" s="37" t="s">
        <v>23</v>
      </c>
      <c r="N10" s="46"/>
      <c r="O10" s="32" t="s">
        <v>22</v>
      </c>
      <c r="P10" s="46"/>
      <c r="Q10" s="46"/>
      <c r="R10" s="47"/>
    </row>
    <row r="11" s="1" customFormat="1" ht="14.4" customHeight="1">
      <c r="B11" s="45"/>
      <c r="C11" s="46"/>
      <c r="D11" s="37" t="s">
        <v>24</v>
      </c>
      <c r="E11" s="46"/>
      <c r="F11" s="32" t="s">
        <v>25</v>
      </c>
      <c r="G11" s="46"/>
      <c r="H11" s="46"/>
      <c r="I11" s="46"/>
      <c r="J11" s="46"/>
      <c r="K11" s="46"/>
      <c r="L11" s="46"/>
      <c r="M11" s="37" t="s">
        <v>26</v>
      </c>
      <c r="N11" s="46"/>
      <c r="O11" s="164" t="str">
        <f>'Rekapitulace stavby'!AN8</f>
        <v>5. 3. 2018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28</v>
      </c>
      <c r="E13" s="46"/>
      <c r="F13" s="46"/>
      <c r="G13" s="46"/>
      <c r="H13" s="46"/>
      <c r="I13" s="46"/>
      <c r="J13" s="46"/>
      <c r="K13" s="46"/>
      <c r="L13" s="46"/>
      <c r="M13" s="37" t="s">
        <v>29</v>
      </c>
      <c r="N13" s="46"/>
      <c r="O13" s="32" t="s">
        <v>30</v>
      </c>
      <c r="P13" s="32"/>
      <c r="Q13" s="46"/>
      <c r="R13" s="47"/>
    </row>
    <row r="14" s="1" customFormat="1" ht="18" customHeight="1">
      <c r="B14" s="45"/>
      <c r="C14" s="46"/>
      <c r="D14" s="46"/>
      <c r="E14" s="32" t="s">
        <v>31</v>
      </c>
      <c r="F14" s="46"/>
      <c r="G14" s="46"/>
      <c r="H14" s="46"/>
      <c r="I14" s="46"/>
      <c r="J14" s="46"/>
      <c r="K14" s="46"/>
      <c r="L14" s="46"/>
      <c r="M14" s="37" t="s">
        <v>32</v>
      </c>
      <c r="N14" s="46"/>
      <c r="O14" s="32" t="s">
        <v>22</v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33</v>
      </c>
      <c r="E16" s="46"/>
      <c r="F16" s="46"/>
      <c r="G16" s="46"/>
      <c r="H16" s="46"/>
      <c r="I16" s="46"/>
      <c r="J16" s="46"/>
      <c r="K16" s="46"/>
      <c r="L16" s="46"/>
      <c r="M16" s="37" t="s">
        <v>29</v>
      </c>
      <c r="N16" s="46"/>
      <c r="O16" s="38" t="str">
        <f>IF('Rekapitulace stavby'!AN13="","",'Rekapitulace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IF('Rekapitulace stavby'!E14="","",'Rekapitulace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32</v>
      </c>
      <c r="N17" s="46"/>
      <c r="O17" s="38" t="str">
        <f>IF('Rekapitulace stavby'!AN14="","",'Rekapitulace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35</v>
      </c>
      <c r="E19" s="46"/>
      <c r="F19" s="46"/>
      <c r="G19" s="46"/>
      <c r="H19" s="46"/>
      <c r="I19" s="46"/>
      <c r="J19" s="46"/>
      <c r="K19" s="46"/>
      <c r="L19" s="46"/>
      <c r="M19" s="37" t="s">
        <v>29</v>
      </c>
      <c r="N19" s="46"/>
      <c r="O19" s="32" t="s">
        <v>36</v>
      </c>
      <c r="P19" s="32"/>
      <c r="Q19" s="46"/>
      <c r="R19" s="47"/>
    </row>
    <row r="20" s="1" customFormat="1" ht="18" customHeight="1">
      <c r="B20" s="45"/>
      <c r="C20" s="46"/>
      <c r="D20" s="46"/>
      <c r="E20" s="32" t="s">
        <v>37</v>
      </c>
      <c r="F20" s="46"/>
      <c r="G20" s="46"/>
      <c r="H20" s="46"/>
      <c r="I20" s="46"/>
      <c r="J20" s="46"/>
      <c r="K20" s="46"/>
      <c r="L20" s="46"/>
      <c r="M20" s="37" t="s">
        <v>32</v>
      </c>
      <c r="N20" s="46"/>
      <c r="O20" s="32" t="s">
        <v>38</v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41</v>
      </c>
      <c r="E22" s="46"/>
      <c r="F22" s="46"/>
      <c r="G22" s="46"/>
      <c r="H22" s="46"/>
      <c r="I22" s="46"/>
      <c r="J22" s="46"/>
      <c r="K22" s="46"/>
      <c r="L22" s="46"/>
      <c r="M22" s="37" t="s">
        <v>29</v>
      </c>
      <c r="N22" s="46"/>
      <c r="O22" s="32" t="s">
        <v>36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37</v>
      </c>
      <c r="F23" s="46"/>
      <c r="G23" s="46"/>
      <c r="H23" s="46"/>
      <c r="I23" s="46"/>
      <c r="J23" s="46"/>
      <c r="K23" s="46"/>
      <c r="L23" s="46"/>
      <c r="M23" s="37" t="s">
        <v>32</v>
      </c>
      <c r="N23" s="46"/>
      <c r="O23" s="32" t="s">
        <v>38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43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85.5" customHeight="1">
      <c r="B26" s="45"/>
      <c r="C26" s="46"/>
      <c r="D26" s="46"/>
      <c r="E26" s="41" t="s">
        <v>44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184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169</v>
      </c>
      <c r="E30" s="46"/>
      <c r="F30" s="46"/>
      <c r="G30" s="46"/>
      <c r="H30" s="46"/>
      <c r="I30" s="46"/>
      <c r="J30" s="46"/>
      <c r="K30" s="46"/>
      <c r="L30" s="46"/>
      <c r="M30" s="44">
        <f>N94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47</v>
      </c>
      <c r="E32" s="46"/>
      <c r="F32" s="46"/>
      <c r="G32" s="46"/>
      <c r="H32" s="46"/>
      <c r="I32" s="46"/>
      <c r="J32" s="46"/>
      <c r="K32" s="46"/>
      <c r="L32" s="46"/>
      <c r="M32" s="168">
        <f>ROUND(M29+M30,0)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48</v>
      </c>
      <c r="E34" s="53" t="s">
        <v>49</v>
      </c>
      <c r="F34" s="54">
        <v>0.20999999999999999</v>
      </c>
      <c r="G34" s="169" t="s">
        <v>50</v>
      </c>
      <c r="H34" s="170">
        <f>(SUM(BE94:BE101)+SUM(BE121:BE127))</f>
        <v>0</v>
      </c>
      <c r="I34" s="46"/>
      <c r="J34" s="46"/>
      <c r="K34" s="46"/>
      <c r="L34" s="46"/>
      <c r="M34" s="170">
        <f>ROUND((SUM(BE94:BE101)+SUM(BE121:BE127)), 0)*F34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51</v>
      </c>
      <c r="F35" s="54">
        <v>0.14999999999999999</v>
      </c>
      <c r="G35" s="169" t="s">
        <v>50</v>
      </c>
      <c r="H35" s="170">
        <f>(SUM(BF94:BF101)+SUM(BF121:BF127))</f>
        <v>0</v>
      </c>
      <c r="I35" s="46"/>
      <c r="J35" s="46"/>
      <c r="K35" s="46"/>
      <c r="L35" s="46"/>
      <c r="M35" s="170">
        <f>ROUND((SUM(BF94:BF101)+SUM(BF121:BF127)), 0)*F35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52</v>
      </c>
      <c r="F36" s="54">
        <v>0.20999999999999999</v>
      </c>
      <c r="G36" s="169" t="s">
        <v>50</v>
      </c>
      <c r="H36" s="170">
        <f>(SUM(BG94:BG101)+SUM(BG121:BG127))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53</v>
      </c>
      <c r="F37" s="54">
        <v>0.14999999999999999</v>
      </c>
      <c r="G37" s="169" t="s">
        <v>50</v>
      </c>
      <c r="H37" s="170">
        <f>(SUM(BH94:BH101)+SUM(BH121:BH127))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54</v>
      </c>
      <c r="F38" s="54">
        <v>0</v>
      </c>
      <c r="G38" s="169" t="s">
        <v>50</v>
      </c>
      <c r="H38" s="170">
        <f>(SUM(BI94:BI101)+SUM(BI121:BI127))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55</v>
      </c>
      <c r="E40" s="102"/>
      <c r="F40" s="102"/>
      <c r="G40" s="172" t="s">
        <v>56</v>
      </c>
      <c r="H40" s="173" t="s">
        <v>57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4037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183</v>
      </c>
      <c r="D80" s="30"/>
      <c r="E80" s="30"/>
      <c r="F80" s="163" t="s">
        <v>284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1286</v>
      </c>
      <c r="D81" s="46"/>
      <c r="E81" s="46"/>
      <c r="F81" s="86" t="str">
        <f>F9</f>
        <v>002 - Vzduchotechnika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24</v>
      </c>
      <c r="D83" s="46"/>
      <c r="E83" s="46"/>
      <c r="F83" s="32" t="str">
        <f>F11</f>
        <v>Dobruška</v>
      </c>
      <c r="G83" s="46"/>
      <c r="H83" s="46"/>
      <c r="I83" s="46"/>
      <c r="J83" s="46"/>
      <c r="K83" s="37" t="s">
        <v>26</v>
      </c>
      <c r="L83" s="46"/>
      <c r="M83" s="89" t="str">
        <f>IF(O11="","",O11)</f>
        <v>5. 3. 2018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28</v>
      </c>
      <c r="D85" s="46"/>
      <c r="E85" s="46"/>
      <c r="F85" s="32" t="str">
        <f>E14</f>
        <v>SŠ - Podorlické vzdělávací centrum Dobruška</v>
      </c>
      <c r="G85" s="46"/>
      <c r="H85" s="46"/>
      <c r="I85" s="46"/>
      <c r="J85" s="46"/>
      <c r="K85" s="37" t="s">
        <v>35</v>
      </c>
      <c r="L85" s="46"/>
      <c r="M85" s="32" t="str">
        <f>E20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33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41</v>
      </c>
      <c r="L86" s="46"/>
      <c r="M86" s="32" t="str">
        <f>E23</f>
        <v>ApA Architektonicko-projekt.ateliér Vamberk s.r.o.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186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187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188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N121</f>
        <v>0</v>
      </c>
      <c r="O90" s="183"/>
      <c r="P90" s="183"/>
      <c r="Q90" s="183"/>
      <c r="R90" s="47"/>
      <c r="T90" s="179"/>
      <c r="U90" s="179"/>
      <c r="AU90" s="21" t="s">
        <v>189</v>
      </c>
    </row>
    <row r="91" s="7" customFormat="1" ht="24.96" customHeight="1">
      <c r="B91" s="184"/>
      <c r="C91" s="185"/>
      <c r="D91" s="186" t="s">
        <v>194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N122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4063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N123</f>
        <v>0</v>
      </c>
      <c r="O92" s="133"/>
      <c r="P92" s="133"/>
      <c r="Q92" s="133"/>
      <c r="R92" s="191"/>
      <c r="T92" s="192"/>
      <c r="U92" s="192"/>
    </row>
    <row r="93" s="1" customFormat="1" ht="21.84" customHeight="1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  <c r="T93" s="179"/>
      <c r="U93" s="179"/>
    </row>
    <row r="94" s="1" customFormat="1" ht="29.28" customHeight="1">
      <c r="B94" s="45"/>
      <c r="C94" s="182" t="s">
        <v>197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183">
        <f>ROUND(N95+N96+N97+N98+N99+N100,0)</f>
        <v>0</v>
      </c>
      <c r="O94" s="193"/>
      <c r="P94" s="193"/>
      <c r="Q94" s="193"/>
      <c r="R94" s="47"/>
      <c r="T94" s="194"/>
      <c r="U94" s="195" t="s">
        <v>48</v>
      </c>
    </row>
    <row r="95" s="1" customFormat="1" ht="18" customHeight="1">
      <c r="B95" s="45"/>
      <c r="C95" s="46"/>
      <c r="D95" s="153" t="s">
        <v>198</v>
      </c>
      <c r="E95" s="147"/>
      <c r="F95" s="147"/>
      <c r="G95" s="147"/>
      <c r="H95" s="147"/>
      <c r="I95" s="46"/>
      <c r="J95" s="46"/>
      <c r="K95" s="46"/>
      <c r="L95" s="46"/>
      <c r="M95" s="46"/>
      <c r="N95" s="148">
        <f>ROUND(N90*T95,0)</f>
        <v>0</v>
      </c>
      <c r="O95" s="135"/>
      <c r="P95" s="135"/>
      <c r="Q95" s="135"/>
      <c r="R95" s="47"/>
      <c r="S95" s="196"/>
      <c r="T95" s="197"/>
      <c r="U95" s="198" t="s">
        <v>49</v>
      </c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9" t="s">
        <v>162</v>
      </c>
      <c r="AZ95" s="196"/>
      <c r="BA95" s="196"/>
      <c r="BB95" s="196"/>
      <c r="BC95" s="196"/>
      <c r="BD95" s="196"/>
      <c r="BE95" s="200">
        <f>IF(U95="základní",N95,0)</f>
        <v>0</v>
      </c>
      <c r="BF95" s="200">
        <f>IF(U95="snížená",N95,0)</f>
        <v>0</v>
      </c>
      <c r="BG95" s="200">
        <f>IF(U95="zákl. přenesená",N95,0)</f>
        <v>0</v>
      </c>
      <c r="BH95" s="200">
        <f>IF(U95="sníž. přenesená",N95,0)</f>
        <v>0</v>
      </c>
      <c r="BI95" s="200">
        <f>IF(U95="nulová",N95,0)</f>
        <v>0</v>
      </c>
      <c r="BJ95" s="199" t="s">
        <v>40</v>
      </c>
      <c r="BK95" s="196"/>
      <c r="BL95" s="196"/>
      <c r="BM95" s="196"/>
    </row>
    <row r="96" s="1" customFormat="1" ht="18" customHeight="1">
      <c r="B96" s="45"/>
      <c r="C96" s="46"/>
      <c r="D96" s="153" t="s">
        <v>199</v>
      </c>
      <c r="E96" s="147"/>
      <c r="F96" s="147"/>
      <c r="G96" s="147"/>
      <c r="H96" s="147"/>
      <c r="I96" s="46"/>
      <c r="J96" s="46"/>
      <c r="K96" s="46"/>
      <c r="L96" s="46"/>
      <c r="M96" s="46"/>
      <c r="N96" s="148">
        <f>ROUND(N90*T96,0)</f>
        <v>0</v>
      </c>
      <c r="O96" s="135"/>
      <c r="P96" s="135"/>
      <c r="Q96" s="135"/>
      <c r="R96" s="47"/>
      <c r="S96" s="196"/>
      <c r="T96" s="197"/>
      <c r="U96" s="198" t="s">
        <v>49</v>
      </c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9" t="s">
        <v>162</v>
      </c>
      <c r="AZ96" s="196"/>
      <c r="BA96" s="196"/>
      <c r="BB96" s="196"/>
      <c r="BC96" s="196"/>
      <c r="BD96" s="196"/>
      <c r="BE96" s="200">
        <f>IF(U96="základní",N96,0)</f>
        <v>0</v>
      </c>
      <c r="BF96" s="200">
        <f>IF(U96="snížená",N96,0)</f>
        <v>0</v>
      </c>
      <c r="BG96" s="200">
        <f>IF(U96="zákl. přenesená",N96,0)</f>
        <v>0</v>
      </c>
      <c r="BH96" s="200">
        <f>IF(U96="sníž. přenesená",N96,0)</f>
        <v>0</v>
      </c>
      <c r="BI96" s="200">
        <f>IF(U96="nulová",N96,0)</f>
        <v>0</v>
      </c>
      <c r="BJ96" s="199" t="s">
        <v>40</v>
      </c>
      <c r="BK96" s="196"/>
      <c r="BL96" s="196"/>
      <c r="BM96" s="196"/>
    </row>
    <row r="97" s="1" customFormat="1" ht="18" customHeight="1">
      <c r="B97" s="45"/>
      <c r="C97" s="46"/>
      <c r="D97" s="153" t="s">
        <v>200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ROUND(N90*T97,0)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201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ROUND(N90*T98,0)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202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ROUND(N90*T99,0)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47" t="s">
        <v>203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148">
        <f>ROUND(N90*T100,0)</f>
        <v>0</v>
      </c>
      <c r="O100" s="135"/>
      <c r="P100" s="135"/>
      <c r="Q100" s="135"/>
      <c r="R100" s="47"/>
      <c r="S100" s="196"/>
      <c r="T100" s="201"/>
      <c r="U100" s="202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204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7"/>
      <c r="T101" s="179"/>
      <c r="U101" s="179"/>
    </row>
    <row r="102" s="1" customFormat="1" ht="29.28" customHeight="1">
      <c r="B102" s="45"/>
      <c r="C102" s="158" t="s">
        <v>174</v>
      </c>
      <c r="D102" s="159"/>
      <c r="E102" s="159"/>
      <c r="F102" s="159"/>
      <c r="G102" s="159"/>
      <c r="H102" s="159"/>
      <c r="I102" s="159"/>
      <c r="J102" s="159"/>
      <c r="K102" s="159"/>
      <c r="L102" s="160">
        <f>ROUND(SUM(N90+N94),0)</f>
        <v>0</v>
      </c>
      <c r="M102" s="160"/>
      <c r="N102" s="160"/>
      <c r="O102" s="160"/>
      <c r="P102" s="160"/>
      <c r="Q102" s="160"/>
      <c r="R102" s="47"/>
      <c r="T102" s="179"/>
      <c r="U102" s="179"/>
    </row>
    <row r="103" s="1" customFormat="1" ht="6.96" customHeight="1">
      <c r="B103" s="74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6"/>
      <c r="T103" s="179"/>
      <c r="U103" s="179"/>
    </row>
    <row r="107" s="1" customFormat="1" ht="6.96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9"/>
    </row>
    <row r="108" s="1" customFormat="1" ht="36.96" customHeight="1">
      <c r="B108" s="45"/>
      <c r="C108" s="26" t="s">
        <v>205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</row>
    <row r="109" s="1" customFormat="1" ht="6.96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="1" customFormat="1" ht="30" customHeight="1">
      <c r="B110" s="45"/>
      <c r="C110" s="37" t="s">
        <v>19</v>
      </c>
      <c r="D110" s="46"/>
      <c r="E110" s="46"/>
      <c r="F110" s="163" t="str">
        <f>F6</f>
        <v>Dobruška - objekt výuky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46"/>
      <c r="R110" s="47"/>
    </row>
    <row r="111" ht="30" customHeight="1">
      <c r="B111" s="25"/>
      <c r="C111" s="37" t="s">
        <v>181</v>
      </c>
      <c r="D111" s="30"/>
      <c r="E111" s="30"/>
      <c r="F111" s="163" t="s">
        <v>4037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8"/>
    </row>
    <row r="112" ht="30" customHeight="1">
      <c r="B112" s="25"/>
      <c r="C112" s="37" t="s">
        <v>183</v>
      </c>
      <c r="D112" s="30"/>
      <c r="E112" s="30"/>
      <c r="F112" s="163" t="s">
        <v>284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8"/>
    </row>
    <row r="113" s="1" customFormat="1" ht="36.96" customHeight="1">
      <c r="B113" s="45"/>
      <c r="C113" s="84" t="s">
        <v>1286</v>
      </c>
      <c r="D113" s="46"/>
      <c r="E113" s="46"/>
      <c r="F113" s="86" t="str">
        <f>F9</f>
        <v>002 - Vzduchotechnika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6.96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18" customHeight="1">
      <c r="B115" s="45"/>
      <c r="C115" s="37" t="s">
        <v>24</v>
      </c>
      <c r="D115" s="46"/>
      <c r="E115" s="46"/>
      <c r="F115" s="32" t="str">
        <f>F11</f>
        <v>Dobruška</v>
      </c>
      <c r="G115" s="46"/>
      <c r="H115" s="46"/>
      <c r="I115" s="46"/>
      <c r="J115" s="46"/>
      <c r="K115" s="37" t="s">
        <v>26</v>
      </c>
      <c r="L115" s="46"/>
      <c r="M115" s="89" t="str">
        <f>IF(O11="","",O11)</f>
        <v>5. 3. 2018</v>
      </c>
      <c r="N115" s="89"/>
      <c r="O115" s="89"/>
      <c r="P115" s="89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>
      <c r="B117" s="45"/>
      <c r="C117" s="37" t="s">
        <v>28</v>
      </c>
      <c r="D117" s="46"/>
      <c r="E117" s="46"/>
      <c r="F117" s="32" t="str">
        <f>E14</f>
        <v>SŠ - Podorlické vzdělávací centrum Dobruška</v>
      </c>
      <c r="G117" s="46"/>
      <c r="H117" s="46"/>
      <c r="I117" s="46"/>
      <c r="J117" s="46"/>
      <c r="K117" s="37" t="s">
        <v>35</v>
      </c>
      <c r="L117" s="46"/>
      <c r="M117" s="32" t="str">
        <f>E20</f>
        <v>ApA Architektonicko-projekt.ateliér Vamberk s.r.o.</v>
      </c>
      <c r="N117" s="32"/>
      <c r="O117" s="32"/>
      <c r="P117" s="32"/>
      <c r="Q117" s="32"/>
      <c r="R117" s="47"/>
    </row>
    <row r="118" s="1" customFormat="1" ht="14.4" customHeight="1">
      <c r="B118" s="45"/>
      <c r="C118" s="37" t="s">
        <v>33</v>
      </c>
      <c r="D118" s="46"/>
      <c r="E118" s="46"/>
      <c r="F118" s="32" t="str">
        <f>IF(E17="","",E17)</f>
        <v>Vyplň údaj</v>
      </c>
      <c r="G118" s="46"/>
      <c r="H118" s="46"/>
      <c r="I118" s="46"/>
      <c r="J118" s="46"/>
      <c r="K118" s="37" t="s">
        <v>41</v>
      </c>
      <c r="L118" s="46"/>
      <c r="M118" s="32" t="str">
        <f>E23</f>
        <v>ApA Architektonicko-projekt.ateliér Vamberk s.r.o.</v>
      </c>
      <c r="N118" s="32"/>
      <c r="O118" s="32"/>
      <c r="P118" s="32"/>
      <c r="Q118" s="32"/>
      <c r="R118" s="47"/>
    </row>
    <row r="119" s="1" customFormat="1" ht="10.32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9" customFormat="1" ht="29.28" customHeight="1">
      <c r="B120" s="203"/>
      <c r="C120" s="204" t="s">
        <v>206</v>
      </c>
      <c r="D120" s="205" t="s">
        <v>207</v>
      </c>
      <c r="E120" s="205" t="s">
        <v>66</v>
      </c>
      <c r="F120" s="205" t="s">
        <v>208</v>
      </c>
      <c r="G120" s="205"/>
      <c r="H120" s="205"/>
      <c r="I120" s="205"/>
      <c r="J120" s="205" t="s">
        <v>209</v>
      </c>
      <c r="K120" s="205" t="s">
        <v>210</v>
      </c>
      <c r="L120" s="205" t="s">
        <v>211</v>
      </c>
      <c r="M120" s="205"/>
      <c r="N120" s="205" t="s">
        <v>187</v>
      </c>
      <c r="O120" s="205"/>
      <c r="P120" s="205"/>
      <c r="Q120" s="206"/>
      <c r="R120" s="207"/>
      <c r="T120" s="105" t="s">
        <v>212</v>
      </c>
      <c r="U120" s="106" t="s">
        <v>48</v>
      </c>
      <c r="V120" s="106" t="s">
        <v>213</v>
      </c>
      <c r="W120" s="106" t="s">
        <v>214</v>
      </c>
      <c r="X120" s="106" t="s">
        <v>215</v>
      </c>
      <c r="Y120" s="106" t="s">
        <v>216</v>
      </c>
      <c r="Z120" s="106" t="s">
        <v>217</v>
      </c>
      <c r="AA120" s="107" t="s">
        <v>218</v>
      </c>
    </row>
    <row r="121" s="1" customFormat="1" ht="29.28" customHeight="1">
      <c r="B121" s="45"/>
      <c r="C121" s="109" t="s">
        <v>184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208">
        <f>BK121</f>
        <v>0</v>
      </c>
      <c r="O121" s="209"/>
      <c r="P121" s="209"/>
      <c r="Q121" s="209"/>
      <c r="R121" s="47"/>
      <c r="T121" s="108"/>
      <c r="U121" s="66"/>
      <c r="V121" s="66"/>
      <c r="W121" s="210">
        <f>W122+W128</f>
        <v>0</v>
      </c>
      <c r="X121" s="66"/>
      <c r="Y121" s="210">
        <f>Y122+Y128</f>
        <v>0</v>
      </c>
      <c r="Z121" s="66"/>
      <c r="AA121" s="211">
        <f>AA122+AA128</f>
        <v>0</v>
      </c>
      <c r="AT121" s="21" t="s">
        <v>83</v>
      </c>
      <c r="AU121" s="21" t="s">
        <v>189</v>
      </c>
      <c r="BK121" s="212">
        <f>BK122+BK128</f>
        <v>0</v>
      </c>
    </row>
    <row r="122" s="10" customFormat="1" ht="37.44001" customHeight="1">
      <c r="B122" s="213"/>
      <c r="C122" s="214"/>
      <c r="D122" s="215" t="s">
        <v>194</v>
      </c>
      <c r="E122" s="215"/>
      <c r="F122" s="215"/>
      <c r="G122" s="215"/>
      <c r="H122" s="215"/>
      <c r="I122" s="215"/>
      <c r="J122" s="215"/>
      <c r="K122" s="215"/>
      <c r="L122" s="215"/>
      <c r="M122" s="215"/>
      <c r="N122" s="216">
        <f>BK122</f>
        <v>0</v>
      </c>
      <c r="O122" s="187"/>
      <c r="P122" s="187"/>
      <c r="Q122" s="187"/>
      <c r="R122" s="217"/>
      <c r="T122" s="218"/>
      <c r="U122" s="214"/>
      <c r="V122" s="214"/>
      <c r="W122" s="219">
        <f>W123</f>
        <v>0</v>
      </c>
      <c r="X122" s="214"/>
      <c r="Y122" s="219">
        <f>Y123</f>
        <v>0</v>
      </c>
      <c r="Z122" s="214"/>
      <c r="AA122" s="220">
        <f>AA123</f>
        <v>0</v>
      </c>
      <c r="AR122" s="221" t="s">
        <v>40</v>
      </c>
      <c r="AT122" s="222" t="s">
        <v>83</v>
      </c>
      <c r="AU122" s="222" t="s">
        <v>84</v>
      </c>
      <c r="AY122" s="221" t="s">
        <v>219</v>
      </c>
      <c r="BK122" s="223">
        <f>BK123</f>
        <v>0</v>
      </c>
    </row>
    <row r="123" s="10" customFormat="1" ht="19.92" customHeight="1">
      <c r="B123" s="213"/>
      <c r="C123" s="214"/>
      <c r="D123" s="224" t="s">
        <v>4063</v>
      </c>
      <c r="E123" s="224"/>
      <c r="F123" s="224"/>
      <c r="G123" s="224"/>
      <c r="H123" s="224"/>
      <c r="I123" s="224"/>
      <c r="J123" s="224"/>
      <c r="K123" s="224"/>
      <c r="L123" s="224"/>
      <c r="M123" s="224"/>
      <c r="N123" s="225">
        <f>BK123</f>
        <v>0</v>
      </c>
      <c r="O123" s="226"/>
      <c r="P123" s="226"/>
      <c r="Q123" s="226"/>
      <c r="R123" s="217"/>
      <c r="T123" s="218"/>
      <c r="U123" s="214"/>
      <c r="V123" s="214"/>
      <c r="W123" s="219">
        <f>SUM(W124:W127)</f>
        <v>0</v>
      </c>
      <c r="X123" s="214"/>
      <c r="Y123" s="219">
        <f>SUM(Y124:Y127)</f>
        <v>0</v>
      </c>
      <c r="Z123" s="214"/>
      <c r="AA123" s="220">
        <f>SUM(AA124:AA127)</f>
        <v>0</v>
      </c>
      <c r="AR123" s="221" t="s">
        <v>40</v>
      </c>
      <c r="AT123" s="222" t="s">
        <v>83</v>
      </c>
      <c r="AU123" s="222" t="s">
        <v>40</v>
      </c>
      <c r="AY123" s="221" t="s">
        <v>219</v>
      </c>
      <c r="BK123" s="223">
        <f>SUM(BK124:BK127)</f>
        <v>0</v>
      </c>
    </row>
    <row r="124" s="1" customFormat="1" ht="51" customHeight="1">
      <c r="B124" s="45"/>
      <c r="C124" s="227" t="s">
        <v>40</v>
      </c>
      <c r="D124" s="227" t="s">
        <v>220</v>
      </c>
      <c r="E124" s="228" t="s">
        <v>1405</v>
      </c>
      <c r="F124" s="229" t="s">
        <v>4064</v>
      </c>
      <c r="G124" s="229"/>
      <c r="H124" s="229"/>
      <c r="I124" s="229"/>
      <c r="J124" s="230" t="s">
        <v>1354</v>
      </c>
      <c r="K124" s="231">
        <v>2</v>
      </c>
      <c r="L124" s="232">
        <v>0</v>
      </c>
      <c r="M124" s="233"/>
      <c r="N124" s="234">
        <f>ROUND(L124*K124,2)</f>
        <v>0</v>
      </c>
      <c r="O124" s="234"/>
      <c r="P124" s="234"/>
      <c r="Q124" s="234"/>
      <c r="R124" s="47"/>
      <c r="T124" s="235" t="s">
        <v>22</v>
      </c>
      <c r="U124" s="55" t="s">
        <v>49</v>
      </c>
      <c r="V124" s="46"/>
      <c r="W124" s="236">
        <f>V124*K124</f>
        <v>0</v>
      </c>
      <c r="X124" s="236">
        <v>0</v>
      </c>
      <c r="Y124" s="236">
        <f>X124*K124</f>
        <v>0</v>
      </c>
      <c r="Z124" s="236">
        <v>0</v>
      </c>
      <c r="AA124" s="237">
        <f>Z124*K124</f>
        <v>0</v>
      </c>
      <c r="AR124" s="21" t="s">
        <v>224</v>
      </c>
      <c r="AT124" s="21" t="s">
        <v>220</v>
      </c>
      <c r="AU124" s="21" t="s">
        <v>93</v>
      </c>
      <c r="AY124" s="21" t="s">
        <v>219</v>
      </c>
      <c r="BE124" s="152">
        <f>IF(U124="základní",N124,0)</f>
        <v>0</v>
      </c>
      <c r="BF124" s="152">
        <f>IF(U124="snížená",N124,0)</f>
        <v>0</v>
      </c>
      <c r="BG124" s="152">
        <f>IF(U124="zákl. přenesená",N124,0)</f>
        <v>0</v>
      </c>
      <c r="BH124" s="152">
        <f>IF(U124="sníž. přenesená",N124,0)</f>
        <v>0</v>
      </c>
      <c r="BI124" s="152">
        <f>IF(U124="nulová",N124,0)</f>
        <v>0</v>
      </c>
      <c r="BJ124" s="21" t="s">
        <v>40</v>
      </c>
      <c r="BK124" s="152">
        <f>ROUND(L124*K124,2)</f>
        <v>0</v>
      </c>
      <c r="BL124" s="21" t="s">
        <v>224</v>
      </c>
      <c r="BM124" s="21" t="s">
        <v>4065</v>
      </c>
    </row>
    <row r="125" s="1" customFormat="1" ht="25.5" customHeight="1">
      <c r="B125" s="45"/>
      <c r="C125" s="227" t="s">
        <v>93</v>
      </c>
      <c r="D125" s="227" t="s">
        <v>220</v>
      </c>
      <c r="E125" s="228" t="s">
        <v>1414</v>
      </c>
      <c r="F125" s="229" t="s">
        <v>4066</v>
      </c>
      <c r="G125" s="229"/>
      <c r="H125" s="229"/>
      <c r="I125" s="229"/>
      <c r="J125" s="230" t="s">
        <v>429</v>
      </c>
      <c r="K125" s="231">
        <v>1.7</v>
      </c>
      <c r="L125" s="232">
        <v>0</v>
      </c>
      <c r="M125" s="233"/>
      <c r="N125" s="234">
        <f>ROUND(L125*K125,2)</f>
        <v>0</v>
      </c>
      <c r="O125" s="234"/>
      <c r="P125" s="234"/>
      <c r="Q125" s="234"/>
      <c r="R125" s="47"/>
      <c r="T125" s="235" t="s">
        <v>22</v>
      </c>
      <c r="U125" s="55" t="s">
        <v>49</v>
      </c>
      <c r="V125" s="46"/>
      <c r="W125" s="236">
        <f>V125*K125</f>
        <v>0</v>
      </c>
      <c r="X125" s="236">
        <v>0</v>
      </c>
      <c r="Y125" s="236">
        <f>X125*K125</f>
        <v>0</v>
      </c>
      <c r="Z125" s="236">
        <v>0</v>
      </c>
      <c r="AA125" s="237">
        <f>Z125*K125</f>
        <v>0</v>
      </c>
      <c r="AR125" s="21" t="s">
        <v>224</v>
      </c>
      <c r="AT125" s="21" t="s">
        <v>220</v>
      </c>
      <c r="AU125" s="21" t="s">
        <v>93</v>
      </c>
      <c r="AY125" s="21" t="s">
        <v>219</v>
      </c>
      <c r="BE125" s="152">
        <f>IF(U125="základní",N125,0)</f>
        <v>0</v>
      </c>
      <c r="BF125" s="152">
        <f>IF(U125="snížená",N125,0)</f>
        <v>0</v>
      </c>
      <c r="BG125" s="152">
        <f>IF(U125="zákl. přenesená",N125,0)</f>
        <v>0</v>
      </c>
      <c r="BH125" s="152">
        <f>IF(U125="sníž. přenesená",N125,0)</f>
        <v>0</v>
      </c>
      <c r="BI125" s="152">
        <f>IF(U125="nulová",N125,0)</f>
        <v>0</v>
      </c>
      <c r="BJ125" s="21" t="s">
        <v>40</v>
      </c>
      <c r="BK125" s="152">
        <f>ROUND(L125*K125,2)</f>
        <v>0</v>
      </c>
      <c r="BL125" s="21" t="s">
        <v>224</v>
      </c>
      <c r="BM125" s="21" t="s">
        <v>4067</v>
      </c>
    </row>
    <row r="126" s="1" customFormat="1" ht="25.5" customHeight="1">
      <c r="B126" s="45"/>
      <c r="C126" s="227" t="s">
        <v>101</v>
      </c>
      <c r="D126" s="227" t="s">
        <v>220</v>
      </c>
      <c r="E126" s="228" t="s">
        <v>4068</v>
      </c>
      <c r="F126" s="229" t="s">
        <v>4069</v>
      </c>
      <c r="G126" s="229"/>
      <c r="H126" s="229"/>
      <c r="I126" s="229"/>
      <c r="J126" s="230" t="s">
        <v>429</v>
      </c>
      <c r="K126" s="231">
        <v>2.7000000000000002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224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224</v>
      </c>
      <c r="BM126" s="21" t="s">
        <v>4070</v>
      </c>
    </row>
    <row r="127" s="1" customFormat="1" ht="51" customHeight="1">
      <c r="B127" s="45"/>
      <c r="C127" s="227" t="s">
        <v>224</v>
      </c>
      <c r="D127" s="227" t="s">
        <v>220</v>
      </c>
      <c r="E127" s="228" t="s">
        <v>1417</v>
      </c>
      <c r="F127" s="229" t="s">
        <v>1418</v>
      </c>
      <c r="G127" s="229"/>
      <c r="H127" s="229"/>
      <c r="I127" s="229"/>
      <c r="J127" s="230" t="s">
        <v>223</v>
      </c>
      <c r="K127" s="231">
        <v>3.2999999999999998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224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4071</v>
      </c>
    </row>
    <row r="128" s="1" customFormat="1" ht="49.92" customHeight="1">
      <c r="B128" s="45"/>
      <c r="C128" s="46"/>
      <c r="D128" s="215" t="s">
        <v>282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240">
        <f>BK128</f>
        <v>0</v>
      </c>
      <c r="O128" s="241"/>
      <c r="P128" s="241"/>
      <c r="Q128" s="241"/>
      <c r="R128" s="47"/>
      <c r="T128" s="201"/>
      <c r="U128" s="71"/>
      <c r="V128" s="71"/>
      <c r="W128" s="71"/>
      <c r="X128" s="71"/>
      <c r="Y128" s="71"/>
      <c r="Z128" s="71"/>
      <c r="AA128" s="73"/>
      <c r="AT128" s="21" t="s">
        <v>83</v>
      </c>
      <c r="AU128" s="21" t="s">
        <v>84</v>
      </c>
      <c r="AY128" s="21" t="s">
        <v>283</v>
      </c>
      <c r="BK128" s="152">
        <v>0</v>
      </c>
    </row>
    <row r="129" s="1" customFormat="1" ht="6.96" customHeight="1">
      <c r="B129" s="74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</row>
  </sheetData>
  <sheetProtection sheet="1" formatColumns="0" formatRows="0" objects="1" scenarios="1" spinCount="10" saltValue="Hyx5ocP6H5OJLP71s5ZvgUdFTa6FbFmbb7Uj+ZejmeWlSy1wj464Dbp1oWVavcBjltiF8TQ1wEVAcVnU3oDxYQ==" hashValue="3dO4XLEOj53RUlKmsKxqjS2K2t8GDKzqHN3y+LENSFpg7t1Zu3m3N+HlaNnBcasclMrdqnBzf/mic8tiZb5fjg==" algorithmName="SHA-512" password="CC35"/>
  <mergeCells count="86">
    <mergeCell ref="F127:I127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27:M127"/>
    <mergeCell ref="N127:Q127"/>
    <mergeCell ref="N123:Q123"/>
    <mergeCell ref="N128:Q128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5:Q95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4:Q94"/>
    <mergeCell ref="D95:H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2:P112"/>
    <mergeCell ref="F111:P111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H1:K1"/>
    <mergeCell ref="C2:Q2"/>
    <mergeCell ref="C4:Q4"/>
    <mergeCell ref="F6:P6"/>
    <mergeCell ref="F8:P8"/>
    <mergeCell ref="F7:P7"/>
    <mergeCell ref="F9:P9"/>
    <mergeCell ref="S2:AC2"/>
  </mergeCells>
  <hyperlinks>
    <hyperlink ref="F1:G1" location="C2" display="1) Krycí list rozpočtu"/>
    <hyperlink ref="H1:K1" location="C88" display="2) Rekapitulace rozpočtu"/>
    <hyperlink ref="L1" location="C120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94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182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182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22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N98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(SUM(BE98:BE105)+SUM(BE124:BE146))</f>
        <v>0</v>
      </c>
      <c r="I33" s="46"/>
      <c r="J33" s="46"/>
      <c r="K33" s="46"/>
      <c r="L33" s="46"/>
      <c r="M33" s="170">
        <f>ROUND((SUM(BE98:BE105)+SUM(BE124:BE146)),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(SUM(BF98:BF105)+SUM(BF124:BF146))</f>
        <v>0</v>
      </c>
      <c r="I34" s="46"/>
      <c r="J34" s="46"/>
      <c r="K34" s="46"/>
      <c r="L34" s="46"/>
      <c r="M34" s="170">
        <f>ROUND((SUM(BF98:BF105)+SUM(BF124:BF146)),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(SUM(BG98:BG105)+SUM(BG124:BG146))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(SUM(BH98:BH105)+SUM(BH124:BH146))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(SUM(BI98:BI105)+SUM(BI124:BI146))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182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OD - Odstranění stavby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N124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N125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N126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192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N129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193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N132</f>
        <v>0</v>
      </c>
      <c r="O93" s="133"/>
      <c r="P93" s="133"/>
      <c r="Q93" s="133"/>
      <c r="R93" s="191"/>
      <c r="T93" s="192"/>
      <c r="U93" s="192"/>
    </row>
    <row r="94" s="7" customFormat="1" ht="24.96" customHeight="1">
      <c r="B94" s="184"/>
      <c r="C94" s="185"/>
      <c r="D94" s="186" t="s">
        <v>194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7">
        <f>N140</f>
        <v>0</v>
      </c>
      <c r="O94" s="185"/>
      <c r="P94" s="185"/>
      <c r="Q94" s="185"/>
      <c r="R94" s="188"/>
      <c r="T94" s="189"/>
      <c r="U94" s="189"/>
    </row>
    <row r="95" s="8" customFormat="1" ht="19.92" customHeight="1">
      <c r="B95" s="190"/>
      <c r="C95" s="133"/>
      <c r="D95" s="147" t="s">
        <v>195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N141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196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N144</f>
        <v>0</v>
      </c>
      <c r="O96" s="133"/>
      <c r="P96" s="133"/>
      <c r="Q96" s="133"/>
      <c r="R96" s="191"/>
      <c r="T96" s="192"/>
      <c r="U96" s="192"/>
    </row>
    <row r="97" s="1" customFormat="1" ht="21.84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T97" s="179"/>
      <c r="U97" s="179"/>
    </row>
    <row r="98" s="1" customFormat="1" ht="29.28" customHeight="1">
      <c r="B98" s="45"/>
      <c r="C98" s="182" t="s">
        <v>197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83">
        <f>ROUND(N99+N100+N101+N102+N103+N104,0)</f>
        <v>0</v>
      </c>
      <c r="O98" s="193"/>
      <c r="P98" s="193"/>
      <c r="Q98" s="193"/>
      <c r="R98" s="47"/>
      <c r="T98" s="194"/>
      <c r="U98" s="195" t="s">
        <v>48</v>
      </c>
    </row>
    <row r="99" s="1" customFormat="1" ht="18" customHeight="1">
      <c r="B99" s="45"/>
      <c r="C99" s="46"/>
      <c r="D99" s="153" t="s">
        <v>198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199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200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201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53" t="s">
        <v>202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47" t="s">
        <v>203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201"/>
      <c r="U104" s="202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204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58" t="s">
        <v>174</v>
      </c>
      <c r="D106" s="159"/>
      <c r="E106" s="159"/>
      <c r="F106" s="159"/>
      <c r="G106" s="159"/>
      <c r="H106" s="159"/>
      <c r="I106" s="159"/>
      <c r="J106" s="159"/>
      <c r="K106" s="159"/>
      <c r="L106" s="160">
        <f>ROUND(SUM(N89+N98),0)</f>
        <v>0</v>
      </c>
      <c r="M106" s="160"/>
      <c r="N106" s="160"/>
      <c r="O106" s="160"/>
      <c r="P106" s="160"/>
      <c r="Q106" s="160"/>
      <c r="R106" s="47"/>
      <c r="T106" s="179"/>
      <c r="U106" s="179"/>
    </row>
    <row r="107" s="1" customFormat="1" ht="6.96" customHeight="1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T107" s="179"/>
      <c r="U107" s="179"/>
    </row>
    <row r="111" s="1" customFormat="1" ht="6.96" customHeight="1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</row>
    <row r="112" s="1" customFormat="1" ht="36.96" customHeight="1">
      <c r="B112" s="45"/>
      <c r="C112" s="26" t="s">
        <v>205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30" customHeight="1">
      <c r="B114" s="45"/>
      <c r="C114" s="37" t="s">
        <v>19</v>
      </c>
      <c r="D114" s="46"/>
      <c r="E114" s="46"/>
      <c r="F114" s="163" t="str">
        <f>F6</f>
        <v>Dobruška - objekt výuky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6"/>
      <c r="R114" s="47"/>
    </row>
    <row r="115" ht="30" customHeight="1">
      <c r="B115" s="25"/>
      <c r="C115" s="37" t="s">
        <v>181</v>
      </c>
      <c r="D115" s="30"/>
      <c r="E115" s="30"/>
      <c r="F115" s="163" t="s">
        <v>182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s="1" customFormat="1" ht="36.96" customHeight="1">
      <c r="B116" s="45"/>
      <c r="C116" s="84" t="s">
        <v>183</v>
      </c>
      <c r="D116" s="46"/>
      <c r="E116" s="46"/>
      <c r="F116" s="86" t="str">
        <f>F8</f>
        <v>OD - Odstranění stavby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18" customHeight="1">
      <c r="B118" s="45"/>
      <c r="C118" s="37" t="s">
        <v>24</v>
      </c>
      <c r="D118" s="46"/>
      <c r="E118" s="46"/>
      <c r="F118" s="32" t="str">
        <f>F10</f>
        <v>Dobruška</v>
      </c>
      <c r="G118" s="46"/>
      <c r="H118" s="46"/>
      <c r="I118" s="46"/>
      <c r="J118" s="46"/>
      <c r="K118" s="37" t="s">
        <v>26</v>
      </c>
      <c r="L118" s="46"/>
      <c r="M118" s="89" t="str">
        <f>IF(O10="","",O10)</f>
        <v>5. 3. 2018</v>
      </c>
      <c r="N118" s="89"/>
      <c r="O118" s="89"/>
      <c r="P118" s="89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>
      <c r="B120" s="45"/>
      <c r="C120" s="37" t="s">
        <v>28</v>
      </c>
      <c r="D120" s="46"/>
      <c r="E120" s="46"/>
      <c r="F120" s="32" t="str">
        <f>E13</f>
        <v>SŠ - Podorlické vzdělávací centrum Dobruška</v>
      </c>
      <c r="G120" s="46"/>
      <c r="H120" s="46"/>
      <c r="I120" s="46"/>
      <c r="J120" s="46"/>
      <c r="K120" s="37" t="s">
        <v>35</v>
      </c>
      <c r="L120" s="46"/>
      <c r="M120" s="32" t="str">
        <f>E19</f>
        <v>ApA Architektonicko-projekt.ateliér Vamberk s.r.o.</v>
      </c>
      <c r="N120" s="32"/>
      <c r="O120" s="32"/>
      <c r="P120" s="32"/>
      <c r="Q120" s="32"/>
      <c r="R120" s="47"/>
    </row>
    <row r="121" s="1" customFormat="1" ht="14.4" customHeight="1">
      <c r="B121" s="45"/>
      <c r="C121" s="37" t="s">
        <v>33</v>
      </c>
      <c r="D121" s="46"/>
      <c r="E121" s="46"/>
      <c r="F121" s="32" t="str">
        <f>IF(E16="","",E16)</f>
        <v>Vyplň údaj</v>
      </c>
      <c r="G121" s="46"/>
      <c r="H121" s="46"/>
      <c r="I121" s="46"/>
      <c r="J121" s="46"/>
      <c r="K121" s="37" t="s">
        <v>41</v>
      </c>
      <c r="L121" s="46"/>
      <c r="M121" s="32" t="str">
        <f>E22</f>
        <v>ApA Architektonicko-projekt.ateliér Vamberk s.r.o.</v>
      </c>
      <c r="N121" s="32"/>
      <c r="O121" s="32"/>
      <c r="P121" s="32"/>
      <c r="Q121" s="32"/>
      <c r="R121" s="47"/>
    </row>
    <row r="122" s="1" customFormat="1" ht="10.32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9" customFormat="1" ht="29.28" customHeight="1">
      <c r="B123" s="203"/>
      <c r="C123" s="204" t="s">
        <v>206</v>
      </c>
      <c r="D123" s="205" t="s">
        <v>207</v>
      </c>
      <c r="E123" s="205" t="s">
        <v>66</v>
      </c>
      <c r="F123" s="205" t="s">
        <v>208</v>
      </c>
      <c r="G123" s="205"/>
      <c r="H123" s="205"/>
      <c r="I123" s="205"/>
      <c r="J123" s="205" t="s">
        <v>209</v>
      </c>
      <c r="K123" s="205" t="s">
        <v>210</v>
      </c>
      <c r="L123" s="205" t="s">
        <v>211</v>
      </c>
      <c r="M123" s="205"/>
      <c r="N123" s="205" t="s">
        <v>187</v>
      </c>
      <c r="O123" s="205"/>
      <c r="P123" s="205"/>
      <c r="Q123" s="206"/>
      <c r="R123" s="207"/>
      <c r="T123" s="105" t="s">
        <v>212</v>
      </c>
      <c r="U123" s="106" t="s">
        <v>48</v>
      </c>
      <c r="V123" s="106" t="s">
        <v>213</v>
      </c>
      <c r="W123" s="106" t="s">
        <v>214</v>
      </c>
      <c r="X123" s="106" t="s">
        <v>215</v>
      </c>
      <c r="Y123" s="106" t="s">
        <v>216</v>
      </c>
      <c r="Z123" s="106" t="s">
        <v>217</v>
      </c>
      <c r="AA123" s="107" t="s">
        <v>218</v>
      </c>
    </row>
    <row r="124" s="1" customFormat="1" ht="29.28" customHeight="1">
      <c r="B124" s="45"/>
      <c r="C124" s="109" t="s">
        <v>184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08">
        <f>BK124</f>
        <v>0</v>
      </c>
      <c r="O124" s="209"/>
      <c r="P124" s="209"/>
      <c r="Q124" s="209"/>
      <c r="R124" s="47"/>
      <c r="T124" s="108"/>
      <c r="U124" s="66"/>
      <c r="V124" s="66"/>
      <c r="W124" s="210">
        <f>W125+W140+W147</f>
        <v>0</v>
      </c>
      <c r="X124" s="66"/>
      <c r="Y124" s="210">
        <f>Y125+Y140+Y147</f>
        <v>0</v>
      </c>
      <c r="Z124" s="66"/>
      <c r="AA124" s="211">
        <f>AA125+AA140+AA147</f>
        <v>756.91528523999989</v>
      </c>
      <c r="AT124" s="21" t="s">
        <v>83</v>
      </c>
      <c r="AU124" s="21" t="s">
        <v>189</v>
      </c>
      <c r="BK124" s="212">
        <f>BK125+BK140+BK147</f>
        <v>0</v>
      </c>
    </row>
    <row r="125" s="10" customFormat="1" ht="37.44001" customHeight="1">
      <c r="B125" s="213"/>
      <c r="C125" s="214"/>
      <c r="D125" s="215" t="s">
        <v>190</v>
      </c>
      <c r="E125" s="215"/>
      <c r="F125" s="215"/>
      <c r="G125" s="215"/>
      <c r="H125" s="215"/>
      <c r="I125" s="215"/>
      <c r="J125" s="215"/>
      <c r="K125" s="215"/>
      <c r="L125" s="215"/>
      <c r="M125" s="215"/>
      <c r="N125" s="216">
        <f>BK125</f>
        <v>0</v>
      </c>
      <c r="O125" s="187"/>
      <c r="P125" s="187"/>
      <c r="Q125" s="187"/>
      <c r="R125" s="217"/>
      <c r="T125" s="218"/>
      <c r="U125" s="214"/>
      <c r="V125" s="214"/>
      <c r="W125" s="219">
        <f>W126+W129+W132</f>
        <v>0</v>
      </c>
      <c r="X125" s="214"/>
      <c r="Y125" s="219">
        <f>Y126+Y129+Y132</f>
        <v>0</v>
      </c>
      <c r="Z125" s="214"/>
      <c r="AA125" s="220">
        <f>AA126+AA129+AA132</f>
        <v>748.68049999999994</v>
      </c>
      <c r="AR125" s="221" t="s">
        <v>40</v>
      </c>
      <c r="AT125" s="222" t="s">
        <v>83</v>
      </c>
      <c r="AU125" s="222" t="s">
        <v>84</v>
      </c>
      <c r="AY125" s="221" t="s">
        <v>219</v>
      </c>
      <c r="BK125" s="223">
        <f>BK126+BK129+BK132</f>
        <v>0</v>
      </c>
    </row>
    <row r="126" s="10" customFormat="1" ht="19.92" customHeight="1">
      <c r="B126" s="213"/>
      <c r="C126" s="214"/>
      <c r="D126" s="224" t="s">
        <v>191</v>
      </c>
      <c r="E126" s="224"/>
      <c r="F126" s="224"/>
      <c r="G126" s="224"/>
      <c r="H126" s="224"/>
      <c r="I126" s="224"/>
      <c r="J126" s="224"/>
      <c r="K126" s="224"/>
      <c r="L126" s="224"/>
      <c r="M126" s="224"/>
      <c r="N126" s="225">
        <f>BK126</f>
        <v>0</v>
      </c>
      <c r="O126" s="226"/>
      <c r="P126" s="226"/>
      <c r="Q126" s="226"/>
      <c r="R126" s="217"/>
      <c r="T126" s="218"/>
      <c r="U126" s="214"/>
      <c r="V126" s="214"/>
      <c r="W126" s="219">
        <f>SUM(W127:W128)</f>
        <v>0</v>
      </c>
      <c r="X126" s="214"/>
      <c r="Y126" s="219">
        <f>SUM(Y127:Y128)</f>
        <v>0</v>
      </c>
      <c r="Z126" s="214"/>
      <c r="AA126" s="220">
        <f>SUM(AA127:AA128)</f>
        <v>70.540500000000009</v>
      </c>
      <c r="AR126" s="221" t="s">
        <v>40</v>
      </c>
      <c r="AT126" s="222" t="s">
        <v>83</v>
      </c>
      <c r="AU126" s="222" t="s">
        <v>40</v>
      </c>
      <c r="AY126" s="221" t="s">
        <v>219</v>
      </c>
      <c r="BK126" s="223">
        <f>SUM(BK127:BK128)</f>
        <v>0</v>
      </c>
    </row>
    <row r="127" s="1" customFormat="1" ht="25.5" customHeight="1">
      <c r="B127" s="45"/>
      <c r="C127" s="227" t="s">
        <v>40</v>
      </c>
      <c r="D127" s="227" t="s">
        <v>220</v>
      </c>
      <c r="E127" s="228" t="s">
        <v>221</v>
      </c>
      <c r="F127" s="229" t="s">
        <v>222</v>
      </c>
      <c r="G127" s="229"/>
      <c r="H127" s="229"/>
      <c r="I127" s="229"/>
      <c r="J127" s="230" t="s">
        <v>223</v>
      </c>
      <c r="K127" s="231">
        <v>114.7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0.28999999999999998</v>
      </c>
      <c r="AA127" s="237">
        <f>Z127*K127</f>
        <v>33.262999999999998</v>
      </c>
      <c r="AR127" s="21" t="s">
        <v>224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225</v>
      </c>
    </row>
    <row r="128" s="1" customFormat="1" ht="25.5" customHeight="1">
      <c r="B128" s="45"/>
      <c r="C128" s="227" t="s">
        <v>93</v>
      </c>
      <c r="D128" s="227" t="s">
        <v>220</v>
      </c>
      <c r="E128" s="228" t="s">
        <v>226</v>
      </c>
      <c r="F128" s="229" t="s">
        <v>227</v>
      </c>
      <c r="G128" s="229"/>
      <c r="H128" s="229"/>
      <c r="I128" s="229"/>
      <c r="J128" s="230" t="s">
        <v>223</v>
      </c>
      <c r="K128" s="231">
        <v>114.7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0.32500000000000001</v>
      </c>
      <c r="AA128" s="237">
        <f>Z128*K128</f>
        <v>37.277500000000003</v>
      </c>
      <c r="AR128" s="21" t="s">
        <v>224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228</v>
      </c>
    </row>
    <row r="129" s="10" customFormat="1" ht="29.88" customHeight="1">
      <c r="B129" s="213"/>
      <c r="C129" s="214"/>
      <c r="D129" s="224" t="s">
        <v>192</v>
      </c>
      <c r="E129" s="224"/>
      <c r="F129" s="224"/>
      <c r="G129" s="224"/>
      <c r="H129" s="224"/>
      <c r="I129" s="224"/>
      <c r="J129" s="224"/>
      <c r="K129" s="224"/>
      <c r="L129" s="224"/>
      <c r="M129" s="224"/>
      <c r="N129" s="238">
        <f>BK129</f>
        <v>0</v>
      </c>
      <c r="O129" s="239"/>
      <c r="P129" s="239"/>
      <c r="Q129" s="239"/>
      <c r="R129" s="217"/>
      <c r="T129" s="218"/>
      <c r="U129" s="214"/>
      <c r="V129" s="214"/>
      <c r="W129" s="219">
        <f>SUM(W130:W131)</f>
        <v>0</v>
      </c>
      <c r="X129" s="214"/>
      <c r="Y129" s="219">
        <f>SUM(Y130:Y131)</f>
        <v>0</v>
      </c>
      <c r="Z129" s="214"/>
      <c r="AA129" s="220">
        <f>SUM(AA130:AA131)</f>
        <v>678.13999999999999</v>
      </c>
      <c r="AR129" s="221" t="s">
        <v>40</v>
      </c>
      <c r="AT129" s="222" t="s">
        <v>83</v>
      </c>
      <c r="AU129" s="222" t="s">
        <v>40</v>
      </c>
      <c r="AY129" s="221" t="s">
        <v>219</v>
      </c>
      <c r="BK129" s="223">
        <f>SUM(BK130:BK131)</f>
        <v>0</v>
      </c>
    </row>
    <row r="130" s="1" customFormat="1" ht="16.5" customHeight="1">
      <c r="B130" s="45"/>
      <c r="C130" s="227" t="s">
        <v>101</v>
      </c>
      <c r="D130" s="227" t="s">
        <v>220</v>
      </c>
      <c r="E130" s="228" t="s">
        <v>229</v>
      </c>
      <c r="F130" s="229" t="s">
        <v>230</v>
      </c>
      <c r="G130" s="229"/>
      <c r="H130" s="229"/>
      <c r="I130" s="229"/>
      <c r="J130" s="230" t="s">
        <v>231</v>
      </c>
      <c r="K130" s="231">
        <v>55.055999999999997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2.5</v>
      </c>
      <c r="AA130" s="237">
        <f>Z130*K130</f>
        <v>137.63999999999999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232</v>
      </c>
    </row>
    <row r="131" s="1" customFormat="1" ht="38.25" customHeight="1">
      <c r="B131" s="45"/>
      <c r="C131" s="227" t="s">
        <v>224</v>
      </c>
      <c r="D131" s="227" t="s">
        <v>220</v>
      </c>
      <c r="E131" s="228" t="s">
        <v>233</v>
      </c>
      <c r="F131" s="229" t="s">
        <v>234</v>
      </c>
      <c r="G131" s="229"/>
      <c r="H131" s="229"/>
      <c r="I131" s="229"/>
      <c r="J131" s="230" t="s">
        <v>231</v>
      </c>
      <c r="K131" s="231">
        <v>1150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0.46999999999999997</v>
      </c>
      <c r="AA131" s="237">
        <f>Z131*K131</f>
        <v>540.5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235</v>
      </c>
    </row>
    <row r="132" s="10" customFormat="1" ht="29.88" customHeight="1">
      <c r="B132" s="213"/>
      <c r="C132" s="214"/>
      <c r="D132" s="224" t="s">
        <v>193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38">
        <f>BK132</f>
        <v>0</v>
      </c>
      <c r="O132" s="239"/>
      <c r="P132" s="239"/>
      <c r="Q132" s="239"/>
      <c r="R132" s="217"/>
      <c r="T132" s="218"/>
      <c r="U132" s="214"/>
      <c r="V132" s="214"/>
      <c r="W132" s="219">
        <f>SUM(W133:W139)</f>
        <v>0</v>
      </c>
      <c r="X132" s="214"/>
      <c r="Y132" s="219">
        <f>SUM(Y133:Y139)</f>
        <v>0</v>
      </c>
      <c r="Z132" s="214"/>
      <c r="AA132" s="220">
        <f>SUM(AA133:AA139)</f>
        <v>0</v>
      </c>
      <c r="AR132" s="221" t="s">
        <v>40</v>
      </c>
      <c r="AT132" s="222" t="s">
        <v>83</v>
      </c>
      <c r="AU132" s="222" t="s">
        <v>40</v>
      </c>
      <c r="AY132" s="221" t="s">
        <v>219</v>
      </c>
      <c r="BK132" s="223">
        <f>SUM(BK133:BK139)</f>
        <v>0</v>
      </c>
    </row>
    <row r="133" s="1" customFormat="1" ht="25.5" customHeight="1">
      <c r="B133" s="45"/>
      <c r="C133" s="227" t="s">
        <v>236</v>
      </c>
      <c r="D133" s="227" t="s">
        <v>220</v>
      </c>
      <c r="E133" s="228" t="s">
        <v>237</v>
      </c>
      <c r="F133" s="229" t="s">
        <v>238</v>
      </c>
      <c r="G133" s="229"/>
      <c r="H133" s="229"/>
      <c r="I133" s="229"/>
      <c r="J133" s="230" t="s">
        <v>239</v>
      </c>
      <c r="K133" s="231">
        <v>756.91499999999996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240</v>
      </c>
    </row>
    <row r="134" s="1" customFormat="1" ht="38.25" customHeight="1">
      <c r="B134" s="45"/>
      <c r="C134" s="227" t="s">
        <v>241</v>
      </c>
      <c r="D134" s="227" t="s">
        <v>220</v>
      </c>
      <c r="E134" s="228" t="s">
        <v>242</v>
      </c>
      <c r="F134" s="229" t="s">
        <v>243</v>
      </c>
      <c r="G134" s="229"/>
      <c r="H134" s="229"/>
      <c r="I134" s="229"/>
      <c r="J134" s="230" t="s">
        <v>239</v>
      </c>
      <c r="K134" s="231">
        <v>3743.4050000000002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244</v>
      </c>
    </row>
    <row r="135" s="1" customFormat="1" ht="38.25" customHeight="1">
      <c r="B135" s="45"/>
      <c r="C135" s="227" t="s">
        <v>245</v>
      </c>
      <c r="D135" s="227" t="s">
        <v>220</v>
      </c>
      <c r="E135" s="228" t="s">
        <v>246</v>
      </c>
      <c r="F135" s="229" t="s">
        <v>247</v>
      </c>
      <c r="G135" s="229"/>
      <c r="H135" s="229"/>
      <c r="I135" s="229"/>
      <c r="J135" s="230" t="s">
        <v>239</v>
      </c>
      <c r="K135" s="231">
        <v>304.69499999999999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248</v>
      </c>
    </row>
    <row r="136" s="1" customFormat="1" ht="25.5" customHeight="1">
      <c r="B136" s="45"/>
      <c r="C136" s="227" t="s">
        <v>249</v>
      </c>
      <c r="D136" s="227" t="s">
        <v>220</v>
      </c>
      <c r="E136" s="228" t="s">
        <v>250</v>
      </c>
      <c r="F136" s="229" t="s">
        <v>251</v>
      </c>
      <c r="G136" s="229"/>
      <c r="H136" s="229"/>
      <c r="I136" s="229"/>
      <c r="J136" s="230" t="s">
        <v>239</v>
      </c>
      <c r="K136" s="231">
        <v>715.41800000000001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252</v>
      </c>
    </row>
    <row r="137" s="1" customFormat="1" ht="25.5" customHeight="1">
      <c r="B137" s="45"/>
      <c r="C137" s="227" t="s">
        <v>253</v>
      </c>
      <c r="D137" s="227" t="s">
        <v>220</v>
      </c>
      <c r="E137" s="228" t="s">
        <v>254</v>
      </c>
      <c r="F137" s="229" t="s">
        <v>255</v>
      </c>
      <c r="G137" s="229"/>
      <c r="H137" s="229"/>
      <c r="I137" s="229"/>
      <c r="J137" s="230" t="s">
        <v>239</v>
      </c>
      <c r="K137" s="231">
        <v>1.4710000000000001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224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256</v>
      </c>
    </row>
    <row r="138" s="1" customFormat="1" ht="25.5" customHeight="1">
      <c r="B138" s="45"/>
      <c r="C138" s="227" t="s">
        <v>257</v>
      </c>
      <c r="D138" s="227" t="s">
        <v>220</v>
      </c>
      <c r="E138" s="228" t="s">
        <v>258</v>
      </c>
      <c r="F138" s="229" t="s">
        <v>259</v>
      </c>
      <c r="G138" s="229"/>
      <c r="H138" s="229"/>
      <c r="I138" s="229"/>
      <c r="J138" s="230" t="s">
        <v>239</v>
      </c>
      <c r="K138" s="231">
        <v>6.7640000000000002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260</v>
      </c>
    </row>
    <row r="139" s="1" customFormat="1" ht="25.5" customHeight="1">
      <c r="B139" s="45"/>
      <c r="C139" s="227" t="s">
        <v>261</v>
      </c>
      <c r="D139" s="227" t="s">
        <v>220</v>
      </c>
      <c r="E139" s="228" t="s">
        <v>262</v>
      </c>
      <c r="F139" s="229" t="s">
        <v>263</v>
      </c>
      <c r="G139" s="229"/>
      <c r="H139" s="229"/>
      <c r="I139" s="229"/>
      <c r="J139" s="230" t="s">
        <v>239</v>
      </c>
      <c r="K139" s="231">
        <v>33.262999999999998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264</v>
      </c>
    </row>
    <row r="140" s="10" customFormat="1" ht="37.44001" customHeight="1">
      <c r="B140" s="213"/>
      <c r="C140" s="214"/>
      <c r="D140" s="215" t="s">
        <v>194</v>
      </c>
      <c r="E140" s="215"/>
      <c r="F140" s="215"/>
      <c r="G140" s="215"/>
      <c r="H140" s="215"/>
      <c r="I140" s="215"/>
      <c r="J140" s="215"/>
      <c r="K140" s="215"/>
      <c r="L140" s="215"/>
      <c r="M140" s="215"/>
      <c r="N140" s="240">
        <f>BK140</f>
        <v>0</v>
      </c>
      <c r="O140" s="241"/>
      <c r="P140" s="241"/>
      <c r="Q140" s="241"/>
      <c r="R140" s="217"/>
      <c r="T140" s="218"/>
      <c r="U140" s="214"/>
      <c r="V140" s="214"/>
      <c r="W140" s="219">
        <f>W141+W144</f>
        <v>0</v>
      </c>
      <c r="X140" s="214"/>
      <c r="Y140" s="219">
        <f>Y141+Y144</f>
        <v>0</v>
      </c>
      <c r="Z140" s="214"/>
      <c r="AA140" s="220">
        <f>AA141+AA144</f>
        <v>8.2347852400000008</v>
      </c>
      <c r="AR140" s="221" t="s">
        <v>93</v>
      </c>
      <c r="AT140" s="222" t="s">
        <v>83</v>
      </c>
      <c r="AU140" s="222" t="s">
        <v>84</v>
      </c>
      <c r="AY140" s="221" t="s">
        <v>219</v>
      </c>
      <c r="BK140" s="223">
        <f>BK141+BK144</f>
        <v>0</v>
      </c>
    </row>
    <row r="141" s="10" customFormat="1" ht="19.92" customHeight="1">
      <c r="B141" s="213"/>
      <c r="C141" s="214"/>
      <c r="D141" s="224" t="s">
        <v>195</v>
      </c>
      <c r="E141" s="224"/>
      <c r="F141" s="224"/>
      <c r="G141" s="224"/>
      <c r="H141" s="224"/>
      <c r="I141" s="224"/>
      <c r="J141" s="224"/>
      <c r="K141" s="224"/>
      <c r="L141" s="224"/>
      <c r="M141" s="224"/>
      <c r="N141" s="225">
        <f>BK141</f>
        <v>0</v>
      </c>
      <c r="O141" s="226"/>
      <c r="P141" s="226"/>
      <c r="Q141" s="226"/>
      <c r="R141" s="217"/>
      <c r="T141" s="218"/>
      <c r="U141" s="214"/>
      <c r="V141" s="214"/>
      <c r="W141" s="219">
        <f>SUM(W142:W143)</f>
        <v>0</v>
      </c>
      <c r="X141" s="214"/>
      <c r="Y141" s="219">
        <f>SUM(Y142:Y143)</f>
        <v>0</v>
      </c>
      <c r="Z141" s="214"/>
      <c r="AA141" s="220">
        <f>SUM(AA142:AA143)</f>
        <v>1.4707600000000001</v>
      </c>
      <c r="AR141" s="221" t="s">
        <v>93</v>
      </c>
      <c r="AT141" s="222" t="s">
        <v>83</v>
      </c>
      <c r="AU141" s="222" t="s">
        <v>40</v>
      </c>
      <c r="AY141" s="221" t="s">
        <v>219</v>
      </c>
      <c r="BK141" s="223">
        <f>SUM(BK142:BK143)</f>
        <v>0</v>
      </c>
    </row>
    <row r="142" s="1" customFormat="1" ht="25.5" customHeight="1">
      <c r="B142" s="45"/>
      <c r="C142" s="227" t="s">
        <v>265</v>
      </c>
      <c r="D142" s="227" t="s">
        <v>220</v>
      </c>
      <c r="E142" s="228" t="s">
        <v>266</v>
      </c>
      <c r="F142" s="229" t="s">
        <v>267</v>
      </c>
      <c r="G142" s="229"/>
      <c r="H142" s="229"/>
      <c r="I142" s="229"/>
      <c r="J142" s="230" t="s">
        <v>223</v>
      </c>
      <c r="K142" s="231">
        <v>367.69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0.0040000000000000001</v>
      </c>
      <c r="AA142" s="237">
        <f>Z142*K142</f>
        <v>1.4707600000000001</v>
      </c>
      <c r="AR142" s="21" t="s">
        <v>268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269</v>
      </c>
    </row>
    <row r="143" s="1" customFormat="1" ht="38.25" customHeight="1">
      <c r="B143" s="45"/>
      <c r="C143" s="227" t="s">
        <v>270</v>
      </c>
      <c r="D143" s="227" t="s">
        <v>220</v>
      </c>
      <c r="E143" s="228" t="s">
        <v>271</v>
      </c>
      <c r="F143" s="229" t="s">
        <v>272</v>
      </c>
      <c r="G143" s="229"/>
      <c r="H143" s="229"/>
      <c r="I143" s="229"/>
      <c r="J143" s="230" t="s">
        <v>273</v>
      </c>
      <c r="K143" s="242">
        <v>0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268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268</v>
      </c>
      <c r="BM143" s="21" t="s">
        <v>274</v>
      </c>
    </row>
    <row r="144" s="10" customFormat="1" ht="29.88" customHeight="1">
      <c r="B144" s="213"/>
      <c r="C144" s="214"/>
      <c r="D144" s="224" t="s">
        <v>196</v>
      </c>
      <c r="E144" s="224"/>
      <c r="F144" s="224"/>
      <c r="G144" s="224"/>
      <c r="H144" s="224"/>
      <c r="I144" s="224"/>
      <c r="J144" s="224"/>
      <c r="K144" s="224"/>
      <c r="L144" s="224"/>
      <c r="M144" s="224"/>
      <c r="N144" s="238">
        <f>BK144</f>
        <v>0</v>
      </c>
      <c r="O144" s="239"/>
      <c r="P144" s="239"/>
      <c r="Q144" s="239"/>
      <c r="R144" s="217"/>
      <c r="T144" s="218"/>
      <c r="U144" s="214"/>
      <c r="V144" s="214"/>
      <c r="W144" s="219">
        <f>SUM(W145:W146)</f>
        <v>0</v>
      </c>
      <c r="X144" s="214"/>
      <c r="Y144" s="219">
        <f>SUM(Y145:Y146)</f>
        <v>0</v>
      </c>
      <c r="Z144" s="214"/>
      <c r="AA144" s="220">
        <f>SUM(AA145:AA146)</f>
        <v>6.7640252400000005</v>
      </c>
      <c r="AR144" s="221" t="s">
        <v>93</v>
      </c>
      <c r="AT144" s="222" t="s">
        <v>83</v>
      </c>
      <c r="AU144" s="222" t="s">
        <v>40</v>
      </c>
      <c r="AY144" s="221" t="s">
        <v>219</v>
      </c>
      <c r="BK144" s="223">
        <f>SUM(BK145:BK146)</f>
        <v>0</v>
      </c>
    </row>
    <row r="145" s="1" customFormat="1" ht="25.5" customHeight="1">
      <c r="B145" s="45"/>
      <c r="C145" s="227" t="s">
        <v>275</v>
      </c>
      <c r="D145" s="227" t="s">
        <v>220</v>
      </c>
      <c r="E145" s="228" t="s">
        <v>276</v>
      </c>
      <c r="F145" s="229" t="s">
        <v>277</v>
      </c>
      <c r="G145" s="229"/>
      <c r="H145" s="229"/>
      <c r="I145" s="229"/>
      <c r="J145" s="230" t="s">
        <v>223</v>
      </c>
      <c r="K145" s="231">
        <v>441.22800000000001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0.01533</v>
      </c>
      <c r="AA145" s="237">
        <f>Z145*K145</f>
        <v>6.7640252400000005</v>
      </c>
      <c r="AR145" s="21" t="s">
        <v>268</v>
      </c>
      <c r="AT145" s="21" t="s">
        <v>220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268</v>
      </c>
      <c r="BM145" s="21" t="s">
        <v>278</v>
      </c>
    </row>
    <row r="146" s="1" customFormat="1" ht="25.5" customHeight="1">
      <c r="B146" s="45"/>
      <c r="C146" s="227" t="s">
        <v>11</v>
      </c>
      <c r="D146" s="227" t="s">
        <v>220</v>
      </c>
      <c r="E146" s="228" t="s">
        <v>279</v>
      </c>
      <c r="F146" s="229" t="s">
        <v>280</v>
      </c>
      <c r="G146" s="229"/>
      <c r="H146" s="229"/>
      <c r="I146" s="229"/>
      <c r="J146" s="230" t="s">
        <v>273</v>
      </c>
      <c r="K146" s="242">
        <v>0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268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281</v>
      </c>
    </row>
    <row r="147" s="1" customFormat="1" ht="49.92" customHeight="1">
      <c r="B147" s="45"/>
      <c r="C147" s="46"/>
      <c r="D147" s="215" t="s">
        <v>282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240">
        <f>BK147</f>
        <v>0</v>
      </c>
      <c r="O147" s="241"/>
      <c r="P147" s="241"/>
      <c r="Q147" s="241"/>
      <c r="R147" s="47"/>
      <c r="T147" s="201"/>
      <c r="U147" s="71"/>
      <c r="V147" s="71"/>
      <c r="W147" s="71"/>
      <c r="X147" s="71"/>
      <c r="Y147" s="71"/>
      <c r="Z147" s="71"/>
      <c r="AA147" s="73"/>
      <c r="AT147" s="21" t="s">
        <v>83</v>
      </c>
      <c r="AU147" s="21" t="s">
        <v>84</v>
      </c>
      <c r="AY147" s="21" t="s">
        <v>283</v>
      </c>
      <c r="BK147" s="152">
        <v>0</v>
      </c>
    </row>
    <row r="148" s="1" customFormat="1" ht="6.96" customHeight="1">
      <c r="B148" s="7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/>
    </row>
  </sheetData>
  <sheetProtection sheet="1" formatColumns="0" formatRows="0" objects="1" scenarios="1" spinCount="10" saltValue="nRjTPlb9GP/Ck3wPb5Sm1l2ab5eyB+DwenBAQfsNd4Pl9ZabYR1Kvv29naFWbT6a1CvhuFSn6Sy1VriRLUqtqw==" hashValue="gxVsKiajsOgfGAGf/Wb4QvR+FBH9okb8sA2L8M3qCDU288N6+eGLOUZGOBkjq7VGNPlmlOZC7mtbK/unlSt8qA==" algorithmName="SHA-512" password="CC35"/>
  <mergeCells count="126"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N141:Q141"/>
    <mergeCell ref="N144:Q144"/>
    <mergeCell ref="N147:Q14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F127:I127"/>
    <mergeCell ref="L123:M123"/>
    <mergeCell ref="N123:Q123"/>
    <mergeCell ref="L127:M127"/>
    <mergeCell ref="N127:Q127"/>
    <mergeCell ref="F128:I128"/>
    <mergeCell ref="L128:M128"/>
    <mergeCell ref="N128:Q128"/>
    <mergeCell ref="N124:Q124"/>
    <mergeCell ref="N125:Q125"/>
    <mergeCell ref="N126:Q126"/>
    <mergeCell ref="N129:Q129"/>
    <mergeCell ref="F130:I130"/>
    <mergeCell ref="L130:M130"/>
    <mergeCell ref="N130:Q130"/>
    <mergeCell ref="L131:M131"/>
    <mergeCell ref="N131:Q131"/>
    <mergeCell ref="N133:Q133"/>
    <mergeCell ref="N134:Q134"/>
    <mergeCell ref="N135:Q135"/>
    <mergeCell ref="N136:Q136"/>
    <mergeCell ref="N137:Q137"/>
    <mergeCell ref="N138:Q138"/>
    <mergeCell ref="N139:Q139"/>
    <mergeCell ref="N132:Q132"/>
    <mergeCell ref="N140:Q140"/>
    <mergeCell ref="F131:I131"/>
    <mergeCell ref="F136:I136"/>
    <mergeCell ref="F133:I133"/>
    <mergeCell ref="L133:M133"/>
    <mergeCell ref="F134:I134"/>
    <mergeCell ref="L134:M134"/>
    <mergeCell ref="F135:I135"/>
    <mergeCell ref="L135:M135"/>
    <mergeCell ref="L136:M136"/>
    <mergeCell ref="F137:I137"/>
    <mergeCell ref="L137:M137"/>
    <mergeCell ref="F138:I138"/>
    <mergeCell ref="L138:M138"/>
    <mergeCell ref="F139:I139"/>
    <mergeCell ref="L139:M139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153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4037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183</v>
      </c>
      <c r="E8" s="30"/>
      <c r="F8" s="163" t="s">
        <v>284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1286</v>
      </c>
      <c r="E9" s="46"/>
      <c r="F9" s="35" t="s">
        <v>1701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21</v>
      </c>
      <c r="E10" s="46"/>
      <c r="F10" s="32" t="s">
        <v>22</v>
      </c>
      <c r="G10" s="46"/>
      <c r="H10" s="46"/>
      <c r="I10" s="46"/>
      <c r="J10" s="46"/>
      <c r="K10" s="46"/>
      <c r="L10" s="46"/>
      <c r="M10" s="37" t="s">
        <v>23</v>
      </c>
      <c r="N10" s="46"/>
      <c r="O10" s="32" t="s">
        <v>22</v>
      </c>
      <c r="P10" s="46"/>
      <c r="Q10" s="46"/>
      <c r="R10" s="47"/>
    </row>
    <row r="11" s="1" customFormat="1" ht="14.4" customHeight="1">
      <c r="B11" s="45"/>
      <c r="C11" s="46"/>
      <c r="D11" s="37" t="s">
        <v>24</v>
      </c>
      <c r="E11" s="46"/>
      <c r="F11" s="32" t="s">
        <v>25</v>
      </c>
      <c r="G11" s="46"/>
      <c r="H11" s="46"/>
      <c r="I11" s="46"/>
      <c r="J11" s="46"/>
      <c r="K11" s="46"/>
      <c r="L11" s="46"/>
      <c r="M11" s="37" t="s">
        <v>26</v>
      </c>
      <c r="N11" s="46"/>
      <c r="O11" s="164" t="str">
        <f>'Rekapitulace stavby'!AN8</f>
        <v>5. 3. 2018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28</v>
      </c>
      <c r="E13" s="46"/>
      <c r="F13" s="46"/>
      <c r="G13" s="46"/>
      <c r="H13" s="46"/>
      <c r="I13" s="46"/>
      <c r="J13" s="46"/>
      <c r="K13" s="46"/>
      <c r="L13" s="46"/>
      <c r="M13" s="37" t="s">
        <v>29</v>
      </c>
      <c r="N13" s="46"/>
      <c r="O13" s="32" t="s">
        <v>30</v>
      </c>
      <c r="P13" s="32"/>
      <c r="Q13" s="46"/>
      <c r="R13" s="47"/>
    </row>
    <row r="14" s="1" customFormat="1" ht="18" customHeight="1">
      <c r="B14" s="45"/>
      <c r="C14" s="46"/>
      <c r="D14" s="46"/>
      <c r="E14" s="32" t="s">
        <v>31</v>
      </c>
      <c r="F14" s="46"/>
      <c r="G14" s="46"/>
      <c r="H14" s="46"/>
      <c r="I14" s="46"/>
      <c r="J14" s="46"/>
      <c r="K14" s="46"/>
      <c r="L14" s="46"/>
      <c r="M14" s="37" t="s">
        <v>32</v>
      </c>
      <c r="N14" s="46"/>
      <c r="O14" s="32" t="s">
        <v>22</v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33</v>
      </c>
      <c r="E16" s="46"/>
      <c r="F16" s="46"/>
      <c r="G16" s="46"/>
      <c r="H16" s="46"/>
      <c r="I16" s="46"/>
      <c r="J16" s="46"/>
      <c r="K16" s="46"/>
      <c r="L16" s="46"/>
      <c r="M16" s="37" t="s">
        <v>29</v>
      </c>
      <c r="N16" s="46"/>
      <c r="O16" s="38" t="str">
        <f>IF('Rekapitulace stavby'!AN13="","",'Rekapitulace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IF('Rekapitulace stavby'!E14="","",'Rekapitulace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32</v>
      </c>
      <c r="N17" s="46"/>
      <c r="O17" s="38" t="str">
        <f>IF('Rekapitulace stavby'!AN14="","",'Rekapitulace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35</v>
      </c>
      <c r="E19" s="46"/>
      <c r="F19" s="46"/>
      <c r="G19" s="46"/>
      <c r="H19" s="46"/>
      <c r="I19" s="46"/>
      <c r="J19" s="46"/>
      <c r="K19" s="46"/>
      <c r="L19" s="46"/>
      <c r="M19" s="37" t="s">
        <v>29</v>
      </c>
      <c r="N19" s="46"/>
      <c r="O19" s="32" t="s">
        <v>36</v>
      </c>
      <c r="P19" s="32"/>
      <c r="Q19" s="46"/>
      <c r="R19" s="47"/>
    </row>
    <row r="20" s="1" customFormat="1" ht="18" customHeight="1">
      <c r="B20" s="45"/>
      <c r="C20" s="46"/>
      <c r="D20" s="46"/>
      <c r="E20" s="32" t="s">
        <v>37</v>
      </c>
      <c r="F20" s="46"/>
      <c r="G20" s="46"/>
      <c r="H20" s="46"/>
      <c r="I20" s="46"/>
      <c r="J20" s="46"/>
      <c r="K20" s="46"/>
      <c r="L20" s="46"/>
      <c r="M20" s="37" t="s">
        <v>32</v>
      </c>
      <c r="N20" s="46"/>
      <c r="O20" s="32" t="s">
        <v>38</v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41</v>
      </c>
      <c r="E22" s="46"/>
      <c r="F22" s="46"/>
      <c r="G22" s="46"/>
      <c r="H22" s="46"/>
      <c r="I22" s="46"/>
      <c r="J22" s="46"/>
      <c r="K22" s="46"/>
      <c r="L22" s="46"/>
      <c r="M22" s="37" t="s">
        <v>29</v>
      </c>
      <c r="N22" s="46"/>
      <c r="O22" s="32" t="s">
        <v>36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37</v>
      </c>
      <c r="F23" s="46"/>
      <c r="G23" s="46"/>
      <c r="H23" s="46"/>
      <c r="I23" s="46"/>
      <c r="J23" s="46"/>
      <c r="K23" s="46"/>
      <c r="L23" s="46"/>
      <c r="M23" s="37" t="s">
        <v>32</v>
      </c>
      <c r="N23" s="46"/>
      <c r="O23" s="32" t="s">
        <v>38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43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85.5" customHeight="1">
      <c r="B26" s="45"/>
      <c r="C26" s="46"/>
      <c r="D26" s="46"/>
      <c r="E26" s="41" t="s">
        <v>44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184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169</v>
      </c>
      <c r="E30" s="46"/>
      <c r="F30" s="46"/>
      <c r="G30" s="46"/>
      <c r="H30" s="46"/>
      <c r="I30" s="46"/>
      <c r="J30" s="46"/>
      <c r="K30" s="46"/>
      <c r="L30" s="46"/>
      <c r="M30" s="44">
        <f>N96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47</v>
      </c>
      <c r="E32" s="46"/>
      <c r="F32" s="46"/>
      <c r="G32" s="46"/>
      <c r="H32" s="46"/>
      <c r="I32" s="46"/>
      <c r="J32" s="46"/>
      <c r="K32" s="46"/>
      <c r="L32" s="46"/>
      <c r="M32" s="168">
        <f>ROUND(M29+M30,0)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48</v>
      </c>
      <c r="E34" s="53" t="s">
        <v>49</v>
      </c>
      <c r="F34" s="54">
        <v>0.20999999999999999</v>
      </c>
      <c r="G34" s="169" t="s">
        <v>50</v>
      </c>
      <c r="H34" s="170">
        <f>(SUM(BE96:BE103)+SUM(BE123:BE143))</f>
        <v>0</v>
      </c>
      <c r="I34" s="46"/>
      <c r="J34" s="46"/>
      <c r="K34" s="46"/>
      <c r="L34" s="46"/>
      <c r="M34" s="170">
        <f>ROUND((SUM(BE96:BE103)+SUM(BE123:BE143)), 0)*F34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51</v>
      </c>
      <c r="F35" s="54">
        <v>0.14999999999999999</v>
      </c>
      <c r="G35" s="169" t="s">
        <v>50</v>
      </c>
      <c r="H35" s="170">
        <f>(SUM(BF96:BF103)+SUM(BF123:BF143))</f>
        <v>0</v>
      </c>
      <c r="I35" s="46"/>
      <c r="J35" s="46"/>
      <c r="K35" s="46"/>
      <c r="L35" s="46"/>
      <c r="M35" s="170">
        <f>ROUND((SUM(BF96:BF103)+SUM(BF123:BF143)), 0)*F35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52</v>
      </c>
      <c r="F36" s="54">
        <v>0.20999999999999999</v>
      </c>
      <c r="G36" s="169" t="s">
        <v>50</v>
      </c>
      <c r="H36" s="170">
        <f>(SUM(BG96:BG103)+SUM(BG123:BG143))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53</v>
      </c>
      <c r="F37" s="54">
        <v>0.14999999999999999</v>
      </c>
      <c r="G37" s="169" t="s">
        <v>50</v>
      </c>
      <c r="H37" s="170">
        <f>(SUM(BH96:BH103)+SUM(BH123:BH143))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54</v>
      </c>
      <c r="F38" s="54">
        <v>0</v>
      </c>
      <c r="G38" s="169" t="s">
        <v>50</v>
      </c>
      <c r="H38" s="170">
        <f>(SUM(BI96:BI103)+SUM(BI123:BI143))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55</v>
      </c>
      <c r="E40" s="102"/>
      <c r="F40" s="102"/>
      <c r="G40" s="172" t="s">
        <v>56</v>
      </c>
      <c r="H40" s="173" t="s">
        <v>57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4037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183</v>
      </c>
      <c r="D80" s="30"/>
      <c r="E80" s="30"/>
      <c r="F80" s="163" t="s">
        <v>284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1286</v>
      </c>
      <c r="D81" s="46"/>
      <c r="E81" s="46"/>
      <c r="F81" s="86" t="str">
        <f>F9</f>
        <v>003 - Zařízení pro vytápění staveb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24</v>
      </c>
      <c r="D83" s="46"/>
      <c r="E83" s="46"/>
      <c r="F83" s="32" t="str">
        <f>F11</f>
        <v>Dobruška</v>
      </c>
      <c r="G83" s="46"/>
      <c r="H83" s="46"/>
      <c r="I83" s="46"/>
      <c r="J83" s="46"/>
      <c r="K83" s="37" t="s">
        <v>26</v>
      </c>
      <c r="L83" s="46"/>
      <c r="M83" s="89" t="str">
        <f>IF(O11="","",O11)</f>
        <v>5. 3. 2018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28</v>
      </c>
      <c r="D85" s="46"/>
      <c r="E85" s="46"/>
      <c r="F85" s="32" t="str">
        <f>E14</f>
        <v>SŠ - Podorlické vzdělávací centrum Dobruška</v>
      </c>
      <c r="G85" s="46"/>
      <c r="H85" s="46"/>
      <c r="I85" s="46"/>
      <c r="J85" s="46"/>
      <c r="K85" s="37" t="s">
        <v>35</v>
      </c>
      <c r="L85" s="46"/>
      <c r="M85" s="32" t="str">
        <f>E20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33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41</v>
      </c>
      <c r="L86" s="46"/>
      <c r="M86" s="32" t="str">
        <f>E23</f>
        <v>ApA Architektonicko-projekt.ateliér Vamberk s.r.o.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186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187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188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N123</f>
        <v>0</v>
      </c>
      <c r="O90" s="183"/>
      <c r="P90" s="183"/>
      <c r="Q90" s="183"/>
      <c r="R90" s="47"/>
      <c r="T90" s="179"/>
      <c r="U90" s="179"/>
      <c r="AU90" s="21" t="s">
        <v>189</v>
      </c>
    </row>
    <row r="91" s="7" customFormat="1" ht="24.96" customHeight="1">
      <c r="B91" s="184"/>
      <c r="C91" s="185"/>
      <c r="D91" s="186" t="s">
        <v>1702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N124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1707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N125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1708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N131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1709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N136</f>
        <v>0</v>
      </c>
      <c r="O94" s="133"/>
      <c r="P94" s="133"/>
      <c r="Q94" s="133"/>
      <c r="R94" s="191"/>
      <c r="T94" s="192"/>
      <c r="U94" s="192"/>
    </row>
    <row r="95" s="1" customFormat="1" ht="21.84" customHeight="1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  <c r="T95" s="179"/>
      <c r="U95" s="179"/>
    </row>
    <row r="96" s="1" customFormat="1" ht="29.28" customHeight="1">
      <c r="B96" s="45"/>
      <c r="C96" s="182" t="s">
        <v>197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83">
        <f>ROUND(N97+N98+N99+N100+N101+N102,0)</f>
        <v>0</v>
      </c>
      <c r="O96" s="193"/>
      <c r="P96" s="193"/>
      <c r="Q96" s="193"/>
      <c r="R96" s="47"/>
      <c r="T96" s="194"/>
      <c r="U96" s="195" t="s">
        <v>48</v>
      </c>
    </row>
    <row r="97" s="1" customFormat="1" ht="18" customHeight="1">
      <c r="B97" s="45"/>
      <c r="C97" s="46"/>
      <c r="D97" s="153" t="s">
        <v>198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ROUND(N90*T97,0)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199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ROUND(N90*T98,0)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200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ROUND(N90*T99,0)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201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ROUND(N90*T100,0)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202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ROUND(N90*T101,0)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47" t="s">
        <v>203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148">
        <f>ROUND(N90*T102,0)</f>
        <v>0</v>
      </c>
      <c r="O102" s="135"/>
      <c r="P102" s="135"/>
      <c r="Q102" s="135"/>
      <c r="R102" s="47"/>
      <c r="S102" s="196"/>
      <c r="T102" s="201"/>
      <c r="U102" s="202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204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T103" s="179"/>
      <c r="U103" s="179"/>
    </row>
    <row r="104" s="1" customFormat="1" ht="29.28" customHeight="1">
      <c r="B104" s="45"/>
      <c r="C104" s="158" t="s">
        <v>174</v>
      </c>
      <c r="D104" s="159"/>
      <c r="E104" s="159"/>
      <c r="F104" s="159"/>
      <c r="G104" s="159"/>
      <c r="H104" s="159"/>
      <c r="I104" s="159"/>
      <c r="J104" s="159"/>
      <c r="K104" s="159"/>
      <c r="L104" s="160">
        <f>ROUND(SUM(N90+N96),0)</f>
        <v>0</v>
      </c>
      <c r="M104" s="160"/>
      <c r="N104" s="160"/>
      <c r="O104" s="160"/>
      <c r="P104" s="160"/>
      <c r="Q104" s="160"/>
      <c r="R104" s="47"/>
      <c r="T104" s="179"/>
      <c r="U104" s="179"/>
    </row>
    <row r="105" s="1" customFormat="1" ht="6.96" customHeight="1"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  <c r="T105" s="179"/>
      <c r="U105" s="179"/>
    </row>
    <row r="109" s="1" customFormat="1" ht="6.96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</row>
    <row r="110" s="1" customFormat="1" ht="36.96" customHeight="1">
      <c r="B110" s="45"/>
      <c r="C110" s="26" t="s">
        <v>205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="1" customFormat="1" ht="6.96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30" customHeight="1">
      <c r="B112" s="45"/>
      <c r="C112" s="37" t="s">
        <v>19</v>
      </c>
      <c r="D112" s="46"/>
      <c r="E112" s="46"/>
      <c r="F112" s="163" t="str">
        <f>F6</f>
        <v>Dobruška - objekt výuky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6"/>
      <c r="R112" s="47"/>
    </row>
    <row r="113" ht="30" customHeight="1">
      <c r="B113" s="25"/>
      <c r="C113" s="37" t="s">
        <v>181</v>
      </c>
      <c r="D113" s="30"/>
      <c r="E113" s="30"/>
      <c r="F113" s="163" t="s">
        <v>4037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8"/>
    </row>
    <row r="114" ht="30" customHeight="1">
      <c r="B114" s="25"/>
      <c r="C114" s="37" t="s">
        <v>183</v>
      </c>
      <c r="D114" s="30"/>
      <c r="E114" s="30"/>
      <c r="F114" s="163" t="s">
        <v>284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8"/>
    </row>
    <row r="115" s="1" customFormat="1" ht="36.96" customHeight="1">
      <c r="B115" s="45"/>
      <c r="C115" s="84" t="s">
        <v>1286</v>
      </c>
      <c r="D115" s="46"/>
      <c r="E115" s="46"/>
      <c r="F115" s="86" t="str">
        <f>F9</f>
        <v>003 - Zařízení pro vytápění staveb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18" customHeight="1">
      <c r="B117" s="45"/>
      <c r="C117" s="37" t="s">
        <v>24</v>
      </c>
      <c r="D117" s="46"/>
      <c r="E117" s="46"/>
      <c r="F117" s="32" t="str">
        <f>F11</f>
        <v>Dobruška</v>
      </c>
      <c r="G117" s="46"/>
      <c r="H117" s="46"/>
      <c r="I117" s="46"/>
      <c r="J117" s="46"/>
      <c r="K117" s="37" t="s">
        <v>26</v>
      </c>
      <c r="L117" s="46"/>
      <c r="M117" s="89" t="str">
        <f>IF(O11="","",O11)</f>
        <v>5. 3. 2018</v>
      </c>
      <c r="N117" s="89"/>
      <c r="O117" s="89"/>
      <c r="P117" s="89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>
      <c r="B119" s="45"/>
      <c r="C119" s="37" t="s">
        <v>28</v>
      </c>
      <c r="D119" s="46"/>
      <c r="E119" s="46"/>
      <c r="F119" s="32" t="str">
        <f>E14</f>
        <v>SŠ - Podorlické vzdělávací centrum Dobruška</v>
      </c>
      <c r="G119" s="46"/>
      <c r="H119" s="46"/>
      <c r="I119" s="46"/>
      <c r="J119" s="46"/>
      <c r="K119" s="37" t="s">
        <v>35</v>
      </c>
      <c r="L119" s="46"/>
      <c r="M119" s="32" t="str">
        <f>E20</f>
        <v>ApA Architektonicko-projekt.ateliér Vamberk s.r.o.</v>
      </c>
      <c r="N119" s="32"/>
      <c r="O119" s="32"/>
      <c r="P119" s="32"/>
      <c r="Q119" s="32"/>
      <c r="R119" s="47"/>
    </row>
    <row r="120" s="1" customFormat="1" ht="14.4" customHeight="1">
      <c r="B120" s="45"/>
      <c r="C120" s="37" t="s">
        <v>33</v>
      </c>
      <c r="D120" s="46"/>
      <c r="E120" s="46"/>
      <c r="F120" s="32" t="str">
        <f>IF(E17="","",E17)</f>
        <v>Vyplň údaj</v>
      </c>
      <c r="G120" s="46"/>
      <c r="H120" s="46"/>
      <c r="I120" s="46"/>
      <c r="J120" s="46"/>
      <c r="K120" s="37" t="s">
        <v>41</v>
      </c>
      <c r="L120" s="46"/>
      <c r="M120" s="32" t="str">
        <f>E23</f>
        <v>ApA Architektonicko-projekt.ateliér Vamberk s.r.o.</v>
      </c>
      <c r="N120" s="32"/>
      <c r="O120" s="32"/>
      <c r="P120" s="32"/>
      <c r="Q120" s="32"/>
      <c r="R120" s="47"/>
    </row>
    <row r="121" s="1" customFormat="1" ht="10.32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9" customFormat="1" ht="29.28" customHeight="1">
      <c r="B122" s="203"/>
      <c r="C122" s="204" t="s">
        <v>206</v>
      </c>
      <c r="D122" s="205" t="s">
        <v>207</v>
      </c>
      <c r="E122" s="205" t="s">
        <v>66</v>
      </c>
      <c r="F122" s="205" t="s">
        <v>208</v>
      </c>
      <c r="G122" s="205"/>
      <c r="H122" s="205"/>
      <c r="I122" s="205"/>
      <c r="J122" s="205" t="s">
        <v>209</v>
      </c>
      <c r="K122" s="205" t="s">
        <v>210</v>
      </c>
      <c r="L122" s="205" t="s">
        <v>211</v>
      </c>
      <c r="M122" s="205"/>
      <c r="N122" s="205" t="s">
        <v>187</v>
      </c>
      <c r="O122" s="205"/>
      <c r="P122" s="205"/>
      <c r="Q122" s="206"/>
      <c r="R122" s="207"/>
      <c r="T122" s="105" t="s">
        <v>212</v>
      </c>
      <c r="U122" s="106" t="s">
        <v>48</v>
      </c>
      <c r="V122" s="106" t="s">
        <v>213</v>
      </c>
      <c r="W122" s="106" t="s">
        <v>214</v>
      </c>
      <c r="X122" s="106" t="s">
        <v>215</v>
      </c>
      <c r="Y122" s="106" t="s">
        <v>216</v>
      </c>
      <c r="Z122" s="106" t="s">
        <v>217</v>
      </c>
      <c r="AA122" s="107" t="s">
        <v>218</v>
      </c>
    </row>
    <row r="123" s="1" customFormat="1" ht="29.28" customHeight="1">
      <c r="B123" s="45"/>
      <c r="C123" s="109" t="s">
        <v>184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208">
        <f>BK123</f>
        <v>0</v>
      </c>
      <c r="O123" s="209"/>
      <c r="P123" s="209"/>
      <c r="Q123" s="209"/>
      <c r="R123" s="47"/>
      <c r="T123" s="108"/>
      <c r="U123" s="66"/>
      <c r="V123" s="66"/>
      <c r="W123" s="210">
        <f>W124+W144</f>
        <v>0</v>
      </c>
      <c r="X123" s="66"/>
      <c r="Y123" s="210">
        <f>Y124+Y144</f>
        <v>0</v>
      </c>
      <c r="Z123" s="66"/>
      <c r="AA123" s="211">
        <f>AA124+AA144</f>
        <v>0</v>
      </c>
      <c r="AT123" s="21" t="s">
        <v>83</v>
      </c>
      <c r="AU123" s="21" t="s">
        <v>189</v>
      </c>
      <c r="BK123" s="212">
        <f>BK124+BK144</f>
        <v>0</v>
      </c>
    </row>
    <row r="124" s="10" customFormat="1" ht="37.44001" customHeight="1">
      <c r="B124" s="213"/>
      <c r="C124" s="214"/>
      <c r="D124" s="215" t="s">
        <v>1702</v>
      </c>
      <c r="E124" s="215"/>
      <c r="F124" s="215"/>
      <c r="G124" s="215"/>
      <c r="H124" s="215"/>
      <c r="I124" s="215"/>
      <c r="J124" s="215"/>
      <c r="K124" s="215"/>
      <c r="L124" s="215"/>
      <c r="M124" s="215"/>
      <c r="N124" s="216">
        <f>BK124</f>
        <v>0</v>
      </c>
      <c r="O124" s="187"/>
      <c r="P124" s="187"/>
      <c r="Q124" s="187"/>
      <c r="R124" s="217"/>
      <c r="T124" s="218"/>
      <c r="U124" s="214"/>
      <c r="V124" s="214"/>
      <c r="W124" s="219">
        <f>W125+W131+W136</f>
        <v>0</v>
      </c>
      <c r="X124" s="214"/>
      <c r="Y124" s="219">
        <f>Y125+Y131+Y136</f>
        <v>0</v>
      </c>
      <c r="Z124" s="214"/>
      <c r="AA124" s="220">
        <f>AA125+AA131+AA136</f>
        <v>0</v>
      </c>
      <c r="AR124" s="221" t="s">
        <v>93</v>
      </c>
      <c r="AT124" s="222" t="s">
        <v>83</v>
      </c>
      <c r="AU124" s="222" t="s">
        <v>84</v>
      </c>
      <c r="AY124" s="221" t="s">
        <v>219</v>
      </c>
      <c r="BK124" s="223">
        <f>BK125+BK131+BK136</f>
        <v>0</v>
      </c>
    </row>
    <row r="125" s="10" customFormat="1" ht="19.92" customHeight="1">
      <c r="B125" s="213"/>
      <c r="C125" s="214"/>
      <c r="D125" s="224" t="s">
        <v>1707</v>
      </c>
      <c r="E125" s="224"/>
      <c r="F125" s="224"/>
      <c r="G125" s="224"/>
      <c r="H125" s="224"/>
      <c r="I125" s="224"/>
      <c r="J125" s="224"/>
      <c r="K125" s="224"/>
      <c r="L125" s="224"/>
      <c r="M125" s="224"/>
      <c r="N125" s="225">
        <f>BK125</f>
        <v>0</v>
      </c>
      <c r="O125" s="226"/>
      <c r="P125" s="226"/>
      <c r="Q125" s="226"/>
      <c r="R125" s="217"/>
      <c r="T125" s="218"/>
      <c r="U125" s="214"/>
      <c r="V125" s="214"/>
      <c r="W125" s="219">
        <f>SUM(W126:W130)</f>
        <v>0</v>
      </c>
      <c r="X125" s="214"/>
      <c r="Y125" s="219">
        <f>SUM(Y126:Y130)</f>
        <v>0</v>
      </c>
      <c r="Z125" s="214"/>
      <c r="AA125" s="220">
        <f>SUM(AA126:AA130)</f>
        <v>0</v>
      </c>
      <c r="AR125" s="221" t="s">
        <v>93</v>
      </c>
      <c r="AT125" s="222" t="s">
        <v>83</v>
      </c>
      <c r="AU125" s="222" t="s">
        <v>40</v>
      </c>
      <c r="AY125" s="221" t="s">
        <v>219</v>
      </c>
      <c r="BK125" s="223">
        <f>SUM(BK126:BK130)</f>
        <v>0</v>
      </c>
    </row>
    <row r="126" s="1" customFormat="1" ht="25.5" customHeight="1">
      <c r="B126" s="45"/>
      <c r="C126" s="227" t="s">
        <v>40</v>
      </c>
      <c r="D126" s="227" t="s">
        <v>220</v>
      </c>
      <c r="E126" s="228" t="s">
        <v>1959</v>
      </c>
      <c r="F126" s="229" t="s">
        <v>1960</v>
      </c>
      <c r="G126" s="229"/>
      <c r="H126" s="229"/>
      <c r="I126" s="229"/>
      <c r="J126" s="230" t="s">
        <v>429</v>
      </c>
      <c r="K126" s="231">
        <v>22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268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268</v>
      </c>
      <c r="BM126" s="21" t="s">
        <v>4072</v>
      </c>
    </row>
    <row r="127" s="1" customFormat="1" ht="25.5" customHeight="1">
      <c r="B127" s="45"/>
      <c r="C127" s="227" t="s">
        <v>93</v>
      </c>
      <c r="D127" s="227" t="s">
        <v>220</v>
      </c>
      <c r="E127" s="228" t="s">
        <v>1965</v>
      </c>
      <c r="F127" s="229" t="s">
        <v>1966</v>
      </c>
      <c r="G127" s="229"/>
      <c r="H127" s="229"/>
      <c r="I127" s="229"/>
      <c r="J127" s="230" t="s">
        <v>429</v>
      </c>
      <c r="K127" s="231">
        <v>58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268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268</v>
      </c>
      <c r="BM127" s="21" t="s">
        <v>4073</v>
      </c>
    </row>
    <row r="128" s="1" customFormat="1" ht="25.5" customHeight="1">
      <c r="B128" s="45"/>
      <c r="C128" s="227" t="s">
        <v>101</v>
      </c>
      <c r="D128" s="227" t="s">
        <v>220</v>
      </c>
      <c r="E128" s="228" t="s">
        <v>1971</v>
      </c>
      <c r="F128" s="229" t="s">
        <v>1972</v>
      </c>
      <c r="G128" s="229"/>
      <c r="H128" s="229"/>
      <c r="I128" s="229"/>
      <c r="J128" s="230" t="s">
        <v>429</v>
      </c>
      <c r="K128" s="231">
        <v>80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268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268</v>
      </c>
      <c r="BM128" s="21" t="s">
        <v>4074</v>
      </c>
    </row>
    <row r="129" s="1" customFormat="1" ht="25.5" customHeight="1">
      <c r="B129" s="45"/>
      <c r="C129" s="227" t="s">
        <v>224</v>
      </c>
      <c r="D129" s="227" t="s">
        <v>220</v>
      </c>
      <c r="E129" s="228" t="s">
        <v>1974</v>
      </c>
      <c r="F129" s="229" t="s">
        <v>1975</v>
      </c>
      <c r="G129" s="229"/>
      <c r="H129" s="229"/>
      <c r="I129" s="229"/>
      <c r="J129" s="230" t="s">
        <v>239</v>
      </c>
      <c r="K129" s="231">
        <v>0.017999999999999999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268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268</v>
      </c>
      <c r="BM129" s="21" t="s">
        <v>4075</v>
      </c>
    </row>
    <row r="130" s="1" customFormat="1" ht="25.5" customHeight="1">
      <c r="B130" s="45"/>
      <c r="C130" s="227" t="s">
        <v>236</v>
      </c>
      <c r="D130" s="227" t="s">
        <v>220</v>
      </c>
      <c r="E130" s="228" t="s">
        <v>1977</v>
      </c>
      <c r="F130" s="229" t="s">
        <v>1978</v>
      </c>
      <c r="G130" s="229"/>
      <c r="H130" s="229"/>
      <c r="I130" s="229"/>
      <c r="J130" s="230" t="s">
        <v>239</v>
      </c>
      <c r="K130" s="231">
        <v>0.017999999999999999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268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268</v>
      </c>
      <c r="BM130" s="21" t="s">
        <v>4076</v>
      </c>
    </row>
    <row r="131" s="10" customFormat="1" ht="29.88" customHeight="1">
      <c r="B131" s="213"/>
      <c r="C131" s="214"/>
      <c r="D131" s="224" t="s">
        <v>1708</v>
      </c>
      <c r="E131" s="224"/>
      <c r="F131" s="224"/>
      <c r="G131" s="224"/>
      <c r="H131" s="224"/>
      <c r="I131" s="224"/>
      <c r="J131" s="224"/>
      <c r="K131" s="224"/>
      <c r="L131" s="224"/>
      <c r="M131" s="224"/>
      <c r="N131" s="238">
        <f>BK131</f>
        <v>0</v>
      </c>
      <c r="O131" s="239"/>
      <c r="P131" s="239"/>
      <c r="Q131" s="239"/>
      <c r="R131" s="217"/>
      <c r="T131" s="218"/>
      <c r="U131" s="214"/>
      <c r="V131" s="214"/>
      <c r="W131" s="219">
        <f>SUM(W132:W135)</f>
        <v>0</v>
      </c>
      <c r="X131" s="214"/>
      <c r="Y131" s="219">
        <f>SUM(Y132:Y135)</f>
        <v>0</v>
      </c>
      <c r="Z131" s="214"/>
      <c r="AA131" s="220">
        <f>SUM(AA132:AA135)</f>
        <v>0</v>
      </c>
      <c r="AR131" s="221" t="s">
        <v>93</v>
      </c>
      <c r="AT131" s="222" t="s">
        <v>83</v>
      </c>
      <c r="AU131" s="222" t="s">
        <v>40</v>
      </c>
      <c r="AY131" s="221" t="s">
        <v>219</v>
      </c>
      <c r="BK131" s="223">
        <f>SUM(BK132:BK135)</f>
        <v>0</v>
      </c>
    </row>
    <row r="132" s="1" customFormat="1" ht="25.5" customHeight="1">
      <c r="B132" s="45"/>
      <c r="C132" s="227" t="s">
        <v>241</v>
      </c>
      <c r="D132" s="227" t="s">
        <v>220</v>
      </c>
      <c r="E132" s="228" t="s">
        <v>2016</v>
      </c>
      <c r="F132" s="229" t="s">
        <v>2017</v>
      </c>
      <c r="G132" s="229"/>
      <c r="H132" s="229"/>
      <c r="I132" s="229"/>
      <c r="J132" s="230" t="s">
        <v>372</v>
      </c>
      <c r="K132" s="231">
        <v>6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268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268</v>
      </c>
      <c r="BM132" s="21" t="s">
        <v>4077</v>
      </c>
    </row>
    <row r="133" s="1" customFormat="1" ht="25.5" customHeight="1">
      <c r="B133" s="45"/>
      <c r="C133" s="227" t="s">
        <v>245</v>
      </c>
      <c r="D133" s="227" t="s">
        <v>220</v>
      </c>
      <c r="E133" s="228" t="s">
        <v>2034</v>
      </c>
      <c r="F133" s="229" t="s">
        <v>2035</v>
      </c>
      <c r="G133" s="229"/>
      <c r="H133" s="229"/>
      <c r="I133" s="229"/>
      <c r="J133" s="230" t="s">
        <v>372</v>
      </c>
      <c r="K133" s="231">
        <v>6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268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268</v>
      </c>
      <c r="BM133" s="21" t="s">
        <v>4078</v>
      </c>
    </row>
    <row r="134" s="1" customFormat="1" ht="25.5" customHeight="1">
      <c r="B134" s="45"/>
      <c r="C134" s="227" t="s">
        <v>249</v>
      </c>
      <c r="D134" s="227" t="s">
        <v>220</v>
      </c>
      <c r="E134" s="228" t="s">
        <v>2070</v>
      </c>
      <c r="F134" s="229" t="s">
        <v>2071</v>
      </c>
      <c r="G134" s="229"/>
      <c r="H134" s="229"/>
      <c r="I134" s="229"/>
      <c r="J134" s="230" t="s">
        <v>239</v>
      </c>
      <c r="K134" s="231">
        <v>0.012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268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268</v>
      </c>
      <c r="BM134" s="21" t="s">
        <v>4079</v>
      </c>
    </row>
    <row r="135" s="1" customFormat="1" ht="25.5" customHeight="1">
      <c r="B135" s="45"/>
      <c r="C135" s="227" t="s">
        <v>253</v>
      </c>
      <c r="D135" s="227" t="s">
        <v>220</v>
      </c>
      <c r="E135" s="228" t="s">
        <v>2073</v>
      </c>
      <c r="F135" s="229" t="s">
        <v>2074</v>
      </c>
      <c r="G135" s="229"/>
      <c r="H135" s="229"/>
      <c r="I135" s="229"/>
      <c r="J135" s="230" t="s">
        <v>239</v>
      </c>
      <c r="K135" s="231">
        <v>0.012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268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268</v>
      </c>
      <c r="BM135" s="21" t="s">
        <v>4080</v>
      </c>
    </row>
    <row r="136" s="10" customFormat="1" ht="29.88" customHeight="1">
      <c r="B136" s="213"/>
      <c r="C136" s="214"/>
      <c r="D136" s="224" t="s">
        <v>1709</v>
      </c>
      <c r="E136" s="224"/>
      <c r="F136" s="224"/>
      <c r="G136" s="224"/>
      <c r="H136" s="224"/>
      <c r="I136" s="224"/>
      <c r="J136" s="224"/>
      <c r="K136" s="224"/>
      <c r="L136" s="224"/>
      <c r="M136" s="224"/>
      <c r="N136" s="238">
        <f>BK136</f>
        <v>0</v>
      </c>
      <c r="O136" s="239"/>
      <c r="P136" s="239"/>
      <c r="Q136" s="239"/>
      <c r="R136" s="217"/>
      <c r="T136" s="218"/>
      <c r="U136" s="214"/>
      <c r="V136" s="214"/>
      <c r="W136" s="219">
        <f>SUM(W137:W143)</f>
        <v>0</v>
      </c>
      <c r="X136" s="214"/>
      <c r="Y136" s="219">
        <f>SUM(Y137:Y143)</f>
        <v>0</v>
      </c>
      <c r="Z136" s="214"/>
      <c r="AA136" s="220">
        <f>SUM(AA137:AA143)</f>
        <v>0</v>
      </c>
      <c r="AR136" s="221" t="s">
        <v>93</v>
      </c>
      <c r="AT136" s="222" t="s">
        <v>83</v>
      </c>
      <c r="AU136" s="222" t="s">
        <v>40</v>
      </c>
      <c r="AY136" s="221" t="s">
        <v>219</v>
      </c>
      <c r="BK136" s="223">
        <f>SUM(BK137:BK143)</f>
        <v>0</v>
      </c>
    </row>
    <row r="137" s="1" customFormat="1" ht="25.5" customHeight="1">
      <c r="B137" s="45"/>
      <c r="C137" s="227" t="s">
        <v>257</v>
      </c>
      <c r="D137" s="227" t="s">
        <v>220</v>
      </c>
      <c r="E137" s="228" t="s">
        <v>2076</v>
      </c>
      <c r="F137" s="229" t="s">
        <v>2077</v>
      </c>
      <c r="G137" s="229"/>
      <c r="H137" s="229"/>
      <c r="I137" s="229"/>
      <c r="J137" s="230" t="s">
        <v>372</v>
      </c>
      <c r="K137" s="231">
        <v>6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268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268</v>
      </c>
      <c r="BM137" s="21" t="s">
        <v>4081</v>
      </c>
    </row>
    <row r="138" s="1" customFormat="1" ht="38.25" customHeight="1">
      <c r="B138" s="45"/>
      <c r="C138" s="227" t="s">
        <v>261</v>
      </c>
      <c r="D138" s="227" t="s">
        <v>220</v>
      </c>
      <c r="E138" s="228" t="s">
        <v>2115</v>
      </c>
      <c r="F138" s="229" t="s">
        <v>2116</v>
      </c>
      <c r="G138" s="229"/>
      <c r="H138" s="229"/>
      <c r="I138" s="229"/>
      <c r="J138" s="230" t="s">
        <v>372</v>
      </c>
      <c r="K138" s="231">
        <v>6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268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268</v>
      </c>
      <c r="BM138" s="21" t="s">
        <v>4082</v>
      </c>
    </row>
    <row r="139" s="1" customFormat="1" ht="38.25" customHeight="1">
      <c r="B139" s="45"/>
      <c r="C139" s="227" t="s">
        <v>265</v>
      </c>
      <c r="D139" s="227" t="s">
        <v>220</v>
      </c>
      <c r="E139" s="228" t="s">
        <v>2136</v>
      </c>
      <c r="F139" s="229" t="s">
        <v>2137</v>
      </c>
      <c r="G139" s="229"/>
      <c r="H139" s="229"/>
      <c r="I139" s="229"/>
      <c r="J139" s="230" t="s">
        <v>372</v>
      </c>
      <c r="K139" s="231">
        <v>6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268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268</v>
      </c>
      <c r="BM139" s="21" t="s">
        <v>4083</v>
      </c>
    </row>
    <row r="140" s="1" customFormat="1" ht="16.5" customHeight="1">
      <c r="B140" s="45"/>
      <c r="C140" s="227" t="s">
        <v>270</v>
      </c>
      <c r="D140" s="227" t="s">
        <v>220</v>
      </c>
      <c r="E140" s="228" t="s">
        <v>2139</v>
      </c>
      <c r="F140" s="229" t="s">
        <v>2140</v>
      </c>
      <c r="G140" s="229"/>
      <c r="H140" s="229"/>
      <c r="I140" s="229"/>
      <c r="J140" s="230" t="s">
        <v>372</v>
      </c>
      <c r="K140" s="231">
        <v>6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268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268</v>
      </c>
      <c r="BM140" s="21" t="s">
        <v>4084</v>
      </c>
    </row>
    <row r="141" s="1" customFormat="1" ht="16.5" customHeight="1">
      <c r="B141" s="45"/>
      <c r="C141" s="227" t="s">
        <v>275</v>
      </c>
      <c r="D141" s="227" t="s">
        <v>220</v>
      </c>
      <c r="E141" s="228" t="s">
        <v>2142</v>
      </c>
      <c r="F141" s="229" t="s">
        <v>2143</v>
      </c>
      <c r="G141" s="229"/>
      <c r="H141" s="229"/>
      <c r="I141" s="229"/>
      <c r="J141" s="230" t="s">
        <v>223</v>
      </c>
      <c r="K141" s="231">
        <v>6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268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268</v>
      </c>
      <c r="BM141" s="21" t="s">
        <v>4085</v>
      </c>
    </row>
    <row r="142" s="1" customFormat="1" ht="25.5" customHeight="1">
      <c r="B142" s="45"/>
      <c r="C142" s="227" t="s">
        <v>11</v>
      </c>
      <c r="D142" s="227" t="s">
        <v>220</v>
      </c>
      <c r="E142" s="228" t="s">
        <v>2145</v>
      </c>
      <c r="F142" s="229" t="s">
        <v>2146</v>
      </c>
      <c r="G142" s="229"/>
      <c r="H142" s="229"/>
      <c r="I142" s="229"/>
      <c r="J142" s="230" t="s">
        <v>239</v>
      </c>
      <c r="K142" s="231">
        <v>0.23499999999999999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268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4086</v>
      </c>
    </row>
    <row r="143" s="1" customFormat="1" ht="25.5" customHeight="1">
      <c r="B143" s="45"/>
      <c r="C143" s="227" t="s">
        <v>268</v>
      </c>
      <c r="D143" s="227" t="s">
        <v>220</v>
      </c>
      <c r="E143" s="228" t="s">
        <v>2148</v>
      </c>
      <c r="F143" s="229" t="s">
        <v>2149</v>
      </c>
      <c r="G143" s="229"/>
      <c r="H143" s="229"/>
      <c r="I143" s="229"/>
      <c r="J143" s="230" t="s">
        <v>239</v>
      </c>
      <c r="K143" s="231">
        <v>0.23499999999999999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268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268</v>
      </c>
      <c r="BM143" s="21" t="s">
        <v>4087</v>
      </c>
    </row>
    <row r="144" s="1" customFormat="1" ht="49.92" customHeight="1">
      <c r="B144" s="45"/>
      <c r="C144" s="46"/>
      <c r="D144" s="215" t="s">
        <v>282</v>
      </c>
      <c r="E144" s="46"/>
      <c r="F144" s="46"/>
      <c r="G144" s="46"/>
      <c r="H144" s="46"/>
      <c r="I144" s="46"/>
      <c r="J144" s="46"/>
      <c r="K144" s="46"/>
      <c r="L144" s="46"/>
      <c r="M144" s="46"/>
      <c r="N144" s="240">
        <f>BK144</f>
        <v>0</v>
      </c>
      <c r="O144" s="241"/>
      <c r="P144" s="241"/>
      <c r="Q144" s="241"/>
      <c r="R144" s="47"/>
      <c r="T144" s="201"/>
      <c r="U144" s="71"/>
      <c r="V144" s="71"/>
      <c r="W144" s="71"/>
      <c r="X144" s="71"/>
      <c r="Y144" s="71"/>
      <c r="Z144" s="71"/>
      <c r="AA144" s="73"/>
      <c r="AT144" s="21" t="s">
        <v>83</v>
      </c>
      <c r="AU144" s="21" t="s">
        <v>84</v>
      </c>
      <c r="AY144" s="21" t="s">
        <v>283</v>
      </c>
      <c r="BK144" s="152">
        <v>0</v>
      </c>
    </row>
    <row r="145" s="1" customFormat="1" ht="6.96" customHeight="1">
      <c r="B145" s="74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</row>
  </sheetData>
  <sheetProtection sheet="1" formatColumns="0" formatRows="0" objects="1" scenarios="1" spinCount="10" saltValue="Mv/4LrD+mgmx8tKjQkfLLpVF6rlpYZVzJ1UpXugCMxmG5qz3QqJAH9RFZazJs2CmuCGROlUB3y6Xhc2vPcFPzA==" hashValue="RJxp+M9QkYWmHGQUM0PYvS/MEym4lUdmzPehZ03yduGhVhBTFjEiLPsdz57FMZAcpuZRAsn6ags98uBjalFMZQ==" algorithmName="SHA-512" password="CC35"/>
  <mergeCells count="126">
    <mergeCell ref="F141:I141"/>
    <mergeCell ref="F138:I138"/>
    <mergeCell ref="F139:I139"/>
    <mergeCell ref="F140:I140"/>
    <mergeCell ref="F142:I142"/>
    <mergeCell ref="F143:I143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4:P114"/>
    <mergeCell ref="F112:P112"/>
    <mergeCell ref="F113:P113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F126:I126"/>
    <mergeCell ref="F127:I127"/>
    <mergeCell ref="L126:M126"/>
    <mergeCell ref="N126:Q126"/>
    <mergeCell ref="L127:M127"/>
    <mergeCell ref="N127:Q127"/>
    <mergeCell ref="L128:M128"/>
    <mergeCell ref="N128:Q128"/>
    <mergeCell ref="L129:M129"/>
    <mergeCell ref="N129:Q129"/>
    <mergeCell ref="L130:M130"/>
    <mergeCell ref="N130:Q130"/>
    <mergeCell ref="F128:I128"/>
    <mergeCell ref="F132:I132"/>
    <mergeCell ref="F130:I130"/>
    <mergeCell ref="F129:I129"/>
    <mergeCell ref="L132:M132"/>
    <mergeCell ref="N132:Q132"/>
    <mergeCell ref="F133:I133"/>
    <mergeCell ref="L133:M133"/>
    <mergeCell ref="N133:Q133"/>
    <mergeCell ref="L134:M134"/>
    <mergeCell ref="N134:Q134"/>
    <mergeCell ref="L135:M135"/>
    <mergeCell ref="N135:Q135"/>
    <mergeCell ref="N131:Q131"/>
    <mergeCell ref="L143:M143"/>
    <mergeCell ref="L137:M137"/>
    <mergeCell ref="N137:Q137"/>
    <mergeCell ref="L138:M138"/>
    <mergeCell ref="N138:Q138"/>
    <mergeCell ref="L139:M139"/>
    <mergeCell ref="N139:Q139"/>
    <mergeCell ref="L140:M140"/>
    <mergeCell ref="N140:Q140"/>
    <mergeCell ref="L141:M141"/>
    <mergeCell ref="N141:Q141"/>
    <mergeCell ref="L142:M142"/>
    <mergeCell ref="N142:Q142"/>
    <mergeCell ref="N143:Q143"/>
    <mergeCell ref="N136:Q136"/>
    <mergeCell ref="N144:Q144"/>
    <mergeCell ref="F134:I134"/>
    <mergeCell ref="F137:I137"/>
    <mergeCell ref="F135:I135"/>
    <mergeCell ref="H1:K1"/>
    <mergeCell ref="C2:Q2"/>
    <mergeCell ref="C4:Q4"/>
    <mergeCell ref="F6:P6"/>
    <mergeCell ref="F8:P8"/>
    <mergeCell ref="F7:P7"/>
    <mergeCell ref="F9:P9"/>
    <mergeCell ref="S2:AC2"/>
  </mergeCells>
  <hyperlinks>
    <hyperlink ref="F1:G1" location="C2" display="1) Krycí list rozpočtu"/>
    <hyperlink ref="H1:K1" location="C88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154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4037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183</v>
      </c>
      <c r="E8" s="30"/>
      <c r="F8" s="163" t="s">
        <v>284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1286</v>
      </c>
      <c r="E9" s="46"/>
      <c r="F9" s="35" t="s">
        <v>4088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21</v>
      </c>
      <c r="E10" s="46"/>
      <c r="F10" s="32" t="s">
        <v>22</v>
      </c>
      <c r="G10" s="46"/>
      <c r="H10" s="46"/>
      <c r="I10" s="46"/>
      <c r="J10" s="46"/>
      <c r="K10" s="46"/>
      <c r="L10" s="46"/>
      <c r="M10" s="37" t="s">
        <v>23</v>
      </c>
      <c r="N10" s="46"/>
      <c r="O10" s="32" t="s">
        <v>22</v>
      </c>
      <c r="P10" s="46"/>
      <c r="Q10" s="46"/>
      <c r="R10" s="47"/>
    </row>
    <row r="11" s="1" customFormat="1" ht="14.4" customHeight="1">
      <c r="B11" s="45"/>
      <c r="C11" s="46"/>
      <c r="D11" s="37" t="s">
        <v>24</v>
      </c>
      <c r="E11" s="46"/>
      <c r="F11" s="32" t="s">
        <v>25</v>
      </c>
      <c r="G11" s="46"/>
      <c r="H11" s="46"/>
      <c r="I11" s="46"/>
      <c r="J11" s="46"/>
      <c r="K11" s="46"/>
      <c r="L11" s="46"/>
      <c r="M11" s="37" t="s">
        <v>26</v>
      </c>
      <c r="N11" s="46"/>
      <c r="O11" s="164" t="str">
        <f>'Rekapitulace stavby'!AN8</f>
        <v>5. 3. 2018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28</v>
      </c>
      <c r="E13" s="46"/>
      <c r="F13" s="46"/>
      <c r="G13" s="46"/>
      <c r="H13" s="46"/>
      <c r="I13" s="46"/>
      <c r="J13" s="46"/>
      <c r="K13" s="46"/>
      <c r="L13" s="46"/>
      <c r="M13" s="37" t="s">
        <v>29</v>
      </c>
      <c r="N13" s="46"/>
      <c r="O13" s="32" t="s">
        <v>30</v>
      </c>
      <c r="P13" s="32"/>
      <c r="Q13" s="46"/>
      <c r="R13" s="47"/>
    </row>
    <row r="14" s="1" customFormat="1" ht="18" customHeight="1">
      <c r="B14" s="45"/>
      <c r="C14" s="46"/>
      <c r="D14" s="46"/>
      <c r="E14" s="32" t="s">
        <v>31</v>
      </c>
      <c r="F14" s="46"/>
      <c r="G14" s="46"/>
      <c r="H14" s="46"/>
      <c r="I14" s="46"/>
      <c r="J14" s="46"/>
      <c r="K14" s="46"/>
      <c r="L14" s="46"/>
      <c r="M14" s="37" t="s">
        <v>32</v>
      </c>
      <c r="N14" s="46"/>
      <c r="O14" s="32" t="s">
        <v>22</v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33</v>
      </c>
      <c r="E16" s="46"/>
      <c r="F16" s="46"/>
      <c r="G16" s="46"/>
      <c r="H16" s="46"/>
      <c r="I16" s="46"/>
      <c r="J16" s="46"/>
      <c r="K16" s="46"/>
      <c r="L16" s="46"/>
      <c r="M16" s="37" t="s">
        <v>29</v>
      </c>
      <c r="N16" s="46"/>
      <c r="O16" s="38" t="str">
        <f>IF('Rekapitulace stavby'!AN13="","",'Rekapitulace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IF('Rekapitulace stavby'!E14="","",'Rekapitulace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32</v>
      </c>
      <c r="N17" s="46"/>
      <c r="O17" s="38" t="str">
        <f>IF('Rekapitulace stavby'!AN14="","",'Rekapitulace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35</v>
      </c>
      <c r="E19" s="46"/>
      <c r="F19" s="46"/>
      <c r="G19" s="46"/>
      <c r="H19" s="46"/>
      <c r="I19" s="46"/>
      <c r="J19" s="46"/>
      <c r="K19" s="46"/>
      <c r="L19" s="46"/>
      <c r="M19" s="37" t="s">
        <v>29</v>
      </c>
      <c r="N19" s="46"/>
      <c r="O19" s="32" t="s">
        <v>36</v>
      </c>
      <c r="P19" s="32"/>
      <c r="Q19" s="46"/>
      <c r="R19" s="47"/>
    </row>
    <row r="20" s="1" customFormat="1" ht="18" customHeight="1">
      <c r="B20" s="45"/>
      <c r="C20" s="46"/>
      <c r="D20" s="46"/>
      <c r="E20" s="32" t="s">
        <v>37</v>
      </c>
      <c r="F20" s="46"/>
      <c r="G20" s="46"/>
      <c r="H20" s="46"/>
      <c r="I20" s="46"/>
      <c r="J20" s="46"/>
      <c r="K20" s="46"/>
      <c r="L20" s="46"/>
      <c r="M20" s="37" t="s">
        <v>32</v>
      </c>
      <c r="N20" s="46"/>
      <c r="O20" s="32" t="s">
        <v>38</v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41</v>
      </c>
      <c r="E22" s="46"/>
      <c r="F22" s="46"/>
      <c r="G22" s="46"/>
      <c r="H22" s="46"/>
      <c r="I22" s="46"/>
      <c r="J22" s="46"/>
      <c r="K22" s="46"/>
      <c r="L22" s="46"/>
      <c r="M22" s="37" t="s">
        <v>29</v>
      </c>
      <c r="N22" s="46"/>
      <c r="O22" s="32" t="s">
        <v>36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37</v>
      </c>
      <c r="F23" s="46"/>
      <c r="G23" s="46"/>
      <c r="H23" s="46"/>
      <c r="I23" s="46"/>
      <c r="J23" s="46"/>
      <c r="K23" s="46"/>
      <c r="L23" s="46"/>
      <c r="M23" s="37" t="s">
        <v>32</v>
      </c>
      <c r="N23" s="46"/>
      <c r="O23" s="32" t="s">
        <v>38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43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85.5" customHeight="1">
      <c r="B26" s="45"/>
      <c r="C26" s="46"/>
      <c r="D26" s="46"/>
      <c r="E26" s="41" t="s">
        <v>44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184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169</v>
      </c>
      <c r="E30" s="46"/>
      <c r="F30" s="46"/>
      <c r="G30" s="46"/>
      <c r="H30" s="46"/>
      <c r="I30" s="46"/>
      <c r="J30" s="46"/>
      <c r="K30" s="46"/>
      <c r="L30" s="46"/>
      <c r="M30" s="44">
        <f>N100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47</v>
      </c>
      <c r="E32" s="46"/>
      <c r="F32" s="46"/>
      <c r="G32" s="46"/>
      <c r="H32" s="46"/>
      <c r="I32" s="46"/>
      <c r="J32" s="46"/>
      <c r="K32" s="46"/>
      <c r="L32" s="46"/>
      <c r="M32" s="168">
        <f>ROUND(M29+M30,0)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48</v>
      </c>
      <c r="E34" s="53" t="s">
        <v>49</v>
      </c>
      <c r="F34" s="54">
        <v>0.20999999999999999</v>
      </c>
      <c r="G34" s="169" t="s">
        <v>50</v>
      </c>
      <c r="H34" s="170">
        <f>(SUM(BE100:BE107)+SUM(BE127:BE165))</f>
        <v>0</v>
      </c>
      <c r="I34" s="46"/>
      <c r="J34" s="46"/>
      <c r="K34" s="46"/>
      <c r="L34" s="46"/>
      <c r="M34" s="170">
        <f>ROUND((SUM(BE100:BE107)+SUM(BE127:BE165)), 0)*F34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51</v>
      </c>
      <c r="F35" s="54">
        <v>0.14999999999999999</v>
      </c>
      <c r="G35" s="169" t="s">
        <v>50</v>
      </c>
      <c r="H35" s="170">
        <f>(SUM(BF100:BF107)+SUM(BF127:BF165))</f>
        <v>0</v>
      </c>
      <c r="I35" s="46"/>
      <c r="J35" s="46"/>
      <c r="K35" s="46"/>
      <c r="L35" s="46"/>
      <c r="M35" s="170">
        <f>ROUND((SUM(BF100:BF107)+SUM(BF127:BF165)), 0)*F35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52</v>
      </c>
      <c r="F36" s="54">
        <v>0.20999999999999999</v>
      </c>
      <c r="G36" s="169" t="s">
        <v>50</v>
      </c>
      <c r="H36" s="170">
        <f>(SUM(BG100:BG107)+SUM(BG127:BG165))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53</v>
      </c>
      <c r="F37" s="54">
        <v>0.14999999999999999</v>
      </c>
      <c r="G37" s="169" t="s">
        <v>50</v>
      </c>
      <c r="H37" s="170">
        <f>(SUM(BH100:BH107)+SUM(BH127:BH165))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54</v>
      </c>
      <c r="F38" s="54">
        <v>0</v>
      </c>
      <c r="G38" s="169" t="s">
        <v>50</v>
      </c>
      <c r="H38" s="170">
        <f>(SUM(BI100:BI107)+SUM(BI127:BI165))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55</v>
      </c>
      <c r="E40" s="102"/>
      <c r="F40" s="102"/>
      <c r="G40" s="172" t="s">
        <v>56</v>
      </c>
      <c r="H40" s="173" t="s">
        <v>57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4037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183</v>
      </c>
      <c r="D80" s="30"/>
      <c r="E80" s="30"/>
      <c r="F80" s="163" t="s">
        <v>284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1286</v>
      </c>
      <c r="D81" s="46"/>
      <c r="E81" s="46"/>
      <c r="F81" s="86" t="str">
        <f>F9</f>
        <v>004 - Elektroinstalace - silnoproud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24</v>
      </c>
      <c r="D83" s="46"/>
      <c r="E83" s="46"/>
      <c r="F83" s="32" t="str">
        <f>F11</f>
        <v>Dobruška</v>
      </c>
      <c r="G83" s="46"/>
      <c r="H83" s="46"/>
      <c r="I83" s="46"/>
      <c r="J83" s="46"/>
      <c r="K83" s="37" t="s">
        <v>26</v>
      </c>
      <c r="L83" s="46"/>
      <c r="M83" s="89" t="str">
        <f>IF(O11="","",O11)</f>
        <v>5. 3. 2018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28</v>
      </c>
      <c r="D85" s="46"/>
      <c r="E85" s="46"/>
      <c r="F85" s="32" t="str">
        <f>E14</f>
        <v>SŠ - Podorlické vzdělávací centrum Dobruška</v>
      </c>
      <c r="G85" s="46"/>
      <c r="H85" s="46"/>
      <c r="I85" s="46"/>
      <c r="J85" s="46"/>
      <c r="K85" s="37" t="s">
        <v>35</v>
      </c>
      <c r="L85" s="46"/>
      <c r="M85" s="32" t="str">
        <f>E20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33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41</v>
      </c>
      <c r="L86" s="46"/>
      <c r="M86" s="32" t="str">
        <f>E23</f>
        <v>ApA Architektonicko-projekt.ateliér Vamberk s.r.o.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186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187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188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N127</f>
        <v>0</v>
      </c>
      <c r="O90" s="183"/>
      <c r="P90" s="183"/>
      <c r="Q90" s="183"/>
      <c r="R90" s="47"/>
      <c r="T90" s="179"/>
      <c r="U90" s="179"/>
      <c r="AU90" s="21" t="s">
        <v>189</v>
      </c>
    </row>
    <row r="91" s="7" customFormat="1" ht="24.96" customHeight="1">
      <c r="B91" s="184"/>
      <c r="C91" s="185"/>
      <c r="D91" s="186" t="s">
        <v>4089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N128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4090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N129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4091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N136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2417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N139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2418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N145</f>
        <v>0</v>
      </c>
      <c r="O95" s="133"/>
      <c r="P95" s="133"/>
      <c r="Q95" s="133"/>
      <c r="R95" s="191"/>
      <c r="T95" s="192"/>
      <c r="U95" s="192"/>
    </row>
    <row r="96" s="7" customFormat="1" ht="24.96" customHeight="1">
      <c r="B96" s="184"/>
      <c r="C96" s="185"/>
      <c r="D96" s="186" t="s">
        <v>304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7">
        <f>N156</f>
        <v>0</v>
      </c>
      <c r="O96" s="185"/>
      <c r="P96" s="185"/>
      <c r="Q96" s="185"/>
      <c r="R96" s="188"/>
      <c r="T96" s="189"/>
      <c r="U96" s="189"/>
    </row>
    <row r="97" s="8" customFormat="1" ht="19.92" customHeight="1">
      <c r="B97" s="190"/>
      <c r="C97" s="133"/>
      <c r="D97" s="147" t="s">
        <v>4092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N157</f>
        <v>0</v>
      </c>
      <c r="O97" s="133"/>
      <c r="P97" s="133"/>
      <c r="Q97" s="133"/>
      <c r="R97" s="191"/>
      <c r="T97" s="192"/>
      <c r="U97" s="192"/>
    </row>
    <row r="98" s="7" customFormat="1" ht="24.96" customHeight="1">
      <c r="B98" s="184"/>
      <c r="C98" s="185"/>
      <c r="D98" s="186" t="s">
        <v>4093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7">
        <f>N163</f>
        <v>0</v>
      </c>
      <c r="O98" s="185"/>
      <c r="P98" s="185"/>
      <c r="Q98" s="185"/>
      <c r="R98" s="188"/>
      <c r="T98" s="189"/>
      <c r="U98" s="189"/>
    </row>
    <row r="99" s="1" customFormat="1" ht="21.84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7"/>
      <c r="T99" s="179"/>
      <c r="U99" s="179"/>
    </row>
    <row r="100" s="1" customFormat="1" ht="29.28" customHeight="1">
      <c r="B100" s="45"/>
      <c r="C100" s="182" t="s">
        <v>197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183">
        <f>ROUND(N101+N102+N103+N104+N105+N106,0)</f>
        <v>0</v>
      </c>
      <c r="O100" s="193"/>
      <c r="P100" s="193"/>
      <c r="Q100" s="193"/>
      <c r="R100" s="47"/>
      <c r="T100" s="194"/>
      <c r="U100" s="195" t="s">
        <v>48</v>
      </c>
    </row>
    <row r="101" s="1" customFormat="1" ht="18" customHeight="1">
      <c r="B101" s="45"/>
      <c r="C101" s="46"/>
      <c r="D101" s="153" t="s">
        <v>198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ROUND(N90*T101,0)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199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ROUND(N90*T102,0)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53" t="s">
        <v>200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ROUND(N90*T103,0)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53" t="s">
        <v>201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ROUND(N90*T104,0)</f>
        <v>0</v>
      </c>
      <c r="O104" s="135"/>
      <c r="P104" s="135"/>
      <c r="Q104" s="135"/>
      <c r="R104" s="47"/>
      <c r="S104" s="196"/>
      <c r="T104" s="197"/>
      <c r="U104" s="198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162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 ht="18" customHeight="1">
      <c r="B105" s="45"/>
      <c r="C105" s="46"/>
      <c r="D105" s="153" t="s">
        <v>202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ROUND(N90*T105,0)</f>
        <v>0</v>
      </c>
      <c r="O105" s="135"/>
      <c r="P105" s="135"/>
      <c r="Q105" s="135"/>
      <c r="R105" s="47"/>
      <c r="S105" s="196"/>
      <c r="T105" s="197"/>
      <c r="U105" s="198" t="s">
        <v>49</v>
      </c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9" t="s">
        <v>162</v>
      </c>
      <c r="AZ105" s="196"/>
      <c r="BA105" s="196"/>
      <c r="BB105" s="196"/>
      <c r="BC105" s="196"/>
      <c r="BD105" s="196"/>
      <c r="BE105" s="200">
        <f>IF(U105="základní",N105,0)</f>
        <v>0</v>
      </c>
      <c r="BF105" s="200">
        <f>IF(U105="snížená",N105,0)</f>
        <v>0</v>
      </c>
      <c r="BG105" s="200">
        <f>IF(U105="zákl. přenesená",N105,0)</f>
        <v>0</v>
      </c>
      <c r="BH105" s="200">
        <f>IF(U105="sníž. přenesená",N105,0)</f>
        <v>0</v>
      </c>
      <c r="BI105" s="200">
        <f>IF(U105="nulová",N105,0)</f>
        <v>0</v>
      </c>
      <c r="BJ105" s="199" t="s">
        <v>40</v>
      </c>
      <c r="BK105" s="196"/>
      <c r="BL105" s="196"/>
      <c r="BM105" s="196"/>
    </row>
    <row r="106" s="1" customFormat="1" ht="18" customHeight="1">
      <c r="B106" s="45"/>
      <c r="C106" s="46"/>
      <c r="D106" s="147" t="s">
        <v>203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148">
        <f>ROUND(N90*T106,0)</f>
        <v>0</v>
      </c>
      <c r="O106" s="135"/>
      <c r="P106" s="135"/>
      <c r="Q106" s="135"/>
      <c r="R106" s="47"/>
      <c r="S106" s="196"/>
      <c r="T106" s="201"/>
      <c r="U106" s="202" t="s">
        <v>49</v>
      </c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9" t="s">
        <v>204</v>
      </c>
      <c r="AZ106" s="196"/>
      <c r="BA106" s="196"/>
      <c r="BB106" s="196"/>
      <c r="BC106" s="196"/>
      <c r="BD106" s="196"/>
      <c r="BE106" s="200">
        <f>IF(U106="základní",N106,0)</f>
        <v>0</v>
      </c>
      <c r="BF106" s="200">
        <f>IF(U106="snížená",N106,0)</f>
        <v>0</v>
      </c>
      <c r="BG106" s="200">
        <f>IF(U106="zákl. přenesená",N106,0)</f>
        <v>0</v>
      </c>
      <c r="BH106" s="200">
        <f>IF(U106="sníž. přenesená",N106,0)</f>
        <v>0</v>
      </c>
      <c r="BI106" s="200">
        <f>IF(U106="nulová",N106,0)</f>
        <v>0</v>
      </c>
      <c r="BJ106" s="199" t="s">
        <v>40</v>
      </c>
      <c r="BK106" s="196"/>
      <c r="BL106" s="196"/>
      <c r="BM106" s="196"/>
    </row>
    <row r="107" s="1" customForma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  <c r="T107" s="179"/>
      <c r="U107" s="179"/>
    </row>
    <row r="108" s="1" customFormat="1" ht="29.28" customHeight="1">
      <c r="B108" s="45"/>
      <c r="C108" s="158" t="s">
        <v>174</v>
      </c>
      <c r="D108" s="159"/>
      <c r="E108" s="159"/>
      <c r="F108" s="159"/>
      <c r="G108" s="159"/>
      <c r="H108" s="159"/>
      <c r="I108" s="159"/>
      <c r="J108" s="159"/>
      <c r="K108" s="159"/>
      <c r="L108" s="160">
        <f>ROUND(SUM(N90+N100),0)</f>
        <v>0</v>
      </c>
      <c r="M108" s="160"/>
      <c r="N108" s="160"/>
      <c r="O108" s="160"/>
      <c r="P108" s="160"/>
      <c r="Q108" s="160"/>
      <c r="R108" s="47"/>
      <c r="T108" s="179"/>
      <c r="U108" s="179"/>
    </row>
    <row r="109" s="1" customFormat="1" ht="6.96" customHeight="1">
      <c r="B109" s="74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6"/>
      <c r="T109" s="179"/>
      <c r="U109" s="179"/>
    </row>
    <row r="113" s="1" customFormat="1" ht="6.96" customHeight="1"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9"/>
    </row>
    <row r="114" s="1" customFormat="1" ht="36.96" customHeight="1">
      <c r="B114" s="45"/>
      <c r="C114" s="26" t="s">
        <v>205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6.96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30" customHeight="1">
      <c r="B116" s="45"/>
      <c r="C116" s="37" t="s">
        <v>19</v>
      </c>
      <c r="D116" s="46"/>
      <c r="E116" s="46"/>
      <c r="F116" s="163" t="str">
        <f>F6</f>
        <v>Dobruška - objekt výuky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46"/>
      <c r="R116" s="47"/>
    </row>
    <row r="117" ht="30" customHeight="1">
      <c r="B117" s="25"/>
      <c r="C117" s="37" t="s">
        <v>181</v>
      </c>
      <c r="D117" s="30"/>
      <c r="E117" s="30"/>
      <c r="F117" s="163" t="s">
        <v>4037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8"/>
    </row>
    <row r="118" ht="30" customHeight="1">
      <c r="B118" s="25"/>
      <c r="C118" s="37" t="s">
        <v>183</v>
      </c>
      <c r="D118" s="30"/>
      <c r="E118" s="30"/>
      <c r="F118" s="163" t="s">
        <v>284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8"/>
    </row>
    <row r="119" s="1" customFormat="1" ht="36.96" customHeight="1">
      <c r="B119" s="45"/>
      <c r="C119" s="84" t="s">
        <v>1286</v>
      </c>
      <c r="D119" s="46"/>
      <c r="E119" s="46"/>
      <c r="F119" s="86" t="str">
        <f>F9</f>
        <v>004 - Elektroinstalace - silnoproud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18" customHeight="1">
      <c r="B121" s="45"/>
      <c r="C121" s="37" t="s">
        <v>24</v>
      </c>
      <c r="D121" s="46"/>
      <c r="E121" s="46"/>
      <c r="F121" s="32" t="str">
        <f>F11</f>
        <v>Dobruška</v>
      </c>
      <c r="G121" s="46"/>
      <c r="H121" s="46"/>
      <c r="I121" s="46"/>
      <c r="J121" s="46"/>
      <c r="K121" s="37" t="s">
        <v>26</v>
      </c>
      <c r="L121" s="46"/>
      <c r="M121" s="89" t="str">
        <f>IF(O11="","",O11)</f>
        <v>5. 3. 2018</v>
      </c>
      <c r="N121" s="89"/>
      <c r="O121" s="89"/>
      <c r="P121" s="89"/>
      <c r="Q121" s="46"/>
      <c r="R121" s="47"/>
    </row>
    <row r="122" s="1" customFormat="1" ht="6.96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>
      <c r="B123" s="45"/>
      <c r="C123" s="37" t="s">
        <v>28</v>
      </c>
      <c r="D123" s="46"/>
      <c r="E123" s="46"/>
      <c r="F123" s="32" t="str">
        <f>E14</f>
        <v>SŠ - Podorlické vzdělávací centrum Dobruška</v>
      </c>
      <c r="G123" s="46"/>
      <c r="H123" s="46"/>
      <c r="I123" s="46"/>
      <c r="J123" s="46"/>
      <c r="K123" s="37" t="s">
        <v>35</v>
      </c>
      <c r="L123" s="46"/>
      <c r="M123" s="32" t="str">
        <f>E20</f>
        <v>ApA Architektonicko-projekt.ateliér Vamberk s.r.o.</v>
      </c>
      <c r="N123" s="32"/>
      <c r="O123" s="32"/>
      <c r="P123" s="32"/>
      <c r="Q123" s="32"/>
      <c r="R123" s="47"/>
    </row>
    <row r="124" s="1" customFormat="1" ht="14.4" customHeight="1">
      <c r="B124" s="45"/>
      <c r="C124" s="37" t="s">
        <v>33</v>
      </c>
      <c r="D124" s="46"/>
      <c r="E124" s="46"/>
      <c r="F124" s="32" t="str">
        <f>IF(E17="","",E17)</f>
        <v>Vyplň údaj</v>
      </c>
      <c r="G124" s="46"/>
      <c r="H124" s="46"/>
      <c r="I124" s="46"/>
      <c r="J124" s="46"/>
      <c r="K124" s="37" t="s">
        <v>41</v>
      </c>
      <c r="L124" s="46"/>
      <c r="M124" s="32" t="str">
        <f>E23</f>
        <v>ApA Architektonicko-projekt.ateliér Vamberk s.r.o.</v>
      </c>
      <c r="N124" s="32"/>
      <c r="O124" s="32"/>
      <c r="P124" s="32"/>
      <c r="Q124" s="32"/>
      <c r="R124" s="47"/>
    </row>
    <row r="125" s="1" customFormat="1" ht="10.32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9" customFormat="1" ht="29.28" customHeight="1">
      <c r="B126" s="203"/>
      <c r="C126" s="204" t="s">
        <v>206</v>
      </c>
      <c r="D126" s="205" t="s">
        <v>207</v>
      </c>
      <c r="E126" s="205" t="s">
        <v>66</v>
      </c>
      <c r="F126" s="205" t="s">
        <v>208</v>
      </c>
      <c r="G126" s="205"/>
      <c r="H126" s="205"/>
      <c r="I126" s="205"/>
      <c r="J126" s="205" t="s">
        <v>209</v>
      </c>
      <c r="K126" s="205" t="s">
        <v>210</v>
      </c>
      <c r="L126" s="205" t="s">
        <v>211</v>
      </c>
      <c r="M126" s="205"/>
      <c r="N126" s="205" t="s">
        <v>187</v>
      </c>
      <c r="O126" s="205"/>
      <c r="P126" s="205"/>
      <c r="Q126" s="206"/>
      <c r="R126" s="207"/>
      <c r="T126" s="105" t="s">
        <v>212</v>
      </c>
      <c r="U126" s="106" t="s">
        <v>48</v>
      </c>
      <c r="V126" s="106" t="s">
        <v>213</v>
      </c>
      <c r="W126" s="106" t="s">
        <v>214</v>
      </c>
      <c r="X126" s="106" t="s">
        <v>215</v>
      </c>
      <c r="Y126" s="106" t="s">
        <v>216</v>
      </c>
      <c r="Z126" s="106" t="s">
        <v>217</v>
      </c>
      <c r="AA126" s="107" t="s">
        <v>218</v>
      </c>
    </row>
    <row r="127" s="1" customFormat="1" ht="29.28" customHeight="1">
      <c r="B127" s="45"/>
      <c r="C127" s="109" t="s">
        <v>184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08">
        <f>BK127</f>
        <v>0</v>
      </c>
      <c r="O127" s="209"/>
      <c r="P127" s="209"/>
      <c r="Q127" s="209"/>
      <c r="R127" s="47"/>
      <c r="T127" s="108"/>
      <c r="U127" s="66"/>
      <c r="V127" s="66"/>
      <c r="W127" s="210">
        <f>W128+W156+W163+W166</f>
        <v>0</v>
      </c>
      <c r="X127" s="66"/>
      <c r="Y127" s="210">
        <f>Y128+Y156+Y163+Y166</f>
        <v>0.0075600000000000007</v>
      </c>
      <c r="Z127" s="66"/>
      <c r="AA127" s="211">
        <f>AA128+AA156+AA163+AA166</f>
        <v>0</v>
      </c>
      <c r="AT127" s="21" t="s">
        <v>83</v>
      </c>
      <c r="AU127" s="21" t="s">
        <v>189</v>
      </c>
      <c r="BK127" s="212">
        <f>BK128+BK156+BK163+BK166</f>
        <v>0</v>
      </c>
    </row>
    <row r="128" s="10" customFormat="1" ht="37.44001" customHeight="1">
      <c r="B128" s="213"/>
      <c r="C128" s="214"/>
      <c r="D128" s="215" t="s">
        <v>4089</v>
      </c>
      <c r="E128" s="215"/>
      <c r="F128" s="215"/>
      <c r="G128" s="215"/>
      <c r="H128" s="215"/>
      <c r="I128" s="215"/>
      <c r="J128" s="215"/>
      <c r="K128" s="215"/>
      <c r="L128" s="215"/>
      <c r="M128" s="215"/>
      <c r="N128" s="216">
        <f>BK128</f>
        <v>0</v>
      </c>
      <c r="O128" s="187"/>
      <c r="P128" s="187"/>
      <c r="Q128" s="187"/>
      <c r="R128" s="217"/>
      <c r="T128" s="218"/>
      <c r="U128" s="214"/>
      <c r="V128" s="214"/>
      <c r="W128" s="219">
        <f>W129+W136+W139+W145</f>
        <v>0</v>
      </c>
      <c r="X128" s="214"/>
      <c r="Y128" s="219">
        <f>Y129+Y136+Y139+Y145</f>
        <v>0.0061200000000000004</v>
      </c>
      <c r="Z128" s="214"/>
      <c r="AA128" s="220">
        <f>AA129+AA136+AA139+AA145</f>
        <v>0</v>
      </c>
      <c r="AR128" s="221" t="s">
        <v>93</v>
      </c>
      <c r="AT128" s="222" t="s">
        <v>83</v>
      </c>
      <c r="AU128" s="222" t="s">
        <v>84</v>
      </c>
      <c r="AY128" s="221" t="s">
        <v>219</v>
      </c>
      <c r="BK128" s="223">
        <f>BK129+BK136+BK139+BK145</f>
        <v>0</v>
      </c>
    </row>
    <row r="129" s="10" customFormat="1" ht="19.92" customHeight="1">
      <c r="B129" s="213"/>
      <c r="C129" s="214"/>
      <c r="D129" s="224" t="s">
        <v>4090</v>
      </c>
      <c r="E129" s="224"/>
      <c r="F129" s="224"/>
      <c r="G129" s="224"/>
      <c r="H129" s="224"/>
      <c r="I129" s="224"/>
      <c r="J129" s="224"/>
      <c r="K129" s="224"/>
      <c r="L129" s="224"/>
      <c r="M129" s="224"/>
      <c r="N129" s="225">
        <f>BK129</f>
        <v>0</v>
      </c>
      <c r="O129" s="226"/>
      <c r="P129" s="226"/>
      <c r="Q129" s="226"/>
      <c r="R129" s="217"/>
      <c r="T129" s="218"/>
      <c r="U129" s="214"/>
      <c r="V129" s="214"/>
      <c r="W129" s="219">
        <f>SUM(W130:W135)</f>
        <v>0</v>
      </c>
      <c r="X129" s="214"/>
      <c r="Y129" s="219">
        <f>SUM(Y130:Y135)</f>
        <v>0</v>
      </c>
      <c r="Z129" s="214"/>
      <c r="AA129" s="220">
        <f>SUM(AA130:AA135)</f>
        <v>0</v>
      </c>
      <c r="AR129" s="221" t="s">
        <v>93</v>
      </c>
      <c r="AT129" s="222" t="s">
        <v>83</v>
      </c>
      <c r="AU129" s="222" t="s">
        <v>40</v>
      </c>
      <c r="AY129" s="221" t="s">
        <v>219</v>
      </c>
      <c r="BK129" s="223">
        <f>SUM(BK130:BK135)</f>
        <v>0</v>
      </c>
    </row>
    <row r="130" s="1" customFormat="1" ht="25.5" customHeight="1">
      <c r="B130" s="45"/>
      <c r="C130" s="227" t="s">
        <v>40</v>
      </c>
      <c r="D130" s="227" t="s">
        <v>220</v>
      </c>
      <c r="E130" s="228" t="s">
        <v>2639</v>
      </c>
      <c r="F130" s="229" t="s">
        <v>2640</v>
      </c>
      <c r="G130" s="229"/>
      <c r="H130" s="229"/>
      <c r="I130" s="229"/>
      <c r="J130" s="230" t="s">
        <v>429</v>
      </c>
      <c r="K130" s="231">
        <v>340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268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268</v>
      </c>
      <c r="BM130" s="21" t="s">
        <v>4094</v>
      </c>
    </row>
    <row r="131" s="1" customFormat="1" ht="16.5" customHeight="1">
      <c r="B131" s="45"/>
      <c r="C131" s="243" t="s">
        <v>93</v>
      </c>
      <c r="D131" s="243" t="s">
        <v>536</v>
      </c>
      <c r="E131" s="244" t="s">
        <v>2645</v>
      </c>
      <c r="F131" s="245" t="s">
        <v>2646</v>
      </c>
      <c r="G131" s="245"/>
      <c r="H131" s="245"/>
      <c r="I131" s="245"/>
      <c r="J131" s="246" t="s">
        <v>429</v>
      </c>
      <c r="K131" s="247">
        <v>130</v>
      </c>
      <c r="L131" s="248">
        <v>0</v>
      </c>
      <c r="M131" s="249"/>
      <c r="N131" s="250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414</v>
      </c>
      <c r="AT131" s="21" t="s">
        <v>536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268</v>
      </c>
      <c r="BM131" s="21" t="s">
        <v>4095</v>
      </c>
    </row>
    <row r="132" s="1" customFormat="1" ht="16.5" customHeight="1">
      <c r="B132" s="45"/>
      <c r="C132" s="243" t="s">
        <v>101</v>
      </c>
      <c r="D132" s="243" t="s">
        <v>536</v>
      </c>
      <c r="E132" s="244" t="s">
        <v>2651</v>
      </c>
      <c r="F132" s="245" t="s">
        <v>2652</v>
      </c>
      <c r="G132" s="245"/>
      <c r="H132" s="245"/>
      <c r="I132" s="245"/>
      <c r="J132" s="246" t="s">
        <v>429</v>
      </c>
      <c r="K132" s="247">
        <v>210</v>
      </c>
      <c r="L132" s="248">
        <v>0</v>
      </c>
      <c r="M132" s="249"/>
      <c r="N132" s="250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414</v>
      </c>
      <c r="AT132" s="21" t="s">
        <v>536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268</v>
      </c>
      <c r="BM132" s="21" t="s">
        <v>4096</v>
      </c>
    </row>
    <row r="133" s="1" customFormat="1" ht="25.5" customHeight="1">
      <c r="B133" s="45"/>
      <c r="C133" s="227" t="s">
        <v>224</v>
      </c>
      <c r="D133" s="227" t="s">
        <v>220</v>
      </c>
      <c r="E133" s="228" t="s">
        <v>2660</v>
      </c>
      <c r="F133" s="229" t="s">
        <v>2661</v>
      </c>
      <c r="G133" s="229"/>
      <c r="H133" s="229"/>
      <c r="I133" s="229"/>
      <c r="J133" s="230" t="s">
        <v>429</v>
      </c>
      <c r="K133" s="231">
        <v>150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268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268</v>
      </c>
      <c r="BM133" s="21" t="s">
        <v>4097</v>
      </c>
    </row>
    <row r="134" s="1" customFormat="1" ht="16.5" customHeight="1">
      <c r="B134" s="45"/>
      <c r="C134" s="243" t="s">
        <v>236</v>
      </c>
      <c r="D134" s="243" t="s">
        <v>536</v>
      </c>
      <c r="E134" s="244" t="s">
        <v>2666</v>
      </c>
      <c r="F134" s="245" t="s">
        <v>2667</v>
      </c>
      <c r="G134" s="245"/>
      <c r="H134" s="245"/>
      <c r="I134" s="245"/>
      <c r="J134" s="246" t="s">
        <v>429</v>
      </c>
      <c r="K134" s="247">
        <v>60</v>
      </c>
      <c r="L134" s="248">
        <v>0</v>
      </c>
      <c r="M134" s="249"/>
      <c r="N134" s="250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414</v>
      </c>
      <c r="AT134" s="21" t="s">
        <v>536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268</v>
      </c>
      <c r="BM134" s="21" t="s">
        <v>4098</v>
      </c>
    </row>
    <row r="135" s="1" customFormat="1" ht="16.5" customHeight="1">
      <c r="B135" s="45"/>
      <c r="C135" s="243" t="s">
        <v>241</v>
      </c>
      <c r="D135" s="243" t="s">
        <v>536</v>
      </c>
      <c r="E135" s="244" t="s">
        <v>2672</v>
      </c>
      <c r="F135" s="245" t="s">
        <v>2673</v>
      </c>
      <c r="G135" s="245"/>
      <c r="H135" s="245"/>
      <c r="I135" s="245"/>
      <c r="J135" s="246" t="s">
        <v>429</v>
      </c>
      <c r="K135" s="247">
        <v>90</v>
      </c>
      <c r="L135" s="248">
        <v>0</v>
      </c>
      <c r="M135" s="249"/>
      <c r="N135" s="250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414</v>
      </c>
      <c r="AT135" s="21" t="s">
        <v>536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268</v>
      </c>
      <c r="BM135" s="21" t="s">
        <v>4099</v>
      </c>
    </row>
    <row r="136" s="10" customFormat="1" ht="29.88" customHeight="1">
      <c r="B136" s="213"/>
      <c r="C136" s="214"/>
      <c r="D136" s="224" t="s">
        <v>4091</v>
      </c>
      <c r="E136" s="224"/>
      <c r="F136" s="224"/>
      <c r="G136" s="224"/>
      <c r="H136" s="224"/>
      <c r="I136" s="224"/>
      <c r="J136" s="224"/>
      <c r="K136" s="224"/>
      <c r="L136" s="224"/>
      <c r="M136" s="224"/>
      <c r="N136" s="238">
        <f>BK136</f>
        <v>0</v>
      </c>
      <c r="O136" s="239"/>
      <c r="P136" s="239"/>
      <c r="Q136" s="239"/>
      <c r="R136" s="217"/>
      <c r="T136" s="218"/>
      <c r="U136" s="214"/>
      <c r="V136" s="214"/>
      <c r="W136" s="219">
        <f>SUM(W137:W138)</f>
        <v>0</v>
      </c>
      <c r="X136" s="214"/>
      <c r="Y136" s="219">
        <f>SUM(Y137:Y138)</f>
        <v>0</v>
      </c>
      <c r="Z136" s="214"/>
      <c r="AA136" s="220">
        <f>SUM(AA137:AA138)</f>
        <v>0</v>
      </c>
      <c r="AR136" s="221" t="s">
        <v>93</v>
      </c>
      <c r="AT136" s="222" t="s">
        <v>83</v>
      </c>
      <c r="AU136" s="222" t="s">
        <v>40</v>
      </c>
      <c r="AY136" s="221" t="s">
        <v>219</v>
      </c>
      <c r="BK136" s="223">
        <f>SUM(BK137:BK138)</f>
        <v>0</v>
      </c>
    </row>
    <row r="137" s="1" customFormat="1" ht="38.25" customHeight="1">
      <c r="B137" s="45"/>
      <c r="C137" s="227" t="s">
        <v>245</v>
      </c>
      <c r="D137" s="227" t="s">
        <v>220</v>
      </c>
      <c r="E137" s="228" t="s">
        <v>2705</v>
      </c>
      <c r="F137" s="229" t="s">
        <v>2706</v>
      </c>
      <c r="G137" s="229"/>
      <c r="H137" s="229"/>
      <c r="I137" s="229"/>
      <c r="J137" s="230" t="s">
        <v>372</v>
      </c>
      <c r="K137" s="231">
        <v>4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268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268</v>
      </c>
      <c r="BM137" s="21" t="s">
        <v>4100</v>
      </c>
    </row>
    <row r="138" s="1" customFormat="1" ht="38.25" customHeight="1">
      <c r="B138" s="45"/>
      <c r="C138" s="227" t="s">
        <v>249</v>
      </c>
      <c r="D138" s="227" t="s">
        <v>220</v>
      </c>
      <c r="E138" s="228" t="s">
        <v>2712</v>
      </c>
      <c r="F138" s="229" t="s">
        <v>2713</v>
      </c>
      <c r="G138" s="229"/>
      <c r="H138" s="229"/>
      <c r="I138" s="229"/>
      <c r="J138" s="230" t="s">
        <v>372</v>
      </c>
      <c r="K138" s="231">
        <v>4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268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268</v>
      </c>
      <c r="BM138" s="21" t="s">
        <v>4101</v>
      </c>
    </row>
    <row r="139" s="10" customFormat="1" ht="29.88" customHeight="1">
      <c r="B139" s="213"/>
      <c r="C139" s="214"/>
      <c r="D139" s="224" t="s">
        <v>2417</v>
      </c>
      <c r="E139" s="224"/>
      <c r="F139" s="224"/>
      <c r="G139" s="224"/>
      <c r="H139" s="224"/>
      <c r="I139" s="224"/>
      <c r="J139" s="224"/>
      <c r="K139" s="224"/>
      <c r="L139" s="224"/>
      <c r="M139" s="224"/>
      <c r="N139" s="238">
        <f>BK139</f>
        <v>0</v>
      </c>
      <c r="O139" s="239"/>
      <c r="P139" s="239"/>
      <c r="Q139" s="239"/>
      <c r="R139" s="217"/>
      <c r="T139" s="218"/>
      <c r="U139" s="214"/>
      <c r="V139" s="214"/>
      <c r="W139" s="219">
        <f>SUM(W140:W144)</f>
        <v>0</v>
      </c>
      <c r="X139" s="214"/>
      <c r="Y139" s="219">
        <f>SUM(Y140:Y144)</f>
        <v>0.0019800000000000004</v>
      </c>
      <c r="Z139" s="214"/>
      <c r="AA139" s="220">
        <f>SUM(AA140:AA144)</f>
        <v>0</v>
      </c>
      <c r="AR139" s="221" t="s">
        <v>93</v>
      </c>
      <c r="AT139" s="222" t="s">
        <v>83</v>
      </c>
      <c r="AU139" s="222" t="s">
        <v>40</v>
      </c>
      <c r="AY139" s="221" t="s">
        <v>219</v>
      </c>
      <c r="BK139" s="223">
        <f>SUM(BK140:BK144)</f>
        <v>0</v>
      </c>
    </row>
    <row r="140" s="1" customFormat="1" ht="25.5" customHeight="1">
      <c r="B140" s="45"/>
      <c r="C140" s="227" t="s">
        <v>253</v>
      </c>
      <c r="D140" s="227" t="s">
        <v>220</v>
      </c>
      <c r="E140" s="228" t="s">
        <v>2752</v>
      </c>
      <c r="F140" s="229" t="s">
        <v>2753</v>
      </c>
      <c r="G140" s="229"/>
      <c r="H140" s="229"/>
      <c r="I140" s="229"/>
      <c r="J140" s="230" t="s">
        <v>372</v>
      </c>
      <c r="K140" s="231">
        <v>6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268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268</v>
      </c>
      <c r="BM140" s="21" t="s">
        <v>4102</v>
      </c>
    </row>
    <row r="141" s="1" customFormat="1" ht="16.5" customHeight="1">
      <c r="B141" s="45"/>
      <c r="C141" s="243" t="s">
        <v>257</v>
      </c>
      <c r="D141" s="243" t="s">
        <v>536</v>
      </c>
      <c r="E141" s="244" t="s">
        <v>2755</v>
      </c>
      <c r="F141" s="245" t="s">
        <v>2756</v>
      </c>
      <c r="G141" s="245"/>
      <c r="H141" s="245"/>
      <c r="I141" s="245"/>
      <c r="J141" s="246" t="s">
        <v>372</v>
      </c>
      <c r="K141" s="247">
        <v>6</v>
      </c>
      <c r="L141" s="248">
        <v>0</v>
      </c>
      <c r="M141" s="249"/>
      <c r="N141" s="250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5.0000000000000002E-05</v>
      </c>
      <c r="Y141" s="236">
        <f>X141*K141</f>
        <v>0.00030000000000000003</v>
      </c>
      <c r="Z141" s="236">
        <v>0</v>
      </c>
      <c r="AA141" s="237">
        <f>Z141*K141</f>
        <v>0</v>
      </c>
      <c r="AR141" s="21" t="s">
        <v>414</v>
      </c>
      <c r="AT141" s="21" t="s">
        <v>536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268</v>
      </c>
      <c r="BM141" s="21" t="s">
        <v>4103</v>
      </c>
    </row>
    <row r="142" s="1" customFormat="1" ht="38.25" customHeight="1">
      <c r="B142" s="45"/>
      <c r="C142" s="227" t="s">
        <v>261</v>
      </c>
      <c r="D142" s="227" t="s">
        <v>220</v>
      </c>
      <c r="E142" s="228" t="s">
        <v>2767</v>
      </c>
      <c r="F142" s="229" t="s">
        <v>2768</v>
      </c>
      <c r="G142" s="229"/>
      <c r="H142" s="229"/>
      <c r="I142" s="229"/>
      <c r="J142" s="230" t="s">
        <v>372</v>
      </c>
      <c r="K142" s="231">
        <v>28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268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4104</v>
      </c>
    </row>
    <row r="143" s="1" customFormat="1" ht="16.5" customHeight="1">
      <c r="B143" s="45"/>
      <c r="C143" s="243" t="s">
        <v>265</v>
      </c>
      <c r="D143" s="243" t="s">
        <v>536</v>
      </c>
      <c r="E143" s="244" t="s">
        <v>2770</v>
      </c>
      <c r="F143" s="245" t="s">
        <v>2771</v>
      </c>
      <c r="G143" s="245"/>
      <c r="H143" s="245"/>
      <c r="I143" s="245"/>
      <c r="J143" s="246" t="s">
        <v>372</v>
      </c>
      <c r="K143" s="247">
        <v>24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6.0000000000000002E-05</v>
      </c>
      <c r="Y143" s="236">
        <f>X143*K143</f>
        <v>0.0014400000000000001</v>
      </c>
      <c r="Z143" s="236">
        <v>0</v>
      </c>
      <c r="AA143" s="237">
        <f>Z143*K143</f>
        <v>0</v>
      </c>
      <c r="AR143" s="21" t="s">
        <v>414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268</v>
      </c>
      <c r="BM143" s="21" t="s">
        <v>4105</v>
      </c>
    </row>
    <row r="144" s="1" customFormat="1" ht="25.5" customHeight="1">
      <c r="B144" s="45"/>
      <c r="C144" s="243" t="s">
        <v>270</v>
      </c>
      <c r="D144" s="243" t="s">
        <v>536</v>
      </c>
      <c r="E144" s="244" t="s">
        <v>2773</v>
      </c>
      <c r="F144" s="245" t="s">
        <v>2774</v>
      </c>
      <c r="G144" s="245"/>
      <c r="H144" s="245"/>
      <c r="I144" s="245"/>
      <c r="J144" s="246" t="s">
        <v>372</v>
      </c>
      <c r="K144" s="247">
        <v>4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6.0000000000000002E-05</v>
      </c>
      <c r="Y144" s="236">
        <f>X144*K144</f>
        <v>0.00024000000000000001</v>
      </c>
      <c r="Z144" s="236">
        <v>0</v>
      </c>
      <c r="AA144" s="237">
        <f>Z144*K144</f>
        <v>0</v>
      </c>
      <c r="AR144" s="21" t="s">
        <v>414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268</v>
      </c>
      <c r="BM144" s="21" t="s">
        <v>4106</v>
      </c>
    </row>
    <row r="145" s="10" customFormat="1" ht="29.88" customHeight="1">
      <c r="B145" s="213"/>
      <c r="C145" s="214"/>
      <c r="D145" s="224" t="s">
        <v>2418</v>
      </c>
      <c r="E145" s="224"/>
      <c r="F145" s="224"/>
      <c r="G145" s="224"/>
      <c r="H145" s="224"/>
      <c r="I145" s="224"/>
      <c r="J145" s="224"/>
      <c r="K145" s="224"/>
      <c r="L145" s="224"/>
      <c r="M145" s="224"/>
      <c r="N145" s="238">
        <f>BK145</f>
        <v>0</v>
      </c>
      <c r="O145" s="239"/>
      <c r="P145" s="239"/>
      <c r="Q145" s="239"/>
      <c r="R145" s="217"/>
      <c r="T145" s="218"/>
      <c r="U145" s="214"/>
      <c r="V145" s="214"/>
      <c r="W145" s="219">
        <f>SUM(W146:W155)</f>
        <v>0</v>
      </c>
      <c r="X145" s="214"/>
      <c r="Y145" s="219">
        <f>SUM(Y146:Y155)</f>
        <v>0.0041400000000000005</v>
      </c>
      <c r="Z145" s="214"/>
      <c r="AA145" s="220">
        <f>SUM(AA146:AA155)</f>
        <v>0</v>
      </c>
      <c r="AR145" s="221" t="s">
        <v>93</v>
      </c>
      <c r="AT145" s="222" t="s">
        <v>83</v>
      </c>
      <c r="AU145" s="222" t="s">
        <v>40</v>
      </c>
      <c r="AY145" s="221" t="s">
        <v>219</v>
      </c>
      <c r="BK145" s="223">
        <f>SUM(BK146:BK155)</f>
        <v>0</v>
      </c>
    </row>
    <row r="146" s="1" customFormat="1" ht="25.5" customHeight="1">
      <c r="B146" s="45"/>
      <c r="C146" s="227" t="s">
        <v>275</v>
      </c>
      <c r="D146" s="227" t="s">
        <v>220</v>
      </c>
      <c r="E146" s="228" t="s">
        <v>2797</v>
      </c>
      <c r="F146" s="229" t="s">
        <v>2798</v>
      </c>
      <c r="G146" s="229"/>
      <c r="H146" s="229"/>
      <c r="I146" s="229"/>
      <c r="J146" s="230" t="s">
        <v>372</v>
      </c>
      <c r="K146" s="231">
        <v>4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268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4107</v>
      </c>
    </row>
    <row r="147" s="1" customFormat="1" ht="25.5" customHeight="1">
      <c r="B147" s="45"/>
      <c r="C147" s="243" t="s">
        <v>11</v>
      </c>
      <c r="D147" s="243" t="s">
        <v>536</v>
      </c>
      <c r="E147" s="244" t="s">
        <v>2800</v>
      </c>
      <c r="F147" s="245" t="s">
        <v>2801</v>
      </c>
      <c r="G147" s="245"/>
      <c r="H147" s="245"/>
      <c r="I147" s="245"/>
      <c r="J147" s="246" t="s">
        <v>1358</v>
      </c>
      <c r="K147" s="247">
        <v>4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414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4108</v>
      </c>
    </row>
    <row r="148" s="1" customFormat="1" ht="25.5" customHeight="1">
      <c r="B148" s="45"/>
      <c r="C148" s="227" t="s">
        <v>268</v>
      </c>
      <c r="D148" s="227" t="s">
        <v>220</v>
      </c>
      <c r="E148" s="228" t="s">
        <v>2827</v>
      </c>
      <c r="F148" s="229" t="s">
        <v>2828</v>
      </c>
      <c r="G148" s="229"/>
      <c r="H148" s="229"/>
      <c r="I148" s="229"/>
      <c r="J148" s="230" t="s">
        <v>372</v>
      </c>
      <c r="K148" s="231">
        <v>30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268</v>
      </c>
      <c r="AT148" s="21" t="s">
        <v>220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268</v>
      </c>
      <c r="BM148" s="21" t="s">
        <v>4109</v>
      </c>
    </row>
    <row r="149" s="1" customFormat="1" ht="25.5" customHeight="1">
      <c r="B149" s="45"/>
      <c r="C149" s="243" t="s">
        <v>354</v>
      </c>
      <c r="D149" s="243" t="s">
        <v>536</v>
      </c>
      <c r="E149" s="244" t="s">
        <v>2830</v>
      </c>
      <c r="F149" s="245" t="s">
        <v>4110</v>
      </c>
      <c r="G149" s="245"/>
      <c r="H149" s="245"/>
      <c r="I149" s="245"/>
      <c r="J149" s="246" t="s">
        <v>1358</v>
      </c>
      <c r="K149" s="247">
        <v>30</v>
      </c>
      <c r="L149" s="248">
        <v>0</v>
      </c>
      <c r="M149" s="249"/>
      <c r="N149" s="250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799</v>
      </c>
      <c r="AT149" s="21" t="s">
        <v>536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799</v>
      </c>
      <c r="BM149" s="21" t="s">
        <v>4111</v>
      </c>
    </row>
    <row r="150" s="1" customFormat="1" ht="25.5" customHeight="1">
      <c r="B150" s="45"/>
      <c r="C150" s="227" t="s">
        <v>358</v>
      </c>
      <c r="D150" s="227" t="s">
        <v>220</v>
      </c>
      <c r="E150" s="228" t="s">
        <v>2836</v>
      </c>
      <c r="F150" s="229" t="s">
        <v>2837</v>
      </c>
      <c r="G150" s="229"/>
      <c r="H150" s="229"/>
      <c r="I150" s="229"/>
      <c r="J150" s="230" t="s">
        <v>372</v>
      </c>
      <c r="K150" s="231">
        <v>2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268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268</v>
      </c>
      <c r="BM150" s="21" t="s">
        <v>4112</v>
      </c>
    </row>
    <row r="151" s="1" customFormat="1" ht="16.5" customHeight="1">
      <c r="B151" s="45"/>
      <c r="C151" s="243" t="s">
        <v>362</v>
      </c>
      <c r="D151" s="243" t="s">
        <v>536</v>
      </c>
      <c r="E151" s="244" t="s">
        <v>2839</v>
      </c>
      <c r="F151" s="245" t="s">
        <v>2840</v>
      </c>
      <c r="G151" s="245"/>
      <c r="H151" s="245"/>
      <c r="I151" s="245"/>
      <c r="J151" s="246" t="s">
        <v>1358</v>
      </c>
      <c r="K151" s="247">
        <v>2</v>
      </c>
      <c r="L151" s="248">
        <v>0</v>
      </c>
      <c r="M151" s="249"/>
      <c r="N151" s="250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414</v>
      </c>
      <c r="AT151" s="21" t="s">
        <v>536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268</v>
      </c>
      <c r="BM151" s="21" t="s">
        <v>4113</v>
      </c>
    </row>
    <row r="152" s="1" customFormat="1" ht="16.5" customHeight="1">
      <c r="B152" s="45"/>
      <c r="C152" s="243" t="s">
        <v>366</v>
      </c>
      <c r="D152" s="243" t="s">
        <v>536</v>
      </c>
      <c r="E152" s="244" t="s">
        <v>2842</v>
      </c>
      <c r="F152" s="245" t="s">
        <v>2843</v>
      </c>
      <c r="G152" s="245"/>
      <c r="H152" s="245"/>
      <c r="I152" s="245"/>
      <c r="J152" s="246" t="s">
        <v>1358</v>
      </c>
      <c r="K152" s="247">
        <v>120</v>
      </c>
      <c r="L152" s="248">
        <v>0</v>
      </c>
      <c r="M152" s="249"/>
      <c r="N152" s="250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799</v>
      </c>
      <c r="AT152" s="21" t="s">
        <v>536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799</v>
      </c>
      <c r="BM152" s="21" t="s">
        <v>4114</v>
      </c>
    </row>
    <row r="153" s="1" customFormat="1" ht="16.5" customHeight="1">
      <c r="B153" s="45"/>
      <c r="C153" s="243" t="s">
        <v>10</v>
      </c>
      <c r="D153" s="243" t="s">
        <v>536</v>
      </c>
      <c r="E153" s="244" t="s">
        <v>2845</v>
      </c>
      <c r="F153" s="245" t="s">
        <v>2846</v>
      </c>
      <c r="G153" s="245"/>
      <c r="H153" s="245"/>
      <c r="I153" s="245"/>
      <c r="J153" s="246" t="s">
        <v>1358</v>
      </c>
      <c r="K153" s="247">
        <v>4</v>
      </c>
      <c r="L153" s="248">
        <v>0</v>
      </c>
      <c r="M153" s="249"/>
      <c r="N153" s="250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799</v>
      </c>
      <c r="AT153" s="21" t="s">
        <v>536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799</v>
      </c>
      <c r="BM153" s="21" t="s">
        <v>4115</v>
      </c>
    </row>
    <row r="154" s="1" customFormat="1" ht="16.5" customHeight="1">
      <c r="B154" s="45"/>
      <c r="C154" s="243" t="s">
        <v>374</v>
      </c>
      <c r="D154" s="243" t="s">
        <v>536</v>
      </c>
      <c r="E154" s="244" t="s">
        <v>2854</v>
      </c>
      <c r="F154" s="245" t="s">
        <v>2855</v>
      </c>
      <c r="G154" s="245"/>
      <c r="H154" s="245"/>
      <c r="I154" s="245"/>
      <c r="J154" s="246" t="s">
        <v>372</v>
      </c>
      <c r="K154" s="247">
        <v>126</v>
      </c>
      <c r="L154" s="248">
        <v>0</v>
      </c>
      <c r="M154" s="249"/>
      <c r="N154" s="250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1.0000000000000001E-05</v>
      </c>
      <c r="Y154" s="236">
        <f>X154*K154</f>
        <v>0.0012600000000000001</v>
      </c>
      <c r="Z154" s="236">
        <v>0</v>
      </c>
      <c r="AA154" s="237">
        <f>Z154*K154</f>
        <v>0</v>
      </c>
      <c r="AR154" s="21" t="s">
        <v>414</v>
      </c>
      <c r="AT154" s="21" t="s">
        <v>536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268</v>
      </c>
      <c r="BM154" s="21" t="s">
        <v>4116</v>
      </c>
    </row>
    <row r="155" s="1" customFormat="1" ht="16.5" customHeight="1">
      <c r="B155" s="45"/>
      <c r="C155" s="243" t="s">
        <v>378</v>
      </c>
      <c r="D155" s="243" t="s">
        <v>536</v>
      </c>
      <c r="E155" s="244" t="s">
        <v>2857</v>
      </c>
      <c r="F155" s="245" t="s">
        <v>2858</v>
      </c>
      <c r="G155" s="245"/>
      <c r="H155" s="245"/>
      <c r="I155" s="245"/>
      <c r="J155" s="246" t="s">
        <v>372</v>
      </c>
      <c r="K155" s="247">
        <v>36</v>
      </c>
      <c r="L155" s="248">
        <v>0</v>
      </c>
      <c r="M155" s="249"/>
      <c r="N155" s="250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8.0000000000000007E-05</v>
      </c>
      <c r="Y155" s="236">
        <f>X155*K155</f>
        <v>0.0028800000000000002</v>
      </c>
      <c r="Z155" s="236">
        <v>0</v>
      </c>
      <c r="AA155" s="237">
        <f>Z155*K155</f>
        <v>0</v>
      </c>
      <c r="AR155" s="21" t="s">
        <v>414</v>
      </c>
      <c r="AT155" s="21" t="s">
        <v>536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268</v>
      </c>
      <c r="BM155" s="21" t="s">
        <v>4117</v>
      </c>
    </row>
    <row r="156" s="10" customFormat="1" ht="37.44001" customHeight="1">
      <c r="B156" s="213"/>
      <c r="C156" s="214"/>
      <c r="D156" s="215" t="s">
        <v>304</v>
      </c>
      <c r="E156" s="215"/>
      <c r="F156" s="215"/>
      <c r="G156" s="215"/>
      <c r="H156" s="215"/>
      <c r="I156" s="215"/>
      <c r="J156" s="215"/>
      <c r="K156" s="215"/>
      <c r="L156" s="215"/>
      <c r="M156" s="215"/>
      <c r="N156" s="240">
        <f>BK156</f>
        <v>0</v>
      </c>
      <c r="O156" s="241"/>
      <c r="P156" s="241"/>
      <c r="Q156" s="241"/>
      <c r="R156" s="217"/>
      <c r="T156" s="218"/>
      <c r="U156" s="214"/>
      <c r="V156" s="214"/>
      <c r="W156" s="219">
        <f>W157</f>
        <v>0</v>
      </c>
      <c r="X156" s="214"/>
      <c r="Y156" s="219">
        <f>Y157</f>
        <v>0.0014399999999999999</v>
      </c>
      <c r="Z156" s="214"/>
      <c r="AA156" s="220">
        <f>AA157</f>
        <v>0</v>
      </c>
      <c r="AR156" s="221" t="s">
        <v>101</v>
      </c>
      <c r="AT156" s="222" t="s">
        <v>83</v>
      </c>
      <c r="AU156" s="222" t="s">
        <v>84</v>
      </c>
      <c r="AY156" s="221" t="s">
        <v>219</v>
      </c>
      <c r="BK156" s="223">
        <f>BK157</f>
        <v>0</v>
      </c>
    </row>
    <row r="157" s="10" customFormat="1" ht="19.92" customHeight="1">
      <c r="B157" s="213"/>
      <c r="C157" s="214"/>
      <c r="D157" s="224" t="s">
        <v>4092</v>
      </c>
      <c r="E157" s="224"/>
      <c r="F157" s="224"/>
      <c r="G157" s="224"/>
      <c r="H157" s="224"/>
      <c r="I157" s="224"/>
      <c r="J157" s="224"/>
      <c r="K157" s="224"/>
      <c r="L157" s="224"/>
      <c r="M157" s="224"/>
      <c r="N157" s="225">
        <f>BK157</f>
        <v>0</v>
      </c>
      <c r="O157" s="226"/>
      <c r="P157" s="226"/>
      <c r="Q157" s="226"/>
      <c r="R157" s="217"/>
      <c r="T157" s="218"/>
      <c r="U157" s="214"/>
      <c r="V157" s="214"/>
      <c r="W157" s="219">
        <f>SUM(W158:W162)</f>
        <v>0</v>
      </c>
      <c r="X157" s="214"/>
      <c r="Y157" s="219">
        <f>SUM(Y158:Y162)</f>
        <v>0.0014399999999999999</v>
      </c>
      <c r="Z157" s="214"/>
      <c r="AA157" s="220">
        <f>SUM(AA158:AA162)</f>
        <v>0</v>
      </c>
      <c r="AR157" s="221" t="s">
        <v>101</v>
      </c>
      <c r="AT157" s="222" t="s">
        <v>83</v>
      </c>
      <c r="AU157" s="222" t="s">
        <v>40</v>
      </c>
      <c r="AY157" s="221" t="s">
        <v>219</v>
      </c>
      <c r="BK157" s="223">
        <f>SUM(BK158:BK162)</f>
        <v>0</v>
      </c>
    </row>
    <row r="158" s="1" customFormat="1" ht="25.5" customHeight="1">
      <c r="B158" s="45"/>
      <c r="C158" s="227" t="s">
        <v>382</v>
      </c>
      <c r="D158" s="227" t="s">
        <v>220</v>
      </c>
      <c r="E158" s="228" t="s">
        <v>2579</v>
      </c>
      <c r="F158" s="229" t="s">
        <v>2580</v>
      </c>
      <c r="G158" s="229"/>
      <c r="H158" s="229"/>
      <c r="I158" s="229"/>
      <c r="J158" s="230" t="s">
        <v>372</v>
      </c>
      <c r="K158" s="231">
        <v>34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268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268</v>
      </c>
      <c r="BM158" s="21" t="s">
        <v>4118</v>
      </c>
    </row>
    <row r="159" s="1" customFormat="1" ht="25.5" customHeight="1">
      <c r="B159" s="45"/>
      <c r="C159" s="243" t="s">
        <v>386</v>
      </c>
      <c r="D159" s="243" t="s">
        <v>536</v>
      </c>
      <c r="E159" s="244" t="s">
        <v>2582</v>
      </c>
      <c r="F159" s="245" t="s">
        <v>2583</v>
      </c>
      <c r="G159" s="245"/>
      <c r="H159" s="245"/>
      <c r="I159" s="245"/>
      <c r="J159" s="246" t="s">
        <v>372</v>
      </c>
      <c r="K159" s="247">
        <v>30</v>
      </c>
      <c r="L159" s="248">
        <v>0</v>
      </c>
      <c r="M159" s="249"/>
      <c r="N159" s="250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3.0000000000000001E-05</v>
      </c>
      <c r="Y159" s="236">
        <f>X159*K159</f>
        <v>0.00089999999999999998</v>
      </c>
      <c r="Z159" s="236">
        <v>0</v>
      </c>
      <c r="AA159" s="237">
        <f>Z159*K159</f>
        <v>0</v>
      </c>
      <c r="AR159" s="21" t="s">
        <v>414</v>
      </c>
      <c r="AT159" s="21" t="s">
        <v>536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268</v>
      </c>
      <c r="BM159" s="21" t="s">
        <v>4119</v>
      </c>
    </row>
    <row r="160" s="1" customFormat="1" ht="16.5" customHeight="1">
      <c r="B160" s="45"/>
      <c r="C160" s="243" t="s">
        <v>390</v>
      </c>
      <c r="D160" s="243" t="s">
        <v>536</v>
      </c>
      <c r="E160" s="244" t="s">
        <v>2585</v>
      </c>
      <c r="F160" s="245" t="s">
        <v>2586</v>
      </c>
      <c r="G160" s="245"/>
      <c r="H160" s="245"/>
      <c r="I160" s="245"/>
      <c r="J160" s="246" t="s">
        <v>1358</v>
      </c>
      <c r="K160" s="247">
        <v>4</v>
      </c>
      <c r="L160" s="248">
        <v>0</v>
      </c>
      <c r="M160" s="249"/>
      <c r="N160" s="250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414</v>
      </c>
      <c r="AT160" s="21" t="s">
        <v>536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268</v>
      </c>
      <c r="BM160" s="21" t="s">
        <v>4120</v>
      </c>
    </row>
    <row r="161" s="1" customFormat="1" ht="25.5" customHeight="1">
      <c r="B161" s="45"/>
      <c r="C161" s="227" t="s">
        <v>394</v>
      </c>
      <c r="D161" s="227" t="s">
        <v>220</v>
      </c>
      <c r="E161" s="228" t="s">
        <v>2594</v>
      </c>
      <c r="F161" s="229" t="s">
        <v>2595</v>
      </c>
      <c r="G161" s="229"/>
      <c r="H161" s="229"/>
      <c r="I161" s="229"/>
      <c r="J161" s="230" t="s">
        <v>372</v>
      </c>
      <c r="K161" s="231">
        <v>6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268</v>
      </c>
      <c r="AT161" s="21" t="s">
        <v>220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268</v>
      </c>
      <c r="BM161" s="21" t="s">
        <v>4121</v>
      </c>
    </row>
    <row r="162" s="1" customFormat="1" ht="16.5" customHeight="1">
      <c r="B162" s="45"/>
      <c r="C162" s="243" t="s">
        <v>398</v>
      </c>
      <c r="D162" s="243" t="s">
        <v>536</v>
      </c>
      <c r="E162" s="244" t="s">
        <v>2597</v>
      </c>
      <c r="F162" s="245" t="s">
        <v>2598</v>
      </c>
      <c r="G162" s="245"/>
      <c r="H162" s="245"/>
      <c r="I162" s="245"/>
      <c r="J162" s="246" t="s">
        <v>372</v>
      </c>
      <c r="K162" s="247">
        <v>6</v>
      </c>
      <c r="L162" s="248">
        <v>0</v>
      </c>
      <c r="M162" s="249"/>
      <c r="N162" s="250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9.0000000000000006E-05</v>
      </c>
      <c r="Y162" s="236">
        <f>X162*K162</f>
        <v>0.00054000000000000001</v>
      </c>
      <c r="Z162" s="236">
        <v>0</v>
      </c>
      <c r="AA162" s="237">
        <f>Z162*K162</f>
        <v>0</v>
      </c>
      <c r="AR162" s="21" t="s">
        <v>414</v>
      </c>
      <c r="AT162" s="21" t="s">
        <v>536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268</v>
      </c>
      <c r="BM162" s="21" t="s">
        <v>4122</v>
      </c>
    </row>
    <row r="163" s="10" customFormat="1" ht="37.44001" customHeight="1">
      <c r="B163" s="213"/>
      <c r="C163" s="214"/>
      <c r="D163" s="215" t="s">
        <v>4093</v>
      </c>
      <c r="E163" s="215"/>
      <c r="F163" s="215"/>
      <c r="G163" s="215"/>
      <c r="H163" s="215"/>
      <c r="I163" s="215"/>
      <c r="J163" s="215"/>
      <c r="K163" s="215"/>
      <c r="L163" s="215"/>
      <c r="M163" s="215"/>
      <c r="N163" s="251">
        <f>BK163</f>
        <v>0</v>
      </c>
      <c r="O163" s="252"/>
      <c r="P163" s="252"/>
      <c r="Q163" s="252"/>
      <c r="R163" s="217"/>
      <c r="T163" s="218"/>
      <c r="U163" s="214"/>
      <c r="V163" s="214"/>
      <c r="W163" s="219">
        <f>SUM(W164:W165)</f>
        <v>0</v>
      </c>
      <c r="X163" s="214"/>
      <c r="Y163" s="219">
        <f>SUM(Y164:Y165)</f>
        <v>0</v>
      </c>
      <c r="Z163" s="214"/>
      <c r="AA163" s="220">
        <f>SUM(AA164:AA165)</f>
        <v>0</v>
      </c>
      <c r="AR163" s="221" t="s">
        <v>224</v>
      </c>
      <c r="AT163" s="222" t="s">
        <v>83</v>
      </c>
      <c r="AU163" s="222" t="s">
        <v>84</v>
      </c>
      <c r="AY163" s="221" t="s">
        <v>219</v>
      </c>
      <c r="BK163" s="223">
        <f>SUM(BK164:BK165)</f>
        <v>0</v>
      </c>
    </row>
    <row r="164" s="1" customFormat="1" ht="16.5" customHeight="1">
      <c r="B164" s="45"/>
      <c r="C164" s="243" t="s">
        <v>402</v>
      </c>
      <c r="D164" s="243" t="s">
        <v>536</v>
      </c>
      <c r="E164" s="244" t="s">
        <v>2944</v>
      </c>
      <c r="F164" s="245" t="s">
        <v>2403</v>
      </c>
      <c r="G164" s="245"/>
      <c r="H164" s="245"/>
      <c r="I164" s="245"/>
      <c r="J164" s="246" t="s">
        <v>273</v>
      </c>
      <c r="K164" s="253">
        <v>0</v>
      </c>
      <c r="L164" s="248">
        <v>0</v>
      </c>
      <c r="M164" s="249"/>
      <c r="N164" s="250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5.0000000000000002E-05</v>
      </c>
      <c r="Y164" s="236">
        <f>X164*K164</f>
        <v>0</v>
      </c>
      <c r="Z164" s="236">
        <v>0</v>
      </c>
      <c r="AA164" s="237">
        <f>Z164*K164</f>
        <v>0</v>
      </c>
      <c r="AR164" s="21" t="s">
        <v>414</v>
      </c>
      <c r="AT164" s="21" t="s">
        <v>536</v>
      </c>
      <c r="AU164" s="21" t="s">
        <v>40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268</v>
      </c>
      <c r="BM164" s="21" t="s">
        <v>4123</v>
      </c>
    </row>
    <row r="165" s="1" customFormat="1" ht="16.5" customHeight="1">
      <c r="B165" s="45"/>
      <c r="C165" s="243" t="s">
        <v>406</v>
      </c>
      <c r="D165" s="243" t="s">
        <v>536</v>
      </c>
      <c r="E165" s="244" t="s">
        <v>2947</v>
      </c>
      <c r="F165" s="245" t="s">
        <v>2407</v>
      </c>
      <c r="G165" s="245"/>
      <c r="H165" s="245"/>
      <c r="I165" s="245"/>
      <c r="J165" s="246" t="s">
        <v>273</v>
      </c>
      <c r="K165" s="253">
        <v>0</v>
      </c>
      <c r="L165" s="248">
        <v>0</v>
      </c>
      <c r="M165" s="249"/>
      <c r="N165" s="250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0.00044000000000000002</v>
      </c>
      <c r="Y165" s="236">
        <f>X165*K165</f>
        <v>0</v>
      </c>
      <c r="Z165" s="236">
        <v>0</v>
      </c>
      <c r="AA165" s="237">
        <f>Z165*K165</f>
        <v>0</v>
      </c>
      <c r="AR165" s="21" t="s">
        <v>414</v>
      </c>
      <c r="AT165" s="21" t="s">
        <v>536</v>
      </c>
      <c r="AU165" s="21" t="s">
        <v>40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268</v>
      </c>
      <c r="BM165" s="21" t="s">
        <v>4124</v>
      </c>
    </row>
    <row r="166" s="1" customFormat="1" ht="49.92" customHeight="1">
      <c r="B166" s="45"/>
      <c r="C166" s="46"/>
      <c r="D166" s="215" t="s">
        <v>282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240">
        <f>BK166</f>
        <v>0</v>
      </c>
      <c r="O166" s="241"/>
      <c r="P166" s="241"/>
      <c r="Q166" s="241"/>
      <c r="R166" s="47"/>
      <c r="T166" s="201"/>
      <c r="U166" s="71"/>
      <c r="V166" s="71"/>
      <c r="W166" s="71"/>
      <c r="X166" s="71"/>
      <c r="Y166" s="71"/>
      <c r="Z166" s="71"/>
      <c r="AA166" s="73"/>
      <c r="AT166" s="21" t="s">
        <v>83</v>
      </c>
      <c r="AU166" s="21" t="s">
        <v>84</v>
      </c>
      <c r="AY166" s="21" t="s">
        <v>283</v>
      </c>
      <c r="BK166" s="152">
        <v>0</v>
      </c>
    </row>
    <row r="167" s="1" customFormat="1" ht="6.96" customHeight="1">
      <c r="B167" s="74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/>
    </row>
  </sheetData>
  <sheetProtection sheet="1" formatColumns="0" formatRows="0" objects="1" scenarios="1" spinCount="10" saltValue="PgOF7UHH8vYjhAjhboDGO9GSmmKSnmaRYFny5GmCfcYT7xHMfqvSQMudydYIKwR9MbWg/xM211mlaMmTSh08Kw==" hashValue="8uCwe/4SzZiP0yj6p9GYb7hrR6AZ3IWN+hMcpjJd/ehaNjyxTTJEschJeBWhvmWfKBa0ie+JcgT1FiFWKjQjdw==" algorithmName="SHA-512" password="CC35"/>
  <mergeCells count="176">
    <mergeCell ref="F150:I150"/>
    <mergeCell ref="F147:I147"/>
    <mergeCell ref="F148:I148"/>
    <mergeCell ref="F149:I149"/>
    <mergeCell ref="F151:I151"/>
    <mergeCell ref="F152:I152"/>
    <mergeCell ref="F153:I153"/>
    <mergeCell ref="F154:I154"/>
    <mergeCell ref="F155:I155"/>
    <mergeCell ref="F158:I158"/>
    <mergeCell ref="F159:I159"/>
    <mergeCell ref="F160:I160"/>
    <mergeCell ref="F161:I161"/>
    <mergeCell ref="F162:I162"/>
    <mergeCell ref="F164:I164"/>
    <mergeCell ref="F165:I165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N96:Q96"/>
    <mergeCell ref="N97:Q97"/>
    <mergeCell ref="N98:Q98"/>
    <mergeCell ref="N100:Q10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8:P118"/>
    <mergeCell ref="F116:P116"/>
    <mergeCell ref="F117:P117"/>
    <mergeCell ref="F119:P119"/>
    <mergeCell ref="M121:P121"/>
    <mergeCell ref="M123:Q123"/>
    <mergeCell ref="M124:Q124"/>
    <mergeCell ref="F126:I126"/>
    <mergeCell ref="L126:M126"/>
    <mergeCell ref="N126:Q126"/>
    <mergeCell ref="N127:Q127"/>
    <mergeCell ref="N128:Q128"/>
    <mergeCell ref="N129:Q129"/>
    <mergeCell ref="F130:I130"/>
    <mergeCell ref="F131:I131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L134:M134"/>
    <mergeCell ref="N134:Q134"/>
    <mergeCell ref="L135:M135"/>
    <mergeCell ref="N135:Q135"/>
    <mergeCell ref="F132:I132"/>
    <mergeCell ref="F135:I135"/>
    <mergeCell ref="F134:I134"/>
    <mergeCell ref="F133:I133"/>
    <mergeCell ref="F137:I137"/>
    <mergeCell ref="L137:M137"/>
    <mergeCell ref="N137:Q137"/>
    <mergeCell ref="F138:I138"/>
    <mergeCell ref="L138:M138"/>
    <mergeCell ref="N138:Q138"/>
    <mergeCell ref="N136:Q136"/>
    <mergeCell ref="F140:I140"/>
    <mergeCell ref="F142:I142"/>
    <mergeCell ref="L140:M140"/>
    <mergeCell ref="N140:Q140"/>
    <mergeCell ref="F141:I141"/>
    <mergeCell ref="L141:M141"/>
    <mergeCell ref="N141:Q141"/>
    <mergeCell ref="L142:M142"/>
    <mergeCell ref="N142:Q142"/>
    <mergeCell ref="L143:M143"/>
    <mergeCell ref="N143:Q143"/>
    <mergeCell ref="L144:M144"/>
    <mergeCell ref="N144:Q144"/>
    <mergeCell ref="N139:Q139"/>
    <mergeCell ref="L154:M154"/>
    <mergeCell ref="L152:M152"/>
    <mergeCell ref="L149:M149"/>
    <mergeCell ref="L150:M150"/>
    <mergeCell ref="L151:M151"/>
    <mergeCell ref="L153:M153"/>
    <mergeCell ref="L155:M155"/>
    <mergeCell ref="L158:M158"/>
    <mergeCell ref="L159:M159"/>
    <mergeCell ref="L160:M160"/>
    <mergeCell ref="L161:M161"/>
    <mergeCell ref="L162:M162"/>
    <mergeCell ref="L164:M164"/>
    <mergeCell ref="L165:M165"/>
    <mergeCell ref="F143:I143"/>
    <mergeCell ref="F146:I146"/>
    <mergeCell ref="F144:I144"/>
    <mergeCell ref="N161:Q161"/>
    <mergeCell ref="N158:Q158"/>
    <mergeCell ref="N159:Q159"/>
    <mergeCell ref="N160:Q160"/>
    <mergeCell ref="N162:Q162"/>
    <mergeCell ref="N164:Q164"/>
    <mergeCell ref="N165:Q165"/>
    <mergeCell ref="N157:Q157"/>
    <mergeCell ref="N163:Q163"/>
    <mergeCell ref="N166:Q166"/>
    <mergeCell ref="L146:M146"/>
    <mergeCell ref="N146:Q146"/>
    <mergeCell ref="L147:M147"/>
    <mergeCell ref="N147:Q147"/>
    <mergeCell ref="L148:M148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45:Q145"/>
    <mergeCell ref="N156:Q156"/>
    <mergeCell ref="H1:K1"/>
    <mergeCell ref="C2:Q2"/>
    <mergeCell ref="C4:Q4"/>
    <mergeCell ref="F6:P6"/>
    <mergeCell ref="F8:P8"/>
    <mergeCell ref="F7:P7"/>
    <mergeCell ref="F9:P9"/>
    <mergeCell ref="S2:AC2"/>
  </mergeCells>
  <hyperlinks>
    <hyperlink ref="F1:G1" location="C2" display="1) Krycí list rozpočtu"/>
    <hyperlink ref="H1:K1" location="C88" display="2) Rekapitulace rozpočtu"/>
    <hyperlink ref="L1" location="C126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155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4037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183</v>
      </c>
      <c r="E8" s="30"/>
      <c r="F8" s="163" t="s">
        <v>284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1286</v>
      </c>
      <c r="E9" s="46"/>
      <c r="F9" s="35" t="s">
        <v>4125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21</v>
      </c>
      <c r="E10" s="46"/>
      <c r="F10" s="32" t="s">
        <v>22</v>
      </c>
      <c r="G10" s="46"/>
      <c r="H10" s="46"/>
      <c r="I10" s="46"/>
      <c r="J10" s="46"/>
      <c r="K10" s="46"/>
      <c r="L10" s="46"/>
      <c r="M10" s="37" t="s">
        <v>23</v>
      </c>
      <c r="N10" s="46"/>
      <c r="O10" s="32" t="s">
        <v>22</v>
      </c>
      <c r="P10" s="46"/>
      <c r="Q10" s="46"/>
      <c r="R10" s="47"/>
    </row>
    <row r="11" s="1" customFormat="1" ht="14.4" customHeight="1">
      <c r="B11" s="45"/>
      <c r="C11" s="46"/>
      <c r="D11" s="37" t="s">
        <v>24</v>
      </c>
      <c r="E11" s="46"/>
      <c r="F11" s="32" t="s">
        <v>25</v>
      </c>
      <c r="G11" s="46"/>
      <c r="H11" s="46"/>
      <c r="I11" s="46"/>
      <c r="J11" s="46"/>
      <c r="K11" s="46"/>
      <c r="L11" s="46"/>
      <c r="M11" s="37" t="s">
        <v>26</v>
      </c>
      <c r="N11" s="46"/>
      <c r="O11" s="164" t="str">
        <f>'Rekapitulace stavby'!AN8</f>
        <v>5. 3. 2018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28</v>
      </c>
      <c r="E13" s="46"/>
      <c r="F13" s="46"/>
      <c r="G13" s="46"/>
      <c r="H13" s="46"/>
      <c r="I13" s="46"/>
      <c r="J13" s="46"/>
      <c r="K13" s="46"/>
      <c r="L13" s="46"/>
      <c r="M13" s="37" t="s">
        <v>29</v>
      </c>
      <c r="N13" s="46"/>
      <c r="O13" s="32" t="s">
        <v>30</v>
      </c>
      <c r="P13" s="32"/>
      <c r="Q13" s="46"/>
      <c r="R13" s="47"/>
    </row>
    <row r="14" s="1" customFormat="1" ht="18" customHeight="1">
      <c r="B14" s="45"/>
      <c r="C14" s="46"/>
      <c r="D14" s="46"/>
      <c r="E14" s="32" t="s">
        <v>31</v>
      </c>
      <c r="F14" s="46"/>
      <c r="G14" s="46"/>
      <c r="H14" s="46"/>
      <c r="I14" s="46"/>
      <c r="J14" s="46"/>
      <c r="K14" s="46"/>
      <c r="L14" s="46"/>
      <c r="M14" s="37" t="s">
        <v>32</v>
      </c>
      <c r="N14" s="46"/>
      <c r="O14" s="32" t="s">
        <v>22</v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33</v>
      </c>
      <c r="E16" s="46"/>
      <c r="F16" s="46"/>
      <c r="G16" s="46"/>
      <c r="H16" s="46"/>
      <c r="I16" s="46"/>
      <c r="J16" s="46"/>
      <c r="K16" s="46"/>
      <c r="L16" s="46"/>
      <c r="M16" s="37" t="s">
        <v>29</v>
      </c>
      <c r="N16" s="46"/>
      <c r="O16" s="38" t="str">
        <f>IF('Rekapitulace stavby'!AN13="","",'Rekapitulace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IF('Rekapitulace stavby'!E14="","",'Rekapitulace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32</v>
      </c>
      <c r="N17" s="46"/>
      <c r="O17" s="38" t="str">
        <f>IF('Rekapitulace stavby'!AN14="","",'Rekapitulace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35</v>
      </c>
      <c r="E19" s="46"/>
      <c r="F19" s="46"/>
      <c r="G19" s="46"/>
      <c r="H19" s="46"/>
      <c r="I19" s="46"/>
      <c r="J19" s="46"/>
      <c r="K19" s="46"/>
      <c r="L19" s="46"/>
      <c r="M19" s="37" t="s">
        <v>29</v>
      </c>
      <c r="N19" s="46"/>
      <c r="O19" s="32" t="s">
        <v>36</v>
      </c>
      <c r="P19" s="32"/>
      <c r="Q19" s="46"/>
      <c r="R19" s="47"/>
    </row>
    <row r="20" s="1" customFormat="1" ht="18" customHeight="1">
      <c r="B20" s="45"/>
      <c r="C20" s="46"/>
      <c r="D20" s="46"/>
      <c r="E20" s="32" t="s">
        <v>37</v>
      </c>
      <c r="F20" s="46"/>
      <c r="G20" s="46"/>
      <c r="H20" s="46"/>
      <c r="I20" s="46"/>
      <c r="J20" s="46"/>
      <c r="K20" s="46"/>
      <c r="L20" s="46"/>
      <c r="M20" s="37" t="s">
        <v>32</v>
      </c>
      <c r="N20" s="46"/>
      <c r="O20" s="32" t="s">
        <v>38</v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41</v>
      </c>
      <c r="E22" s="46"/>
      <c r="F22" s="46"/>
      <c r="G22" s="46"/>
      <c r="H22" s="46"/>
      <c r="I22" s="46"/>
      <c r="J22" s="46"/>
      <c r="K22" s="46"/>
      <c r="L22" s="46"/>
      <c r="M22" s="37" t="s">
        <v>29</v>
      </c>
      <c r="N22" s="46"/>
      <c r="O22" s="32" t="s">
        <v>36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37</v>
      </c>
      <c r="F23" s="46"/>
      <c r="G23" s="46"/>
      <c r="H23" s="46"/>
      <c r="I23" s="46"/>
      <c r="J23" s="46"/>
      <c r="K23" s="46"/>
      <c r="L23" s="46"/>
      <c r="M23" s="37" t="s">
        <v>32</v>
      </c>
      <c r="N23" s="46"/>
      <c r="O23" s="32" t="s">
        <v>38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43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85.5" customHeight="1">
      <c r="B26" s="45"/>
      <c r="C26" s="46"/>
      <c r="D26" s="46"/>
      <c r="E26" s="41" t="s">
        <v>44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184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169</v>
      </c>
      <c r="E30" s="46"/>
      <c r="F30" s="46"/>
      <c r="G30" s="46"/>
      <c r="H30" s="46"/>
      <c r="I30" s="46"/>
      <c r="J30" s="46"/>
      <c r="K30" s="46"/>
      <c r="L30" s="46"/>
      <c r="M30" s="44">
        <f>N96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47</v>
      </c>
      <c r="E32" s="46"/>
      <c r="F32" s="46"/>
      <c r="G32" s="46"/>
      <c r="H32" s="46"/>
      <c r="I32" s="46"/>
      <c r="J32" s="46"/>
      <c r="K32" s="46"/>
      <c r="L32" s="46"/>
      <c r="M32" s="168">
        <f>ROUND(M29+M30,0)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48</v>
      </c>
      <c r="E34" s="53" t="s">
        <v>49</v>
      </c>
      <c r="F34" s="54">
        <v>0.20999999999999999</v>
      </c>
      <c r="G34" s="169" t="s">
        <v>50</v>
      </c>
      <c r="H34" s="170">
        <f>(SUM(BE96:BE103)+SUM(BE123:BE149))</f>
        <v>0</v>
      </c>
      <c r="I34" s="46"/>
      <c r="J34" s="46"/>
      <c r="K34" s="46"/>
      <c r="L34" s="46"/>
      <c r="M34" s="170">
        <f>ROUND((SUM(BE96:BE103)+SUM(BE123:BE149)), 0)*F34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51</v>
      </c>
      <c r="F35" s="54">
        <v>0.14999999999999999</v>
      </c>
      <c r="G35" s="169" t="s">
        <v>50</v>
      </c>
      <c r="H35" s="170">
        <f>(SUM(BF96:BF103)+SUM(BF123:BF149))</f>
        <v>0</v>
      </c>
      <c r="I35" s="46"/>
      <c r="J35" s="46"/>
      <c r="K35" s="46"/>
      <c r="L35" s="46"/>
      <c r="M35" s="170">
        <f>ROUND((SUM(BF96:BF103)+SUM(BF123:BF149)), 0)*F35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52</v>
      </c>
      <c r="F36" s="54">
        <v>0.20999999999999999</v>
      </c>
      <c r="G36" s="169" t="s">
        <v>50</v>
      </c>
      <c r="H36" s="170">
        <f>(SUM(BG96:BG103)+SUM(BG123:BG149))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53</v>
      </c>
      <c r="F37" s="54">
        <v>0.14999999999999999</v>
      </c>
      <c r="G37" s="169" t="s">
        <v>50</v>
      </c>
      <c r="H37" s="170">
        <f>(SUM(BH96:BH103)+SUM(BH123:BH149))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54</v>
      </c>
      <c r="F38" s="54">
        <v>0</v>
      </c>
      <c r="G38" s="169" t="s">
        <v>50</v>
      </c>
      <c r="H38" s="170">
        <f>(SUM(BI96:BI103)+SUM(BI123:BI149))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55</v>
      </c>
      <c r="E40" s="102"/>
      <c r="F40" s="102"/>
      <c r="G40" s="172" t="s">
        <v>56</v>
      </c>
      <c r="H40" s="173" t="s">
        <v>57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4037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183</v>
      </c>
      <c r="D80" s="30"/>
      <c r="E80" s="30"/>
      <c r="F80" s="163" t="s">
        <v>284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1286</v>
      </c>
      <c r="D81" s="46"/>
      <c r="E81" s="46"/>
      <c r="F81" s="86" t="str">
        <f>F9</f>
        <v>005 - Zdravotně technické instalace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24</v>
      </c>
      <c r="D83" s="46"/>
      <c r="E83" s="46"/>
      <c r="F83" s="32" t="str">
        <f>F11</f>
        <v>Dobruška</v>
      </c>
      <c r="G83" s="46"/>
      <c r="H83" s="46"/>
      <c r="I83" s="46"/>
      <c r="J83" s="46"/>
      <c r="K83" s="37" t="s">
        <v>26</v>
      </c>
      <c r="L83" s="46"/>
      <c r="M83" s="89" t="str">
        <f>IF(O11="","",O11)</f>
        <v>5. 3. 2018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28</v>
      </c>
      <c r="D85" s="46"/>
      <c r="E85" s="46"/>
      <c r="F85" s="32" t="str">
        <f>E14</f>
        <v>SŠ - Podorlické vzdělávací centrum Dobruška</v>
      </c>
      <c r="G85" s="46"/>
      <c r="H85" s="46"/>
      <c r="I85" s="46"/>
      <c r="J85" s="46"/>
      <c r="K85" s="37" t="s">
        <v>35</v>
      </c>
      <c r="L85" s="46"/>
      <c r="M85" s="32" t="str">
        <f>E20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33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41</v>
      </c>
      <c r="L86" s="46"/>
      <c r="M86" s="32" t="str">
        <f>E23</f>
        <v>ApA Architektonicko-projekt.ateliér Vamberk s.r.o.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186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187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188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N123</f>
        <v>0</v>
      </c>
      <c r="O90" s="183"/>
      <c r="P90" s="183"/>
      <c r="Q90" s="183"/>
      <c r="R90" s="47"/>
      <c r="T90" s="179"/>
      <c r="U90" s="179"/>
      <c r="AU90" s="21" t="s">
        <v>189</v>
      </c>
    </row>
    <row r="91" s="7" customFormat="1" ht="24.96" customHeight="1">
      <c r="B91" s="184"/>
      <c r="C91" s="185"/>
      <c r="D91" s="186" t="s">
        <v>194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N124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1703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N125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3029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N131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3031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N139</f>
        <v>0</v>
      </c>
      <c r="O94" s="133"/>
      <c r="P94" s="133"/>
      <c r="Q94" s="133"/>
      <c r="R94" s="191"/>
      <c r="T94" s="192"/>
      <c r="U94" s="192"/>
    </row>
    <row r="95" s="1" customFormat="1" ht="21.84" customHeight="1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  <c r="T95" s="179"/>
      <c r="U95" s="179"/>
    </row>
    <row r="96" s="1" customFormat="1" ht="29.28" customHeight="1">
      <c r="B96" s="45"/>
      <c r="C96" s="182" t="s">
        <v>197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83">
        <f>ROUND(N97+N98+N99+N100+N101+N102,0)</f>
        <v>0</v>
      </c>
      <c r="O96" s="193"/>
      <c r="P96" s="193"/>
      <c r="Q96" s="193"/>
      <c r="R96" s="47"/>
      <c r="T96" s="194"/>
      <c r="U96" s="195" t="s">
        <v>48</v>
      </c>
    </row>
    <row r="97" s="1" customFormat="1" ht="18" customHeight="1">
      <c r="B97" s="45"/>
      <c r="C97" s="46"/>
      <c r="D97" s="153" t="s">
        <v>198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ROUND(N90*T97,0)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199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ROUND(N90*T98,0)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200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ROUND(N90*T99,0)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201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ROUND(N90*T100,0)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202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ROUND(N90*T101,0)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47" t="s">
        <v>203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148">
        <f>ROUND(N90*T102,0)</f>
        <v>0</v>
      </c>
      <c r="O102" s="135"/>
      <c r="P102" s="135"/>
      <c r="Q102" s="135"/>
      <c r="R102" s="47"/>
      <c r="S102" s="196"/>
      <c r="T102" s="201"/>
      <c r="U102" s="202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204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T103" s="179"/>
      <c r="U103" s="179"/>
    </row>
    <row r="104" s="1" customFormat="1" ht="29.28" customHeight="1">
      <c r="B104" s="45"/>
      <c r="C104" s="158" t="s">
        <v>174</v>
      </c>
      <c r="D104" s="159"/>
      <c r="E104" s="159"/>
      <c r="F104" s="159"/>
      <c r="G104" s="159"/>
      <c r="H104" s="159"/>
      <c r="I104" s="159"/>
      <c r="J104" s="159"/>
      <c r="K104" s="159"/>
      <c r="L104" s="160">
        <f>ROUND(SUM(N90+N96),0)</f>
        <v>0</v>
      </c>
      <c r="M104" s="160"/>
      <c r="N104" s="160"/>
      <c r="O104" s="160"/>
      <c r="P104" s="160"/>
      <c r="Q104" s="160"/>
      <c r="R104" s="47"/>
      <c r="T104" s="179"/>
      <c r="U104" s="179"/>
    </row>
    <row r="105" s="1" customFormat="1" ht="6.96" customHeight="1"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  <c r="T105" s="179"/>
      <c r="U105" s="179"/>
    </row>
    <row r="109" s="1" customFormat="1" ht="6.96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</row>
    <row r="110" s="1" customFormat="1" ht="36.96" customHeight="1">
      <c r="B110" s="45"/>
      <c r="C110" s="26" t="s">
        <v>205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="1" customFormat="1" ht="6.96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30" customHeight="1">
      <c r="B112" s="45"/>
      <c r="C112" s="37" t="s">
        <v>19</v>
      </c>
      <c r="D112" s="46"/>
      <c r="E112" s="46"/>
      <c r="F112" s="163" t="str">
        <f>F6</f>
        <v>Dobruška - objekt výuky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6"/>
      <c r="R112" s="47"/>
    </row>
    <row r="113" ht="30" customHeight="1">
      <c r="B113" s="25"/>
      <c r="C113" s="37" t="s">
        <v>181</v>
      </c>
      <c r="D113" s="30"/>
      <c r="E113" s="30"/>
      <c r="F113" s="163" t="s">
        <v>4037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8"/>
    </row>
    <row r="114" ht="30" customHeight="1">
      <c r="B114" s="25"/>
      <c r="C114" s="37" t="s">
        <v>183</v>
      </c>
      <c r="D114" s="30"/>
      <c r="E114" s="30"/>
      <c r="F114" s="163" t="s">
        <v>284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8"/>
    </row>
    <row r="115" s="1" customFormat="1" ht="36.96" customHeight="1">
      <c r="B115" s="45"/>
      <c r="C115" s="84" t="s">
        <v>1286</v>
      </c>
      <c r="D115" s="46"/>
      <c r="E115" s="46"/>
      <c r="F115" s="86" t="str">
        <f>F9</f>
        <v>005 - Zdravotně technické instalace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18" customHeight="1">
      <c r="B117" s="45"/>
      <c r="C117" s="37" t="s">
        <v>24</v>
      </c>
      <c r="D117" s="46"/>
      <c r="E117" s="46"/>
      <c r="F117" s="32" t="str">
        <f>F11</f>
        <v>Dobruška</v>
      </c>
      <c r="G117" s="46"/>
      <c r="H117" s="46"/>
      <c r="I117" s="46"/>
      <c r="J117" s="46"/>
      <c r="K117" s="37" t="s">
        <v>26</v>
      </c>
      <c r="L117" s="46"/>
      <c r="M117" s="89" t="str">
        <f>IF(O11="","",O11)</f>
        <v>5. 3. 2018</v>
      </c>
      <c r="N117" s="89"/>
      <c r="O117" s="89"/>
      <c r="P117" s="89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>
      <c r="B119" s="45"/>
      <c r="C119" s="37" t="s">
        <v>28</v>
      </c>
      <c r="D119" s="46"/>
      <c r="E119" s="46"/>
      <c r="F119" s="32" t="str">
        <f>E14</f>
        <v>SŠ - Podorlické vzdělávací centrum Dobruška</v>
      </c>
      <c r="G119" s="46"/>
      <c r="H119" s="46"/>
      <c r="I119" s="46"/>
      <c r="J119" s="46"/>
      <c r="K119" s="37" t="s">
        <v>35</v>
      </c>
      <c r="L119" s="46"/>
      <c r="M119" s="32" t="str">
        <f>E20</f>
        <v>ApA Architektonicko-projekt.ateliér Vamberk s.r.o.</v>
      </c>
      <c r="N119" s="32"/>
      <c r="O119" s="32"/>
      <c r="P119" s="32"/>
      <c r="Q119" s="32"/>
      <c r="R119" s="47"/>
    </row>
    <row r="120" s="1" customFormat="1" ht="14.4" customHeight="1">
      <c r="B120" s="45"/>
      <c r="C120" s="37" t="s">
        <v>33</v>
      </c>
      <c r="D120" s="46"/>
      <c r="E120" s="46"/>
      <c r="F120" s="32" t="str">
        <f>IF(E17="","",E17)</f>
        <v>Vyplň údaj</v>
      </c>
      <c r="G120" s="46"/>
      <c r="H120" s="46"/>
      <c r="I120" s="46"/>
      <c r="J120" s="46"/>
      <c r="K120" s="37" t="s">
        <v>41</v>
      </c>
      <c r="L120" s="46"/>
      <c r="M120" s="32" t="str">
        <f>E23</f>
        <v>ApA Architektonicko-projekt.ateliér Vamberk s.r.o.</v>
      </c>
      <c r="N120" s="32"/>
      <c r="O120" s="32"/>
      <c r="P120" s="32"/>
      <c r="Q120" s="32"/>
      <c r="R120" s="47"/>
    </row>
    <row r="121" s="1" customFormat="1" ht="10.32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9" customFormat="1" ht="29.28" customHeight="1">
      <c r="B122" s="203"/>
      <c r="C122" s="204" t="s">
        <v>206</v>
      </c>
      <c r="D122" s="205" t="s">
        <v>207</v>
      </c>
      <c r="E122" s="205" t="s">
        <v>66</v>
      </c>
      <c r="F122" s="205" t="s">
        <v>208</v>
      </c>
      <c r="G122" s="205"/>
      <c r="H122" s="205"/>
      <c r="I122" s="205"/>
      <c r="J122" s="205" t="s">
        <v>209</v>
      </c>
      <c r="K122" s="205" t="s">
        <v>210</v>
      </c>
      <c r="L122" s="205" t="s">
        <v>211</v>
      </c>
      <c r="M122" s="205"/>
      <c r="N122" s="205" t="s">
        <v>187</v>
      </c>
      <c r="O122" s="205"/>
      <c r="P122" s="205"/>
      <c r="Q122" s="206"/>
      <c r="R122" s="207"/>
      <c r="T122" s="105" t="s">
        <v>212</v>
      </c>
      <c r="U122" s="106" t="s">
        <v>48</v>
      </c>
      <c r="V122" s="106" t="s">
        <v>213</v>
      </c>
      <c r="W122" s="106" t="s">
        <v>214</v>
      </c>
      <c r="X122" s="106" t="s">
        <v>215</v>
      </c>
      <c r="Y122" s="106" t="s">
        <v>216</v>
      </c>
      <c r="Z122" s="106" t="s">
        <v>217</v>
      </c>
      <c r="AA122" s="107" t="s">
        <v>218</v>
      </c>
    </row>
    <row r="123" s="1" customFormat="1" ht="29.28" customHeight="1">
      <c r="B123" s="45"/>
      <c r="C123" s="109" t="s">
        <v>184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208">
        <f>BK123</f>
        <v>0</v>
      </c>
      <c r="O123" s="209"/>
      <c r="P123" s="209"/>
      <c r="Q123" s="209"/>
      <c r="R123" s="47"/>
      <c r="T123" s="108"/>
      <c r="U123" s="66"/>
      <c r="V123" s="66"/>
      <c r="W123" s="210">
        <f>W124+W150</f>
        <v>0</v>
      </c>
      <c r="X123" s="66"/>
      <c r="Y123" s="210">
        <f>Y124+Y150</f>
        <v>0.04880000000000001</v>
      </c>
      <c r="Z123" s="66"/>
      <c r="AA123" s="211">
        <f>AA124+AA150</f>
        <v>0</v>
      </c>
      <c r="AT123" s="21" t="s">
        <v>83</v>
      </c>
      <c r="AU123" s="21" t="s">
        <v>189</v>
      </c>
      <c r="BK123" s="212">
        <f>BK124+BK150</f>
        <v>0</v>
      </c>
    </row>
    <row r="124" s="10" customFormat="1" ht="37.44001" customHeight="1">
      <c r="B124" s="213"/>
      <c r="C124" s="214"/>
      <c r="D124" s="215" t="s">
        <v>194</v>
      </c>
      <c r="E124" s="215"/>
      <c r="F124" s="215"/>
      <c r="G124" s="215"/>
      <c r="H124" s="215"/>
      <c r="I124" s="215"/>
      <c r="J124" s="215"/>
      <c r="K124" s="215"/>
      <c r="L124" s="215"/>
      <c r="M124" s="215"/>
      <c r="N124" s="216">
        <f>BK124</f>
        <v>0</v>
      </c>
      <c r="O124" s="187"/>
      <c r="P124" s="187"/>
      <c r="Q124" s="187"/>
      <c r="R124" s="217"/>
      <c r="T124" s="218"/>
      <c r="U124" s="214"/>
      <c r="V124" s="214"/>
      <c r="W124" s="219">
        <f>W125+W131+W139</f>
        <v>0</v>
      </c>
      <c r="X124" s="214"/>
      <c r="Y124" s="219">
        <f>Y125+Y131+Y139</f>
        <v>0.04880000000000001</v>
      </c>
      <c r="Z124" s="214"/>
      <c r="AA124" s="220">
        <f>AA125+AA131+AA139</f>
        <v>0</v>
      </c>
      <c r="AR124" s="221" t="s">
        <v>93</v>
      </c>
      <c r="AT124" s="222" t="s">
        <v>83</v>
      </c>
      <c r="AU124" s="222" t="s">
        <v>84</v>
      </c>
      <c r="AY124" s="221" t="s">
        <v>219</v>
      </c>
      <c r="BK124" s="223">
        <f>BK125+BK131+BK139</f>
        <v>0</v>
      </c>
    </row>
    <row r="125" s="10" customFormat="1" ht="19.92" customHeight="1">
      <c r="B125" s="213"/>
      <c r="C125" s="214"/>
      <c r="D125" s="224" t="s">
        <v>1703</v>
      </c>
      <c r="E125" s="224"/>
      <c r="F125" s="224"/>
      <c r="G125" s="224"/>
      <c r="H125" s="224"/>
      <c r="I125" s="224"/>
      <c r="J125" s="224"/>
      <c r="K125" s="224"/>
      <c r="L125" s="224"/>
      <c r="M125" s="224"/>
      <c r="N125" s="225">
        <f>BK125</f>
        <v>0</v>
      </c>
      <c r="O125" s="226"/>
      <c r="P125" s="226"/>
      <c r="Q125" s="226"/>
      <c r="R125" s="217"/>
      <c r="T125" s="218"/>
      <c r="U125" s="214"/>
      <c r="V125" s="214"/>
      <c r="W125" s="219">
        <f>SUM(W126:W130)</f>
        <v>0</v>
      </c>
      <c r="X125" s="214"/>
      <c r="Y125" s="219">
        <f>SUM(Y126:Y130)</f>
        <v>0.0090599999999999986</v>
      </c>
      <c r="Z125" s="214"/>
      <c r="AA125" s="220">
        <f>SUM(AA126:AA130)</f>
        <v>0</v>
      </c>
      <c r="AR125" s="221" t="s">
        <v>93</v>
      </c>
      <c r="AT125" s="222" t="s">
        <v>83</v>
      </c>
      <c r="AU125" s="222" t="s">
        <v>40</v>
      </c>
      <c r="AY125" s="221" t="s">
        <v>219</v>
      </c>
      <c r="BK125" s="223">
        <f>SUM(BK126:BK130)</f>
        <v>0</v>
      </c>
    </row>
    <row r="126" s="1" customFormat="1" ht="25.5" customHeight="1">
      <c r="B126" s="45"/>
      <c r="C126" s="227" t="s">
        <v>40</v>
      </c>
      <c r="D126" s="227" t="s">
        <v>220</v>
      </c>
      <c r="E126" s="228" t="s">
        <v>3116</v>
      </c>
      <c r="F126" s="229" t="s">
        <v>3117</v>
      </c>
      <c r="G126" s="229"/>
      <c r="H126" s="229"/>
      <c r="I126" s="229"/>
      <c r="J126" s="230" t="s">
        <v>429</v>
      </c>
      <c r="K126" s="231">
        <v>3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0.00029</v>
      </c>
      <c r="Y126" s="236">
        <f>X126*K126</f>
        <v>0.00087000000000000001</v>
      </c>
      <c r="Z126" s="236">
        <v>0</v>
      </c>
      <c r="AA126" s="237">
        <f>Z126*K126</f>
        <v>0</v>
      </c>
      <c r="AR126" s="21" t="s">
        <v>268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268</v>
      </c>
      <c r="BM126" s="21" t="s">
        <v>4126</v>
      </c>
    </row>
    <row r="127" s="1" customFormat="1" ht="25.5" customHeight="1">
      <c r="B127" s="45"/>
      <c r="C127" s="227" t="s">
        <v>93</v>
      </c>
      <c r="D127" s="227" t="s">
        <v>220</v>
      </c>
      <c r="E127" s="228" t="s">
        <v>3134</v>
      </c>
      <c r="F127" s="229" t="s">
        <v>3135</v>
      </c>
      <c r="G127" s="229"/>
      <c r="H127" s="229"/>
      <c r="I127" s="229"/>
      <c r="J127" s="230" t="s">
        <v>372</v>
      </c>
      <c r="K127" s="231">
        <v>2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268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268</v>
      </c>
      <c r="BM127" s="21" t="s">
        <v>4127</v>
      </c>
    </row>
    <row r="128" s="1" customFormat="1" ht="25.5" customHeight="1">
      <c r="B128" s="45"/>
      <c r="C128" s="227" t="s">
        <v>101</v>
      </c>
      <c r="D128" s="227" t="s">
        <v>220</v>
      </c>
      <c r="E128" s="228" t="s">
        <v>1768</v>
      </c>
      <c r="F128" s="229" t="s">
        <v>1769</v>
      </c>
      <c r="G128" s="229"/>
      <c r="H128" s="229"/>
      <c r="I128" s="229"/>
      <c r="J128" s="230" t="s">
        <v>429</v>
      </c>
      <c r="K128" s="231">
        <v>3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268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268</v>
      </c>
      <c r="BM128" s="21" t="s">
        <v>4128</v>
      </c>
    </row>
    <row r="129" s="1" customFormat="1" ht="38.25" customHeight="1">
      <c r="B129" s="45"/>
      <c r="C129" s="227" t="s">
        <v>224</v>
      </c>
      <c r="D129" s="227" t="s">
        <v>220</v>
      </c>
      <c r="E129" s="228" t="s">
        <v>3168</v>
      </c>
      <c r="F129" s="229" t="s">
        <v>3169</v>
      </c>
      <c r="G129" s="229"/>
      <c r="H129" s="229"/>
      <c r="I129" s="229"/>
      <c r="J129" s="230" t="s">
        <v>429</v>
      </c>
      <c r="K129" s="231">
        <v>9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0.00091</v>
      </c>
      <c r="Y129" s="236">
        <f>X129*K129</f>
        <v>0.0081899999999999994</v>
      </c>
      <c r="Z129" s="236">
        <v>0</v>
      </c>
      <c r="AA129" s="237">
        <f>Z129*K129</f>
        <v>0</v>
      </c>
      <c r="AR129" s="21" t="s">
        <v>268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268</v>
      </c>
      <c r="BM129" s="21" t="s">
        <v>4129</v>
      </c>
    </row>
    <row r="130" s="1" customFormat="1" ht="25.5" customHeight="1">
      <c r="B130" s="45"/>
      <c r="C130" s="227" t="s">
        <v>236</v>
      </c>
      <c r="D130" s="227" t="s">
        <v>220</v>
      </c>
      <c r="E130" s="228" t="s">
        <v>3192</v>
      </c>
      <c r="F130" s="229" t="s">
        <v>3193</v>
      </c>
      <c r="G130" s="229"/>
      <c r="H130" s="229"/>
      <c r="I130" s="229"/>
      <c r="J130" s="230" t="s">
        <v>273</v>
      </c>
      <c r="K130" s="242">
        <v>0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268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268</v>
      </c>
      <c r="BM130" s="21" t="s">
        <v>4130</v>
      </c>
    </row>
    <row r="131" s="10" customFormat="1" ht="29.88" customHeight="1">
      <c r="B131" s="213"/>
      <c r="C131" s="214"/>
      <c r="D131" s="224" t="s">
        <v>3029</v>
      </c>
      <c r="E131" s="224"/>
      <c r="F131" s="224"/>
      <c r="G131" s="224"/>
      <c r="H131" s="224"/>
      <c r="I131" s="224"/>
      <c r="J131" s="224"/>
      <c r="K131" s="224"/>
      <c r="L131" s="224"/>
      <c r="M131" s="224"/>
      <c r="N131" s="238">
        <f>BK131</f>
        <v>0</v>
      </c>
      <c r="O131" s="239"/>
      <c r="P131" s="239"/>
      <c r="Q131" s="239"/>
      <c r="R131" s="217"/>
      <c r="T131" s="218"/>
      <c r="U131" s="214"/>
      <c r="V131" s="214"/>
      <c r="W131" s="219">
        <f>SUM(W132:W138)</f>
        <v>0</v>
      </c>
      <c r="X131" s="214"/>
      <c r="Y131" s="219">
        <f>SUM(Y132:Y138)</f>
        <v>0.0060200000000000002</v>
      </c>
      <c r="Z131" s="214"/>
      <c r="AA131" s="220">
        <f>SUM(AA132:AA138)</f>
        <v>0</v>
      </c>
      <c r="AR131" s="221" t="s">
        <v>93</v>
      </c>
      <c r="AT131" s="222" t="s">
        <v>83</v>
      </c>
      <c r="AU131" s="222" t="s">
        <v>40</v>
      </c>
      <c r="AY131" s="221" t="s">
        <v>219</v>
      </c>
      <c r="BK131" s="223">
        <f>SUM(BK132:BK138)</f>
        <v>0</v>
      </c>
    </row>
    <row r="132" s="1" customFormat="1" ht="25.5" customHeight="1">
      <c r="B132" s="45"/>
      <c r="C132" s="227" t="s">
        <v>241</v>
      </c>
      <c r="D132" s="227" t="s">
        <v>220</v>
      </c>
      <c r="E132" s="228" t="s">
        <v>3195</v>
      </c>
      <c r="F132" s="229" t="s">
        <v>3196</v>
      </c>
      <c r="G132" s="229"/>
      <c r="H132" s="229"/>
      <c r="I132" s="229"/>
      <c r="J132" s="230" t="s">
        <v>429</v>
      </c>
      <c r="K132" s="231">
        <v>6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0.00066</v>
      </c>
      <c r="Y132" s="236">
        <f>X132*K132</f>
        <v>0.00396</v>
      </c>
      <c r="Z132" s="236">
        <v>0</v>
      </c>
      <c r="AA132" s="237">
        <f>Z132*K132</f>
        <v>0</v>
      </c>
      <c r="AR132" s="21" t="s">
        <v>268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268</v>
      </c>
      <c r="BM132" s="21" t="s">
        <v>4131</v>
      </c>
    </row>
    <row r="133" s="1" customFormat="1" ht="38.25" customHeight="1">
      <c r="B133" s="45"/>
      <c r="C133" s="227" t="s">
        <v>245</v>
      </c>
      <c r="D133" s="227" t="s">
        <v>220</v>
      </c>
      <c r="E133" s="228" t="s">
        <v>3213</v>
      </c>
      <c r="F133" s="229" t="s">
        <v>3214</v>
      </c>
      <c r="G133" s="229"/>
      <c r="H133" s="229"/>
      <c r="I133" s="229"/>
      <c r="J133" s="230" t="s">
        <v>429</v>
      </c>
      <c r="K133" s="231">
        <v>6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3.0000000000000001E-05</v>
      </c>
      <c r="Y133" s="236">
        <f>X133*K133</f>
        <v>0.00018000000000000001</v>
      </c>
      <c r="Z133" s="236">
        <v>0</v>
      </c>
      <c r="AA133" s="237">
        <f>Z133*K133</f>
        <v>0</v>
      </c>
      <c r="AR133" s="21" t="s">
        <v>268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268</v>
      </c>
      <c r="BM133" s="21" t="s">
        <v>4132</v>
      </c>
    </row>
    <row r="134" s="1" customFormat="1" ht="16.5" customHeight="1">
      <c r="B134" s="45"/>
      <c r="C134" s="227" t="s">
        <v>249</v>
      </c>
      <c r="D134" s="227" t="s">
        <v>220</v>
      </c>
      <c r="E134" s="228" t="s">
        <v>3222</v>
      </c>
      <c r="F134" s="229" t="s">
        <v>3223</v>
      </c>
      <c r="G134" s="229"/>
      <c r="H134" s="229"/>
      <c r="I134" s="229"/>
      <c r="J134" s="230" t="s">
        <v>372</v>
      </c>
      <c r="K134" s="231">
        <v>4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268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268</v>
      </c>
      <c r="BM134" s="21" t="s">
        <v>4133</v>
      </c>
    </row>
    <row r="135" s="1" customFormat="1" ht="25.5" customHeight="1">
      <c r="B135" s="45"/>
      <c r="C135" s="227" t="s">
        <v>253</v>
      </c>
      <c r="D135" s="227" t="s">
        <v>220</v>
      </c>
      <c r="E135" s="228" t="s">
        <v>3228</v>
      </c>
      <c r="F135" s="229" t="s">
        <v>3229</v>
      </c>
      <c r="G135" s="229"/>
      <c r="H135" s="229"/>
      <c r="I135" s="229"/>
      <c r="J135" s="230" t="s">
        <v>372</v>
      </c>
      <c r="K135" s="231">
        <v>4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0.00017000000000000001</v>
      </c>
      <c r="Y135" s="236">
        <f>X135*K135</f>
        <v>0.00068000000000000005</v>
      </c>
      <c r="Z135" s="236">
        <v>0</v>
      </c>
      <c r="AA135" s="237">
        <f>Z135*K135</f>
        <v>0</v>
      </c>
      <c r="AR135" s="21" t="s">
        <v>268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268</v>
      </c>
      <c r="BM135" s="21" t="s">
        <v>4134</v>
      </c>
    </row>
    <row r="136" s="1" customFormat="1" ht="25.5" customHeight="1">
      <c r="B136" s="45"/>
      <c r="C136" s="227" t="s">
        <v>257</v>
      </c>
      <c r="D136" s="227" t="s">
        <v>220</v>
      </c>
      <c r="E136" s="228" t="s">
        <v>3336</v>
      </c>
      <c r="F136" s="229" t="s">
        <v>3337</v>
      </c>
      <c r="G136" s="229"/>
      <c r="H136" s="229"/>
      <c r="I136" s="229"/>
      <c r="J136" s="230" t="s">
        <v>429</v>
      </c>
      <c r="K136" s="231">
        <v>6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0.00019000000000000001</v>
      </c>
      <c r="Y136" s="236">
        <f>X136*K136</f>
        <v>0.00114</v>
      </c>
      <c r="Z136" s="236">
        <v>0</v>
      </c>
      <c r="AA136" s="237">
        <f>Z136*K136</f>
        <v>0</v>
      </c>
      <c r="AR136" s="21" t="s">
        <v>268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268</v>
      </c>
      <c r="BM136" s="21" t="s">
        <v>4135</v>
      </c>
    </row>
    <row r="137" s="1" customFormat="1" ht="25.5" customHeight="1">
      <c r="B137" s="45"/>
      <c r="C137" s="227" t="s">
        <v>261</v>
      </c>
      <c r="D137" s="227" t="s">
        <v>220</v>
      </c>
      <c r="E137" s="228" t="s">
        <v>3339</v>
      </c>
      <c r="F137" s="229" t="s">
        <v>3340</v>
      </c>
      <c r="G137" s="229"/>
      <c r="H137" s="229"/>
      <c r="I137" s="229"/>
      <c r="J137" s="230" t="s">
        <v>429</v>
      </c>
      <c r="K137" s="231">
        <v>6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1.0000000000000001E-05</v>
      </c>
      <c r="Y137" s="236">
        <f>X137*K137</f>
        <v>6.0000000000000008E-05</v>
      </c>
      <c r="Z137" s="236">
        <v>0</v>
      </c>
      <c r="AA137" s="237">
        <f>Z137*K137</f>
        <v>0</v>
      </c>
      <c r="AR137" s="21" t="s">
        <v>268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268</v>
      </c>
      <c r="BM137" s="21" t="s">
        <v>4136</v>
      </c>
    </row>
    <row r="138" s="1" customFormat="1" ht="25.5" customHeight="1">
      <c r="B138" s="45"/>
      <c r="C138" s="227" t="s">
        <v>265</v>
      </c>
      <c r="D138" s="227" t="s">
        <v>220</v>
      </c>
      <c r="E138" s="228" t="s">
        <v>3342</v>
      </c>
      <c r="F138" s="229" t="s">
        <v>3343</v>
      </c>
      <c r="G138" s="229"/>
      <c r="H138" s="229"/>
      <c r="I138" s="229"/>
      <c r="J138" s="230" t="s">
        <v>273</v>
      </c>
      <c r="K138" s="242">
        <v>0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268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268</v>
      </c>
      <c r="BM138" s="21" t="s">
        <v>4137</v>
      </c>
    </row>
    <row r="139" s="10" customFormat="1" ht="29.88" customHeight="1">
      <c r="B139" s="213"/>
      <c r="C139" s="214"/>
      <c r="D139" s="224" t="s">
        <v>3031</v>
      </c>
      <c r="E139" s="224"/>
      <c r="F139" s="224"/>
      <c r="G139" s="224"/>
      <c r="H139" s="224"/>
      <c r="I139" s="224"/>
      <c r="J139" s="224"/>
      <c r="K139" s="224"/>
      <c r="L139" s="224"/>
      <c r="M139" s="224"/>
      <c r="N139" s="238">
        <f>BK139</f>
        <v>0</v>
      </c>
      <c r="O139" s="239"/>
      <c r="P139" s="239"/>
      <c r="Q139" s="239"/>
      <c r="R139" s="217"/>
      <c r="T139" s="218"/>
      <c r="U139" s="214"/>
      <c r="V139" s="214"/>
      <c r="W139" s="219">
        <f>SUM(W140:W149)</f>
        <v>0</v>
      </c>
      <c r="X139" s="214"/>
      <c r="Y139" s="219">
        <f>SUM(Y140:Y149)</f>
        <v>0.033720000000000007</v>
      </c>
      <c r="Z139" s="214"/>
      <c r="AA139" s="220">
        <f>SUM(AA140:AA149)</f>
        <v>0</v>
      </c>
      <c r="AR139" s="221" t="s">
        <v>93</v>
      </c>
      <c r="AT139" s="222" t="s">
        <v>83</v>
      </c>
      <c r="AU139" s="222" t="s">
        <v>40</v>
      </c>
      <c r="AY139" s="221" t="s">
        <v>219</v>
      </c>
      <c r="BK139" s="223">
        <f>SUM(BK140:BK149)</f>
        <v>0</v>
      </c>
    </row>
    <row r="140" s="1" customFormat="1" ht="25.5" customHeight="1">
      <c r="B140" s="45"/>
      <c r="C140" s="227" t="s">
        <v>270</v>
      </c>
      <c r="D140" s="227" t="s">
        <v>220</v>
      </c>
      <c r="E140" s="228" t="s">
        <v>3378</v>
      </c>
      <c r="F140" s="229" t="s">
        <v>3379</v>
      </c>
      <c r="G140" s="229"/>
      <c r="H140" s="229"/>
      <c r="I140" s="229"/>
      <c r="J140" s="230" t="s">
        <v>372</v>
      </c>
      <c r="K140" s="231">
        <v>2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0.0018600000000000001</v>
      </c>
      <c r="Y140" s="236">
        <f>X140*K140</f>
        <v>0.0037200000000000002</v>
      </c>
      <c r="Z140" s="236">
        <v>0</v>
      </c>
      <c r="AA140" s="237">
        <f>Z140*K140</f>
        <v>0</v>
      </c>
      <c r="AR140" s="21" t="s">
        <v>268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268</v>
      </c>
      <c r="BM140" s="21" t="s">
        <v>4138</v>
      </c>
    </row>
    <row r="141" s="1" customFormat="1" ht="25.5" customHeight="1">
      <c r="B141" s="45"/>
      <c r="C141" s="243" t="s">
        <v>275</v>
      </c>
      <c r="D141" s="243" t="s">
        <v>536</v>
      </c>
      <c r="E141" s="244" t="s">
        <v>3381</v>
      </c>
      <c r="F141" s="245" t="s">
        <v>4139</v>
      </c>
      <c r="G141" s="245"/>
      <c r="H141" s="245"/>
      <c r="I141" s="245"/>
      <c r="J141" s="246" t="s">
        <v>372</v>
      </c>
      <c r="K141" s="247">
        <v>2</v>
      </c>
      <c r="L141" s="248">
        <v>0</v>
      </c>
      <c r="M141" s="249"/>
      <c r="N141" s="250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0.012</v>
      </c>
      <c r="Y141" s="236">
        <f>X141*K141</f>
        <v>0.024</v>
      </c>
      <c r="Z141" s="236">
        <v>0</v>
      </c>
      <c r="AA141" s="237">
        <f>Z141*K141</f>
        <v>0</v>
      </c>
      <c r="AR141" s="21" t="s">
        <v>414</v>
      </c>
      <c r="AT141" s="21" t="s">
        <v>536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268</v>
      </c>
      <c r="BM141" s="21" t="s">
        <v>4140</v>
      </c>
    </row>
    <row r="142" s="1" customFormat="1" ht="25.5" customHeight="1">
      <c r="B142" s="45"/>
      <c r="C142" s="227" t="s">
        <v>11</v>
      </c>
      <c r="D142" s="227" t="s">
        <v>220</v>
      </c>
      <c r="E142" s="228" t="s">
        <v>3430</v>
      </c>
      <c r="F142" s="229" t="s">
        <v>3431</v>
      </c>
      <c r="G142" s="229"/>
      <c r="H142" s="229"/>
      <c r="I142" s="229"/>
      <c r="J142" s="230" t="s">
        <v>3419</v>
      </c>
      <c r="K142" s="231">
        <v>4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9.0000000000000006E-05</v>
      </c>
      <c r="Y142" s="236">
        <f>X142*K142</f>
        <v>0.00036000000000000002</v>
      </c>
      <c r="Z142" s="236">
        <v>0</v>
      </c>
      <c r="AA142" s="237">
        <f>Z142*K142</f>
        <v>0</v>
      </c>
      <c r="AR142" s="21" t="s">
        <v>268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4141</v>
      </c>
    </row>
    <row r="143" s="1" customFormat="1" ht="16.5" customHeight="1">
      <c r="B143" s="45"/>
      <c r="C143" s="243" t="s">
        <v>268</v>
      </c>
      <c r="D143" s="243" t="s">
        <v>536</v>
      </c>
      <c r="E143" s="244" t="s">
        <v>3433</v>
      </c>
      <c r="F143" s="245" t="s">
        <v>3434</v>
      </c>
      <c r="G143" s="245"/>
      <c r="H143" s="245"/>
      <c r="I143" s="245"/>
      <c r="J143" s="246" t="s">
        <v>372</v>
      </c>
      <c r="K143" s="247">
        <v>4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0.00013999999999999999</v>
      </c>
      <c r="Y143" s="236">
        <f>X143*K143</f>
        <v>0.00055999999999999995</v>
      </c>
      <c r="Z143" s="236">
        <v>0</v>
      </c>
      <c r="AA143" s="237">
        <f>Z143*K143</f>
        <v>0</v>
      </c>
      <c r="AR143" s="21" t="s">
        <v>414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268</v>
      </c>
      <c r="BM143" s="21" t="s">
        <v>4142</v>
      </c>
    </row>
    <row r="144" s="1" customFormat="1" ht="25.5" customHeight="1">
      <c r="B144" s="45"/>
      <c r="C144" s="243" t="s">
        <v>354</v>
      </c>
      <c r="D144" s="243" t="s">
        <v>536</v>
      </c>
      <c r="E144" s="244" t="s">
        <v>3436</v>
      </c>
      <c r="F144" s="245" t="s">
        <v>3437</v>
      </c>
      <c r="G144" s="245"/>
      <c r="H144" s="245"/>
      <c r="I144" s="245"/>
      <c r="J144" s="246" t="s">
        <v>429</v>
      </c>
      <c r="K144" s="247">
        <v>4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0.00012</v>
      </c>
      <c r="Y144" s="236">
        <f>X144*K144</f>
        <v>0.00048000000000000001</v>
      </c>
      <c r="Z144" s="236">
        <v>0</v>
      </c>
      <c r="AA144" s="237">
        <f>Z144*K144</f>
        <v>0</v>
      </c>
      <c r="AR144" s="21" t="s">
        <v>414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268</v>
      </c>
      <c r="BM144" s="21" t="s">
        <v>4143</v>
      </c>
    </row>
    <row r="145" s="1" customFormat="1" ht="25.5" customHeight="1">
      <c r="B145" s="45"/>
      <c r="C145" s="227" t="s">
        <v>358</v>
      </c>
      <c r="D145" s="227" t="s">
        <v>220</v>
      </c>
      <c r="E145" s="228" t="s">
        <v>3445</v>
      </c>
      <c r="F145" s="229" t="s">
        <v>3446</v>
      </c>
      <c r="G145" s="229"/>
      <c r="H145" s="229"/>
      <c r="I145" s="229"/>
      <c r="J145" s="230" t="s">
        <v>372</v>
      </c>
      <c r="K145" s="231">
        <v>2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4.0000000000000003E-05</v>
      </c>
      <c r="Y145" s="236">
        <f>X145*K145</f>
        <v>8.0000000000000007E-05</v>
      </c>
      <c r="Z145" s="236">
        <v>0</v>
      </c>
      <c r="AA145" s="237">
        <f>Z145*K145</f>
        <v>0</v>
      </c>
      <c r="AR145" s="21" t="s">
        <v>268</v>
      </c>
      <c r="AT145" s="21" t="s">
        <v>220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268</v>
      </c>
      <c r="BM145" s="21" t="s">
        <v>4144</v>
      </c>
    </row>
    <row r="146" s="1" customFormat="1" ht="16.5" customHeight="1">
      <c r="B146" s="45"/>
      <c r="C146" s="243" t="s">
        <v>362</v>
      </c>
      <c r="D146" s="243" t="s">
        <v>536</v>
      </c>
      <c r="E146" s="244" t="s">
        <v>3448</v>
      </c>
      <c r="F146" s="245" t="s">
        <v>4145</v>
      </c>
      <c r="G146" s="245"/>
      <c r="H146" s="245"/>
      <c r="I146" s="245"/>
      <c r="J146" s="246" t="s">
        <v>372</v>
      </c>
      <c r="K146" s="247">
        <v>2</v>
      </c>
      <c r="L146" s="248">
        <v>0</v>
      </c>
      <c r="M146" s="249"/>
      <c r="N146" s="250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0.0018</v>
      </c>
      <c r="Y146" s="236">
        <f>X146*K146</f>
        <v>0.0035999999999999999</v>
      </c>
      <c r="Z146" s="236">
        <v>0</v>
      </c>
      <c r="AA146" s="237">
        <f>Z146*K146</f>
        <v>0</v>
      </c>
      <c r="AR146" s="21" t="s">
        <v>414</v>
      </c>
      <c r="AT146" s="21" t="s">
        <v>536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4146</v>
      </c>
    </row>
    <row r="147" s="1" customFormat="1" ht="25.5" customHeight="1">
      <c r="B147" s="45"/>
      <c r="C147" s="227" t="s">
        <v>366</v>
      </c>
      <c r="D147" s="227" t="s">
        <v>220</v>
      </c>
      <c r="E147" s="228" t="s">
        <v>3472</v>
      </c>
      <c r="F147" s="229" t="s">
        <v>3473</v>
      </c>
      <c r="G147" s="229"/>
      <c r="H147" s="229"/>
      <c r="I147" s="229"/>
      <c r="J147" s="230" t="s">
        <v>372</v>
      </c>
      <c r="K147" s="231">
        <v>2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0.00013999999999999999</v>
      </c>
      <c r="Y147" s="236">
        <f>X147*K147</f>
        <v>0.00027999999999999998</v>
      </c>
      <c r="Z147" s="236">
        <v>0</v>
      </c>
      <c r="AA147" s="237">
        <f>Z147*K147</f>
        <v>0</v>
      </c>
      <c r="AR147" s="21" t="s">
        <v>268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4147</v>
      </c>
    </row>
    <row r="148" s="1" customFormat="1" ht="25.5" customHeight="1">
      <c r="B148" s="45"/>
      <c r="C148" s="243" t="s">
        <v>10</v>
      </c>
      <c r="D148" s="243" t="s">
        <v>536</v>
      </c>
      <c r="E148" s="244" t="s">
        <v>3475</v>
      </c>
      <c r="F148" s="245" t="s">
        <v>4148</v>
      </c>
      <c r="G148" s="245"/>
      <c r="H148" s="245"/>
      <c r="I148" s="245"/>
      <c r="J148" s="246" t="s">
        <v>372</v>
      </c>
      <c r="K148" s="247">
        <v>2</v>
      </c>
      <c r="L148" s="248">
        <v>0</v>
      </c>
      <c r="M148" s="249"/>
      <c r="N148" s="250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0.00032000000000000003</v>
      </c>
      <c r="Y148" s="236">
        <f>X148*K148</f>
        <v>0.00064000000000000005</v>
      </c>
      <c r="Z148" s="236">
        <v>0</v>
      </c>
      <c r="AA148" s="237">
        <f>Z148*K148</f>
        <v>0</v>
      </c>
      <c r="AR148" s="21" t="s">
        <v>414</v>
      </c>
      <c r="AT148" s="21" t="s">
        <v>536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268</v>
      </c>
      <c r="BM148" s="21" t="s">
        <v>4149</v>
      </c>
    </row>
    <row r="149" s="1" customFormat="1" ht="25.5" customHeight="1">
      <c r="B149" s="45"/>
      <c r="C149" s="227" t="s">
        <v>374</v>
      </c>
      <c r="D149" s="227" t="s">
        <v>220</v>
      </c>
      <c r="E149" s="228" t="s">
        <v>3484</v>
      </c>
      <c r="F149" s="229" t="s">
        <v>3485</v>
      </c>
      <c r="G149" s="229"/>
      <c r="H149" s="229"/>
      <c r="I149" s="229"/>
      <c r="J149" s="230" t="s">
        <v>273</v>
      </c>
      <c r="K149" s="242">
        <v>0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268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268</v>
      </c>
      <c r="BM149" s="21" t="s">
        <v>4150</v>
      </c>
    </row>
    <row r="150" s="1" customFormat="1" ht="49.92" customHeight="1">
      <c r="B150" s="45"/>
      <c r="C150" s="46"/>
      <c r="D150" s="215" t="s">
        <v>282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240">
        <f>BK150</f>
        <v>0</v>
      </c>
      <c r="O150" s="241"/>
      <c r="P150" s="241"/>
      <c r="Q150" s="241"/>
      <c r="R150" s="47"/>
      <c r="T150" s="201"/>
      <c r="U150" s="71"/>
      <c r="V150" s="71"/>
      <c r="W150" s="71"/>
      <c r="X150" s="71"/>
      <c r="Y150" s="71"/>
      <c r="Z150" s="71"/>
      <c r="AA150" s="73"/>
      <c r="AT150" s="21" t="s">
        <v>83</v>
      </c>
      <c r="AU150" s="21" t="s">
        <v>84</v>
      </c>
      <c r="AY150" s="21" t="s">
        <v>283</v>
      </c>
      <c r="BK150" s="152">
        <v>0</v>
      </c>
    </row>
    <row r="151" s="1" customFormat="1" ht="6.96" customHeight="1">
      <c r="B151" s="74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</row>
  </sheetData>
  <sheetProtection sheet="1" formatColumns="0" formatRows="0" objects="1" scenarios="1" spinCount="10" saltValue="qmk1fCCkhe70pHOoC83mvfVQfD39DESCR5lQ1FUYITe63yPBaL6QumhlQPFO81znqC/37IpkRBUrXK3dBqBPZw==" hashValue="FnrK4lOktEKJFmfOufoLmWz3pIuvtZw54PtJrx9Q68Q0LC+0HBj1qdIctqdLTVq0tVWdeALa61dmcGfAojOCpw==" algorithmName="SHA-512" password="CC35"/>
  <mergeCells count="144">
    <mergeCell ref="F137:I137"/>
    <mergeCell ref="F136:I136"/>
    <mergeCell ref="F133:I133"/>
    <mergeCell ref="F134:I134"/>
    <mergeCell ref="F135:I135"/>
    <mergeCell ref="F138:I138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4:P114"/>
    <mergeCell ref="F112:P112"/>
    <mergeCell ref="F113:P113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F126:I126"/>
    <mergeCell ref="F127:I127"/>
    <mergeCell ref="L126:M126"/>
    <mergeCell ref="N126:Q126"/>
    <mergeCell ref="L127:M127"/>
    <mergeCell ref="N127:Q127"/>
    <mergeCell ref="L128:M128"/>
    <mergeCell ref="N128:Q128"/>
    <mergeCell ref="L129:M129"/>
    <mergeCell ref="N129:Q129"/>
    <mergeCell ref="L130:M130"/>
    <mergeCell ref="N130:Q130"/>
    <mergeCell ref="N131:Q131"/>
    <mergeCell ref="F128:I128"/>
    <mergeCell ref="F130:I130"/>
    <mergeCell ref="F129:I129"/>
    <mergeCell ref="L140:M140"/>
    <mergeCell ref="L134:M134"/>
    <mergeCell ref="L135:M135"/>
    <mergeCell ref="L136:M136"/>
    <mergeCell ref="L137:M137"/>
    <mergeCell ref="L138:M138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N146:Q146"/>
    <mergeCell ref="N140:Q140"/>
    <mergeCell ref="N141:Q141"/>
    <mergeCell ref="N142:Q142"/>
    <mergeCell ref="N143:Q143"/>
    <mergeCell ref="N144:Q144"/>
    <mergeCell ref="N145:Q145"/>
    <mergeCell ref="N147:Q147"/>
    <mergeCell ref="N148:Q148"/>
    <mergeCell ref="N149:Q149"/>
    <mergeCell ref="N139:Q139"/>
    <mergeCell ref="N150:Q150"/>
    <mergeCell ref="F132:I132"/>
    <mergeCell ref="L132:M132"/>
    <mergeCell ref="N132:Q132"/>
    <mergeCell ref="L133:M133"/>
    <mergeCell ref="N133:Q133"/>
    <mergeCell ref="N134:Q134"/>
    <mergeCell ref="N135:Q135"/>
    <mergeCell ref="N136:Q136"/>
    <mergeCell ref="N137:Q137"/>
    <mergeCell ref="N138:Q138"/>
    <mergeCell ref="H1:K1"/>
    <mergeCell ref="C2:Q2"/>
    <mergeCell ref="C4:Q4"/>
    <mergeCell ref="F6:P6"/>
    <mergeCell ref="F8:P8"/>
    <mergeCell ref="F7:P7"/>
    <mergeCell ref="F9:P9"/>
    <mergeCell ref="S2:AC2"/>
  </mergeCells>
  <hyperlinks>
    <hyperlink ref="F1:G1" location="C2" display="1) Krycí list rozpočtu"/>
    <hyperlink ref="H1:K1" location="C88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161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4151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4152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N96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(SUM(BE96:BE103)+SUM(BE122:BE163))</f>
        <v>0</v>
      </c>
      <c r="I33" s="46"/>
      <c r="J33" s="46"/>
      <c r="K33" s="46"/>
      <c r="L33" s="46"/>
      <c r="M33" s="170">
        <f>ROUND((SUM(BE96:BE103)+SUM(BE122:BE163)),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(SUM(BF96:BF103)+SUM(BF122:BF163))</f>
        <v>0</v>
      </c>
      <c r="I34" s="46"/>
      <c r="J34" s="46"/>
      <c r="K34" s="46"/>
      <c r="L34" s="46"/>
      <c r="M34" s="170">
        <f>ROUND((SUM(BF96:BF103)+SUM(BF122:BF163)),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(SUM(BG96:BG103)+SUM(BG122:BG163))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(SUM(BH96:BH103)+SUM(BH122:BH163))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(SUM(BI96:BI103)+SUM(BI122:BI163))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4151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01 - Přeložka sávající jenotné kanalizace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N122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N123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N124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2175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N140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3028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N159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290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N162</f>
        <v>0</v>
      </c>
      <c r="O94" s="133"/>
      <c r="P94" s="133"/>
      <c r="Q94" s="133"/>
      <c r="R94" s="191"/>
      <c r="T94" s="192"/>
      <c r="U94" s="192"/>
    </row>
    <row r="95" s="1" customFormat="1" ht="21.84" customHeight="1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  <c r="T95" s="179"/>
      <c r="U95" s="179"/>
    </row>
    <row r="96" s="1" customFormat="1" ht="29.28" customHeight="1">
      <c r="B96" s="45"/>
      <c r="C96" s="182" t="s">
        <v>197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83">
        <f>ROUND(N97+N98+N99+N100+N101+N102,0)</f>
        <v>0</v>
      </c>
      <c r="O96" s="193"/>
      <c r="P96" s="193"/>
      <c r="Q96" s="193"/>
      <c r="R96" s="47"/>
      <c r="T96" s="194"/>
      <c r="U96" s="195" t="s">
        <v>48</v>
      </c>
    </row>
    <row r="97" s="1" customFormat="1" ht="18" customHeight="1">
      <c r="B97" s="45"/>
      <c r="C97" s="46"/>
      <c r="D97" s="153" t="s">
        <v>198</v>
      </c>
      <c r="E97" s="147"/>
      <c r="F97" s="147"/>
      <c r="G97" s="147"/>
      <c r="H97" s="147"/>
      <c r="I97" s="46"/>
      <c r="J97" s="46"/>
      <c r="K97" s="46"/>
      <c r="L97" s="46"/>
      <c r="M97" s="46"/>
      <c r="N97" s="148">
        <f>ROUND(N89*T97,0)</f>
        <v>0</v>
      </c>
      <c r="O97" s="135"/>
      <c r="P97" s="135"/>
      <c r="Q97" s="135"/>
      <c r="R97" s="47"/>
      <c r="S97" s="196"/>
      <c r="T97" s="197"/>
      <c r="U97" s="198" t="s">
        <v>49</v>
      </c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9" t="s">
        <v>162</v>
      </c>
      <c r="AZ97" s="196"/>
      <c r="BA97" s="196"/>
      <c r="BB97" s="196"/>
      <c r="BC97" s="196"/>
      <c r="BD97" s="196"/>
      <c r="BE97" s="200">
        <f>IF(U97="základní",N97,0)</f>
        <v>0</v>
      </c>
      <c r="BF97" s="200">
        <f>IF(U97="snížená",N97,0)</f>
        <v>0</v>
      </c>
      <c r="BG97" s="200">
        <f>IF(U97="zákl. přenesená",N97,0)</f>
        <v>0</v>
      </c>
      <c r="BH97" s="200">
        <f>IF(U97="sníž. přenesená",N97,0)</f>
        <v>0</v>
      </c>
      <c r="BI97" s="200">
        <f>IF(U97="nulová",N97,0)</f>
        <v>0</v>
      </c>
      <c r="BJ97" s="199" t="s">
        <v>40</v>
      </c>
      <c r="BK97" s="196"/>
      <c r="BL97" s="196"/>
      <c r="BM97" s="196"/>
    </row>
    <row r="98" s="1" customFormat="1" ht="18" customHeight="1">
      <c r="B98" s="45"/>
      <c r="C98" s="46"/>
      <c r="D98" s="153" t="s">
        <v>199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ROUND(N89*T98,0)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200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201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202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47" t="s">
        <v>203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201"/>
      <c r="U102" s="202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204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T103" s="179"/>
      <c r="U103" s="179"/>
    </row>
    <row r="104" s="1" customFormat="1" ht="29.28" customHeight="1">
      <c r="B104" s="45"/>
      <c r="C104" s="158" t="s">
        <v>174</v>
      </c>
      <c r="D104" s="159"/>
      <c r="E104" s="159"/>
      <c r="F104" s="159"/>
      <c r="G104" s="159"/>
      <c r="H104" s="159"/>
      <c r="I104" s="159"/>
      <c r="J104" s="159"/>
      <c r="K104" s="159"/>
      <c r="L104" s="160">
        <f>ROUND(SUM(N89+N96),0)</f>
        <v>0</v>
      </c>
      <c r="M104" s="160"/>
      <c r="N104" s="160"/>
      <c r="O104" s="160"/>
      <c r="P104" s="160"/>
      <c r="Q104" s="160"/>
      <c r="R104" s="47"/>
      <c r="T104" s="179"/>
      <c r="U104" s="179"/>
    </row>
    <row r="105" s="1" customFormat="1" ht="6.96" customHeight="1"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  <c r="T105" s="179"/>
      <c r="U105" s="179"/>
    </row>
    <row r="109" s="1" customFormat="1" ht="6.96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</row>
    <row r="110" s="1" customFormat="1" ht="36.96" customHeight="1">
      <c r="B110" s="45"/>
      <c r="C110" s="26" t="s">
        <v>205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="1" customFormat="1" ht="6.96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30" customHeight="1">
      <c r="B112" s="45"/>
      <c r="C112" s="37" t="s">
        <v>19</v>
      </c>
      <c r="D112" s="46"/>
      <c r="E112" s="46"/>
      <c r="F112" s="163" t="str">
        <f>F6</f>
        <v>Dobruška - objekt výuky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6"/>
      <c r="R112" s="47"/>
    </row>
    <row r="113" ht="30" customHeight="1">
      <c r="B113" s="25"/>
      <c r="C113" s="37" t="s">
        <v>181</v>
      </c>
      <c r="D113" s="30"/>
      <c r="E113" s="30"/>
      <c r="F113" s="163" t="s">
        <v>4151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8"/>
    </row>
    <row r="114" s="1" customFormat="1" ht="36.96" customHeight="1">
      <c r="B114" s="45"/>
      <c r="C114" s="84" t="s">
        <v>183</v>
      </c>
      <c r="D114" s="46"/>
      <c r="E114" s="46"/>
      <c r="F114" s="86" t="str">
        <f>F8</f>
        <v>01 - Přeložka sávající jenotné kanalizace</v>
      </c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6.96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18" customHeight="1">
      <c r="B116" s="45"/>
      <c r="C116" s="37" t="s">
        <v>24</v>
      </c>
      <c r="D116" s="46"/>
      <c r="E116" s="46"/>
      <c r="F116" s="32" t="str">
        <f>F10</f>
        <v>Dobruška</v>
      </c>
      <c r="G116" s="46"/>
      <c r="H116" s="46"/>
      <c r="I116" s="46"/>
      <c r="J116" s="46"/>
      <c r="K116" s="37" t="s">
        <v>26</v>
      </c>
      <c r="L116" s="46"/>
      <c r="M116" s="89" t="str">
        <f>IF(O10="","",O10)</f>
        <v>5. 3. 2018</v>
      </c>
      <c r="N116" s="89"/>
      <c r="O116" s="89"/>
      <c r="P116" s="89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>
      <c r="B118" s="45"/>
      <c r="C118" s="37" t="s">
        <v>28</v>
      </c>
      <c r="D118" s="46"/>
      <c r="E118" s="46"/>
      <c r="F118" s="32" t="str">
        <f>E13</f>
        <v>SŠ - Podorlické vzdělávací centrum Dobruška</v>
      </c>
      <c r="G118" s="46"/>
      <c r="H118" s="46"/>
      <c r="I118" s="46"/>
      <c r="J118" s="46"/>
      <c r="K118" s="37" t="s">
        <v>35</v>
      </c>
      <c r="L118" s="46"/>
      <c r="M118" s="32" t="str">
        <f>E19</f>
        <v>ApA Architektonicko-projekt.ateliér Vamberk s.r.o.</v>
      </c>
      <c r="N118" s="32"/>
      <c r="O118" s="32"/>
      <c r="P118" s="32"/>
      <c r="Q118" s="32"/>
      <c r="R118" s="47"/>
    </row>
    <row r="119" s="1" customFormat="1" ht="14.4" customHeight="1">
      <c r="B119" s="45"/>
      <c r="C119" s="37" t="s">
        <v>33</v>
      </c>
      <c r="D119" s="46"/>
      <c r="E119" s="46"/>
      <c r="F119" s="32" t="str">
        <f>IF(E16="","",E16)</f>
        <v>Vyplň údaj</v>
      </c>
      <c r="G119" s="46"/>
      <c r="H119" s="46"/>
      <c r="I119" s="46"/>
      <c r="J119" s="46"/>
      <c r="K119" s="37" t="s">
        <v>41</v>
      </c>
      <c r="L119" s="46"/>
      <c r="M119" s="32" t="str">
        <f>E22</f>
        <v>ApA Architektonicko-projekt.ateliér Vamberk s.r.o.</v>
      </c>
      <c r="N119" s="32"/>
      <c r="O119" s="32"/>
      <c r="P119" s="32"/>
      <c r="Q119" s="32"/>
      <c r="R119" s="47"/>
    </row>
    <row r="120" s="1" customFormat="1" ht="10.32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9" customFormat="1" ht="29.28" customHeight="1">
      <c r="B121" s="203"/>
      <c r="C121" s="204" t="s">
        <v>206</v>
      </c>
      <c r="D121" s="205" t="s">
        <v>207</v>
      </c>
      <c r="E121" s="205" t="s">
        <v>66</v>
      </c>
      <c r="F121" s="205" t="s">
        <v>208</v>
      </c>
      <c r="G121" s="205"/>
      <c r="H121" s="205"/>
      <c r="I121" s="205"/>
      <c r="J121" s="205" t="s">
        <v>209</v>
      </c>
      <c r="K121" s="205" t="s">
        <v>210</v>
      </c>
      <c r="L121" s="205" t="s">
        <v>211</v>
      </c>
      <c r="M121" s="205"/>
      <c r="N121" s="205" t="s">
        <v>187</v>
      </c>
      <c r="O121" s="205"/>
      <c r="P121" s="205"/>
      <c r="Q121" s="206"/>
      <c r="R121" s="207"/>
      <c r="T121" s="105" t="s">
        <v>212</v>
      </c>
      <c r="U121" s="106" t="s">
        <v>48</v>
      </c>
      <c r="V121" s="106" t="s">
        <v>213</v>
      </c>
      <c r="W121" s="106" t="s">
        <v>214</v>
      </c>
      <c r="X121" s="106" t="s">
        <v>215</v>
      </c>
      <c r="Y121" s="106" t="s">
        <v>216</v>
      </c>
      <c r="Z121" s="106" t="s">
        <v>217</v>
      </c>
      <c r="AA121" s="107" t="s">
        <v>218</v>
      </c>
    </row>
    <row r="122" s="1" customFormat="1" ht="29.28" customHeight="1">
      <c r="B122" s="45"/>
      <c r="C122" s="109" t="s">
        <v>184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208">
        <f>BK122</f>
        <v>0</v>
      </c>
      <c r="O122" s="209"/>
      <c r="P122" s="209"/>
      <c r="Q122" s="209"/>
      <c r="R122" s="47"/>
      <c r="T122" s="108"/>
      <c r="U122" s="66"/>
      <c r="V122" s="66"/>
      <c r="W122" s="210">
        <f>W123+W164</f>
        <v>0</v>
      </c>
      <c r="X122" s="66"/>
      <c r="Y122" s="210">
        <f>Y123+Y164</f>
        <v>187.32248200000001</v>
      </c>
      <c r="Z122" s="66"/>
      <c r="AA122" s="211">
        <f>AA123+AA164</f>
        <v>0.16979999999999998</v>
      </c>
      <c r="AT122" s="21" t="s">
        <v>83</v>
      </c>
      <c r="AU122" s="21" t="s">
        <v>189</v>
      </c>
      <c r="BK122" s="212">
        <f>BK123+BK164</f>
        <v>0</v>
      </c>
    </row>
    <row r="123" s="10" customFormat="1" ht="37.44001" customHeight="1">
      <c r="B123" s="213"/>
      <c r="C123" s="214"/>
      <c r="D123" s="215" t="s">
        <v>190</v>
      </c>
      <c r="E123" s="215"/>
      <c r="F123" s="215"/>
      <c r="G123" s="215"/>
      <c r="H123" s="215"/>
      <c r="I123" s="215"/>
      <c r="J123" s="215"/>
      <c r="K123" s="215"/>
      <c r="L123" s="215"/>
      <c r="M123" s="215"/>
      <c r="N123" s="216">
        <f>BK123</f>
        <v>0</v>
      </c>
      <c r="O123" s="187"/>
      <c r="P123" s="187"/>
      <c r="Q123" s="187"/>
      <c r="R123" s="217"/>
      <c r="T123" s="218"/>
      <c r="U123" s="214"/>
      <c r="V123" s="214"/>
      <c r="W123" s="219">
        <f>W124+W140+W159+W162</f>
        <v>0</v>
      </c>
      <c r="X123" s="214"/>
      <c r="Y123" s="219">
        <f>Y124+Y140+Y159+Y162</f>
        <v>187.32248200000001</v>
      </c>
      <c r="Z123" s="214"/>
      <c r="AA123" s="220">
        <f>AA124+AA140+AA159+AA162</f>
        <v>0.16979999999999998</v>
      </c>
      <c r="AR123" s="221" t="s">
        <v>40</v>
      </c>
      <c r="AT123" s="222" t="s">
        <v>83</v>
      </c>
      <c r="AU123" s="222" t="s">
        <v>84</v>
      </c>
      <c r="AY123" s="221" t="s">
        <v>219</v>
      </c>
      <c r="BK123" s="223">
        <f>BK124+BK140+BK159+BK162</f>
        <v>0</v>
      </c>
    </row>
    <row r="124" s="10" customFormat="1" ht="19.92" customHeight="1">
      <c r="B124" s="213"/>
      <c r="C124" s="214"/>
      <c r="D124" s="224" t="s">
        <v>191</v>
      </c>
      <c r="E124" s="224"/>
      <c r="F124" s="224"/>
      <c r="G124" s="224"/>
      <c r="H124" s="224"/>
      <c r="I124" s="224"/>
      <c r="J124" s="224"/>
      <c r="K124" s="224"/>
      <c r="L124" s="224"/>
      <c r="M124" s="224"/>
      <c r="N124" s="225">
        <f>BK124</f>
        <v>0</v>
      </c>
      <c r="O124" s="226"/>
      <c r="P124" s="226"/>
      <c r="Q124" s="226"/>
      <c r="R124" s="217"/>
      <c r="T124" s="218"/>
      <c r="U124" s="214"/>
      <c r="V124" s="214"/>
      <c r="W124" s="219">
        <f>SUM(W125:W139)</f>
        <v>0</v>
      </c>
      <c r="X124" s="214"/>
      <c r="Y124" s="219">
        <f>SUM(Y125:Y139)</f>
        <v>181.86977999999999</v>
      </c>
      <c r="Z124" s="214"/>
      <c r="AA124" s="220">
        <f>SUM(AA125:AA139)</f>
        <v>0</v>
      </c>
      <c r="AR124" s="221" t="s">
        <v>40</v>
      </c>
      <c r="AT124" s="222" t="s">
        <v>83</v>
      </c>
      <c r="AU124" s="222" t="s">
        <v>40</v>
      </c>
      <c r="AY124" s="221" t="s">
        <v>219</v>
      </c>
      <c r="BK124" s="223">
        <f>SUM(BK125:BK139)</f>
        <v>0</v>
      </c>
    </row>
    <row r="125" s="1" customFormat="1" ht="16.5" customHeight="1">
      <c r="B125" s="45"/>
      <c r="C125" s="227" t="s">
        <v>40</v>
      </c>
      <c r="D125" s="227" t="s">
        <v>220</v>
      </c>
      <c r="E125" s="228" t="s">
        <v>3556</v>
      </c>
      <c r="F125" s="229" t="s">
        <v>3557</v>
      </c>
      <c r="G125" s="229"/>
      <c r="H125" s="229"/>
      <c r="I125" s="229"/>
      <c r="J125" s="230" t="s">
        <v>429</v>
      </c>
      <c r="K125" s="231">
        <v>30</v>
      </c>
      <c r="L125" s="232">
        <v>0</v>
      </c>
      <c r="M125" s="233"/>
      <c r="N125" s="234">
        <f>ROUND(L125*K125,2)</f>
        <v>0</v>
      </c>
      <c r="O125" s="234"/>
      <c r="P125" s="234"/>
      <c r="Q125" s="234"/>
      <c r="R125" s="47"/>
      <c r="T125" s="235" t="s">
        <v>22</v>
      </c>
      <c r="U125" s="55" t="s">
        <v>49</v>
      </c>
      <c r="V125" s="46"/>
      <c r="W125" s="236">
        <f>V125*K125</f>
        <v>0</v>
      </c>
      <c r="X125" s="236">
        <v>0.0072700000000000004</v>
      </c>
      <c r="Y125" s="236">
        <f>X125*K125</f>
        <v>0.21810000000000002</v>
      </c>
      <c r="Z125" s="236">
        <v>0</v>
      </c>
      <c r="AA125" s="237">
        <f>Z125*K125</f>
        <v>0</v>
      </c>
      <c r="AR125" s="21" t="s">
        <v>224</v>
      </c>
      <c r="AT125" s="21" t="s">
        <v>220</v>
      </c>
      <c r="AU125" s="21" t="s">
        <v>93</v>
      </c>
      <c r="AY125" s="21" t="s">
        <v>219</v>
      </c>
      <c r="BE125" s="152">
        <f>IF(U125="základní",N125,0)</f>
        <v>0</v>
      </c>
      <c r="BF125" s="152">
        <f>IF(U125="snížená",N125,0)</f>
        <v>0</v>
      </c>
      <c r="BG125" s="152">
        <f>IF(U125="zákl. přenesená",N125,0)</f>
        <v>0</v>
      </c>
      <c r="BH125" s="152">
        <f>IF(U125="sníž. přenesená",N125,0)</f>
        <v>0</v>
      </c>
      <c r="BI125" s="152">
        <f>IF(U125="nulová",N125,0)</f>
        <v>0</v>
      </c>
      <c r="BJ125" s="21" t="s">
        <v>40</v>
      </c>
      <c r="BK125" s="152">
        <f>ROUND(L125*K125,2)</f>
        <v>0</v>
      </c>
      <c r="BL125" s="21" t="s">
        <v>224</v>
      </c>
      <c r="BM125" s="21" t="s">
        <v>4153</v>
      </c>
    </row>
    <row r="126" s="1" customFormat="1" ht="25.5" customHeight="1">
      <c r="B126" s="45"/>
      <c r="C126" s="227" t="s">
        <v>93</v>
      </c>
      <c r="D126" s="227" t="s">
        <v>220</v>
      </c>
      <c r="E126" s="228" t="s">
        <v>3559</v>
      </c>
      <c r="F126" s="229" t="s">
        <v>3560</v>
      </c>
      <c r="G126" s="229"/>
      <c r="H126" s="229"/>
      <c r="I126" s="229"/>
      <c r="J126" s="230" t="s">
        <v>2162</v>
      </c>
      <c r="K126" s="231">
        <v>32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224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224</v>
      </c>
      <c r="BM126" s="21" t="s">
        <v>4154</v>
      </c>
    </row>
    <row r="127" s="1" customFormat="1" ht="25.5" customHeight="1">
      <c r="B127" s="45"/>
      <c r="C127" s="227" t="s">
        <v>101</v>
      </c>
      <c r="D127" s="227" t="s">
        <v>220</v>
      </c>
      <c r="E127" s="228" t="s">
        <v>3562</v>
      </c>
      <c r="F127" s="229" t="s">
        <v>3563</v>
      </c>
      <c r="G127" s="229"/>
      <c r="H127" s="229"/>
      <c r="I127" s="229"/>
      <c r="J127" s="230" t="s">
        <v>3564</v>
      </c>
      <c r="K127" s="231">
        <v>4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224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4155</v>
      </c>
    </row>
    <row r="128" s="1" customFormat="1" ht="25.5" customHeight="1">
      <c r="B128" s="45"/>
      <c r="C128" s="227" t="s">
        <v>224</v>
      </c>
      <c r="D128" s="227" t="s">
        <v>220</v>
      </c>
      <c r="E128" s="228" t="s">
        <v>3566</v>
      </c>
      <c r="F128" s="229" t="s">
        <v>3567</v>
      </c>
      <c r="G128" s="229"/>
      <c r="H128" s="229"/>
      <c r="I128" s="229"/>
      <c r="J128" s="230" t="s">
        <v>231</v>
      </c>
      <c r="K128" s="231">
        <v>2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224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4156</v>
      </c>
    </row>
    <row r="129" s="1" customFormat="1" ht="25.5" customHeight="1">
      <c r="B129" s="45"/>
      <c r="C129" s="227" t="s">
        <v>236</v>
      </c>
      <c r="D129" s="227" t="s">
        <v>220</v>
      </c>
      <c r="E129" s="228" t="s">
        <v>3569</v>
      </c>
      <c r="F129" s="229" t="s">
        <v>3570</v>
      </c>
      <c r="G129" s="229"/>
      <c r="H129" s="229"/>
      <c r="I129" s="229"/>
      <c r="J129" s="230" t="s">
        <v>231</v>
      </c>
      <c r="K129" s="231">
        <v>100.8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224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224</v>
      </c>
      <c r="BM129" s="21" t="s">
        <v>4157</v>
      </c>
    </row>
    <row r="130" s="1" customFormat="1" ht="25.5" customHeight="1">
      <c r="B130" s="45"/>
      <c r="C130" s="227" t="s">
        <v>241</v>
      </c>
      <c r="D130" s="227" t="s">
        <v>220</v>
      </c>
      <c r="E130" s="228" t="s">
        <v>3572</v>
      </c>
      <c r="F130" s="229" t="s">
        <v>3573</v>
      </c>
      <c r="G130" s="229"/>
      <c r="H130" s="229"/>
      <c r="I130" s="229"/>
      <c r="J130" s="230" t="s">
        <v>223</v>
      </c>
      <c r="K130" s="231">
        <v>252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0.00084000000000000003</v>
      </c>
      <c r="Y130" s="236">
        <f>X130*K130</f>
        <v>0.21168000000000001</v>
      </c>
      <c r="Z130" s="236">
        <v>0</v>
      </c>
      <c r="AA130" s="237">
        <f>Z130*K130</f>
        <v>0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4158</v>
      </c>
    </row>
    <row r="131" s="1" customFormat="1" ht="25.5" customHeight="1">
      <c r="B131" s="45"/>
      <c r="C131" s="227" t="s">
        <v>245</v>
      </c>
      <c r="D131" s="227" t="s">
        <v>220</v>
      </c>
      <c r="E131" s="228" t="s">
        <v>3575</v>
      </c>
      <c r="F131" s="229" t="s">
        <v>3576</v>
      </c>
      <c r="G131" s="229"/>
      <c r="H131" s="229"/>
      <c r="I131" s="229"/>
      <c r="J131" s="230" t="s">
        <v>223</v>
      </c>
      <c r="K131" s="231">
        <v>252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4159</v>
      </c>
    </row>
    <row r="132" s="1" customFormat="1" ht="25.5" customHeight="1">
      <c r="B132" s="45"/>
      <c r="C132" s="227" t="s">
        <v>249</v>
      </c>
      <c r="D132" s="227" t="s">
        <v>220</v>
      </c>
      <c r="E132" s="228" t="s">
        <v>318</v>
      </c>
      <c r="F132" s="229" t="s">
        <v>319</v>
      </c>
      <c r="G132" s="229"/>
      <c r="H132" s="229"/>
      <c r="I132" s="229"/>
      <c r="J132" s="230" t="s">
        <v>231</v>
      </c>
      <c r="K132" s="231">
        <v>100.8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224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224</v>
      </c>
      <c r="BM132" s="21" t="s">
        <v>4160</v>
      </c>
    </row>
    <row r="133" s="1" customFormat="1" ht="25.5" customHeight="1">
      <c r="B133" s="45"/>
      <c r="C133" s="227" t="s">
        <v>253</v>
      </c>
      <c r="D133" s="227" t="s">
        <v>220</v>
      </c>
      <c r="E133" s="228" t="s">
        <v>3038</v>
      </c>
      <c r="F133" s="229" t="s">
        <v>3039</v>
      </c>
      <c r="G133" s="229"/>
      <c r="H133" s="229"/>
      <c r="I133" s="229"/>
      <c r="J133" s="230" t="s">
        <v>231</v>
      </c>
      <c r="K133" s="231">
        <v>100.8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4161</v>
      </c>
    </row>
    <row r="134" s="1" customFormat="1" ht="16.5" customHeight="1">
      <c r="B134" s="45"/>
      <c r="C134" s="227" t="s">
        <v>257</v>
      </c>
      <c r="D134" s="227" t="s">
        <v>220</v>
      </c>
      <c r="E134" s="228" t="s">
        <v>324</v>
      </c>
      <c r="F134" s="229" t="s">
        <v>325</v>
      </c>
      <c r="G134" s="229"/>
      <c r="H134" s="229"/>
      <c r="I134" s="229"/>
      <c r="J134" s="230" t="s">
        <v>231</v>
      </c>
      <c r="K134" s="231">
        <v>100.8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4162</v>
      </c>
    </row>
    <row r="135" s="1" customFormat="1" ht="25.5" customHeight="1">
      <c r="B135" s="45"/>
      <c r="C135" s="227" t="s">
        <v>261</v>
      </c>
      <c r="D135" s="227" t="s">
        <v>220</v>
      </c>
      <c r="E135" s="228" t="s">
        <v>327</v>
      </c>
      <c r="F135" s="229" t="s">
        <v>328</v>
      </c>
      <c r="G135" s="229"/>
      <c r="H135" s="229"/>
      <c r="I135" s="229"/>
      <c r="J135" s="230" t="s">
        <v>239</v>
      </c>
      <c r="K135" s="231">
        <v>181.44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4163</v>
      </c>
    </row>
    <row r="136" s="1" customFormat="1" ht="38.25" customHeight="1">
      <c r="B136" s="45"/>
      <c r="C136" s="227" t="s">
        <v>265</v>
      </c>
      <c r="D136" s="227" t="s">
        <v>220</v>
      </c>
      <c r="E136" s="228" t="s">
        <v>3585</v>
      </c>
      <c r="F136" s="229" t="s">
        <v>3586</v>
      </c>
      <c r="G136" s="229"/>
      <c r="H136" s="229"/>
      <c r="I136" s="229"/>
      <c r="J136" s="230" t="s">
        <v>231</v>
      </c>
      <c r="K136" s="231">
        <v>75.599999999999994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4164</v>
      </c>
    </row>
    <row r="137" s="1" customFormat="1" ht="16.5" customHeight="1">
      <c r="B137" s="45"/>
      <c r="C137" s="243" t="s">
        <v>270</v>
      </c>
      <c r="D137" s="243" t="s">
        <v>536</v>
      </c>
      <c r="E137" s="244" t="s">
        <v>3588</v>
      </c>
      <c r="F137" s="245" t="s">
        <v>3589</v>
      </c>
      <c r="G137" s="245"/>
      <c r="H137" s="245"/>
      <c r="I137" s="245"/>
      <c r="J137" s="246" t="s">
        <v>239</v>
      </c>
      <c r="K137" s="247">
        <v>136.08000000000001</v>
      </c>
      <c r="L137" s="248">
        <v>0</v>
      </c>
      <c r="M137" s="249"/>
      <c r="N137" s="250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1</v>
      </c>
      <c r="Y137" s="236">
        <f>X137*K137</f>
        <v>136.08000000000001</v>
      </c>
      <c r="Z137" s="236">
        <v>0</v>
      </c>
      <c r="AA137" s="237">
        <f>Z137*K137</f>
        <v>0</v>
      </c>
      <c r="AR137" s="21" t="s">
        <v>249</v>
      </c>
      <c r="AT137" s="21" t="s">
        <v>536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4165</v>
      </c>
    </row>
    <row r="138" s="1" customFormat="1" ht="25.5" customHeight="1">
      <c r="B138" s="45"/>
      <c r="C138" s="227" t="s">
        <v>275</v>
      </c>
      <c r="D138" s="227" t="s">
        <v>220</v>
      </c>
      <c r="E138" s="228" t="s">
        <v>2197</v>
      </c>
      <c r="F138" s="229" t="s">
        <v>2198</v>
      </c>
      <c r="G138" s="229"/>
      <c r="H138" s="229"/>
      <c r="I138" s="229"/>
      <c r="J138" s="230" t="s">
        <v>231</v>
      </c>
      <c r="K138" s="231">
        <v>25.199999999999999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4166</v>
      </c>
    </row>
    <row r="139" s="1" customFormat="1" ht="16.5" customHeight="1">
      <c r="B139" s="45"/>
      <c r="C139" s="243" t="s">
        <v>11</v>
      </c>
      <c r="D139" s="243" t="s">
        <v>536</v>
      </c>
      <c r="E139" s="244" t="s">
        <v>3592</v>
      </c>
      <c r="F139" s="245" t="s">
        <v>3046</v>
      </c>
      <c r="G139" s="245"/>
      <c r="H139" s="245"/>
      <c r="I139" s="245"/>
      <c r="J139" s="246" t="s">
        <v>239</v>
      </c>
      <c r="K139" s="247">
        <v>45.359999999999999</v>
      </c>
      <c r="L139" s="248">
        <v>0</v>
      </c>
      <c r="M139" s="249"/>
      <c r="N139" s="250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1</v>
      </c>
      <c r="Y139" s="236">
        <f>X139*K139</f>
        <v>45.359999999999999</v>
      </c>
      <c r="Z139" s="236">
        <v>0</v>
      </c>
      <c r="AA139" s="237">
        <f>Z139*K139</f>
        <v>0</v>
      </c>
      <c r="AR139" s="21" t="s">
        <v>249</v>
      </c>
      <c r="AT139" s="21" t="s">
        <v>536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4167</v>
      </c>
    </row>
    <row r="140" s="10" customFormat="1" ht="29.88" customHeight="1">
      <c r="B140" s="213"/>
      <c r="C140" s="214"/>
      <c r="D140" s="224" t="s">
        <v>2175</v>
      </c>
      <c r="E140" s="224"/>
      <c r="F140" s="224"/>
      <c r="G140" s="224"/>
      <c r="H140" s="224"/>
      <c r="I140" s="224"/>
      <c r="J140" s="224"/>
      <c r="K140" s="224"/>
      <c r="L140" s="224"/>
      <c r="M140" s="224"/>
      <c r="N140" s="238">
        <f>BK140</f>
        <v>0</v>
      </c>
      <c r="O140" s="239"/>
      <c r="P140" s="239"/>
      <c r="Q140" s="239"/>
      <c r="R140" s="217"/>
      <c r="T140" s="218"/>
      <c r="U140" s="214"/>
      <c r="V140" s="214"/>
      <c r="W140" s="219">
        <f>SUM(W141:W158)</f>
        <v>0</v>
      </c>
      <c r="X140" s="214"/>
      <c r="Y140" s="219">
        <f>SUM(Y141:Y158)</f>
        <v>5.4501400000000002</v>
      </c>
      <c r="Z140" s="214"/>
      <c r="AA140" s="220">
        <f>SUM(AA141:AA158)</f>
        <v>0</v>
      </c>
      <c r="AR140" s="221" t="s">
        <v>40</v>
      </c>
      <c r="AT140" s="222" t="s">
        <v>83</v>
      </c>
      <c r="AU140" s="222" t="s">
        <v>40</v>
      </c>
      <c r="AY140" s="221" t="s">
        <v>219</v>
      </c>
      <c r="BK140" s="223">
        <f>SUM(BK141:BK158)</f>
        <v>0</v>
      </c>
    </row>
    <row r="141" s="1" customFormat="1" ht="38.25" customHeight="1">
      <c r="B141" s="45"/>
      <c r="C141" s="227" t="s">
        <v>268</v>
      </c>
      <c r="D141" s="227" t="s">
        <v>220</v>
      </c>
      <c r="E141" s="228" t="s">
        <v>4168</v>
      </c>
      <c r="F141" s="229" t="s">
        <v>4169</v>
      </c>
      <c r="G141" s="229"/>
      <c r="H141" s="229"/>
      <c r="I141" s="229"/>
      <c r="J141" s="230" t="s">
        <v>429</v>
      </c>
      <c r="K141" s="231">
        <v>63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2.0000000000000002E-05</v>
      </c>
      <c r="Y141" s="236">
        <f>X141*K141</f>
        <v>0.0012600000000000001</v>
      </c>
      <c r="Z141" s="236">
        <v>0</v>
      </c>
      <c r="AA141" s="237">
        <f>Z141*K141</f>
        <v>0</v>
      </c>
      <c r="AR141" s="21" t="s">
        <v>224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224</v>
      </c>
      <c r="BM141" s="21" t="s">
        <v>4170</v>
      </c>
    </row>
    <row r="142" s="1" customFormat="1" ht="25.5" customHeight="1">
      <c r="B142" s="45"/>
      <c r="C142" s="243" t="s">
        <v>354</v>
      </c>
      <c r="D142" s="243" t="s">
        <v>536</v>
      </c>
      <c r="E142" s="244" t="s">
        <v>4171</v>
      </c>
      <c r="F142" s="245" t="s">
        <v>4172</v>
      </c>
      <c r="G142" s="245"/>
      <c r="H142" s="245"/>
      <c r="I142" s="245"/>
      <c r="J142" s="246" t="s">
        <v>372</v>
      </c>
      <c r="K142" s="247">
        <v>12</v>
      </c>
      <c r="L142" s="248">
        <v>0</v>
      </c>
      <c r="M142" s="249"/>
      <c r="N142" s="250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0.057299999999999997</v>
      </c>
      <c r="Y142" s="236">
        <f>X142*K142</f>
        <v>0.68759999999999999</v>
      </c>
      <c r="Z142" s="236">
        <v>0</v>
      </c>
      <c r="AA142" s="237">
        <f>Z142*K142</f>
        <v>0</v>
      </c>
      <c r="AR142" s="21" t="s">
        <v>249</v>
      </c>
      <c r="AT142" s="21" t="s">
        <v>536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4173</v>
      </c>
    </row>
    <row r="143" s="1" customFormat="1" ht="25.5" customHeight="1">
      <c r="B143" s="45"/>
      <c r="C143" s="243" t="s">
        <v>358</v>
      </c>
      <c r="D143" s="243" t="s">
        <v>536</v>
      </c>
      <c r="E143" s="244" t="s">
        <v>4174</v>
      </c>
      <c r="F143" s="245" t="s">
        <v>4175</v>
      </c>
      <c r="G143" s="245"/>
      <c r="H143" s="245"/>
      <c r="I143" s="245"/>
      <c r="J143" s="246" t="s">
        <v>372</v>
      </c>
      <c r="K143" s="247">
        <v>3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0.013100000000000001</v>
      </c>
      <c r="Y143" s="236">
        <f>X143*K143</f>
        <v>0.039300000000000002</v>
      </c>
      <c r="Z143" s="236">
        <v>0</v>
      </c>
      <c r="AA143" s="237">
        <f>Z143*K143</f>
        <v>0</v>
      </c>
      <c r="AR143" s="21" t="s">
        <v>249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4176</v>
      </c>
    </row>
    <row r="144" s="1" customFormat="1" ht="38.25" customHeight="1">
      <c r="B144" s="45"/>
      <c r="C144" s="227" t="s">
        <v>362</v>
      </c>
      <c r="D144" s="227" t="s">
        <v>220</v>
      </c>
      <c r="E144" s="228" t="s">
        <v>4177</v>
      </c>
      <c r="F144" s="229" t="s">
        <v>4178</v>
      </c>
      <c r="G144" s="229"/>
      <c r="H144" s="229"/>
      <c r="I144" s="229"/>
      <c r="J144" s="230" t="s">
        <v>372</v>
      </c>
      <c r="K144" s="231">
        <v>2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1.0000000000000001E-05</v>
      </c>
      <c r="Y144" s="236">
        <f>X144*K144</f>
        <v>2.0000000000000002E-05</v>
      </c>
      <c r="Z144" s="236">
        <v>0</v>
      </c>
      <c r="AA144" s="237">
        <f>Z144*K144</f>
        <v>0</v>
      </c>
      <c r="AR144" s="21" t="s">
        <v>224</v>
      </c>
      <c r="AT144" s="21" t="s">
        <v>220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4179</v>
      </c>
    </row>
    <row r="145" s="1" customFormat="1" ht="16.5" customHeight="1">
      <c r="B145" s="45"/>
      <c r="C145" s="243" t="s">
        <v>366</v>
      </c>
      <c r="D145" s="243" t="s">
        <v>536</v>
      </c>
      <c r="E145" s="244" t="s">
        <v>4180</v>
      </c>
      <c r="F145" s="245" t="s">
        <v>4181</v>
      </c>
      <c r="G145" s="245"/>
      <c r="H145" s="245"/>
      <c r="I145" s="245"/>
      <c r="J145" s="246" t="s">
        <v>372</v>
      </c>
      <c r="K145" s="247">
        <v>2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0.00069999999999999999</v>
      </c>
      <c r="Y145" s="236">
        <f>X145*K145</f>
        <v>0.0014</v>
      </c>
      <c r="Z145" s="236">
        <v>0</v>
      </c>
      <c r="AA145" s="237">
        <f>Z145*K145</f>
        <v>0</v>
      </c>
      <c r="AR145" s="21" t="s">
        <v>249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224</v>
      </c>
      <c r="BM145" s="21" t="s">
        <v>4182</v>
      </c>
    </row>
    <row r="146" s="1" customFormat="1" ht="16.5" customHeight="1">
      <c r="B146" s="45"/>
      <c r="C146" s="243" t="s">
        <v>10</v>
      </c>
      <c r="D146" s="243" t="s">
        <v>536</v>
      </c>
      <c r="E146" s="244" t="s">
        <v>3621</v>
      </c>
      <c r="F146" s="245" t="s">
        <v>3622</v>
      </c>
      <c r="G146" s="245"/>
      <c r="H146" s="245"/>
      <c r="I146" s="245"/>
      <c r="J146" s="246" t="s">
        <v>372</v>
      </c>
      <c r="K146" s="247">
        <v>2</v>
      </c>
      <c r="L146" s="248">
        <v>0</v>
      </c>
      <c r="M146" s="249"/>
      <c r="N146" s="250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0.00050000000000000001</v>
      </c>
      <c r="Y146" s="236">
        <f>X146*K146</f>
        <v>0.001</v>
      </c>
      <c r="Z146" s="236">
        <v>0</v>
      </c>
      <c r="AA146" s="237">
        <f>Z146*K146</f>
        <v>0</v>
      </c>
      <c r="AR146" s="21" t="s">
        <v>249</v>
      </c>
      <c r="AT146" s="21" t="s">
        <v>536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4183</v>
      </c>
    </row>
    <row r="147" s="1" customFormat="1" ht="25.5" customHeight="1">
      <c r="B147" s="45"/>
      <c r="C147" s="227" t="s">
        <v>374</v>
      </c>
      <c r="D147" s="227" t="s">
        <v>220</v>
      </c>
      <c r="E147" s="228" t="s">
        <v>3902</v>
      </c>
      <c r="F147" s="229" t="s">
        <v>3906</v>
      </c>
      <c r="G147" s="229"/>
      <c r="H147" s="229"/>
      <c r="I147" s="229"/>
      <c r="J147" s="230" t="s">
        <v>429</v>
      </c>
      <c r="K147" s="231">
        <v>63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224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4184</v>
      </c>
    </row>
    <row r="148" s="1" customFormat="1" ht="38.25" customHeight="1">
      <c r="B148" s="45"/>
      <c r="C148" s="227" t="s">
        <v>378</v>
      </c>
      <c r="D148" s="227" t="s">
        <v>220</v>
      </c>
      <c r="E148" s="228" t="s">
        <v>3626</v>
      </c>
      <c r="F148" s="229" t="s">
        <v>3627</v>
      </c>
      <c r="G148" s="229"/>
      <c r="H148" s="229"/>
      <c r="I148" s="229"/>
      <c r="J148" s="230" t="s">
        <v>372</v>
      </c>
      <c r="K148" s="231">
        <v>1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2.1167600000000002</v>
      </c>
      <c r="Y148" s="236">
        <f>X148*K148</f>
        <v>2.1167600000000002</v>
      </c>
      <c r="Z148" s="236">
        <v>0</v>
      </c>
      <c r="AA148" s="237">
        <f>Z148*K148</f>
        <v>0</v>
      </c>
      <c r="AR148" s="21" t="s">
        <v>224</v>
      </c>
      <c r="AT148" s="21" t="s">
        <v>220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224</v>
      </c>
      <c r="BM148" s="21" t="s">
        <v>4185</v>
      </c>
    </row>
    <row r="149" s="1" customFormat="1" ht="25.5" customHeight="1">
      <c r="B149" s="45"/>
      <c r="C149" s="243" t="s">
        <v>382</v>
      </c>
      <c r="D149" s="243" t="s">
        <v>536</v>
      </c>
      <c r="E149" s="244" t="s">
        <v>3629</v>
      </c>
      <c r="F149" s="245" t="s">
        <v>3630</v>
      </c>
      <c r="G149" s="245"/>
      <c r="H149" s="245"/>
      <c r="I149" s="245"/>
      <c r="J149" s="246" t="s">
        <v>372</v>
      </c>
      <c r="K149" s="247">
        <v>1</v>
      </c>
      <c r="L149" s="248">
        <v>0</v>
      </c>
      <c r="M149" s="249"/>
      <c r="N149" s="250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0.54800000000000004</v>
      </c>
      <c r="Y149" s="236">
        <f>X149*K149</f>
        <v>0.54800000000000004</v>
      </c>
      <c r="Z149" s="236">
        <v>0</v>
      </c>
      <c r="AA149" s="237">
        <f>Z149*K149</f>
        <v>0</v>
      </c>
      <c r="AR149" s="21" t="s">
        <v>249</v>
      </c>
      <c r="AT149" s="21" t="s">
        <v>536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224</v>
      </c>
      <c r="BM149" s="21" t="s">
        <v>4186</v>
      </c>
    </row>
    <row r="150" s="1" customFormat="1" ht="25.5" customHeight="1">
      <c r="B150" s="45"/>
      <c r="C150" s="243" t="s">
        <v>386</v>
      </c>
      <c r="D150" s="243" t="s">
        <v>536</v>
      </c>
      <c r="E150" s="244" t="s">
        <v>3632</v>
      </c>
      <c r="F150" s="245" t="s">
        <v>3633</v>
      </c>
      <c r="G150" s="245"/>
      <c r="H150" s="245"/>
      <c r="I150" s="245"/>
      <c r="J150" s="246" t="s">
        <v>372</v>
      </c>
      <c r="K150" s="247">
        <v>1</v>
      </c>
      <c r="L150" s="248">
        <v>0</v>
      </c>
      <c r="M150" s="249"/>
      <c r="N150" s="250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0.5</v>
      </c>
      <c r="Y150" s="236">
        <f>X150*K150</f>
        <v>0.5</v>
      </c>
      <c r="Z150" s="236">
        <v>0</v>
      </c>
      <c r="AA150" s="237">
        <f>Z150*K150</f>
        <v>0</v>
      </c>
      <c r="AR150" s="21" t="s">
        <v>249</v>
      </c>
      <c r="AT150" s="21" t="s">
        <v>536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224</v>
      </c>
      <c r="BM150" s="21" t="s">
        <v>4187</v>
      </c>
    </row>
    <row r="151" s="1" customFormat="1" ht="25.5" customHeight="1">
      <c r="B151" s="45"/>
      <c r="C151" s="243" t="s">
        <v>390</v>
      </c>
      <c r="D151" s="243" t="s">
        <v>536</v>
      </c>
      <c r="E151" s="244" t="s">
        <v>3638</v>
      </c>
      <c r="F151" s="245" t="s">
        <v>3639</v>
      </c>
      <c r="G151" s="245"/>
      <c r="H151" s="245"/>
      <c r="I151" s="245"/>
      <c r="J151" s="246" t="s">
        <v>372</v>
      </c>
      <c r="K151" s="247">
        <v>1</v>
      </c>
      <c r="L151" s="248">
        <v>0</v>
      </c>
      <c r="M151" s="249"/>
      <c r="N151" s="250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0.064000000000000001</v>
      </c>
      <c r="Y151" s="236">
        <f>X151*K151</f>
        <v>0.064000000000000001</v>
      </c>
      <c r="Z151" s="236">
        <v>0</v>
      </c>
      <c r="AA151" s="237">
        <f>Z151*K151</f>
        <v>0</v>
      </c>
      <c r="AR151" s="21" t="s">
        <v>249</v>
      </c>
      <c r="AT151" s="21" t="s">
        <v>536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224</v>
      </c>
      <c r="BM151" s="21" t="s">
        <v>4188</v>
      </c>
    </row>
    <row r="152" s="1" customFormat="1" ht="25.5" customHeight="1">
      <c r="B152" s="45"/>
      <c r="C152" s="243" t="s">
        <v>394</v>
      </c>
      <c r="D152" s="243" t="s">
        <v>536</v>
      </c>
      <c r="E152" s="244" t="s">
        <v>3641</v>
      </c>
      <c r="F152" s="245" t="s">
        <v>3642</v>
      </c>
      <c r="G152" s="245"/>
      <c r="H152" s="245"/>
      <c r="I152" s="245"/>
      <c r="J152" s="246" t="s">
        <v>372</v>
      </c>
      <c r="K152" s="247">
        <v>1</v>
      </c>
      <c r="L152" s="248">
        <v>0</v>
      </c>
      <c r="M152" s="249"/>
      <c r="N152" s="250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1.3500000000000001</v>
      </c>
      <c r="Y152" s="236">
        <f>X152*K152</f>
        <v>1.3500000000000001</v>
      </c>
      <c r="Z152" s="236">
        <v>0</v>
      </c>
      <c r="AA152" s="237">
        <f>Z152*K152</f>
        <v>0</v>
      </c>
      <c r="AR152" s="21" t="s">
        <v>249</v>
      </c>
      <c r="AT152" s="21" t="s">
        <v>536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224</v>
      </c>
      <c r="BM152" s="21" t="s">
        <v>4189</v>
      </c>
    </row>
    <row r="153" s="1" customFormat="1" ht="25.5" customHeight="1">
      <c r="B153" s="45"/>
      <c r="C153" s="227" t="s">
        <v>398</v>
      </c>
      <c r="D153" s="227" t="s">
        <v>220</v>
      </c>
      <c r="E153" s="228" t="s">
        <v>3644</v>
      </c>
      <c r="F153" s="229" t="s">
        <v>3645</v>
      </c>
      <c r="G153" s="229"/>
      <c r="H153" s="229"/>
      <c r="I153" s="229"/>
      <c r="J153" s="230" t="s">
        <v>372</v>
      </c>
      <c r="K153" s="231">
        <v>2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0.0070200000000000002</v>
      </c>
      <c r="Y153" s="236">
        <f>X153*K153</f>
        <v>0.01404</v>
      </c>
      <c r="Z153" s="236">
        <v>0</v>
      </c>
      <c r="AA153" s="237">
        <f>Z153*K153</f>
        <v>0</v>
      </c>
      <c r="AR153" s="21" t="s">
        <v>224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224</v>
      </c>
      <c r="BM153" s="21" t="s">
        <v>4190</v>
      </c>
    </row>
    <row r="154" s="1" customFormat="1" ht="16.5" customHeight="1">
      <c r="B154" s="45"/>
      <c r="C154" s="243" t="s">
        <v>402</v>
      </c>
      <c r="D154" s="243" t="s">
        <v>536</v>
      </c>
      <c r="E154" s="244" t="s">
        <v>3953</v>
      </c>
      <c r="F154" s="245" t="s">
        <v>4191</v>
      </c>
      <c r="G154" s="245"/>
      <c r="H154" s="245"/>
      <c r="I154" s="245"/>
      <c r="J154" s="246" t="s">
        <v>372</v>
      </c>
      <c r="K154" s="247">
        <v>1</v>
      </c>
      <c r="L154" s="248">
        <v>0</v>
      </c>
      <c r="M154" s="249"/>
      <c r="N154" s="250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0.045999999999999999</v>
      </c>
      <c r="Y154" s="236">
        <f>X154*K154</f>
        <v>0.045999999999999999</v>
      </c>
      <c r="Z154" s="236">
        <v>0</v>
      </c>
      <c r="AA154" s="237">
        <f>Z154*K154</f>
        <v>0</v>
      </c>
      <c r="AR154" s="21" t="s">
        <v>249</v>
      </c>
      <c r="AT154" s="21" t="s">
        <v>536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224</v>
      </c>
      <c r="BM154" s="21" t="s">
        <v>4192</v>
      </c>
    </row>
    <row r="155" s="1" customFormat="1" ht="25.5" customHeight="1">
      <c r="B155" s="45"/>
      <c r="C155" s="243" t="s">
        <v>406</v>
      </c>
      <c r="D155" s="243" t="s">
        <v>536</v>
      </c>
      <c r="E155" s="244" t="s">
        <v>4193</v>
      </c>
      <c r="F155" s="245" t="s">
        <v>4194</v>
      </c>
      <c r="G155" s="245"/>
      <c r="H155" s="245"/>
      <c r="I155" s="245"/>
      <c r="J155" s="246" t="s">
        <v>372</v>
      </c>
      <c r="K155" s="247">
        <v>1</v>
      </c>
      <c r="L155" s="248">
        <v>0</v>
      </c>
      <c r="M155" s="249"/>
      <c r="N155" s="250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0.054600000000000003</v>
      </c>
      <c r="Y155" s="236">
        <f>X155*K155</f>
        <v>0.054600000000000003</v>
      </c>
      <c r="Z155" s="236">
        <v>0</v>
      </c>
      <c r="AA155" s="237">
        <f>Z155*K155</f>
        <v>0</v>
      </c>
      <c r="AR155" s="21" t="s">
        <v>249</v>
      </c>
      <c r="AT155" s="21" t="s">
        <v>536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224</v>
      </c>
      <c r="BM155" s="21" t="s">
        <v>4195</v>
      </c>
    </row>
    <row r="156" s="1" customFormat="1" ht="51" customHeight="1">
      <c r="B156" s="45"/>
      <c r="C156" s="227" t="s">
        <v>410</v>
      </c>
      <c r="D156" s="227" t="s">
        <v>220</v>
      </c>
      <c r="E156" s="228" t="s">
        <v>3653</v>
      </c>
      <c r="F156" s="229" t="s">
        <v>3654</v>
      </c>
      <c r="G156" s="229"/>
      <c r="H156" s="229"/>
      <c r="I156" s="229"/>
      <c r="J156" s="230" t="s">
        <v>372</v>
      </c>
      <c r="K156" s="231">
        <v>2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0.00068999999999999997</v>
      </c>
      <c r="Y156" s="236">
        <f>X156*K156</f>
        <v>0.0013799999999999999</v>
      </c>
      <c r="Z156" s="236">
        <v>0</v>
      </c>
      <c r="AA156" s="237">
        <f>Z156*K156</f>
        <v>0</v>
      </c>
      <c r="AR156" s="21" t="s">
        <v>224</v>
      </c>
      <c r="AT156" s="21" t="s">
        <v>220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224</v>
      </c>
      <c r="BM156" s="21" t="s">
        <v>4196</v>
      </c>
    </row>
    <row r="157" s="1" customFormat="1" ht="38.25" customHeight="1">
      <c r="B157" s="45"/>
      <c r="C157" s="227" t="s">
        <v>414</v>
      </c>
      <c r="D157" s="227" t="s">
        <v>220</v>
      </c>
      <c r="E157" s="228" t="s">
        <v>4197</v>
      </c>
      <c r="F157" s="229" t="s">
        <v>4198</v>
      </c>
      <c r="G157" s="229"/>
      <c r="H157" s="229"/>
      <c r="I157" s="229"/>
      <c r="J157" s="230" t="s">
        <v>372</v>
      </c>
      <c r="K157" s="231">
        <v>2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0.01239</v>
      </c>
      <c r="Y157" s="236">
        <f>X157*K157</f>
        <v>0.02478</v>
      </c>
      <c r="Z157" s="236">
        <v>0</v>
      </c>
      <c r="AA157" s="237">
        <f>Z157*K157</f>
        <v>0</v>
      </c>
      <c r="AR157" s="21" t="s">
        <v>224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224</v>
      </c>
      <c r="BM157" s="21" t="s">
        <v>4199</v>
      </c>
    </row>
    <row r="158" s="1" customFormat="1" ht="38.25" customHeight="1">
      <c r="B158" s="45"/>
      <c r="C158" s="227" t="s">
        <v>418</v>
      </c>
      <c r="D158" s="227" t="s">
        <v>220</v>
      </c>
      <c r="E158" s="228" t="s">
        <v>3656</v>
      </c>
      <c r="F158" s="229" t="s">
        <v>3657</v>
      </c>
      <c r="G158" s="229"/>
      <c r="H158" s="229"/>
      <c r="I158" s="229"/>
      <c r="J158" s="230" t="s">
        <v>231</v>
      </c>
      <c r="K158" s="231">
        <v>0.5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224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224</v>
      </c>
      <c r="BM158" s="21" t="s">
        <v>4200</v>
      </c>
    </row>
    <row r="159" s="10" customFormat="1" ht="29.88" customHeight="1">
      <c r="B159" s="213"/>
      <c r="C159" s="214"/>
      <c r="D159" s="224" t="s">
        <v>3028</v>
      </c>
      <c r="E159" s="224"/>
      <c r="F159" s="224"/>
      <c r="G159" s="224"/>
      <c r="H159" s="224"/>
      <c r="I159" s="224"/>
      <c r="J159" s="224"/>
      <c r="K159" s="224"/>
      <c r="L159" s="224"/>
      <c r="M159" s="224"/>
      <c r="N159" s="238">
        <f>BK159</f>
        <v>0</v>
      </c>
      <c r="O159" s="239"/>
      <c r="P159" s="239"/>
      <c r="Q159" s="239"/>
      <c r="R159" s="217"/>
      <c r="T159" s="218"/>
      <c r="U159" s="214"/>
      <c r="V159" s="214"/>
      <c r="W159" s="219">
        <f>SUM(W160:W161)</f>
        <v>0</v>
      </c>
      <c r="X159" s="214"/>
      <c r="Y159" s="219">
        <f>SUM(Y160:Y161)</f>
        <v>0.002562</v>
      </c>
      <c r="Z159" s="214"/>
      <c r="AA159" s="220">
        <f>SUM(AA160:AA161)</f>
        <v>0.16979999999999998</v>
      </c>
      <c r="AR159" s="221" t="s">
        <v>40</v>
      </c>
      <c r="AT159" s="222" t="s">
        <v>83</v>
      </c>
      <c r="AU159" s="222" t="s">
        <v>40</v>
      </c>
      <c r="AY159" s="221" t="s">
        <v>219</v>
      </c>
      <c r="BK159" s="223">
        <f>SUM(BK160:BK161)</f>
        <v>0</v>
      </c>
    </row>
    <row r="160" s="1" customFormat="1" ht="25.5" customHeight="1">
      <c r="B160" s="45"/>
      <c r="C160" s="227" t="s">
        <v>422</v>
      </c>
      <c r="D160" s="227" t="s">
        <v>220</v>
      </c>
      <c r="E160" s="228" t="s">
        <v>3659</v>
      </c>
      <c r="F160" s="229" t="s">
        <v>3660</v>
      </c>
      <c r="G160" s="229"/>
      <c r="H160" s="229"/>
      <c r="I160" s="229"/>
      <c r="J160" s="230" t="s">
        <v>429</v>
      </c>
      <c r="K160" s="231">
        <v>0.59999999999999998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0.0041700000000000001</v>
      </c>
      <c r="Y160" s="236">
        <f>X160*K160</f>
        <v>0.0025019999999999999</v>
      </c>
      <c r="Z160" s="236">
        <v>0.28299999999999997</v>
      </c>
      <c r="AA160" s="237">
        <f>Z160*K160</f>
        <v>0.16979999999999998</v>
      </c>
      <c r="AR160" s="21" t="s">
        <v>224</v>
      </c>
      <c r="AT160" s="21" t="s">
        <v>220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224</v>
      </c>
      <c r="BM160" s="21" t="s">
        <v>4201</v>
      </c>
    </row>
    <row r="161" s="1" customFormat="1" ht="16.5" customHeight="1">
      <c r="B161" s="45"/>
      <c r="C161" s="227" t="s">
        <v>426</v>
      </c>
      <c r="D161" s="227" t="s">
        <v>220</v>
      </c>
      <c r="E161" s="228" t="s">
        <v>3662</v>
      </c>
      <c r="F161" s="229" t="s">
        <v>3663</v>
      </c>
      <c r="G161" s="229"/>
      <c r="H161" s="229"/>
      <c r="I161" s="229"/>
      <c r="J161" s="230" t="s">
        <v>372</v>
      </c>
      <c r="K161" s="231">
        <v>2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3.0000000000000001E-05</v>
      </c>
      <c r="Y161" s="236">
        <f>X161*K161</f>
        <v>6.0000000000000002E-05</v>
      </c>
      <c r="Z161" s="236">
        <v>0</v>
      </c>
      <c r="AA161" s="237">
        <f>Z161*K161</f>
        <v>0</v>
      </c>
      <c r="AR161" s="21" t="s">
        <v>224</v>
      </c>
      <c r="AT161" s="21" t="s">
        <v>220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224</v>
      </c>
      <c r="BM161" s="21" t="s">
        <v>4202</v>
      </c>
    </row>
    <row r="162" s="10" customFormat="1" ht="29.88" customHeight="1">
      <c r="B162" s="213"/>
      <c r="C162" s="214"/>
      <c r="D162" s="224" t="s">
        <v>290</v>
      </c>
      <c r="E162" s="224"/>
      <c r="F162" s="224"/>
      <c r="G162" s="224"/>
      <c r="H162" s="224"/>
      <c r="I162" s="224"/>
      <c r="J162" s="224"/>
      <c r="K162" s="224"/>
      <c r="L162" s="224"/>
      <c r="M162" s="224"/>
      <c r="N162" s="238">
        <f>BK162</f>
        <v>0</v>
      </c>
      <c r="O162" s="239"/>
      <c r="P162" s="239"/>
      <c r="Q162" s="239"/>
      <c r="R162" s="217"/>
      <c r="T162" s="218"/>
      <c r="U162" s="214"/>
      <c r="V162" s="214"/>
      <c r="W162" s="219">
        <f>W163</f>
        <v>0</v>
      </c>
      <c r="X162" s="214"/>
      <c r="Y162" s="219">
        <f>Y163</f>
        <v>0</v>
      </c>
      <c r="Z162" s="214"/>
      <c r="AA162" s="220">
        <f>AA163</f>
        <v>0</v>
      </c>
      <c r="AR162" s="221" t="s">
        <v>40</v>
      </c>
      <c r="AT162" s="222" t="s">
        <v>83</v>
      </c>
      <c r="AU162" s="222" t="s">
        <v>40</v>
      </c>
      <c r="AY162" s="221" t="s">
        <v>219</v>
      </c>
      <c r="BK162" s="223">
        <f>BK163</f>
        <v>0</v>
      </c>
    </row>
    <row r="163" s="1" customFormat="1" ht="25.5" customHeight="1">
      <c r="B163" s="45"/>
      <c r="C163" s="227" t="s">
        <v>431</v>
      </c>
      <c r="D163" s="227" t="s">
        <v>220</v>
      </c>
      <c r="E163" s="228" t="s">
        <v>3665</v>
      </c>
      <c r="F163" s="229" t="s">
        <v>3666</v>
      </c>
      <c r="G163" s="229"/>
      <c r="H163" s="229"/>
      <c r="I163" s="229"/>
      <c r="J163" s="230" t="s">
        <v>239</v>
      </c>
      <c r="K163" s="231">
        <v>187.322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224</v>
      </c>
      <c r="AT163" s="21" t="s">
        <v>220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224</v>
      </c>
      <c r="BM163" s="21" t="s">
        <v>4203</v>
      </c>
    </row>
    <row r="164" s="1" customFormat="1" ht="49.92" customHeight="1">
      <c r="B164" s="45"/>
      <c r="C164" s="46"/>
      <c r="D164" s="215" t="s">
        <v>282</v>
      </c>
      <c r="E164" s="46"/>
      <c r="F164" s="46"/>
      <c r="G164" s="46"/>
      <c r="H164" s="46"/>
      <c r="I164" s="46"/>
      <c r="J164" s="46"/>
      <c r="K164" s="46"/>
      <c r="L164" s="46"/>
      <c r="M164" s="46"/>
      <c r="N164" s="240">
        <f>BK164</f>
        <v>0</v>
      </c>
      <c r="O164" s="241"/>
      <c r="P164" s="241"/>
      <c r="Q164" s="241"/>
      <c r="R164" s="47"/>
      <c r="T164" s="201"/>
      <c r="U164" s="71"/>
      <c r="V164" s="71"/>
      <c r="W164" s="71"/>
      <c r="X164" s="71"/>
      <c r="Y164" s="71"/>
      <c r="Z164" s="71"/>
      <c r="AA164" s="73"/>
      <c r="AT164" s="21" t="s">
        <v>83</v>
      </c>
      <c r="AU164" s="21" t="s">
        <v>84</v>
      </c>
      <c r="AY164" s="21" t="s">
        <v>283</v>
      </c>
      <c r="BK164" s="152">
        <v>0</v>
      </c>
    </row>
    <row r="165" s="1" customFormat="1" ht="6.96" customHeight="1">
      <c r="B165" s="74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</row>
  </sheetData>
  <sheetProtection sheet="1" formatColumns="0" formatRows="0" objects="1" scenarios="1" spinCount="10" saltValue="WiYvrTBNNOxYDp46KHifHK37L/3/hGeaywsdb8aS5Ccq1htxfdKJ7IlV10BrWXtrjE3cj4OQxIScV5u+FlYuSw==" hashValue="DfIA1uHeGGQQuaXcB4K4ZKSXtrdZJ+ZdPWQN6SjYEQQO2wLeaXwlNAGUhkmXuxf/7ClwYzXl5gl4KDKwujtRpg==" algorithmName="SHA-512" password="CC35"/>
  <mergeCells count="185">
    <mergeCell ref="F163:I163"/>
    <mergeCell ref="F160:I160"/>
    <mergeCell ref="L160:M160"/>
    <mergeCell ref="N160:Q160"/>
    <mergeCell ref="F161:I161"/>
    <mergeCell ref="L161:M161"/>
    <mergeCell ref="N161:Q161"/>
    <mergeCell ref="L163:M163"/>
    <mergeCell ref="N163:Q163"/>
    <mergeCell ref="N162:Q162"/>
    <mergeCell ref="N164:Q164"/>
    <mergeCell ref="F150:I150"/>
    <mergeCell ref="F152:I152"/>
    <mergeCell ref="L150:M150"/>
    <mergeCell ref="N150:Q150"/>
    <mergeCell ref="F151:I151"/>
    <mergeCell ref="L151:M151"/>
    <mergeCell ref="N151:Q151"/>
    <mergeCell ref="L152:M152"/>
    <mergeCell ref="N152:Q152"/>
    <mergeCell ref="F153:I153"/>
    <mergeCell ref="F155:I155"/>
    <mergeCell ref="L153:M153"/>
    <mergeCell ref="N153:Q153"/>
    <mergeCell ref="F154:I154"/>
    <mergeCell ref="L154:M154"/>
    <mergeCell ref="N154:Q154"/>
    <mergeCell ref="L155:M155"/>
    <mergeCell ref="N155:Q155"/>
    <mergeCell ref="F156:I156"/>
    <mergeCell ref="F158:I158"/>
    <mergeCell ref="L156:M156"/>
    <mergeCell ref="N156:Q156"/>
    <mergeCell ref="F157:I157"/>
    <mergeCell ref="L157:M157"/>
    <mergeCell ref="N157:Q157"/>
    <mergeCell ref="L158:M158"/>
    <mergeCell ref="N158:Q158"/>
    <mergeCell ref="N159:Q15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34:I134"/>
    <mergeCell ref="F136:I136"/>
    <mergeCell ref="L134:M134"/>
    <mergeCell ref="N134:Q134"/>
    <mergeCell ref="F135:I135"/>
    <mergeCell ref="L135:M135"/>
    <mergeCell ref="N135:Q135"/>
    <mergeCell ref="L136:M136"/>
    <mergeCell ref="N136:Q136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N140:Q140"/>
    <mergeCell ref="F141:I141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F144:I144"/>
    <mergeCell ref="F146:I146"/>
    <mergeCell ref="L144:M144"/>
    <mergeCell ref="N144:Q144"/>
    <mergeCell ref="F145:I145"/>
    <mergeCell ref="L145:M145"/>
    <mergeCell ref="N145:Q145"/>
    <mergeCell ref="L146:M146"/>
    <mergeCell ref="N146:Q146"/>
    <mergeCell ref="F147:I147"/>
    <mergeCell ref="F149:I149"/>
    <mergeCell ref="L147:M147"/>
    <mergeCell ref="N147:Q147"/>
    <mergeCell ref="F148:I148"/>
    <mergeCell ref="L148:M148"/>
    <mergeCell ref="N148:Q148"/>
    <mergeCell ref="L149:M149"/>
    <mergeCell ref="N149:Q149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165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4204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4205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N97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(SUM(BE97:BE104)+SUM(BE123:BE136))</f>
        <v>0</v>
      </c>
      <c r="I33" s="46"/>
      <c r="J33" s="46"/>
      <c r="K33" s="46"/>
      <c r="L33" s="46"/>
      <c r="M33" s="170">
        <f>ROUND((SUM(BE97:BE104)+SUM(BE123:BE136)),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(SUM(BF97:BF104)+SUM(BF123:BF136))</f>
        <v>0</v>
      </c>
      <c r="I34" s="46"/>
      <c r="J34" s="46"/>
      <c r="K34" s="46"/>
      <c r="L34" s="46"/>
      <c r="M34" s="170">
        <f>ROUND((SUM(BF97:BF104)+SUM(BF123:BF136)),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(SUM(BG97:BG104)+SUM(BG123:BG136))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(SUM(BH97:BH104)+SUM(BH123:BH136))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(SUM(BI97:BI104)+SUM(BI123:BI136))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4204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001 - Vedlejší rozpočtové náklady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N123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4204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N124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4206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N125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4207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N127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4208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N129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4209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N133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4210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N135</f>
        <v>0</v>
      </c>
      <c r="O95" s="133"/>
      <c r="P95" s="133"/>
      <c r="Q95" s="133"/>
      <c r="R95" s="191"/>
      <c r="T95" s="192"/>
      <c r="U95" s="192"/>
    </row>
    <row r="96" s="1" customFormat="1" ht="21.84" customHeight="1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7"/>
      <c r="T96" s="179"/>
      <c r="U96" s="179"/>
    </row>
    <row r="97" s="1" customFormat="1" ht="29.28" customHeight="1">
      <c r="B97" s="45"/>
      <c r="C97" s="182" t="s">
        <v>197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183">
        <f>ROUND(N98+N99+N100+N101+N102+N103,0)</f>
        <v>0</v>
      </c>
      <c r="O97" s="193"/>
      <c r="P97" s="193"/>
      <c r="Q97" s="193"/>
      <c r="R97" s="47"/>
      <c r="T97" s="194"/>
      <c r="U97" s="195" t="s">
        <v>48</v>
      </c>
    </row>
    <row r="98" s="1" customFormat="1" ht="18" customHeight="1">
      <c r="B98" s="45"/>
      <c r="C98" s="46"/>
      <c r="D98" s="153" t="s">
        <v>198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ROUND(N89*T98,0)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199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200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201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202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47" t="s">
        <v>203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201"/>
      <c r="U103" s="202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204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7"/>
      <c r="T104" s="179"/>
      <c r="U104" s="179"/>
    </row>
    <row r="105" s="1" customFormat="1" ht="29.28" customHeight="1">
      <c r="B105" s="45"/>
      <c r="C105" s="158" t="s">
        <v>174</v>
      </c>
      <c r="D105" s="159"/>
      <c r="E105" s="159"/>
      <c r="F105" s="159"/>
      <c r="G105" s="159"/>
      <c r="H105" s="159"/>
      <c r="I105" s="159"/>
      <c r="J105" s="159"/>
      <c r="K105" s="159"/>
      <c r="L105" s="160">
        <f>ROUND(SUM(N89+N97),0)</f>
        <v>0</v>
      </c>
      <c r="M105" s="160"/>
      <c r="N105" s="160"/>
      <c r="O105" s="160"/>
      <c r="P105" s="160"/>
      <c r="Q105" s="160"/>
      <c r="R105" s="47"/>
      <c r="T105" s="179"/>
      <c r="U105" s="179"/>
    </row>
    <row r="106" s="1" customFormat="1" ht="6.96" customHeight="1"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T106" s="179"/>
      <c r="U106" s="179"/>
    </row>
    <row r="110" s="1" customFormat="1" ht="6.96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</row>
    <row r="111" s="1" customFormat="1" ht="36.96" customHeight="1">
      <c r="B111" s="45"/>
      <c r="C111" s="26" t="s">
        <v>205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6.96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30" customHeight="1">
      <c r="B113" s="45"/>
      <c r="C113" s="37" t="s">
        <v>19</v>
      </c>
      <c r="D113" s="46"/>
      <c r="E113" s="46"/>
      <c r="F113" s="163" t="str">
        <f>F6</f>
        <v>Dobruška - objekt výuky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46"/>
      <c r="R113" s="47"/>
    </row>
    <row r="114" ht="30" customHeight="1">
      <c r="B114" s="25"/>
      <c r="C114" s="37" t="s">
        <v>181</v>
      </c>
      <c r="D114" s="30"/>
      <c r="E114" s="30"/>
      <c r="F114" s="163" t="s">
        <v>4204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8"/>
    </row>
    <row r="115" s="1" customFormat="1" ht="36.96" customHeight="1">
      <c r="B115" s="45"/>
      <c r="C115" s="84" t="s">
        <v>183</v>
      </c>
      <c r="D115" s="46"/>
      <c r="E115" s="46"/>
      <c r="F115" s="86" t="str">
        <f>F8</f>
        <v>001 - Vedlejší rozpočtové náklady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18" customHeight="1">
      <c r="B117" s="45"/>
      <c r="C117" s="37" t="s">
        <v>24</v>
      </c>
      <c r="D117" s="46"/>
      <c r="E117" s="46"/>
      <c r="F117" s="32" t="str">
        <f>F10</f>
        <v>Dobruška</v>
      </c>
      <c r="G117" s="46"/>
      <c r="H117" s="46"/>
      <c r="I117" s="46"/>
      <c r="J117" s="46"/>
      <c r="K117" s="37" t="s">
        <v>26</v>
      </c>
      <c r="L117" s="46"/>
      <c r="M117" s="89" t="str">
        <f>IF(O10="","",O10)</f>
        <v>5. 3. 2018</v>
      </c>
      <c r="N117" s="89"/>
      <c r="O117" s="89"/>
      <c r="P117" s="89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>
      <c r="B119" s="45"/>
      <c r="C119" s="37" t="s">
        <v>28</v>
      </c>
      <c r="D119" s="46"/>
      <c r="E119" s="46"/>
      <c r="F119" s="32" t="str">
        <f>E13</f>
        <v>SŠ - Podorlické vzdělávací centrum Dobruška</v>
      </c>
      <c r="G119" s="46"/>
      <c r="H119" s="46"/>
      <c r="I119" s="46"/>
      <c r="J119" s="46"/>
      <c r="K119" s="37" t="s">
        <v>35</v>
      </c>
      <c r="L119" s="46"/>
      <c r="M119" s="32" t="str">
        <f>E19</f>
        <v>ApA Architektonicko-projekt.ateliér Vamberk s.r.o.</v>
      </c>
      <c r="N119" s="32"/>
      <c r="O119" s="32"/>
      <c r="P119" s="32"/>
      <c r="Q119" s="32"/>
      <c r="R119" s="47"/>
    </row>
    <row r="120" s="1" customFormat="1" ht="14.4" customHeight="1">
      <c r="B120" s="45"/>
      <c r="C120" s="37" t="s">
        <v>33</v>
      </c>
      <c r="D120" s="46"/>
      <c r="E120" s="46"/>
      <c r="F120" s="32" t="str">
        <f>IF(E16="","",E16)</f>
        <v>Vyplň údaj</v>
      </c>
      <c r="G120" s="46"/>
      <c r="H120" s="46"/>
      <c r="I120" s="46"/>
      <c r="J120" s="46"/>
      <c r="K120" s="37" t="s">
        <v>41</v>
      </c>
      <c r="L120" s="46"/>
      <c r="M120" s="32" t="str">
        <f>E22</f>
        <v>ApA Architektonicko-projekt.ateliér Vamberk s.r.o.</v>
      </c>
      <c r="N120" s="32"/>
      <c r="O120" s="32"/>
      <c r="P120" s="32"/>
      <c r="Q120" s="32"/>
      <c r="R120" s="47"/>
    </row>
    <row r="121" s="1" customFormat="1" ht="10.32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9" customFormat="1" ht="29.28" customHeight="1">
      <c r="B122" s="203"/>
      <c r="C122" s="204" t="s">
        <v>206</v>
      </c>
      <c r="D122" s="205" t="s">
        <v>207</v>
      </c>
      <c r="E122" s="205" t="s">
        <v>66</v>
      </c>
      <c r="F122" s="205" t="s">
        <v>208</v>
      </c>
      <c r="G122" s="205"/>
      <c r="H122" s="205"/>
      <c r="I122" s="205"/>
      <c r="J122" s="205" t="s">
        <v>209</v>
      </c>
      <c r="K122" s="205" t="s">
        <v>210</v>
      </c>
      <c r="L122" s="205" t="s">
        <v>211</v>
      </c>
      <c r="M122" s="205"/>
      <c r="N122" s="205" t="s">
        <v>187</v>
      </c>
      <c r="O122" s="205"/>
      <c r="P122" s="205"/>
      <c r="Q122" s="206"/>
      <c r="R122" s="207"/>
      <c r="T122" s="105" t="s">
        <v>212</v>
      </c>
      <c r="U122" s="106" t="s">
        <v>48</v>
      </c>
      <c r="V122" s="106" t="s">
        <v>213</v>
      </c>
      <c r="W122" s="106" t="s">
        <v>214</v>
      </c>
      <c r="X122" s="106" t="s">
        <v>215</v>
      </c>
      <c r="Y122" s="106" t="s">
        <v>216</v>
      </c>
      <c r="Z122" s="106" t="s">
        <v>217</v>
      </c>
      <c r="AA122" s="107" t="s">
        <v>218</v>
      </c>
    </row>
    <row r="123" s="1" customFormat="1" ht="29.28" customHeight="1">
      <c r="B123" s="45"/>
      <c r="C123" s="109" t="s">
        <v>184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208">
        <f>BK123</f>
        <v>0</v>
      </c>
      <c r="O123" s="209"/>
      <c r="P123" s="209"/>
      <c r="Q123" s="209"/>
      <c r="R123" s="47"/>
      <c r="T123" s="108"/>
      <c r="U123" s="66"/>
      <c r="V123" s="66"/>
      <c r="W123" s="210">
        <f>W124+W137</f>
        <v>0</v>
      </c>
      <c r="X123" s="66"/>
      <c r="Y123" s="210">
        <f>Y124+Y137</f>
        <v>0</v>
      </c>
      <c r="Z123" s="66"/>
      <c r="AA123" s="211">
        <f>AA124+AA137</f>
        <v>0</v>
      </c>
      <c r="AT123" s="21" t="s">
        <v>83</v>
      </c>
      <c r="AU123" s="21" t="s">
        <v>189</v>
      </c>
      <c r="BK123" s="212">
        <f>BK124+BK137</f>
        <v>0</v>
      </c>
    </row>
    <row r="124" s="10" customFormat="1" ht="37.44001" customHeight="1">
      <c r="B124" s="213"/>
      <c r="C124" s="214"/>
      <c r="D124" s="215" t="s">
        <v>4204</v>
      </c>
      <c r="E124" s="215"/>
      <c r="F124" s="215"/>
      <c r="G124" s="215"/>
      <c r="H124" s="215"/>
      <c r="I124" s="215"/>
      <c r="J124" s="215"/>
      <c r="K124" s="215"/>
      <c r="L124" s="215"/>
      <c r="M124" s="215"/>
      <c r="N124" s="216">
        <f>BK124</f>
        <v>0</v>
      </c>
      <c r="O124" s="187"/>
      <c r="P124" s="187"/>
      <c r="Q124" s="187"/>
      <c r="R124" s="217"/>
      <c r="T124" s="218"/>
      <c r="U124" s="214"/>
      <c r="V124" s="214"/>
      <c r="W124" s="219">
        <f>W125+W127+W129+W133+W135</f>
        <v>0</v>
      </c>
      <c r="X124" s="214"/>
      <c r="Y124" s="219">
        <f>Y125+Y127+Y129+Y133+Y135</f>
        <v>0</v>
      </c>
      <c r="Z124" s="214"/>
      <c r="AA124" s="220">
        <f>AA125+AA127+AA129+AA133+AA135</f>
        <v>0</v>
      </c>
      <c r="AR124" s="221" t="s">
        <v>236</v>
      </c>
      <c r="AT124" s="222" t="s">
        <v>83</v>
      </c>
      <c r="AU124" s="222" t="s">
        <v>84</v>
      </c>
      <c r="AY124" s="221" t="s">
        <v>219</v>
      </c>
      <c r="BK124" s="223">
        <f>BK125+BK127+BK129+BK133+BK135</f>
        <v>0</v>
      </c>
    </row>
    <row r="125" s="10" customFormat="1" ht="19.92" customHeight="1">
      <c r="B125" s="213"/>
      <c r="C125" s="214"/>
      <c r="D125" s="224" t="s">
        <v>4206</v>
      </c>
      <c r="E125" s="224"/>
      <c r="F125" s="224"/>
      <c r="G125" s="224"/>
      <c r="H125" s="224"/>
      <c r="I125" s="224"/>
      <c r="J125" s="224"/>
      <c r="K125" s="224"/>
      <c r="L125" s="224"/>
      <c r="M125" s="224"/>
      <c r="N125" s="225">
        <f>BK125</f>
        <v>0</v>
      </c>
      <c r="O125" s="226"/>
      <c r="P125" s="226"/>
      <c r="Q125" s="226"/>
      <c r="R125" s="217"/>
      <c r="T125" s="218"/>
      <c r="U125" s="214"/>
      <c r="V125" s="214"/>
      <c r="W125" s="219">
        <f>W126</f>
        <v>0</v>
      </c>
      <c r="X125" s="214"/>
      <c r="Y125" s="219">
        <f>Y126</f>
        <v>0</v>
      </c>
      <c r="Z125" s="214"/>
      <c r="AA125" s="220">
        <f>AA126</f>
        <v>0</v>
      </c>
      <c r="AR125" s="221" t="s">
        <v>236</v>
      </c>
      <c r="AT125" s="222" t="s">
        <v>83</v>
      </c>
      <c r="AU125" s="222" t="s">
        <v>40</v>
      </c>
      <c r="AY125" s="221" t="s">
        <v>219</v>
      </c>
      <c r="BK125" s="223">
        <f>BK126</f>
        <v>0</v>
      </c>
    </row>
    <row r="126" s="1" customFormat="1" ht="16.5" customHeight="1">
      <c r="B126" s="45"/>
      <c r="C126" s="227" t="s">
        <v>40</v>
      </c>
      <c r="D126" s="227" t="s">
        <v>220</v>
      </c>
      <c r="E126" s="228" t="s">
        <v>4211</v>
      </c>
      <c r="F126" s="229" t="s">
        <v>4212</v>
      </c>
      <c r="G126" s="229"/>
      <c r="H126" s="229"/>
      <c r="I126" s="229"/>
      <c r="J126" s="230" t="s">
        <v>1350</v>
      </c>
      <c r="K126" s="231">
        <v>1</v>
      </c>
      <c r="L126" s="232">
        <v>0</v>
      </c>
      <c r="M126" s="233"/>
      <c r="N126" s="234">
        <f>ROUND(L126*K126,2)</f>
        <v>0</v>
      </c>
      <c r="O126" s="234"/>
      <c r="P126" s="234"/>
      <c r="Q126" s="234"/>
      <c r="R126" s="47"/>
      <c r="T126" s="235" t="s">
        <v>22</v>
      </c>
      <c r="U126" s="55" t="s">
        <v>49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4213</v>
      </c>
      <c r="AT126" s="21" t="s">
        <v>220</v>
      </c>
      <c r="AU126" s="21" t="s">
        <v>93</v>
      </c>
      <c r="AY126" s="21" t="s">
        <v>219</v>
      </c>
      <c r="BE126" s="152">
        <f>IF(U126="základní",N126,0)</f>
        <v>0</v>
      </c>
      <c r="BF126" s="152">
        <f>IF(U126="snížená",N126,0)</f>
        <v>0</v>
      </c>
      <c r="BG126" s="152">
        <f>IF(U126="zákl. přenesená",N126,0)</f>
        <v>0</v>
      </c>
      <c r="BH126" s="152">
        <f>IF(U126="sníž. přenesená",N126,0)</f>
        <v>0</v>
      </c>
      <c r="BI126" s="152">
        <f>IF(U126="nulová",N126,0)</f>
        <v>0</v>
      </c>
      <c r="BJ126" s="21" t="s">
        <v>40</v>
      </c>
      <c r="BK126" s="152">
        <f>ROUND(L126*K126,2)</f>
        <v>0</v>
      </c>
      <c r="BL126" s="21" t="s">
        <v>4213</v>
      </c>
      <c r="BM126" s="21" t="s">
        <v>4214</v>
      </c>
    </row>
    <row r="127" s="10" customFormat="1" ht="29.88" customHeight="1">
      <c r="B127" s="213"/>
      <c r="C127" s="214"/>
      <c r="D127" s="224" t="s">
        <v>4207</v>
      </c>
      <c r="E127" s="224"/>
      <c r="F127" s="224"/>
      <c r="G127" s="224"/>
      <c r="H127" s="224"/>
      <c r="I127" s="224"/>
      <c r="J127" s="224"/>
      <c r="K127" s="224"/>
      <c r="L127" s="224"/>
      <c r="M127" s="224"/>
      <c r="N127" s="238">
        <f>BK127</f>
        <v>0</v>
      </c>
      <c r="O127" s="239"/>
      <c r="P127" s="239"/>
      <c r="Q127" s="239"/>
      <c r="R127" s="217"/>
      <c r="T127" s="218"/>
      <c r="U127" s="214"/>
      <c r="V127" s="214"/>
      <c r="W127" s="219">
        <f>W128</f>
        <v>0</v>
      </c>
      <c r="X127" s="214"/>
      <c r="Y127" s="219">
        <f>Y128</f>
        <v>0</v>
      </c>
      <c r="Z127" s="214"/>
      <c r="AA127" s="220">
        <f>AA128</f>
        <v>0</v>
      </c>
      <c r="AR127" s="221" t="s">
        <v>236</v>
      </c>
      <c r="AT127" s="222" t="s">
        <v>83</v>
      </c>
      <c r="AU127" s="222" t="s">
        <v>40</v>
      </c>
      <c r="AY127" s="221" t="s">
        <v>219</v>
      </c>
      <c r="BK127" s="223">
        <f>BK128</f>
        <v>0</v>
      </c>
    </row>
    <row r="128" s="1" customFormat="1" ht="16.5" customHeight="1">
      <c r="B128" s="45"/>
      <c r="C128" s="227" t="s">
        <v>93</v>
      </c>
      <c r="D128" s="227" t="s">
        <v>220</v>
      </c>
      <c r="E128" s="228" t="s">
        <v>4215</v>
      </c>
      <c r="F128" s="229" t="s">
        <v>198</v>
      </c>
      <c r="G128" s="229"/>
      <c r="H128" s="229"/>
      <c r="I128" s="229"/>
      <c r="J128" s="230" t="s">
        <v>372</v>
      </c>
      <c r="K128" s="231">
        <v>1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4213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4213</v>
      </c>
      <c r="BM128" s="21" t="s">
        <v>4216</v>
      </c>
    </row>
    <row r="129" s="10" customFormat="1" ht="29.88" customHeight="1">
      <c r="B129" s="213"/>
      <c r="C129" s="214"/>
      <c r="D129" s="224" t="s">
        <v>4208</v>
      </c>
      <c r="E129" s="224"/>
      <c r="F129" s="224"/>
      <c r="G129" s="224"/>
      <c r="H129" s="224"/>
      <c r="I129" s="224"/>
      <c r="J129" s="224"/>
      <c r="K129" s="224"/>
      <c r="L129" s="224"/>
      <c r="M129" s="224"/>
      <c r="N129" s="238">
        <f>BK129</f>
        <v>0</v>
      </c>
      <c r="O129" s="239"/>
      <c r="P129" s="239"/>
      <c r="Q129" s="239"/>
      <c r="R129" s="217"/>
      <c r="T129" s="218"/>
      <c r="U129" s="214"/>
      <c r="V129" s="214"/>
      <c r="W129" s="219">
        <f>SUM(W130:W132)</f>
        <v>0</v>
      </c>
      <c r="X129" s="214"/>
      <c r="Y129" s="219">
        <f>SUM(Y130:Y132)</f>
        <v>0</v>
      </c>
      <c r="Z129" s="214"/>
      <c r="AA129" s="220">
        <f>SUM(AA130:AA132)</f>
        <v>0</v>
      </c>
      <c r="AR129" s="221" t="s">
        <v>236</v>
      </c>
      <c r="AT129" s="222" t="s">
        <v>83</v>
      </c>
      <c r="AU129" s="222" t="s">
        <v>40</v>
      </c>
      <c r="AY129" s="221" t="s">
        <v>219</v>
      </c>
      <c r="BK129" s="223">
        <f>SUM(BK130:BK132)</f>
        <v>0</v>
      </c>
    </row>
    <row r="130" s="1" customFormat="1" ht="16.5" customHeight="1">
      <c r="B130" s="45"/>
      <c r="C130" s="227" t="s">
        <v>101</v>
      </c>
      <c r="D130" s="227" t="s">
        <v>220</v>
      </c>
      <c r="E130" s="228" t="s">
        <v>4217</v>
      </c>
      <c r="F130" s="229" t="s">
        <v>4218</v>
      </c>
      <c r="G130" s="229"/>
      <c r="H130" s="229"/>
      <c r="I130" s="229"/>
      <c r="J130" s="230" t="s">
        <v>372</v>
      </c>
      <c r="K130" s="231">
        <v>1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4213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4213</v>
      </c>
      <c r="BM130" s="21" t="s">
        <v>4219</v>
      </c>
    </row>
    <row r="131" s="1" customFormat="1" ht="16.5" customHeight="1">
      <c r="B131" s="45"/>
      <c r="C131" s="227" t="s">
        <v>224</v>
      </c>
      <c r="D131" s="227" t="s">
        <v>220</v>
      </c>
      <c r="E131" s="228" t="s">
        <v>4220</v>
      </c>
      <c r="F131" s="229" t="s">
        <v>4221</v>
      </c>
      <c r="G131" s="229"/>
      <c r="H131" s="229"/>
      <c r="I131" s="229"/>
      <c r="J131" s="230" t="s">
        <v>372</v>
      </c>
      <c r="K131" s="231">
        <v>1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4213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4213</v>
      </c>
      <c r="BM131" s="21" t="s">
        <v>4222</v>
      </c>
    </row>
    <row r="132" s="1" customFormat="1" ht="16.5" customHeight="1">
      <c r="B132" s="45"/>
      <c r="C132" s="227" t="s">
        <v>236</v>
      </c>
      <c r="D132" s="227" t="s">
        <v>220</v>
      </c>
      <c r="E132" s="228" t="s">
        <v>4223</v>
      </c>
      <c r="F132" s="229" t="s">
        <v>4224</v>
      </c>
      <c r="G132" s="229"/>
      <c r="H132" s="229"/>
      <c r="I132" s="229"/>
      <c r="J132" s="230" t="s">
        <v>372</v>
      </c>
      <c r="K132" s="231">
        <v>1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4213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4213</v>
      </c>
      <c r="BM132" s="21" t="s">
        <v>4225</v>
      </c>
    </row>
    <row r="133" s="10" customFormat="1" ht="29.88" customHeight="1">
      <c r="B133" s="213"/>
      <c r="C133" s="214"/>
      <c r="D133" s="224" t="s">
        <v>4209</v>
      </c>
      <c r="E133" s="224"/>
      <c r="F133" s="224"/>
      <c r="G133" s="224"/>
      <c r="H133" s="224"/>
      <c r="I133" s="224"/>
      <c r="J133" s="224"/>
      <c r="K133" s="224"/>
      <c r="L133" s="224"/>
      <c r="M133" s="224"/>
      <c r="N133" s="238">
        <f>BK133</f>
        <v>0</v>
      </c>
      <c r="O133" s="239"/>
      <c r="P133" s="239"/>
      <c r="Q133" s="239"/>
      <c r="R133" s="217"/>
      <c r="T133" s="218"/>
      <c r="U133" s="214"/>
      <c r="V133" s="214"/>
      <c r="W133" s="219">
        <f>W134</f>
        <v>0</v>
      </c>
      <c r="X133" s="214"/>
      <c r="Y133" s="219">
        <f>Y134</f>
        <v>0</v>
      </c>
      <c r="Z133" s="214"/>
      <c r="AA133" s="220">
        <f>AA134</f>
        <v>0</v>
      </c>
      <c r="AR133" s="221" t="s">
        <v>236</v>
      </c>
      <c r="AT133" s="222" t="s">
        <v>83</v>
      </c>
      <c r="AU133" s="222" t="s">
        <v>40</v>
      </c>
      <c r="AY133" s="221" t="s">
        <v>219</v>
      </c>
      <c r="BK133" s="223">
        <f>BK134</f>
        <v>0</v>
      </c>
    </row>
    <row r="134" s="1" customFormat="1" ht="16.5" customHeight="1">
      <c r="B134" s="45"/>
      <c r="C134" s="227" t="s">
        <v>241</v>
      </c>
      <c r="D134" s="227" t="s">
        <v>220</v>
      </c>
      <c r="E134" s="228" t="s">
        <v>4226</v>
      </c>
      <c r="F134" s="229" t="s">
        <v>4227</v>
      </c>
      <c r="G134" s="229"/>
      <c r="H134" s="229"/>
      <c r="I134" s="229"/>
      <c r="J134" s="230" t="s">
        <v>372</v>
      </c>
      <c r="K134" s="231">
        <v>1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4213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4213</v>
      </c>
      <c r="BM134" s="21" t="s">
        <v>4228</v>
      </c>
    </row>
    <row r="135" s="10" customFormat="1" ht="29.88" customHeight="1">
      <c r="B135" s="213"/>
      <c r="C135" s="214"/>
      <c r="D135" s="224" t="s">
        <v>4210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238">
        <f>BK135</f>
        <v>0</v>
      </c>
      <c r="O135" s="239"/>
      <c r="P135" s="239"/>
      <c r="Q135" s="239"/>
      <c r="R135" s="217"/>
      <c r="T135" s="218"/>
      <c r="U135" s="214"/>
      <c r="V135" s="214"/>
      <c r="W135" s="219">
        <f>W136</f>
        <v>0</v>
      </c>
      <c r="X135" s="214"/>
      <c r="Y135" s="219">
        <f>Y136</f>
        <v>0</v>
      </c>
      <c r="Z135" s="214"/>
      <c r="AA135" s="220">
        <f>AA136</f>
        <v>0</v>
      </c>
      <c r="AR135" s="221" t="s">
        <v>236</v>
      </c>
      <c r="AT135" s="222" t="s">
        <v>83</v>
      </c>
      <c r="AU135" s="222" t="s">
        <v>40</v>
      </c>
      <c r="AY135" s="221" t="s">
        <v>219</v>
      </c>
      <c r="BK135" s="223">
        <f>BK136</f>
        <v>0</v>
      </c>
    </row>
    <row r="136" s="1" customFormat="1" ht="16.5" customHeight="1">
      <c r="B136" s="45"/>
      <c r="C136" s="227" t="s">
        <v>245</v>
      </c>
      <c r="D136" s="227" t="s">
        <v>220</v>
      </c>
      <c r="E136" s="228" t="s">
        <v>4229</v>
      </c>
      <c r="F136" s="229" t="s">
        <v>4230</v>
      </c>
      <c r="G136" s="229"/>
      <c r="H136" s="229"/>
      <c r="I136" s="229"/>
      <c r="J136" s="230" t="s">
        <v>372</v>
      </c>
      <c r="K136" s="231">
        <v>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4213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4213</v>
      </c>
      <c r="BM136" s="21" t="s">
        <v>4231</v>
      </c>
    </row>
    <row r="137" s="1" customFormat="1" ht="49.92" customHeight="1">
      <c r="B137" s="45"/>
      <c r="C137" s="46"/>
      <c r="D137" s="215" t="s">
        <v>282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240">
        <f>BK137</f>
        <v>0</v>
      </c>
      <c r="O137" s="241"/>
      <c r="P137" s="241"/>
      <c r="Q137" s="241"/>
      <c r="R137" s="47"/>
      <c r="T137" s="201"/>
      <c r="U137" s="71"/>
      <c r="V137" s="71"/>
      <c r="W137" s="71"/>
      <c r="X137" s="71"/>
      <c r="Y137" s="71"/>
      <c r="Z137" s="71"/>
      <c r="AA137" s="73"/>
      <c r="AT137" s="21" t="s">
        <v>83</v>
      </c>
      <c r="AU137" s="21" t="s">
        <v>84</v>
      </c>
      <c r="AY137" s="21" t="s">
        <v>283</v>
      </c>
      <c r="BK137" s="152">
        <v>0</v>
      </c>
    </row>
    <row r="138" s="1" customFormat="1" ht="6.96" customHeight="1">
      <c r="B138" s="7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</sheetData>
  <sheetProtection sheet="1" formatColumns="0" formatRows="0" objects="1" scenarios="1" spinCount="10" saltValue="TQLsgPweQLpYv5OhXQPkxel1TnTatFfEDDlRcVU5j/knW1t1dvNRh9EV5sBe11RBHUQfHzvRiTpz2GMp9GbUHw==" hashValue="EqonLwTr+XsKy1Sxq7N8nJYs4f5pi+9GCLjAwU86UYWyJv1nyGJ464LSgEbOgP/c8f4M7FMXQCVqk2bZMWpwiw==" algorithmName="SHA-512" password="CC35"/>
  <mergeCells count="100">
    <mergeCell ref="F136:I136"/>
    <mergeCell ref="F132:I132"/>
    <mergeCell ref="F130:I130"/>
    <mergeCell ref="F131:I131"/>
    <mergeCell ref="F134:I134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7:Q97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L105:Q105"/>
    <mergeCell ref="D98:H98"/>
    <mergeCell ref="D102:H102"/>
    <mergeCell ref="D99:H99"/>
    <mergeCell ref="D100:H100"/>
    <mergeCell ref="D101:H101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6:I126"/>
    <mergeCell ref="L122:M122"/>
    <mergeCell ref="N122:Q122"/>
    <mergeCell ref="L126:M126"/>
    <mergeCell ref="N126:Q126"/>
    <mergeCell ref="N123:Q123"/>
    <mergeCell ref="N124:Q124"/>
    <mergeCell ref="N125:Q125"/>
    <mergeCell ref="N127:Q127"/>
    <mergeCell ref="N137:Q137"/>
    <mergeCell ref="L134:M134"/>
    <mergeCell ref="N134:Q134"/>
    <mergeCell ref="L136:M136"/>
    <mergeCell ref="N136:Q136"/>
    <mergeCell ref="N133:Q133"/>
    <mergeCell ref="N135:Q135"/>
    <mergeCell ref="F128:I128"/>
    <mergeCell ref="L128:M128"/>
    <mergeCell ref="N128:Q128"/>
    <mergeCell ref="L130:M130"/>
    <mergeCell ref="N130:Q130"/>
    <mergeCell ref="L131:M131"/>
    <mergeCell ref="N131:Q131"/>
    <mergeCell ref="L132:M132"/>
    <mergeCell ref="N132:Q132"/>
    <mergeCell ref="N129:Q129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100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285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N117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(SUM(BE117:BE124)+SUM(BE143:BE417))</f>
        <v>0</v>
      </c>
      <c r="I33" s="46"/>
      <c r="J33" s="46"/>
      <c r="K33" s="46"/>
      <c r="L33" s="46"/>
      <c r="M33" s="170">
        <f>ROUND((SUM(BE117:BE124)+SUM(BE143:BE417)),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(SUM(BF117:BF124)+SUM(BF143:BF417))</f>
        <v>0</v>
      </c>
      <c r="I34" s="46"/>
      <c r="J34" s="46"/>
      <c r="K34" s="46"/>
      <c r="L34" s="46"/>
      <c r="M34" s="170">
        <f>ROUND((SUM(BF117:BF124)+SUM(BF143:BF417)),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(SUM(BG117:BG124)+SUM(BG143:BG417))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(SUM(BH117:BH124)+SUM(BH143:BH417))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(SUM(BI117:BI124)+SUM(BI143:BI417))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001 - Stavební část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N143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N144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N145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286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N156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287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N163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288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N186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289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N199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192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N235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290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N249</f>
        <v>0</v>
      </c>
      <c r="O97" s="133"/>
      <c r="P97" s="133"/>
      <c r="Q97" s="133"/>
      <c r="R97" s="191"/>
      <c r="T97" s="192"/>
      <c r="U97" s="192"/>
    </row>
    <row r="98" s="7" customFormat="1" ht="24.96" customHeight="1">
      <c r="B98" s="184"/>
      <c r="C98" s="185"/>
      <c r="D98" s="186" t="s">
        <v>194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7">
        <f>N251</f>
        <v>0</v>
      </c>
      <c r="O98" s="185"/>
      <c r="P98" s="185"/>
      <c r="Q98" s="185"/>
      <c r="R98" s="188"/>
      <c r="T98" s="189"/>
      <c r="U98" s="189"/>
    </row>
    <row r="99" s="8" customFormat="1" ht="19.92" customHeight="1">
      <c r="B99" s="190"/>
      <c r="C99" s="133"/>
      <c r="D99" s="147" t="s">
        <v>195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N252</f>
        <v>0</v>
      </c>
      <c r="O99" s="133"/>
      <c r="P99" s="133"/>
      <c r="Q99" s="133"/>
      <c r="R99" s="191"/>
      <c r="T99" s="192"/>
      <c r="U99" s="192"/>
    </row>
    <row r="100" s="8" customFormat="1" ht="19.92" customHeight="1">
      <c r="B100" s="190"/>
      <c r="C100" s="133"/>
      <c r="D100" s="147" t="s">
        <v>291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N263</f>
        <v>0</v>
      </c>
      <c r="O100" s="133"/>
      <c r="P100" s="133"/>
      <c r="Q100" s="133"/>
      <c r="R100" s="191"/>
      <c r="T100" s="192"/>
      <c r="U100" s="192"/>
    </row>
    <row r="101" s="8" customFormat="1" ht="19.92" customHeight="1">
      <c r="B101" s="190"/>
      <c r="C101" s="133"/>
      <c r="D101" s="147" t="s">
        <v>292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5">
        <f>N273</f>
        <v>0</v>
      </c>
      <c r="O101" s="133"/>
      <c r="P101" s="133"/>
      <c r="Q101" s="133"/>
      <c r="R101" s="191"/>
      <c r="T101" s="192"/>
      <c r="U101" s="192"/>
    </row>
    <row r="102" s="8" customFormat="1" ht="19.92" customHeight="1">
      <c r="B102" s="190"/>
      <c r="C102" s="133"/>
      <c r="D102" s="147" t="s">
        <v>293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5">
        <f>N280</f>
        <v>0</v>
      </c>
      <c r="O102" s="133"/>
      <c r="P102" s="133"/>
      <c r="Q102" s="133"/>
      <c r="R102" s="191"/>
      <c r="T102" s="192"/>
      <c r="U102" s="192"/>
    </row>
    <row r="103" s="8" customFormat="1" ht="19.92" customHeight="1">
      <c r="B103" s="190"/>
      <c r="C103" s="133"/>
      <c r="D103" s="147" t="s">
        <v>294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35">
        <f>N286</f>
        <v>0</v>
      </c>
      <c r="O103" s="133"/>
      <c r="P103" s="133"/>
      <c r="Q103" s="133"/>
      <c r="R103" s="191"/>
      <c r="T103" s="192"/>
      <c r="U103" s="192"/>
    </row>
    <row r="104" s="8" customFormat="1" ht="19.92" customHeight="1">
      <c r="B104" s="190"/>
      <c r="C104" s="133"/>
      <c r="D104" s="147" t="s">
        <v>196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35">
        <f>N320</f>
        <v>0</v>
      </c>
      <c r="O104" s="133"/>
      <c r="P104" s="133"/>
      <c r="Q104" s="133"/>
      <c r="R104" s="191"/>
      <c r="T104" s="192"/>
      <c r="U104" s="192"/>
    </row>
    <row r="105" s="8" customFormat="1" ht="19.92" customHeight="1">
      <c r="B105" s="190"/>
      <c r="C105" s="133"/>
      <c r="D105" s="147" t="s">
        <v>295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135">
        <f>N331</f>
        <v>0</v>
      </c>
      <c r="O105" s="133"/>
      <c r="P105" s="133"/>
      <c r="Q105" s="133"/>
      <c r="R105" s="191"/>
      <c r="T105" s="192"/>
      <c r="U105" s="192"/>
    </row>
    <row r="106" s="8" customFormat="1" ht="19.92" customHeight="1">
      <c r="B106" s="190"/>
      <c r="C106" s="133"/>
      <c r="D106" s="147" t="s">
        <v>296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135">
        <f>N356</f>
        <v>0</v>
      </c>
      <c r="O106" s="133"/>
      <c r="P106" s="133"/>
      <c r="Q106" s="133"/>
      <c r="R106" s="191"/>
      <c r="T106" s="192"/>
      <c r="U106" s="192"/>
    </row>
    <row r="107" s="8" customFormat="1" ht="19.92" customHeight="1">
      <c r="B107" s="190"/>
      <c r="C107" s="133"/>
      <c r="D107" s="147" t="s">
        <v>297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135">
        <f>N381</f>
        <v>0</v>
      </c>
      <c r="O107" s="133"/>
      <c r="P107" s="133"/>
      <c r="Q107" s="133"/>
      <c r="R107" s="191"/>
      <c r="T107" s="192"/>
      <c r="U107" s="192"/>
    </row>
    <row r="108" s="8" customFormat="1" ht="19.92" customHeight="1">
      <c r="B108" s="190"/>
      <c r="C108" s="133"/>
      <c r="D108" s="147" t="s">
        <v>298</v>
      </c>
      <c r="E108" s="133"/>
      <c r="F108" s="133"/>
      <c r="G108" s="133"/>
      <c r="H108" s="133"/>
      <c r="I108" s="133"/>
      <c r="J108" s="133"/>
      <c r="K108" s="133"/>
      <c r="L108" s="133"/>
      <c r="M108" s="133"/>
      <c r="N108" s="135">
        <f>N390</f>
        <v>0</v>
      </c>
      <c r="O108" s="133"/>
      <c r="P108" s="133"/>
      <c r="Q108" s="133"/>
      <c r="R108" s="191"/>
      <c r="T108" s="192"/>
      <c r="U108" s="192"/>
    </row>
    <row r="109" s="8" customFormat="1" ht="19.92" customHeight="1">
      <c r="B109" s="190"/>
      <c r="C109" s="133"/>
      <c r="D109" s="147" t="s">
        <v>299</v>
      </c>
      <c r="E109" s="133"/>
      <c r="F109" s="133"/>
      <c r="G109" s="133"/>
      <c r="H109" s="133"/>
      <c r="I109" s="133"/>
      <c r="J109" s="133"/>
      <c r="K109" s="133"/>
      <c r="L109" s="133"/>
      <c r="M109" s="133"/>
      <c r="N109" s="135">
        <f>N394</f>
        <v>0</v>
      </c>
      <c r="O109" s="133"/>
      <c r="P109" s="133"/>
      <c r="Q109" s="133"/>
      <c r="R109" s="191"/>
      <c r="T109" s="192"/>
      <c r="U109" s="192"/>
    </row>
    <row r="110" s="8" customFormat="1" ht="19.92" customHeight="1">
      <c r="B110" s="190"/>
      <c r="C110" s="133"/>
      <c r="D110" s="147" t="s">
        <v>300</v>
      </c>
      <c r="E110" s="133"/>
      <c r="F110" s="133"/>
      <c r="G110" s="133"/>
      <c r="H110" s="133"/>
      <c r="I110" s="133"/>
      <c r="J110" s="133"/>
      <c r="K110" s="133"/>
      <c r="L110" s="133"/>
      <c r="M110" s="133"/>
      <c r="N110" s="135">
        <f>N397</f>
        <v>0</v>
      </c>
      <c r="O110" s="133"/>
      <c r="P110" s="133"/>
      <c r="Q110" s="133"/>
      <c r="R110" s="191"/>
      <c r="T110" s="192"/>
      <c r="U110" s="192"/>
    </row>
    <row r="111" s="8" customFormat="1" ht="19.92" customHeight="1">
      <c r="B111" s="190"/>
      <c r="C111" s="133"/>
      <c r="D111" s="147" t="s">
        <v>301</v>
      </c>
      <c r="E111" s="133"/>
      <c r="F111" s="133"/>
      <c r="G111" s="133"/>
      <c r="H111" s="133"/>
      <c r="I111" s="133"/>
      <c r="J111" s="133"/>
      <c r="K111" s="133"/>
      <c r="L111" s="133"/>
      <c r="M111" s="133"/>
      <c r="N111" s="135">
        <f>N403</f>
        <v>0</v>
      </c>
      <c r="O111" s="133"/>
      <c r="P111" s="133"/>
      <c r="Q111" s="133"/>
      <c r="R111" s="191"/>
      <c r="T111" s="192"/>
      <c r="U111" s="192"/>
    </row>
    <row r="112" s="8" customFormat="1" ht="19.92" customHeight="1">
      <c r="B112" s="190"/>
      <c r="C112" s="133"/>
      <c r="D112" s="147" t="s">
        <v>302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135">
        <f>N410</f>
        <v>0</v>
      </c>
      <c r="O112" s="133"/>
      <c r="P112" s="133"/>
      <c r="Q112" s="133"/>
      <c r="R112" s="191"/>
      <c r="T112" s="192"/>
      <c r="U112" s="192"/>
    </row>
    <row r="113" s="8" customFormat="1" ht="19.92" customHeight="1">
      <c r="B113" s="190"/>
      <c r="C113" s="133"/>
      <c r="D113" s="147" t="s">
        <v>303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135">
        <f>N412</f>
        <v>0</v>
      </c>
      <c r="O113" s="133"/>
      <c r="P113" s="133"/>
      <c r="Q113" s="133"/>
      <c r="R113" s="191"/>
      <c r="T113" s="192"/>
      <c r="U113" s="192"/>
    </row>
    <row r="114" s="7" customFormat="1" ht="24.96" customHeight="1">
      <c r="B114" s="184"/>
      <c r="C114" s="185"/>
      <c r="D114" s="186" t="s">
        <v>304</v>
      </c>
      <c r="E114" s="185"/>
      <c r="F114" s="185"/>
      <c r="G114" s="185"/>
      <c r="H114" s="185"/>
      <c r="I114" s="185"/>
      <c r="J114" s="185"/>
      <c r="K114" s="185"/>
      <c r="L114" s="185"/>
      <c r="M114" s="185"/>
      <c r="N114" s="187">
        <f>N415</f>
        <v>0</v>
      </c>
      <c r="O114" s="185"/>
      <c r="P114" s="185"/>
      <c r="Q114" s="185"/>
      <c r="R114" s="188"/>
      <c r="T114" s="189"/>
      <c r="U114" s="189"/>
    </row>
    <row r="115" s="8" customFormat="1" ht="19.92" customHeight="1">
      <c r="B115" s="190"/>
      <c r="C115" s="133"/>
      <c r="D115" s="147" t="s">
        <v>305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135">
        <f>N416</f>
        <v>0</v>
      </c>
      <c r="O115" s="133"/>
      <c r="P115" s="133"/>
      <c r="Q115" s="133"/>
      <c r="R115" s="191"/>
      <c r="T115" s="192"/>
      <c r="U115" s="192"/>
    </row>
    <row r="116" s="1" customFormat="1" ht="21.84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  <c r="T116" s="179"/>
      <c r="U116" s="179"/>
    </row>
    <row r="117" s="1" customFormat="1" ht="29.28" customHeight="1">
      <c r="B117" s="45"/>
      <c r="C117" s="182" t="s">
        <v>197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183">
        <f>ROUND(N118+N119+N120+N121+N122+N123,0)</f>
        <v>0</v>
      </c>
      <c r="O117" s="193"/>
      <c r="P117" s="193"/>
      <c r="Q117" s="193"/>
      <c r="R117" s="47"/>
      <c r="T117" s="194"/>
      <c r="U117" s="195" t="s">
        <v>48</v>
      </c>
    </row>
    <row r="118" s="1" customFormat="1" ht="18" customHeight="1">
      <c r="B118" s="45"/>
      <c r="C118" s="46"/>
      <c r="D118" s="153" t="s">
        <v>198</v>
      </c>
      <c r="E118" s="147"/>
      <c r="F118" s="147"/>
      <c r="G118" s="147"/>
      <c r="H118" s="147"/>
      <c r="I118" s="46"/>
      <c r="J118" s="46"/>
      <c r="K118" s="46"/>
      <c r="L118" s="46"/>
      <c r="M118" s="46"/>
      <c r="N118" s="148">
        <f>ROUND(N89*T118,0)</f>
        <v>0</v>
      </c>
      <c r="O118" s="135"/>
      <c r="P118" s="135"/>
      <c r="Q118" s="135"/>
      <c r="R118" s="47"/>
      <c r="S118" s="196"/>
      <c r="T118" s="197"/>
      <c r="U118" s="198" t="s">
        <v>49</v>
      </c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9" t="s">
        <v>162</v>
      </c>
      <c r="AZ118" s="196"/>
      <c r="BA118" s="196"/>
      <c r="BB118" s="196"/>
      <c r="BC118" s="196"/>
      <c r="BD118" s="196"/>
      <c r="BE118" s="200">
        <f>IF(U118="základní",N118,0)</f>
        <v>0</v>
      </c>
      <c r="BF118" s="200">
        <f>IF(U118="snížená",N118,0)</f>
        <v>0</v>
      </c>
      <c r="BG118" s="200">
        <f>IF(U118="zákl. přenesená",N118,0)</f>
        <v>0</v>
      </c>
      <c r="BH118" s="200">
        <f>IF(U118="sníž. přenesená",N118,0)</f>
        <v>0</v>
      </c>
      <c r="BI118" s="200">
        <f>IF(U118="nulová",N118,0)</f>
        <v>0</v>
      </c>
      <c r="BJ118" s="199" t="s">
        <v>40</v>
      </c>
      <c r="BK118" s="196"/>
      <c r="BL118" s="196"/>
      <c r="BM118" s="196"/>
    </row>
    <row r="119" s="1" customFormat="1" ht="18" customHeight="1">
      <c r="B119" s="45"/>
      <c r="C119" s="46"/>
      <c r="D119" s="153" t="s">
        <v>199</v>
      </c>
      <c r="E119" s="147"/>
      <c r="F119" s="147"/>
      <c r="G119" s="147"/>
      <c r="H119" s="147"/>
      <c r="I119" s="46"/>
      <c r="J119" s="46"/>
      <c r="K119" s="46"/>
      <c r="L119" s="46"/>
      <c r="M119" s="46"/>
      <c r="N119" s="148">
        <f>ROUND(N89*T119,0)</f>
        <v>0</v>
      </c>
      <c r="O119" s="135"/>
      <c r="P119" s="135"/>
      <c r="Q119" s="135"/>
      <c r="R119" s="47"/>
      <c r="S119" s="196"/>
      <c r="T119" s="197"/>
      <c r="U119" s="198" t="s">
        <v>49</v>
      </c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9" t="s">
        <v>162</v>
      </c>
      <c r="AZ119" s="196"/>
      <c r="BA119" s="196"/>
      <c r="BB119" s="196"/>
      <c r="BC119" s="196"/>
      <c r="BD119" s="196"/>
      <c r="BE119" s="200">
        <f>IF(U119="základní",N119,0)</f>
        <v>0</v>
      </c>
      <c r="BF119" s="200">
        <f>IF(U119="snížená",N119,0)</f>
        <v>0</v>
      </c>
      <c r="BG119" s="200">
        <f>IF(U119="zákl. přenesená",N119,0)</f>
        <v>0</v>
      </c>
      <c r="BH119" s="200">
        <f>IF(U119="sníž. přenesená",N119,0)</f>
        <v>0</v>
      </c>
      <c r="BI119" s="200">
        <f>IF(U119="nulová",N119,0)</f>
        <v>0</v>
      </c>
      <c r="BJ119" s="199" t="s">
        <v>40</v>
      </c>
      <c r="BK119" s="196"/>
      <c r="BL119" s="196"/>
      <c r="BM119" s="196"/>
    </row>
    <row r="120" s="1" customFormat="1" ht="18" customHeight="1">
      <c r="B120" s="45"/>
      <c r="C120" s="46"/>
      <c r="D120" s="153" t="s">
        <v>200</v>
      </c>
      <c r="E120" s="147"/>
      <c r="F120" s="147"/>
      <c r="G120" s="147"/>
      <c r="H120" s="147"/>
      <c r="I120" s="46"/>
      <c r="J120" s="46"/>
      <c r="K120" s="46"/>
      <c r="L120" s="46"/>
      <c r="M120" s="46"/>
      <c r="N120" s="148">
        <f>ROUND(N89*T120,0)</f>
        <v>0</v>
      </c>
      <c r="O120" s="135"/>
      <c r="P120" s="135"/>
      <c r="Q120" s="135"/>
      <c r="R120" s="47"/>
      <c r="S120" s="196"/>
      <c r="T120" s="197"/>
      <c r="U120" s="198" t="s">
        <v>49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9" t="s">
        <v>162</v>
      </c>
      <c r="AZ120" s="196"/>
      <c r="BA120" s="196"/>
      <c r="BB120" s="196"/>
      <c r="BC120" s="196"/>
      <c r="BD120" s="196"/>
      <c r="BE120" s="200">
        <f>IF(U120="základní",N120,0)</f>
        <v>0</v>
      </c>
      <c r="BF120" s="200">
        <f>IF(U120="snížená",N120,0)</f>
        <v>0</v>
      </c>
      <c r="BG120" s="200">
        <f>IF(U120="zákl. přenesená",N120,0)</f>
        <v>0</v>
      </c>
      <c r="BH120" s="200">
        <f>IF(U120="sníž. přenesená",N120,0)</f>
        <v>0</v>
      </c>
      <c r="BI120" s="200">
        <f>IF(U120="nulová",N120,0)</f>
        <v>0</v>
      </c>
      <c r="BJ120" s="199" t="s">
        <v>40</v>
      </c>
      <c r="BK120" s="196"/>
      <c r="BL120" s="196"/>
      <c r="BM120" s="196"/>
    </row>
    <row r="121" s="1" customFormat="1" ht="18" customHeight="1">
      <c r="B121" s="45"/>
      <c r="C121" s="46"/>
      <c r="D121" s="153" t="s">
        <v>201</v>
      </c>
      <c r="E121" s="147"/>
      <c r="F121" s="147"/>
      <c r="G121" s="147"/>
      <c r="H121" s="147"/>
      <c r="I121" s="46"/>
      <c r="J121" s="46"/>
      <c r="K121" s="46"/>
      <c r="L121" s="46"/>
      <c r="M121" s="46"/>
      <c r="N121" s="148">
        <f>ROUND(N89*T121,0)</f>
        <v>0</v>
      </c>
      <c r="O121" s="135"/>
      <c r="P121" s="135"/>
      <c r="Q121" s="135"/>
      <c r="R121" s="47"/>
      <c r="S121" s="196"/>
      <c r="T121" s="197"/>
      <c r="U121" s="198" t="s">
        <v>49</v>
      </c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9" t="s">
        <v>162</v>
      </c>
      <c r="AZ121" s="196"/>
      <c r="BA121" s="196"/>
      <c r="BB121" s="196"/>
      <c r="BC121" s="196"/>
      <c r="BD121" s="196"/>
      <c r="BE121" s="200">
        <f>IF(U121="základní",N121,0)</f>
        <v>0</v>
      </c>
      <c r="BF121" s="200">
        <f>IF(U121="snížená",N121,0)</f>
        <v>0</v>
      </c>
      <c r="BG121" s="200">
        <f>IF(U121="zákl. přenesená",N121,0)</f>
        <v>0</v>
      </c>
      <c r="BH121" s="200">
        <f>IF(U121="sníž. přenesená",N121,0)</f>
        <v>0</v>
      </c>
      <c r="BI121" s="200">
        <f>IF(U121="nulová",N121,0)</f>
        <v>0</v>
      </c>
      <c r="BJ121" s="199" t="s">
        <v>40</v>
      </c>
      <c r="BK121" s="196"/>
      <c r="BL121" s="196"/>
      <c r="BM121" s="196"/>
    </row>
    <row r="122" s="1" customFormat="1" ht="18" customHeight="1">
      <c r="B122" s="45"/>
      <c r="C122" s="46"/>
      <c r="D122" s="153" t="s">
        <v>202</v>
      </c>
      <c r="E122" s="147"/>
      <c r="F122" s="147"/>
      <c r="G122" s="147"/>
      <c r="H122" s="147"/>
      <c r="I122" s="46"/>
      <c r="J122" s="46"/>
      <c r="K122" s="46"/>
      <c r="L122" s="46"/>
      <c r="M122" s="46"/>
      <c r="N122" s="148">
        <f>ROUND(N89*T122,0)</f>
        <v>0</v>
      </c>
      <c r="O122" s="135"/>
      <c r="P122" s="135"/>
      <c r="Q122" s="135"/>
      <c r="R122" s="47"/>
      <c r="S122" s="196"/>
      <c r="T122" s="197"/>
      <c r="U122" s="198" t="s">
        <v>49</v>
      </c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9" t="s">
        <v>162</v>
      </c>
      <c r="AZ122" s="196"/>
      <c r="BA122" s="196"/>
      <c r="BB122" s="196"/>
      <c r="BC122" s="196"/>
      <c r="BD122" s="196"/>
      <c r="BE122" s="200">
        <f>IF(U122="základní",N122,0)</f>
        <v>0</v>
      </c>
      <c r="BF122" s="200">
        <f>IF(U122="snížená",N122,0)</f>
        <v>0</v>
      </c>
      <c r="BG122" s="200">
        <f>IF(U122="zákl. přenesená",N122,0)</f>
        <v>0</v>
      </c>
      <c r="BH122" s="200">
        <f>IF(U122="sníž. přenesená",N122,0)</f>
        <v>0</v>
      </c>
      <c r="BI122" s="200">
        <f>IF(U122="nulová",N122,0)</f>
        <v>0</v>
      </c>
      <c r="BJ122" s="199" t="s">
        <v>40</v>
      </c>
      <c r="BK122" s="196"/>
      <c r="BL122" s="196"/>
      <c r="BM122" s="196"/>
    </row>
    <row r="123" s="1" customFormat="1" ht="18" customHeight="1">
      <c r="B123" s="45"/>
      <c r="C123" s="46"/>
      <c r="D123" s="147" t="s">
        <v>203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148">
        <f>ROUND(N89*T123,0)</f>
        <v>0</v>
      </c>
      <c r="O123" s="135"/>
      <c r="P123" s="135"/>
      <c r="Q123" s="135"/>
      <c r="R123" s="47"/>
      <c r="S123" s="196"/>
      <c r="T123" s="201"/>
      <c r="U123" s="202" t="s">
        <v>49</v>
      </c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9" t="s">
        <v>204</v>
      </c>
      <c r="AZ123" s="196"/>
      <c r="BA123" s="196"/>
      <c r="BB123" s="196"/>
      <c r="BC123" s="196"/>
      <c r="BD123" s="196"/>
      <c r="BE123" s="200">
        <f>IF(U123="základní",N123,0)</f>
        <v>0</v>
      </c>
      <c r="BF123" s="200">
        <f>IF(U123="snížená",N123,0)</f>
        <v>0</v>
      </c>
      <c r="BG123" s="200">
        <f>IF(U123="zákl. přenesená",N123,0)</f>
        <v>0</v>
      </c>
      <c r="BH123" s="200">
        <f>IF(U123="sníž. přenesená",N123,0)</f>
        <v>0</v>
      </c>
      <c r="BI123" s="200">
        <f>IF(U123="nulová",N123,0)</f>
        <v>0</v>
      </c>
      <c r="BJ123" s="199" t="s">
        <v>40</v>
      </c>
      <c r="BK123" s="196"/>
      <c r="BL123" s="196"/>
      <c r="BM123" s="196"/>
    </row>
    <row r="124" s="1" customFormat="1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7"/>
      <c r="T124" s="179"/>
      <c r="U124" s="179"/>
    </row>
    <row r="125" s="1" customFormat="1" ht="29.28" customHeight="1">
      <c r="B125" s="45"/>
      <c r="C125" s="158" t="s">
        <v>174</v>
      </c>
      <c r="D125" s="159"/>
      <c r="E125" s="159"/>
      <c r="F125" s="159"/>
      <c r="G125" s="159"/>
      <c r="H125" s="159"/>
      <c r="I125" s="159"/>
      <c r="J125" s="159"/>
      <c r="K125" s="159"/>
      <c r="L125" s="160">
        <f>ROUND(SUM(N89+N117),0)</f>
        <v>0</v>
      </c>
      <c r="M125" s="160"/>
      <c r="N125" s="160"/>
      <c r="O125" s="160"/>
      <c r="P125" s="160"/>
      <c r="Q125" s="160"/>
      <c r="R125" s="47"/>
      <c r="T125" s="179"/>
      <c r="U125" s="179"/>
    </row>
    <row r="126" s="1" customFormat="1" ht="6.96" customHeight="1"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  <c r="T126" s="179"/>
      <c r="U126" s="179"/>
    </row>
    <row r="130" s="1" customFormat="1" ht="6.96" customHeight="1">
      <c r="B130" s="77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9"/>
    </row>
    <row r="131" s="1" customFormat="1" ht="36.96" customHeight="1">
      <c r="B131" s="45"/>
      <c r="C131" s="26" t="s">
        <v>205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s="1" customFormat="1" ht="6.96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s="1" customFormat="1" ht="30" customHeight="1">
      <c r="B133" s="45"/>
      <c r="C133" s="37" t="s">
        <v>19</v>
      </c>
      <c r="D133" s="46"/>
      <c r="E133" s="46"/>
      <c r="F133" s="163" t="str">
        <f>F6</f>
        <v>Dobruška - objekt výuky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46"/>
      <c r="R133" s="47"/>
    </row>
    <row r="134" ht="30" customHeight="1">
      <c r="B134" s="25"/>
      <c r="C134" s="37" t="s">
        <v>181</v>
      </c>
      <c r="D134" s="30"/>
      <c r="E134" s="30"/>
      <c r="F134" s="163" t="s">
        <v>284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28"/>
    </row>
    <row r="135" s="1" customFormat="1" ht="36.96" customHeight="1">
      <c r="B135" s="45"/>
      <c r="C135" s="84" t="s">
        <v>183</v>
      </c>
      <c r="D135" s="46"/>
      <c r="E135" s="46"/>
      <c r="F135" s="86" t="str">
        <f>F8</f>
        <v>001 - Stavební část</v>
      </c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7"/>
    </row>
    <row r="136" s="1" customFormat="1" ht="6.96" customHeight="1"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s="1" customFormat="1" ht="18" customHeight="1">
      <c r="B137" s="45"/>
      <c r="C137" s="37" t="s">
        <v>24</v>
      </c>
      <c r="D137" s="46"/>
      <c r="E137" s="46"/>
      <c r="F137" s="32" t="str">
        <f>F10</f>
        <v>Dobruška</v>
      </c>
      <c r="G137" s="46"/>
      <c r="H137" s="46"/>
      <c r="I137" s="46"/>
      <c r="J137" s="46"/>
      <c r="K137" s="37" t="s">
        <v>26</v>
      </c>
      <c r="L137" s="46"/>
      <c r="M137" s="89" t="str">
        <f>IF(O10="","",O10)</f>
        <v>5. 3. 2018</v>
      </c>
      <c r="N137" s="89"/>
      <c r="O137" s="89"/>
      <c r="P137" s="89"/>
      <c r="Q137" s="46"/>
      <c r="R137" s="47"/>
    </row>
    <row r="138" s="1" customFormat="1" ht="6.96" customHeight="1"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s="1" customFormat="1">
      <c r="B139" s="45"/>
      <c r="C139" s="37" t="s">
        <v>28</v>
      </c>
      <c r="D139" s="46"/>
      <c r="E139" s="46"/>
      <c r="F139" s="32" t="str">
        <f>E13</f>
        <v>SŠ - Podorlické vzdělávací centrum Dobruška</v>
      </c>
      <c r="G139" s="46"/>
      <c r="H139" s="46"/>
      <c r="I139" s="46"/>
      <c r="J139" s="46"/>
      <c r="K139" s="37" t="s">
        <v>35</v>
      </c>
      <c r="L139" s="46"/>
      <c r="M139" s="32" t="str">
        <f>E19</f>
        <v>ApA Architektonicko-projekt.ateliér Vamberk s.r.o.</v>
      </c>
      <c r="N139" s="32"/>
      <c r="O139" s="32"/>
      <c r="P139" s="32"/>
      <c r="Q139" s="32"/>
      <c r="R139" s="47"/>
    </row>
    <row r="140" s="1" customFormat="1" ht="14.4" customHeight="1">
      <c r="B140" s="45"/>
      <c r="C140" s="37" t="s">
        <v>33</v>
      </c>
      <c r="D140" s="46"/>
      <c r="E140" s="46"/>
      <c r="F140" s="32" t="str">
        <f>IF(E16="","",E16)</f>
        <v>Vyplň údaj</v>
      </c>
      <c r="G140" s="46"/>
      <c r="H140" s="46"/>
      <c r="I140" s="46"/>
      <c r="J140" s="46"/>
      <c r="K140" s="37" t="s">
        <v>41</v>
      </c>
      <c r="L140" s="46"/>
      <c r="M140" s="32" t="str">
        <f>E22</f>
        <v>ApA Architektonicko-projekt.ateliér Vamberk s.r.o.</v>
      </c>
      <c r="N140" s="32"/>
      <c r="O140" s="32"/>
      <c r="P140" s="32"/>
      <c r="Q140" s="32"/>
      <c r="R140" s="47"/>
    </row>
    <row r="141" s="1" customFormat="1" ht="10.32" customHeight="1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7"/>
    </row>
    <row r="142" s="9" customFormat="1" ht="29.28" customHeight="1">
      <c r="B142" s="203"/>
      <c r="C142" s="204" t="s">
        <v>206</v>
      </c>
      <c r="D142" s="205" t="s">
        <v>207</v>
      </c>
      <c r="E142" s="205" t="s">
        <v>66</v>
      </c>
      <c r="F142" s="205" t="s">
        <v>208</v>
      </c>
      <c r="G142" s="205"/>
      <c r="H142" s="205"/>
      <c r="I142" s="205"/>
      <c r="J142" s="205" t="s">
        <v>209</v>
      </c>
      <c r="K142" s="205" t="s">
        <v>210</v>
      </c>
      <c r="L142" s="205" t="s">
        <v>211</v>
      </c>
      <c r="M142" s="205"/>
      <c r="N142" s="205" t="s">
        <v>187</v>
      </c>
      <c r="O142" s="205"/>
      <c r="P142" s="205"/>
      <c r="Q142" s="206"/>
      <c r="R142" s="207"/>
      <c r="T142" s="105" t="s">
        <v>212</v>
      </c>
      <c r="U142" s="106" t="s">
        <v>48</v>
      </c>
      <c r="V142" s="106" t="s">
        <v>213</v>
      </c>
      <c r="W142" s="106" t="s">
        <v>214</v>
      </c>
      <c r="X142" s="106" t="s">
        <v>215</v>
      </c>
      <c r="Y142" s="106" t="s">
        <v>216</v>
      </c>
      <c r="Z142" s="106" t="s">
        <v>217</v>
      </c>
      <c r="AA142" s="107" t="s">
        <v>218</v>
      </c>
    </row>
    <row r="143" s="1" customFormat="1" ht="29.28" customHeight="1">
      <c r="B143" s="45"/>
      <c r="C143" s="109" t="s">
        <v>184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208">
        <f>BK143</f>
        <v>0</v>
      </c>
      <c r="O143" s="209"/>
      <c r="P143" s="209"/>
      <c r="Q143" s="209"/>
      <c r="R143" s="47"/>
      <c r="T143" s="108"/>
      <c r="U143" s="66"/>
      <c r="V143" s="66"/>
      <c r="W143" s="210">
        <f>W144+W251+W415+W418</f>
        <v>0</v>
      </c>
      <c r="X143" s="66"/>
      <c r="Y143" s="210">
        <f>Y144+Y251+Y415+Y418</f>
        <v>111.54608052000003</v>
      </c>
      <c r="Z143" s="66"/>
      <c r="AA143" s="211">
        <f>AA144+AA251+AA415+AA418</f>
        <v>0</v>
      </c>
      <c r="AT143" s="21" t="s">
        <v>83</v>
      </c>
      <c r="AU143" s="21" t="s">
        <v>189</v>
      </c>
      <c r="BK143" s="212">
        <f>BK144+BK251+BK415+BK418</f>
        <v>0</v>
      </c>
    </row>
    <row r="144" s="10" customFormat="1" ht="37.44001" customHeight="1">
      <c r="B144" s="213"/>
      <c r="C144" s="214"/>
      <c r="D144" s="215" t="s">
        <v>190</v>
      </c>
      <c r="E144" s="215"/>
      <c r="F144" s="215"/>
      <c r="G144" s="215"/>
      <c r="H144" s="215"/>
      <c r="I144" s="215"/>
      <c r="J144" s="215"/>
      <c r="K144" s="215"/>
      <c r="L144" s="215"/>
      <c r="M144" s="215"/>
      <c r="N144" s="216">
        <f>BK144</f>
        <v>0</v>
      </c>
      <c r="O144" s="187"/>
      <c r="P144" s="187"/>
      <c r="Q144" s="187"/>
      <c r="R144" s="217"/>
      <c r="T144" s="218"/>
      <c r="U144" s="214"/>
      <c r="V144" s="214"/>
      <c r="W144" s="219">
        <f>W145+W156+W163+W186+W199+W235+W249</f>
        <v>0</v>
      </c>
      <c r="X144" s="214"/>
      <c r="Y144" s="219">
        <f>Y145+Y156+Y163+Y186+Y199+Y235+Y249</f>
        <v>108.15312166000003</v>
      </c>
      <c r="Z144" s="214"/>
      <c r="AA144" s="220">
        <f>AA145+AA156+AA163+AA186+AA199+AA235+AA249</f>
        <v>0</v>
      </c>
      <c r="AR144" s="221" t="s">
        <v>40</v>
      </c>
      <c r="AT144" s="222" t="s">
        <v>83</v>
      </c>
      <c r="AU144" s="222" t="s">
        <v>84</v>
      </c>
      <c r="AY144" s="221" t="s">
        <v>219</v>
      </c>
      <c r="BK144" s="223">
        <f>BK145+BK156+BK163+BK186+BK199+BK235+BK249</f>
        <v>0</v>
      </c>
    </row>
    <row r="145" s="10" customFormat="1" ht="19.92" customHeight="1">
      <c r="B145" s="213"/>
      <c r="C145" s="214"/>
      <c r="D145" s="224" t="s">
        <v>191</v>
      </c>
      <c r="E145" s="224"/>
      <c r="F145" s="224"/>
      <c r="G145" s="224"/>
      <c r="H145" s="224"/>
      <c r="I145" s="224"/>
      <c r="J145" s="224"/>
      <c r="K145" s="224"/>
      <c r="L145" s="224"/>
      <c r="M145" s="224"/>
      <c r="N145" s="225">
        <f>BK145</f>
        <v>0</v>
      </c>
      <c r="O145" s="226"/>
      <c r="P145" s="226"/>
      <c r="Q145" s="226"/>
      <c r="R145" s="217"/>
      <c r="T145" s="218"/>
      <c r="U145" s="214"/>
      <c r="V145" s="214"/>
      <c r="W145" s="219">
        <f>SUM(W146:W155)</f>
        <v>0</v>
      </c>
      <c r="X145" s="214"/>
      <c r="Y145" s="219">
        <f>SUM(Y146:Y155)</f>
        <v>0</v>
      </c>
      <c r="Z145" s="214"/>
      <c r="AA145" s="220">
        <f>SUM(AA146:AA155)</f>
        <v>0</v>
      </c>
      <c r="AR145" s="221" t="s">
        <v>40</v>
      </c>
      <c r="AT145" s="222" t="s">
        <v>83</v>
      </c>
      <c r="AU145" s="222" t="s">
        <v>40</v>
      </c>
      <c r="AY145" s="221" t="s">
        <v>219</v>
      </c>
      <c r="BK145" s="223">
        <f>SUM(BK146:BK155)</f>
        <v>0</v>
      </c>
    </row>
    <row r="146" s="1" customFormat="1" ht="25.5" customHeight="1">
      <c r="B146" s="45"/>
      <c r="C146" s="227" t="s">
        <v>40</v>
      </c>
      <c r="D146" s="227" t="s">
        <v>220</v>
      </c>
      <c r="E146" s="228" t="s">
        <v>306</v>
      </c>
      <c r="F146" s="229" t="s">
        <v>307</v>
      </c>
      <c r="G146" s="229"/>
      <c r="H146" s="229"/>
      <c r="I146" s="229"/>
      <c r="J146" s="230" t="s">
        <v>231</v>
      </c>
      <c r="K146" s="231">
        <v>230.024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224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308</v>
      </c>
    </row>
    <row r="147" s="1" customFormat="1" ht="25.5" customHeight="1">
      <c r="B147" s="45"/>
      <c r="C147" s="227" t="s">
        <v>93</v>
      </c>
      <c r="D147" s="227" t="s">
        <v>220</v>
      </c>
      <c r="E147" s="228" t="s">
        <v>309</v>
      </c>
      <c r="F147" s="229" t="s">
        <v>310</v>
      </c>
      <c r="G147" s="229"/>
      <c r="H147" s="229"/>
      <c r="I147" s="229"/>
      <c r="J147" s="230" t="s">
        <v>231</v>
      </c>
      <c r="K147" s="231">
        <v>489.75299999999999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224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311</v>
      </c>
    </row>
    <row r="148" s="1" customFormat="1" ht="25.5" customHeight="1">
      <c r="B148" s="45"/>
      <c r="C148" s="227" t="s">
        <v>101</v>
      </c>
      <c r="D148" s="227" t="s">
        <v>220</v>
      </c>
      <c r="E148" s="228" t="s">
        <v>312</v>
      </c>
      <c r="F148" s="229" t="s">
        <v>313</v>
      </c>
      <c r="G148" s="229"/>
      <c r="H148" s="229"/>
      <c r="I148" s="229"/>
      <c r="J148" s="230" t="s">
        <v>231</v>
      </c>
      <c r="K148" s="231">
        <v>6.7999999999999998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224</v>
      </c>
      <c r="AT148" s="21" t="s">
        <v>220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224</v>
      </c>
      <c r="BM148" s="21" t="s">
        <v>314</v>
      </c>
    </row>
    <row r="149" s="1" customFormat="1" ht="25.5" customHeight="1">
      <c r="B149" s="45"/>
      <c r="C149" s="227" t="s">
        <v>224</v>
      </c>
      <c r="D149" s="227" t="s">
        <v>220</v>
      </c>
      <c r="E149" s="228" t="s">
        <v>315</v>
      </c>
      <c r="F149" s="229" t="s">
        <v>316</v>
      </c>
      <c r="G149" s="229"/>
      <c r="H149" s="229"/>
      <c r="I149" s="229"/>
      <c r="J149" s="230" t="s">
        <v>231</v>
      </c>
      <c r="K149" s="231">
        <v>143.511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224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224</v>
      </c>
      <c r="BM149" s="21" t="s">
        <v>317</v>
      </c>
    </row>
    <row r="150" s="1" customFormat="1" ht="25.5" customHeight="1">
      <c r="B150" s="45"/>
      <c r="C150" s="227" t="s">
        <v>236</v>
      </c>
      <c r="D150" s="227" t="s">
        <v>220</v>
      </c>
      <c r="E150" s="228" t="s">
        <v>318</v>
      </c>
      <c r="F150" s="229" t="s">
        <v>319</v>
      </c>
      <c r="G150" s="229"/>
      <c r="H150" s="229"/>
      <c r="I150" s="229"/>
      <c r="J150" s="230" t="s">
        <v>231</v>
      </c>
      <c r="K150" s="231">
        <v>623.65200000000004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224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224</v>
      </c>
      <c r="BM150" s="21" t="s">
        <v>320</v>
      </c>
    </row>
    <row r="151" s="1" customFormat="1" ht="25.5" customHeight="1">
      <c r="B151" s="45"/>
      <c r="C151" s="227" t="s">
        <v>241</v>
      </c>
      <c r="D151" s="227" t="s">
        <v>220</v>
      </c>
      <c r="E151" s="228" t="s">
        <v>321</v>
      </c>
      <c r="F151" s="229" t="s">
        <v>322</v>
      </c>
      <c r="G151" s="229"/>
      <c r="H151" s="229"/>
      <c r="I151" s="229"/>
      <c r="J151" s="230" t="s">
        <v>231</v>
      </c>
      <c r="K151" s="231">
        <v>623.65200000000004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224</v>
      </c>
      <c r="AT151" s="21" t="s">
        <v>220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224</v>
      </c>
      <c r="BM151" s="21" t="s">
        <v>323</v>
      </c>
    </row>
    <row r="152" s="1" customFormat="1" ht="16.5" customHeight="1">
      <c r="B152" s="45"/>
      <c r="C152" s="227" t="s">
        <v>245</v>
      </c>
      <c r="D152" s="227" t="s">
        <v>220</v>
      </c>
      <c r="E152" s="228" t="s">
        <v>324</v>
      </c>
      <c r="F152" s="229" t="s">
        <v>325</v>
      </c>
      <c r="G152" s="229"/>
      <c r="H152" s="229"/>
      <c r="I152" s="229"/>
      <c r="J152" s="230" t="s">
        <v>231</v>
      </c>
      <c r="K152" s="231">
        <v>623.65200000000004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224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224</v>
      </c>
      <c r="BM152" s="21" t="s">
        <v>326</v>
      </c>
    </row>
    <row r="153" s="1" customFormat="1" ht="25.5" customHeight="1">
      <c r="B153" s="45"/>
      <c r="C153" s="227" t="s">
        <v>249</v>
      </c>
      <c r="D153" s="227" t="s">
        <v>220</v>
      </c>
      <c r="E153" s="228" t="s">
        <v>327</v>
      </c>
      <c r="F153" s="229" t="s">
        <v>328</v>
      </c>
      <c r="G153" s="229"/>
      <c r="H153" s="229"/>
      <c r="I153" s="229"/>
      <c r="J153" s="230" t="s">
        <v>239</v>
      </c>
      <c r="K153" s="231">
        <v>1122.5740000000001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224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224</v>
      </c>
      <c r="BM153" s="21" t="s">
        <v>329</v>
      </c>
    </row>
    <row r="154" s="1" customFormat="1" ht="25.5" customHeight="1">
      <c r="B154" s="45"/>
      <c r="C154" s="227" t="s">
        <v>253</v>
      </c>
      <c r="D154" s="227" t="s">
        <v>220</v>
      </c>
      <c r="E154" s="228" t="s">
        <v>330</v>
      </c>
      <c r="F154" s="229" t="s">
        <v>331</v>
      </c>
      <c r="G154" s="229"/>
      <c r="H154" s="229"/>
      <c r="I154" s="229"/>
      <c r="J154" s="230" t="s">
        <v>231</v>
      </c>
      <c r="K154" s="231">
        <v>118.2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224</v>
      </c>
      <c r="AT154" s="21" t="s">
        <v>220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224</v>
      </c>
      <c r="BM154" s="21" t="s">
        <v>332</v>
      </c>
    </row>
    <row r="155" s="1" customFormat="1" ht="38.25" customHeight="1">
      <c r="B155" s="45"/>
      <c r="C155" s="227" t="s">
        <v>257</v>
      </c>
      <c r="D155" s="227" t="s">
        <v>220</v>
      </c>
      <c r="E155" s="228" t="s">
        <v>333</v>
      </c>
      <c r="F155" s="229" t="s">
        <v>334</v>
      </c>
      <c r="G155" s="229"/>
      <c r="H155" s="229"/>
      <c r="I155" s="229"/>
      <c r="J155" s="230" t="s">
        <v>223</v>
      </c>
      <c r="K155" s="231">
        <v>1150.1199999999999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224</v>
      </c>
      <c r="AT155" s="21" t="s">
        <v>220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224</v>
      </c>
      <c r="BM155" s="21" t="s">
        <v>335</v>
      </c>
    </row>
    <row r="156" s="10" customFormat="1" ht="29.88" customHeight="1">
      <c r="B156" s="213"/>
      <c r="C156" s="214"/>
      <c r="D156" s="224" t="s">
        <v>286</v>
      </c>
      <c r="E156" s="224"/>
      <c r="F156" s="224"/>
      <c r="G156" s="224"/>
      <c r="H156" s="224"/>
      <c r="I156" s="224"/>
      <c r="J156" s="224"/>
      <c r="K156" s="224"/>
      <c r="L156" s="224"/>
      <c r="M156" s="224"/>
      <c r="N156" s="238">
        <f>BK156</f>
        <v>0</v>
      </c>
      <c r="O156" s="239"/>
      <c r="P156" s="239"/>
      <c r="Q156" s="239"/>
      <c r="R156" s="217"/>
      <c r="T156" s="218"/>
      <c r="U156" s="214"/>
      <c r="V156" s="214"/>
      <c r="W156" s="219">
        <f>SUM(W157:W162)</f>
        <v>0</v>
      </c>
      <c r="X156" s="214"/>
      <c r="Y156" s="219">
        <f>SUM(Y157:Y162)</f>
        <v>0</v>
      </c>
      <c r="Z156" s="214"/>
      <c r="AA156" s="220">
        <f>SUM(AA157:AA162)</f>
        <v>0</v>
      </c>
      <c r="AR156" s="221" t="s">
        <v>40</v>
      </c>
      <c r="AT156" s="222" t="s">
        <v>83</v>
      </c>
      <c r="AU156" s="222" t="s">
        <v>40</v>
      </c>
      <c r="AY156" s="221" t="s">
        <v>219</v>
      </c>
      <c r="BK156" s="223">
        <f>SUM(BK157:BK162)</f>
        <v>0</v>
      </c>
    </row>
    <row r="157" s="1" customFormat="1" ht="25.5" customHeight="1">
      <c r="B157" s="45"/>
      <c r="C157" s="227" t="s">
        <v>261</v>
      </c>
      <c r="D157" s="227" t="s">
        <v>220</v>
      </c>
      <c r="E157" s="228" t="s">
        <v>336</v>
      </c>
      <c r="F157" s="229" t="s">
        <v>337</v>
      </c>
      <c r="G157" s="229"/>
      <c r="H157" s="229"/>
      <c r="I157" s="229"/>
      <c r="J157" s="230" t="s">
        <v>231</v>
      </c>
      <c r="K157" s="231">
        <v>141.011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224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224</v>
      </c>
      <c r="BM157" s="21" t="s">
        <v>338</v>
      </c>
    </row>
    <row r="158" s="1" customFormat="1" ht="38.25" customHeight="1">
      <c r="B158" s="45"/>
      <c r="C158" s="227" t="s">
        <v>265</v>
      </c>
      <c r="D158" s="227" t="s">
        <v>220</v>
      </c>
      <c r="E158" s="228" t="s">
        <v>339</v>
      </c>
      <c r="F158" s="229" t="s">
        <v>340</v>
      </c>
      <c r="G158" s="229"/>
      <c r="H158" s="229"/>
      <c r="I158" s="229"/>
      <c r="J158" s="230" t="s">
        <v>231</v>
      </c>
      <c r="K158" s="231">
        <v>15.959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224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224</v>
      </c>
      <c r="BM158" s="21" t="s">
        <v>341</v>
      </c>
    </row>
    <row r="159" s="1" customFormat="1" ht="25.5" customHeight="1">
      <c r="B159" s="45"/>
      <c r="C159" s="227" t="s">
        <v>270</v>
      </c>
      <c r="D159" s="227" t="s">
        <v>220</v>
      </c>
      <c r="E159" s="228" t="s">
        <v>342</v>
      </c>
      <c r="F159" s="229" t="s">
        <v>343</v>
      </c>
      <c r="G159" s="229"/>
      <c r="H159" s="229"/>
      <c r="I159" s="229"/>
      <c r="J159" s="230" t="s">
        <v>231</v>
      </c>
      <c r="K159" s="231">
        <v>197.94999999999999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224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224</v>
      </c>
      <c r="BM159" s="21" t="s">
        <v>344</v>
      </c>
    </row>
    <row r="160" s="1" customFormat="1" ht="16.5" customHeight="1">
      <c r="B160" s="45"/>
      <c r="C160" s="227" t="s">
        <v>275</v>
      </c>
      <c r="D160" s="227" t="s">
        <v>220</v>
      </c>
      <c r="E160" s="228" t="s">
        <v>345</v>
      </c>
      <c r="F160" s="229" t="s">
        <v>346</v>
      </c>
      <c r="G160" s="229"/>
      <c r="H160" s="229"/>
      <c r="I160" s="229"/>
      <c r="J160" s="230" t="s">
        <v>223</v>
      </c>
      <c r="K160" s="231">
        <v>63.280000000000001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224</v>
      </c>
      <c r="AT160" s="21" t="s">
        <v>220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224</v>
      </c>
      <c r="BM160" s="21" t="s">
        <v>347</v>
      </c>
    </row>
    <row r="161" s="1" customFormat="1" ht="16.5" customHeight="1">
      <c r="B161" s="45"/>
      <c r="C161" s="227" t="s">
        <v>11</v>
      </c>
      <c r="D161" s="227" t="s">
        <v>220</v>
      </c>
      <c r="E161" s="228" t="s">
        <v>348</v>
      </c>
      <c r="F161" s="229" t="s">
        <v>349</v>
      </c>
      <c r="G161" s="229"/>
      <c r="H161" s="229"/>
      <c r="I161" s="229"/>
      <c r="J161" s="230" t="s">
        <v>223</v>
      </c>
      <c r="K161" s="231">
        <v>63.280000000000001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224</v>
      </c>
      <c r="AT161" s="21" t="s">
        <v>220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224</v>
      </c>
      <c r="BM161" s="21" t="s">
        <v>350</v>
      </c>
    </row>
    <row r="162" s="1" customFormat="1" ht="25.5" customHeight="1">
      <c r="B162" s="45"/>
      <c r="C162" s="227" t="s">
        <v>268</v>
      </c>
      <c r="D162" s="227" t="s">
        <v>220</v>
      </c>
      <c r="E162" s="228" t="s">
        <v>351</v>
      </c>
      <c r="F162" s="229" t="s">
        <v>352</v>
      </c>
      <c r="G162" s="229"/>
      <c r="H162" s="229"/>
      <c r="I162" s="229"/>
      <c r="J162" s="230" t="s">
        <v>239</v>
      </c>
      <c r="K162" s="231">
        <v>6.4619999999999997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224</v>
      </c>
      <c r="AT162" s="21" t="s">
        <v>220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224</v>
      </c>
      <c r="BM162" s="21" t="s">
        <v>353</v>
      </c>
    </row>
    <row r="163" s="10" customFormat="1" ht="29.88" customHeight="1">
      <c r="B163" s="213"/>
      <c r="C163" s="214"/>
      <c r="D163" s="224" t="s">
        <v>287</v>
      </c>
      <c r="E163" s="224"/>
      <c r="F163" s="224"/>
      <c r="G163" s="224"/>
      <c r="H163" s="224"/>
      <c r="I163" s="224"/>
      <c r="J163" s="224"/>
      <c r="K163" s="224"/>
      <c r="L163" s="224"/>
      <c r="M163" s="224"/>
      <c r="N163" s="238">
        <f>BK163</f>
        <v>0</v>
      </c>
      <c r="O163" s="239"/>
      <c r="P163" s="239"/>
      <c r="Q163" s="239"/>
      <c r="R163" s="217"/>
      <c r="T163" s="218"/>
      <c r="U163" s="214"/>
      <c r="V163" s="214"/>
      <c r="W163" s="219">
        <f>SUM(W164:W185)</f>
        <v>0</v>
      </c>
      <c r="X163" s="214"/>
      <c r="Y163" s="219">
        <f>SUM(Y164:Y185)</f>
        <v>82.412825000000012</v>
      </c>
      <c r="Z163" s="214"/>
      <c r="AA163" s="220">
        <f>SUM(AA164:AA185)</f>
        <v>0</v>
      </c>
      <c r="AR163" s="221" t="s">
        <v>40</v>
      </c>
      <c r="AT163" s="222" t="s">
        <v>83</v>
      </c>
      <c r="AU163" s="222" t="s">
        <v>40</v>
      </c>
      <c r="AY163" s="221" t="s">
        <v>219</v>
      </c>
      <c r="BK163" s="223">
        <f>SUM(BK164:BK185)</f>
        <v>0</v>
      </c>
    </row>
    <row r="164" s="1" customFormat="1" ht="38.25" customHeight="1">
      <c r="B164" s="45"/>
      <c r="C164" s="227" t="s">
        <v>354</v>
      </c>
      <c r="D164" s="227" t="s">
        <v>220</v>
      </c>
      <c r="E164" s="228" t="s">
        <v>355</v>
      </c>
      <c r="F164" s="229" t="s">
        <v>356</v>
      </c>
      <c r="G164" s="229"/>
      <c r="H164" s="229"/>
      <c r="I164" s="229"/>
      <c r="J164" s="230" t="s">
        <v>223</v>
      </c>
      <c r="K164" s="231">
        <v>543.57899999999995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224</v>
      </c>
      <c r="AT164" s="21" t="s">
        <v>220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224</v>
      </c>
      <c r="BM164" s="21" t="s">
        <v>357</v>
      </c>
    </row>
    <row r="165" s="1" customFormat="1" ht="38.25" customHeight="1">
      <c r="B165" s="45"/>
      <c r="C165" s="227" t="s">
        <v>358</v>
      </c>
      <c r="D165" s="227" t="s">
        <v>220</v>
      </c>
      <c r="E165" s="228" t="s">
        <v>359</v>
      </c>
      <c r="F165" s="229" t="s">
        <v>360</v>
      </c>
      <c r="G165" s="229"/>
      <c r="H165" s="229"/>
      <c r="I165" s="229"/>
      <c r="J165" s="230" t="s">
        <v>223</v>
      </c>
      <c r="K165" s="231">
        <v>372.25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0.22090000000000001</v>
      </c>
      <c r="Y165" s="236">
        <f>X165*K165</f>
        <v>82.230025000000012</v>
      </c>
      <c r="Z165" s="236">
        <v>0</v>
      </c>
      <c r="AA165" s="237">
        <f>Z165*K165</f>
        <v>0</v>
      </c>
      <c r="AR165" s="21" t="s">
        <v>224</v>
      </c>
      <c r="AT165" s="21" t="s">
        <v>220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224</v>
      </c>
      <c r="BM165" s="21" t="s">
        <v>361</v>
      </c>
    </row>
    <row r="166" s="1" customFormat="1" ht="38.25" customHeight="1">
      <c r="B166" s="45"/>
      <c r="C166" s="227" t="s">
        <v>362</v>
      </c>
      <c r="D166" s="227" t="s">
        <v>220</v>
      </c>
      <c r="E166" s="228" t="s">
        <v>363</v>
      </c>
      <c r="F166" s="229" t="s">
        <v>364</v>
      </c>
      <c r="G166" s="229"/>
      <c r="H166" s="229"/>
      <c r="I166" s="229"/>
      <c r="J166" s="230" t="s">
        <v>223</v>
      </c>
      <c r="K166" s="231">
        <v>558.50999999999999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224</v>
      </c>
      <c r="AT166" s="21" t="s">
        <v>220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224</v>
      </c>
      <c r="BM166" s="21" t="s">
        <v>365</v>
      </c>
    </row>
    <row r="167" s="1" customFormat="1" ht="38.25" customHeight="1">
      <c r="B167" s="45"/>
      <c r="C167" s="227" t="s">
        <v>366</v>
      </c>
      <c r="D167" s="227" t="s">
        <v>220</v>
      </c>
      <c r="E167" s="228" t="s">
        <v>367</v>
      </c>
      <c r="F167" s="229" t="s">
        <v>368</v>
      </c>
      <c r="G167" s="229"/>
      <c r="H167" s="229"/>
      <c r="I167" s="229"/>
      <c r="J167" s="230" t="s">
        <v>223</v>
      </c>
      <c r="K167" s="231">
        <v>1088.432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22</v>
      </c>
      <c r="U167" s="55" t="s">
        <v>49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224</v>
      </c>
      <c r="AT167" s="21" t="s">
        <v>220</v>
      </c>
      <c r="AU167" s="21" t="s">
        <v>93</v>
      </c>
      <c r="AY167" s="21" t="s">
        <v>219</v>
      </c>
      <c r="BE167" s="152">
        <f>IF(U167="základní",N167,0)</f>
        <v>0</v>
      </c>
      <c r="BF167" s="152">
        <f>IF(U167="snížená",N167,0)</f>
        <v>0</v>
      </c>
      <c r="BG167" s="152">
        <f>IF(U167="zákl. přenesená",N167,0)</f>
        <v>0</v>
      </c>
      <c r="BH167" s="152">
        <f>IF(U167="sníž. přenesená",N167,0)</f>
        <v>0</v>
      </c>
      <c r="BI167" s="152">
        <f>IF(U167="nulová",N167,0)</f>
        <v>0</v>
      </c>
      <c r="BJ167" s="21" t="s">
        <v>40</v>
      </c>
      <c r="BK167" s="152">
        <f>ROUND(L167*K167,2)</f>
        <v>0</v>
      </c>
      <c r="BL167" s="21" t="s">
        <v>224</v>
      </c>
      <c r="BM167" s="21" t="s">
        <v>369</v>
      </c>
    </row>
    <row r="168" s="1" customFormat="1" ht="25.5" customHeight="1">
      <c r="B168" s="45"/>
      <c r="C168" s="227" t="s">
        <v>10</v>
      </c>
      <c r="D168" s="227" t="s">
        <v>220</v>
      </c>
      <c r="E168" s="228" t="s">
        <v>370</v>
      </c>
      <c r="F168" s="229" t="s">
        <v>371</v>
      </c>
      <c r="G168" s="229"/>
      <c r="H168" s="229"/>
      <c r="I168" s="229"/>
      <c r="J168" s="230" t="s">
        <v>372</v>
      </c>
      <c r="K168" s="231">
        <v>10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0.018280000000000001</v>
      </c>
      <c r="Y168" s="236">
        <f>X168*K168</f>
        <v>0.18280000000000002</v>
      </c>
      <c r="Z168" s="236">
        <v>0</v>
      </c>
      <c r="AA168" s="237">
        <f>Z168*K168</f>
        <v>0</v>
      </c>
      <c r="AR168" s="21" t="s">
        <v>224</v>
      </c>
      <c r="AT168" s="21" t="s">
        <v>220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224</v>
      </c>
      <c r="BM168" s="21" t="s">
        <v>373</v>
      </c>
    </row>
    <row r="169" s="1" customFormat="1" ht="25.5" customHeight="1">
      <c r="B169" s="45"/>
      <c r="C169" s="227" t="s">
        <v>374</v>
      </c>
      <c r="D169" s="227" t="s">
        <v>220</v>
      </c>
      <c r="E169" s="228" t="s">
        <v>375</v>
      </c>
      <c r="F169" s="229" t="s">
        <v>376</v>
      </c>
      <c r="G169" s="229"/>
      <c r="H169" s="229"/>
      <c r="I169" s="229"/>
      <c r="J169" s="230" t="s">
        <v>372</v>
      </c>
      <c r="K169" s="231">
        <v>29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22</v>
      </c>
      <c r="U169" s="55" t="s">
        <v>49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224</v>
      </c>
      <c r="AT169" s="21" t="s">
        <v>220</v>
      </c>
      <c r="AU169" s="21" t="s">
        <v>93</v>
      </c>
      <c r="AY169" s="21" t="s">
        <v>219</v>
      </c>
      <c r="BE169" s="152">
        <f>IF(U169="základní",N169,0)</f>
        <v>0</v>
      </c>
      <c r="BF169" s="152">
        <f>IF(U169="snížená",N169,0)</f>
        <v>0</v>
      </c>
      <c r="BG169" s="152">
        <f>IF(U169="zákl. přenesená",N169,0)</f>
        <v>0</v>
      </c>
      <c r="BH169" s="152">
        <f>IF(U169="sníž. přenesená",N169,0)</f>
        <v>0</v>
      </c>
      <c r="BI169" s="152">
        <f>IF(U169="nulová",N169,0)</f>
        <v>0</v>
      </c>
      <c r="BJ169" s="21" t="s">
        <v>40</v>
      </c>
      <c r="BK169" s="152">
        <f>ROUND(L169*K169,2)</f>
        <v>0</v>
      </c>
      <c r="BL169" s="21" t="s">
        <v>224</v>
      </c>
      <c r="BM169" s="21" t="s">
        <v>377</v>
      </c>
    </row>
    <row r="170" s="1" customFormat="1" ht="25.5" customHeight="1">
      <c r="B170" s="45"/>
      <c r="C170" s="227" t="s">
        <v>378</v>
      </c>
      <c r="D170" s="227" t="s">
        <v>220</v>
      </c>
      <c r="E170" s="228" t="s">
        <v>379</v>
      </c>
      <c r="F170" s="229" t="s">
        <v>380</v>
      </c>
      <c r="G170" s="229"/>
      <c r="H170" s="229"/>
      <c r="I170" s="229"/>
      <c r="J170" s="230" t="s">
        <v>372</v>
      </c>
      <c r="K170" s="231">
        <v>2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224</v>
      </c>
      <c r="AT170" s="21" t="s">
        <v>220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224</v>
      </c>
      <c r="BM170" s="21" t="s">
        <v>381</v>
      </c>
    </row>
    <row r="171" s="1" customFormat="1" ht="25.5" customHeight="1">
      <c r="B171" s="45"/>
      <c r="C171" s="227" t="s">
        <v>382</v>
      </c>
      <c r="D171" s="227" t="s">
        <v>220</v>
      </c>
      <c r="E171" s="228" t="s">
        <v>383</v>
      </c>
      <c r="F171" s="229" t="s">
        <v>384</v>
      </c>
      <c r="G171" s="229"/>
      <c r="H171" s="229"/>
      <c r="I171" s="229"/>
      <c r="J171" s="230" t="s">
        <v>372</v>
      </c>
      <c r="K171" s="231">
        <v>7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224</v>
      </c>
      <c r="AT171" s="21" t="s">
        <v>220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224</v>
      </c>
      <c r="BM171" s="21" t="s">
        <v>385</v>
      </c>
    </row>
    <row r="172" s="1" customFormat="1" ht="25.5" customHeight="1">
      <c r="B172" s="45"/>
      <c r="C172" s="227" t="s">
        <v>386</v>
      </c>
      <c r="D172" s="227" t="s">
        <v>220</v>
      </c>
      <c r="E172" s="228" t="s">
        <v>387</v>
      </c>
      <c r="F172" s="229" t="s">
        <v>388</v>
      </c>
      <c r="G172" s="229"/>
      <c r="H172" s="229"/>
      <c r="I172" s="229"/>
      <c r="J172" s="230" t="s">
        <v>372</v>
      </c>
      <c r="K172" s="231">
        <v>68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224</v>
      </c>
      <c r="AT172" s="21" t="s">
        <v>220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224</v>
      </c>
      <c r="BM172" s="21" t="s">
        <v>389</v>
      </c>
    </row>
    <row r="173" s="1" customFormat="1" ht="25.5" customHeight="1">
      <c r="B173" s="45"/>
      <c r="C173" s="227" t="s">
        <v>390</v>
      </c>
      <c r="D173" s="227" t="s">
        <v>220</v>
      </c>
      <c r="E173" s="228" t="s">
        <v>391</v>
      </c>
      <c r="F173" s="229" t="s">
        <v>392</v>
      </c>
      <c r="G173" s="229"/>
      <c r="H173" s="229"/>
      <c r="I173" s="229"/>
      <c r="J173" s="230" t="s">
        <v>372</v>
      </c>
      <c r="K173" s="231">
        <v>300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22</v>
      </c>
      <c r="U173" s="55" t="s">
        <v>49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224</v>
      </c>
      <c r="AT173" s="21" t="s">
        <v>220</v>
      </c>
      <c r="AU173" s="21" t="s">
        <v>93</v>
      </c>
      <c r="AY173" s="21" t="s">
        <v>219</v>
      </c>
      <c r="BE173" s="152">
        <f>IF(U173="základní",N173,0)</f>
        <v>0</v>
      </c>
      <c r="BF173" s="152">
        <f>IF(U173="snížená",N173,0)</f>
        <v>0</v>
      </c>
      <c r="BG173" s="152">
        <f>IF(U173="zákl. přenesená",N173,0)</f>
        <v>0</v>
      </c>
      <c r="BH173" s="152">
        <f>IF(U173="sníž. přenesená",N173,0)</f>
        <v>0</v>
      </c>
      <c r="BI173" s="152">
        <f>IF(U173="nulová",N173,0)</f>
        <v>0</v>
      </c>
      <c r="BJ173" s="21" t="s">
        <v>40</v>
      </c>
      <c r="BK173" s="152">
        <f>ROUND(L173*K173,2)</f>
        <v>0</v>
      </c>
      <c r="BL173" s="21" t="s">
        <v>224</v>
      </c>
      <c r="BM173" s="21" t="s">
        <v>393</v>
      </c>
    </row>
    <row r="174" s="1" customFormat="1" ht="25.5" customHeight="1">
      <c r="B174" s="45"/>
      <c r="C174" s="227" t="s">
        <v>394</v>
      </c>
      <c r="D174" s="227" t="s">
        <v>220</v>
      </c>
      <c r="E174" s="228" t="s">
        <v>395</v>
      </c>
      <c r="F174" s="229" t="s">
        <v>396</v>
      </c>
      <c r="G174" s="229"/>
      <c r="H174" s="229"/>
      <c r="I174" s="229"/>
      <c r="J174" s="230" t="s">
        <v>372</v>
      </c>
      <c r="K174" s="231">
        <v>6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22</v>
      </c>
      <c r="U174" s="55" t="s">
        <v>49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224</v>
      </c>
      <c r="AT174" s="21" t="s">
        <v>220</v>
      </c>
      <c r="AU174" s="21" t="s">
        <v>93</v>
      </c>
      <c r="AY174" s="21" t="s">
        <v>219</v>
      </c>
      <c r="BE174" s="152">
        <f>IF(U174="základní",N174,0)</f>
        <v>0</v>
      </c>
      <c r="BF174" s="152">
        <f>IF(U174="snížená",N174,0)</f>
        <v>0</v>
      </c>
      <c r="BG174" s="152">
        <f>IF(U174="zákl. přenesená",N174,0)</f>
        <v>0</v>
      </c>
      <c r="BH174" s="152">
        <f>IF(U174="sníž. přenesená",N174,0)</f>
        <v>0</v>
      </c>
      <c r="BI174" s="152">
        <f>IF(U174="nulová",N174,0)</f>
        <v>0</v>
      </c>
      <c r="BJ174" s="21" t="s">
        <v>40</v>
      </c>
      <c r="BK174" s="152">
        <f>ROUND(L174*K174,2)</f>
        <v>0</v>
      </c>
      <c r="BL174" s="21" t="s">
        <v>224</v>
      </c>
      <c r="BM174" s="21" t="s">
        <v>397</v>
      </c>
    </row>
    <row r="175" s="1" customFormat="1" ht="25.5" customHeight="1">
      <c r="B175" s="45"/>
      <c r="C175" s="227" t="s">
        <v>398</v>
      </c>
      <c r="D175" s="227" t="s">
        <v>220</v>
      </c>
      <c r="E175" s="228" t="s">
        <v>399</v>
      </c>
      <c r="F175" s="229" t="s">
        <v>400</v>
      </c>
      <c r="G175" s="229"/>
      <c r="H175" s="229"/>
      <c r="I175" s="229"/>
      <c r="J175" s="230" t="s">
        <v>372</v>
      </c>
      <c r="K175" s="231">
        <v>5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22</v>
      </c>
      <c r="U175" s="55" t="s">
        <v>49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224</v>
      </c>
      <c r="AT175" s="21" t="s">
        <v>220</v>
      </c>
      <c r="AU175" s="21" t="s">
        <v>93</v>
      </c>
      <c r="AY175" s="21" t="s">
        <v>219</v>
      </c>
      <c r="BE175" s="152">
        <f>IF(U175="základní",N175,0)</f>
        <v>0</v>
      </c>
      <c r="BF175" s="152">
        <f>IF(U175="snížená",N175,0)</f>
        <v>0</v>
      </c>
      <c r="BG175" s="152">
        <f>IF(U175="zákl. přenesená",N175,0)</f>
        <v>0</v>
      </c>
      <c r="BH175" s="152">
        <f>IF(U175="sníž. přenesená",N175,0)</f>
        <v>0</v>
      </c>
      <c r="BI175" s="152">
        <f>IF(U175="nulová",N175,0)</f>
        <v>0</v>
      </c>
      <c r="BJ175" s="21" t="s">
        <v>40</v>
      </c>
      <c r="BK175" s="152">
        <f>ROUND(L175*K175,2)</f>
        <v>0</v>
      </c>
      <c r="BL175" s="21" t="s">
        <v>224</v>
      </c>
      <c r="BM175" s="21" t="s">
        <v>401</v>
      </c>
    </row>
    <row r="176" s="1" customFormat="1" ht="25.5" customHeight="1">
      <c r="B176" s="45"/>
      <c r="C176" s="227" t="s">
        <v>402</v>
      </c>
      <c r="D176" s="227" t="s">
        <v>220</v>
      </c>
      <c r="E176" s="228" t="s">
        <v>403</v>
      </c>
      <c r="F176" s="229" t="s">
        <v>404</v>
      </c>
      <c r="G176" s="229"/>
      <c r="H176" s="229"/>
      <c r="I176" s="229"/>
      <c r="J176" s="230" t="s">
        <v>372</v>
      </c>
      <c r="K176" s="231">
        <v>18</v>
      </c>
      <c r="L176" s="232">
        <v>0</v>
      </c>
      <c r="M176" s="233"/>
      <c r="N176" s="234">
        <f>ROUND(L176*K176,2)</f>
        <v>0</v>
      </c>
      <c r="O176" s="234"/>
      <c r="P176" s="234"/>
      <c r="Q176" s="234"/>
      <c r="R176" s="47"/>
      <c r="T176" s="235" t="s">
        <v>22</v>
      </c>
      <c r="U176" s="55" t="s">
        <v>49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224</v>
      </c>
      <c r="AT176" s="21" t="s">
        <v>220</v>
      </c>
      <c r="AU176" s="21" t="s">
        <v>93</v>
      </c>
      <c r="AY176" s="21" t="s">
        <v>219</v>
      </c>
      <c r="BE176" s="152">
        <f>IF(U176="základní",N176,0)</f>
        <v>0</v>
      </c>
      <c r="BF176" s="152">
        <f>IF(U176="snížená",N176,0)</f>
        <v>0</v>
      </c>
      <c r="BG176" s="152">
        <f>IF(U176="zákl. přenesená",N176,0)</f>
        <v>0</v>
      </c>
      <c r="BH176" s="152">
        <f>IF(U176="sníž. přenesená",N176,0)</f>
        <v>0</v>
      </c>
      <c r="BI176" s="152">
        <f>IF(U176="nulová",N176,0)</f>
        <v>0</v>
      </c>
      <c r="BJ176" s="21" t="s">
        <v>40</v>
      </c>
      <c r="BK176" s="152">
        <f>ROUND(L176*K176,2)</f>
        <v>0</v>
      </c>
      <c r="BL176" s="21" t="s">
        <v>224</v>
      </c>
      <c r="BM176" s="21" t="s">
        <v>405</v>
      </c>
    </row>
    <row r="177" s="1" customFormat="1" ht="25.5" customHeight="1">
      <c r="B177" s="45"/>
      <c r="C177" s="227" t="s">
        <v>406</v>
      </c>
      <c r="D177" s="227" t="s">
        <v>220</v>
      </c>
      <c r="E177" s="228" t="s">
        <v>407</v>
      </c>
      <c r="F177" s="229" t="s">
        <v>408</v>
      </c>
      <c r="G177" s="229"/>
      <c r="H177" s="229"/>
      <c r="I177" s="229"/>
      <c r="J177" s="230" t="s">
        <v>372</v>
      </c>
      <c r="K177" s="231">
        <v>5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22</v>
      </c>
      <c r="U177" s="55" t="s">
        <v>49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224</v>
      </c>
      <c r="AT177" s="21" t="s">
        <v>220</v>
      </c>
      <c r="AU177" s="21" t="s">
        <v>93</v>
      </c>
      <c r="AY177" s="21" t="s">
        <v>219</v>
      </c>
      <c r="BE177" s="152">
        <f>IF(U177="základní",N177,0)</f>
        <v>0</v>
      </c>
      <c r="BF177" s="152">
        <f>IF(U177="snížená",N177,0)</f>
        <v>0</v>
      </c>
      <c r="BG177" s="152">
        <f>IF(U177="zákl. přenesená",N177,0)</f>
        <v>0</v>
      </c>
      <c r="BH177" s="152">
        <f>IF(U177="sníž. přenesená",N177,0)</f>
        <v>0</v>
      </c>
      <c r="BI177" s="152">
        <f>IF(U177="nulová",N177,0)</f>
        <v>0</v>
      </c>
      <c r="BJ177" s="21" t="s">
        <v>40</v>
      </c>
      <c r="BK177" s="152">
        <f>ROUND(L177*K177,2)</f>
        <v>0</v>
      </c>
      <c r="BL177" s="21" t="s">
        <v>224</v>
      </c>
      <c r="BM177" s="21" t="s">
        <v>409</v>
      </c>
    </row>
    <row r="178" s="1" customFormat="1" ht="25.5" customHeight="1">
      <c r="B178" s="45"/>
      <c r="C178" s="227" t="s">
        <v>410</v>
      </c>
      <c r="D178" s="227" t="s">
        <v>220</v>
      </c>
      <c r="E178" s="228" t="s">
        <v>411</v>
      </c>
      <c r="F178" s="229" t="s">
        <v>412</v>
      </c>
      <c r="G178" s="229"/>
      <c r="H178" s="229"/>
      <c r="I178" s="229"/>
      <c r="J178" s="230" t="s">
        <v>372</v>
      </c>
      <c r="K178" s="231">
        <v>5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22</v>
      </c>
      <c r="U178" s="55" t="s">
        <v>49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224</v>
      </c>
      <c r="AT178" s="21" t="s">
        <v>220</v>
      </c>
      <c r="AU178" s="21" t="s">
        <v>93</v>
      </c>
      <c r="AY178" s="21" t="s">
        <v>219</v>
      </c>
      <c r="BE178" s="152">
        <f>IF(U178="základní",N178,0)</f>
        <v>0</v>
      </c>
      <c r="BF178" s="152">
        <f>IF(U178="snížená",N178,0)</f>
        <v>0</v>
      </c>
      <c r="BG178" s="152">
        <f>IF(U178="zákl. přenesená",N178,0)</f>
        <v>0</v>
      </c>
      <c r="BH178" s="152">
        <f>IF(U178="sníž. přenesená",N178,0)</f>
        <v>0</v>
      </c>
      <c r="BI178" s="152">
        <f>IF(U178="nulová",N178,0)</f>
        <v>0</v>
      </c>
      <c r="BJ178" s="21" t="s">
        <v>40</v>
      </c>
      <c r="BK178" s="152">
        <f>ROUND(L178*K178,2)</f>
        <v>0</v>
      </c>
      <c r="BL178" s="21" t="s">
        <v>224</v>
      </c>
      <c r="BM178" s="21" t="s">
        <v>413</v>
      </c>
    </row>
    <row r="179" s="1" customFormat="1" ht="25.5" customHeight="1">
      <c r="B179" s="45"/>
      <c r="C179" s="227" t="s">
        <v>414</v>
      </c>
      <c r="D179" s="227" t="s">
        <v>220</v>
      </c>
      <c r="E179" s="228" t="s">
        <v>415</v>
      </c>
      <c r="F179" s="229" t="s">
        <v>416</v>
      </c>
      <c r="G179" s="229"/>
      <c r="H179" s="229"/>
      <c r="I179" s="229"/>
      <c r="J179" s="230" t="s">
        <v>372</v>
      </c>
      <c r="K179" s="231">
        <v>1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22</v>
      </c>
      <c r="U179" s="55" t="s">
        <v>49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224</v>
      </c>
      <c r="AT179" s="21" t="s">
        <v>220</v>
      </c>
      <c r="AU179" s="21" t="s">
        <v>93</v>
      </c>
      <c r="AY179" s="21" t="s">
        <v>219</v>
      </c>
      <c r="BE179" s="152">
        <f>IF(U179="základní",N179,0)</f>
        <v>0</v>
      </c>
      <c r="BF179" s="152">
        <f>IF(U179="snížená",N179,0)</f>
        <v>0</v>
      </c>
      <c r="BG179" s="152">
        <f>IF(U179="zákl. přenesená",N179,0)</f>
        <v>0</v>
      </c>
      <c r="BH179" s="152">
        <f>IF(U179="sníž. přenesená",N179,0)</f>
        <v>0</v>
      </c>
      <c r="BI179" s="152">
        <f>IF(U179="nulová",N179,0)</f>
        <v>0</v>
      </c>
      <c r="BJ179" s="21" t="s">
        <v>40</v>
      </c>
      <c r="BK179" s="152">
        <f>ROUND(L179*K179,2)</f>
        <v>0</v>
      </c>
      <c r="BL179" s="21" t="s">
        <v>224</v>
      </c>
      <c r="BM179" s="21" t="s">
        <v>417</v>
      </c>
    </row>
    <row r="180" s="1" customFormat="1" ht="25.5" customHeight="1">
      <c r="B180" s="45"/>
      <c r="C180" s="227" t="s">
        <v>418</v>
      </c>
      <c r="D180" s="227" t="s">
        <v>220</v>
      </c>
      <c r="E180" s="228" t="s">
        <v>419</v>
      </c>
      <c r="F180" s="229" t="s">
        <v>420</v>
      </c>
      <c r="G180" s="229"/>
      <c r="H180" s="229"/>
      <c r="I180" s="229"/>
      <c r="J180" s="230" t="s">
        <v>372</v>
      </c>
      <c r="K180" s="231">
        <v>2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22</v>
      </c>
      <c r="U180" s="55" t="s">
        <v>49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</v>
      </c>
      <c r="AA180" s="237">
        <f>Z180*K180</f>
        <v>0</v>
      </c>
      <c r="AR180" s="21" t="s">
        <v>224</v>
      </c>
      <c r="AT180" s="21" t="s">
        <v>220</v>
      </c>
      <c r="AU180" s="21" t="s">
        <v>93</v>
      </c>
      <c r="AY180" s="21" t="s">
        <v>219</v>
      </c>
      <c r="BE180" s="152">
        <f>IF(U180="základní",N180,0)</f>
        <v>0</v>
      </c>
      <c r="BF180" s="152">
        <f>IF(U180="snížená",N180,0)</f>
        <v>0</v>
      </c>
      <c r="BG180" s="152">
        <f>IF(U180="zákl. přenesená",N180,0)</f>
        <v>0</v>
      </c>
      <c r="BH180" s="152">
        <f>IF(U180="sníž. přenesená",N180,0)</f>
        <v>0</v>
      </c>
      <c r="BI180" s="152">
        <f>IF(U180="nulová",N180,0)</f>
        <v>0</v>
      </c>
      <c r="BJ180" s="21" t="s">
        <v>40</v>
      </c>
      <c r="BK180" s="152">
        <f>ROUND(L180*K180,2)</f>
        <v>0</v>
      </c>
      <c r="BL180" s="21" t="s">
        <v>224</v>
      </c>
      <c r="BM180" s="21" t="s">
        <v>421</v>
      </c>
    </row>
    <row r="181" s="1" customFormat="1" ht="25.5" customHeight="1">
      <c r="B181" s="45"/>
      <c r="C181" s="227" t="s">
        <v>422</v>
      </c>
      <c r="D181" s="227" t="s">
        <v>220</v>
      </c>
      <c r="E181" s="228" t="s">
        <v>423</v>
      </c>
      <c r="F181" s="229" t="s">
        <v>424</v>
      </c>
      <c r="G181" s="229"/>
      <c r="H181" s="229"/>
      <c r="I181" s="229"/>
      <c r="J181" s="230" t="s">
        <v>372</v>
      </c>
      <c r="K181" s="231">
        <v>1</v>
      </c>
      <c r="L181" s="232">
        <v>0</v>
      </c>
      <c r="M181" s="233"/>
      <c r="N181" s="234">
        <f>ROUND(L181*K181,2)</f>
        <v>0</v>
      </c>
      <c r="O181" s="234"/>
      <c r="P181" s="234"/>
      <c r="Q181" s="234"/>
      <c r="R181" s="47"/>
      <c r="T181" s="235" t="s">
        <v>22</v>
      </c>
      <c r="U181" s="55" t="s">
        <v>49</v>
      </c>
      <c r="V181" s="46"/>
      <c r="W181" s="236">
        <f>V181*K181</f>
        <v>0</v>
      </c>
      <c r="X181" s="236">
        <v>0</v>
      </c>
      <c r="Y181" s="236">
        <f>X181*K181</f>
        <v>0</v>
      </c>
      <c r="Z181" s="236">
        <v>0</v>
      </c>
      <c r="AA181" s="237">
        <f>Z181*K181</f>
        <v>0</v>
      </c>
      <c r="AR181" s="21" t="s">
        <v>224</v>
      </c>
      <c r="AT181" s="21" t="s">
        <v>220</v>
      </c>
      <c r="AU181" s="21" t="s">
        <v>93</v>
      </c>
      <c r="AY181" s="21" t="s">
        <v>219</v>
      </c>
      <c r="BE181" s="152">
        <f>IF(U181="základní",N181,0)</f>
        <v>0</v>
      </c>
      <c r="BF181" s="152">
        <f>IF(U181="snížená",N181,0)</f>
        <v>0</v>
      </c>
      <c r="BG181" s="152">
        <f>IF(U181="zákl. přenesená",N181,0)</f>
        <v>0</v>
      </c>
      <c r="BH181" s="152">
        <f>IF(U181="sníž. přenesená",N181,0)</f>
        <v>0</v>
      </c>
      <c r="BI181" s="152">
        <f>IF(U181="nulová",N181,0)</f>
        <v>0</v>
      </c>
      <c r="BJ181" s="21" t="s">
        <v>40</v>
      </c>
      <c r="BK181" s="152">
        <f>ROUND(L181*K181,2)</f>
        <v>0</v>
      </c>
      <c r="BL181" s="21" t="s">
        <v>224</v>
      </c>
      <c r="BM181" s="21" t="s">
        <v>425</v>
      </c>
    </row>
    <row r="182" s="1" customFormat="1" ht="25.5" customHeight="1">
      <c r="B182" s="45"/>
      <c r="C182" s="227" t="s">
        <v>426</v>
      </c>
      <c r="D182" s="227" t="s">
        <v>220</v>
      </c>
      <c r="E182" s="228" t="s">
        <v>427</v>
      </c>
      <c r="F182" s="229" t="s">
        <v>428</v>
      </c>
      <c r="G182" s="229"/>
      <c r="H182" s="229"/>
      <c r="I182" s="229"/>
      <c r="J182" s="230" t="s">
        <v>429</v>
      </c>
      <c r="K182" s="231">
        <v>118.5</v>
      </c>
      <c r="L182" s="232">
        <v>0</v>
      </c>
      <c r="M182" s="233"/>
      <c r="N182" s="234">
        <f>ROUND(L182*K182,2)</f>
        <v>0</v>
      </c>
      <c r="O182" s="234"/>
      <c r="P182" s="234"/>
      <c r="Q182" s="234"/>
      <c r="R182" s="47"/>
      <c r="T182" s="235" t="s">
        <v>22</v>
      </c>
      <c r="U182" s="55" t="s">
        <v>49</v>
      </c>
      <c r="V182" s="46"/>
      <c r="W182" s="236">
        <f>V182*K182</f>
        <v>0</v>
      </c>
      <c r="X182" s="236">
        <v>0</v>
      </c>
      <c r="Y182" s="236">
        <f>X182*K182</f>
        <v>0</v>
      </c>
      <c r="Z182" s="236">
        <v>0</v>
      </c>
      <c r="AA182" s="237">
        <f>Z182*K182</f>
        <v>0</v>
      </c>
      <c r="AR182" s="21" t="s">
        <v>224</v>
      </c>
      <c r="AT182" s="21" t="s">
        <v>220</v>
      </c>
      <c r="AU182" s="21" t="s">
        <v>93</v>
      </c>
      <c r="AY182" s="21" t="s">
        <v>219</v>
      </c>
      <c r="BE182" s="152">
        <f>IF(U182="základní",N182,0)</f>
        <v>0</v>
      </c>
      <c r="BF182" s="152">
        <f>IF(U182="snížená",N182,0)</f>
        <v>0</v>
      </c>
      <c r="BG182" s="152">
        <f>IF(U182="zákl. přenesená",N182,0)</f>
        <v>0</v>
      </c>
      <c r="BH182" s="152">
        <f>IF(U182="sníž. přenesená",N182,0)</f>
        <v>0</v>
      </c>
      <c r="BI182" s="152">
        <f>IF(U182="nulová",N182,0)</f>
        <v>0</v>
      </c>
      <c r="BJ182" s="21" t="s">
        <v>40</v>
      </c>
      <c r="BK182" s="152">
        <f>ROUND(L182*K182,2)</f>
        <v>0</v>
      </c>
      <c r="BL182" s="21" t="s">
        <v>224</v>
      </c>
      <c r="BM182" s="21" t="s">
        <v>430</v>
      </c>
    </row>
    <row r="183" s="1" customFormat="1" ht="25.5" customHeight="1">
      <c r="B183" s="45"/>
      <c r="C183" s="227" t="s">
        <v>431</v>
      </c>
      <c r="D183" s="227" t="s">
        <v>220</v>
      </c>
      <c r="E183" s="228" t="s">
        <v>432</v>
      </c>
      <c r="F183" s="229" t="s">
        <v>433</v>
      </c>
      <c r="G183" s="229"/>
      <c r="H183" s="229"/>
      <c r="I183" s="229"/>
      <c r="J183" s="230" t="s">
        <v>223</v>
      </c>
      <c r="K183" s="231">
        <v>453.79000000000002</v>
      </c>
      <c r="L183" s="232">
        <v>0</v>
      </c>
      <c r="M183" s="233"/>
      <c r="N183" s="234">
        <f>ROUND(L183*K183,2)</f>
        <v>0</v>
      </c>
      <c r="O183" s="234"/>
      <c r="P183" s="234"/>
      <c r="Q183" s="234"/>
      <c r="R183" s="47"/>
      <c r="T183" s="235" t="s">
        <v>22</v>
      </c>
      <c r="U183" s="55" t="s">
        <v>49</v>
      </c>
      <c r="V183" s="46"/>
      <c r="W183" s="236">
        <f>V183*K183</f>
        <v>0</v>
      </c>
      <c r="X183" s="236">
        <v>0</v>
      </c>
      <c r="Y183" s="236">
        <f>X183*K183</f>
        <v>0</v>
      </c>
      <c r="Z183" s="236">
        <v>0</v>
      </c>
      <c r="AA183" s="237">
        <f>Z183*K183</f>
        <v>0</v>
      </c>
      <c r="AR183" s="21" t="s">
        <v>224</v>
      </c>
      <c r="AT183" s="21" t="s">
        <v>220</v>
      </c>
      <c r="AU183" s="21" t="s">
        <v>93</v>
      </c>
      <c r="AY183" s="21" t="s">
        <v>219</v>
      </c>
      <c r="BE183" s="152">
        <f>IF(U183="základní",N183,0)</f>
        <v>0</v>
      </c>
      <c r="BF183" s="152">
        <f>IF(U183="snížená",N183,0)</f>
        <v>0</v>
      </c>
      <c r="BG183" s="152">
        <f>IF(U183="zákl. přenesená",N183,0)</f>
        <v>0</v>
      </c>
      <c r="BH183" s="152">
        <f>IF(U183="sníž. přenesená",N183,0)</f>
        <v>0</v>
      </c>
      <c r="BI183" s="152">
        <f>IF(U183="nulová",N183,0)</f>
        <v>0</v>
      </c>
      <c r="BJ183" s="21" t="s">
        <v>40</v>
      </c>
      <c r="BK183" s="152">
        <f>ROUND(L183*K183,2)</f>
        <v>0</v>
      </c>
      <c r="BL183" s="21" t="s">
        <v>224</v>
      </c>
      <c r="BM183" s="21" t="s">
        <v>434</v>
      </c>
    </row>
    <row r="184" s="1" customFormat="1" ht="25.5" customHeight="1">
      <c r="B184" s="45"/>
      <c r="C184" s="227" t="s">
        <v>435</v>
      </c>
      <c r="D184" s="227" t="s">
        <v>220</v>
      </c>
      <c r="E184" s="228" t="s">
        <v>436</v>
      </c>
      <c r="F184" s="229" t="s">
        <v>437</v>
      </c>
      <c r="G184" s="229"/>
      <c r="H184" s="229"/>
      <c r="I184" s="229"/>
      <c r="J184" s="230" t="s">
        <v>223</v>
      </c>
      <c r="K184" s="231">
        <v>27.913</v>
      </c>
      <c r="L184" s="232">
        <v>0</v>
      </c>
      <c r="M184" s="233"/>
      <c r="N184" s="234">
        <f>ROUND(L184*K184,2)</f>
        <v>0</v>
      </c>
      <c r="O184" s="234"/>
      <c r="P184" s="234"/>
      <c r="Q184" s="234"/>
      <c r="R184" s="47"/>
      <c r="T184" s="235" t="s">
        <v>22</v>
      </c>
      <c r="U184" s="55" t="s">
        <v>49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224</v>
      </c>
      <c r="AT184" s="21" t="s">
        <v>220</v>
      </c>
      <c r="AU184" s="21" t="s">
        <v>93</v>
      </c>
      <c r="AY184" s="21" t="s">
        <v>219</v>
      </c>
      <c r="BE184" s="152">
        <f>IF(U184="základní",N184,0)</f>
        <v>0</v>
      </c>
      <c r="BF184" s="152">
        <f>IF(U184="snížená",N184,0)</f>
        <v>0</v>
      </c>
      <c r="BG184" s="152">
        <f>IF(U184="zákl. přenesená",N184,0)</f>
        <v>0</v>
      </c>
      <c r="BH184" s="152">
        <f>IF(U184="sníž. přenesená",N184,0)</f>
        <v>0</v>
      </c>
      <c r="BI184" s="152">
        <f>IF(U184="nulová",N184,0)</f>
        <v>0</v>
      </c>
      <c r="BJ184" s="21" t="s">
        <v>40</v>
      </c>
      <c r="BK184" s="152">
        <f>ROUND(L184*K184,2)</f>
        <v>0</v>
      </c>
      <c r="BL184" s="21" t="s">
        <v>224</v>
      </c>
      <c r="BM184" s="21" t="s">
        <v>438</v>
      </c>
    </row>
    <row r="185" s="1" customFormat="1" ht="25.5" customHeight="1">
      <c r="B185" s="45"/>
      <c r="C185" s="227" t="s">
        <v>439</v>
      </c>
      <c r="D185" s="227" t="s">
        <v>220</v>
      </c>
      <c r="E185" s="228" t="s">
        <v>440</v>
      </c>
      <c r="F185" s="229" t="s">
        <v>441</v>
      </c>
      <c r="G185" s="229"/>
      <c r="H185" s="229"/>
      <c r="I185" s="229"/>
      <c r="J185" s="230" t="s">
        <v>223</v>
      </c>
      <c r="K185" s="231">
        <v>282.73000000000002</v>
      </c>
      <c r="L185" s="232">
        <v>0</v>
      </c>
      <c r="M185" s="233"/>
      <c r="N185" s="234">
        <f>ROUND(L185*K185,2)</f>
        <v>0</v>
      </c>
      <c r="O185" s="234"/>
      <c r="P185" s="234"/>
      <c r="Q185" s="234"/>
      <c r="R185" s="47"/>
      <c r="T185" s="235" t="s">
        <v>22</v>
      </c>
      <c r="U185" s="55" t="s">
        <v>49</v>
      </c>
      <c r="V185" s="46"/>
      <c r="W185" s="236">
        <f>V185*K185</f>
        <v>0</v>
      </c>
      <c r="X185" s="236">
        <v>0</v>
      </c>
      <c r="Y185" s="236">
        <f>X185*K185</f>
        <v>0</v>
      </c>
      <c r="Z185" s="236">
        <v>0</v>
      </c>
      <c r="AA185" s="237">
        <f>Z185*K185</f>
        <v>0</v>
      </c>
      <c r="AR185" s="21" t="s">
        <v>224</v>
      </c>
      <c r="AT185" s="21" t="s">
        <v>220</v>
      </c>
      <c r="AU185" s="21" t="s">
        <v>93</v>
      </c>
      <c r="AY185" s="21" t="s">
        <v>219</v>
      </c>
      <c r="BE185" s="152">
        <f>IF(U185="základní",N185,0)</f>
        <v>0</v>
      </c>
      <c r="BF185" s="152">
        <f>IF(U185="snížená",N185,0)</f>
        <v>0</v>
      </c>
      <c r="BG185" s="152">
        <f>IF(U185="zákl. přenesená",N185,0)</f>
        <v>0</v>
      </c>
      <c r="BH185" s="152">
        <f>IF(U185="sníž. přenesená",N185,0)</f>
        <v>0</v>
      </c>
      <c r="BI185" s="152">
        <f>IF(U185="nulová",N185,0)</f>
        <v>0</v>
      </c>
      <c r="BJ185" s="21" t="s">
        <v>40</v>
      </c>
      <c r="BK185" s="152">
        <f>ROUND(L185*K185,2)</f>
        <v>0</v>
      </c>
      <c r="BL185" s="21" t="s">
        <v>224</v>
      </c>
      <c r="BM185" s="21" t="s">
        <v>442</v>
      </c>
    </row>
    <row r="186" s="10" customFormat="1" ht="29.88" customHeight="1">
      <c r="B186" s="213"/>
      <c r="C186" s="214"/>
      <c r="D186" s="224" t="s">
        <v>288</v>
      </c>
      <c r="E186" s="224"/>
      <c r="F186" s="224"/>
      <c r="G186" s="224"/>
      <c r="H186" s="224"/>
      <c r="I186" s="224"/>
      <c r="J186" s="224"/>
      <c r="K186" s="224"/>
      <c r="L186" s="224"/>
      <c r="M186" s="224"/>
      <c r="N186" s="238">
        <f>BK186</f>
        <v>0</v>
      </c>
      <c r="O186" s="239"/>
      <c r="P186" s="239"/>
      <c r="Q186" s="239"/>
      <c r="R186" s="217"/>
      <c r="T186" s="218"/>
      <c r="U186" s="214"/>
      <c r="V186" s="214"/>
      <c r="W186" s="219">
        <f>SUM(W187:W198)</f>
        <v>0</v>
      </c>
      <c r="X186" s="214"/>
      <c r="Y186" s="219">
        <f>SUM(Y187:Y198)</f>
        <v>18.162442460000001</v>
      </c>
      <c r="Z186" s="214"/>
      <c r="AA186" s="220">
        <f>SUM(AA187:AA198)</f>
        <v>0</v>
      </c>
      <c r="AR186" s="221" t="s">
        <v>40</v>
      </c>
      <c r="AT186" s="222" t="s">
        <v>83</v>
      </c>
      <c r="AU186" s="222" t="s">
        <v>40</v>
      </c>
      <c r="AY186" s="221" t="s">
        <v>219</v>
      </c>
      <c r="BK186" s="223">
        <f>SUM(BK187:BK198)</f>
        <v>0</v>
      </c>
    </row>
    <row r="187" s="1" customFormat="1" ht="38.25" customHeight="1">
      <c r="B187" s="45"/>
      <c r="C187" s="227" t="s">
        <v>443</v>
      </c>
      <c r="D187" s="227" t="s">
        <v>220</v>
      </c>
      <c r="E187" s="228" t="s">
        <v>444</v>
      </c>
      <c r="F187" s="229" t="s">
        <v>445</v>
      </c>
      <c r="G187" s="229"/>
      <c r="H187" s="229"/>
      <c r="I187" s="229"/>
      <c r="J187" s="230" t="s">
        <v>223</v>
      </c>
      <c r="K187" s="231">
        <v>1195</v>
      </c>
      <c r="L187" s="232">
        <v>0</v>
      </c>
      <c r="M187" s="233"/>
      <c r="N187" s="234">
        <f>ROUND(L187*K187,2)</f>
        <v>0</v>
      </c>
      <c r="O187" s="234"/>
      <c r="P187" s="234"/>
      <c r="Q187" s="234"/>
      <c r="R187" s="47"/>
      <c r="T187" s="235" t="s">
        <v>22</v>
      </c>
      <c r="U187" s="55" t="s">
        <v>49</v>
      </c>
      <c r="V187" s="46"/>
      <c r="W187" s="236">
        <f>V187*K187</f>
        <v>0</v>
      </c>
      <c r="X187" s="236">
        <v>0</v>
      </c>
      <c r="Y187" s="236">
        <f>X187*K187</f>
        <v>0</v>
      </c>
      <c r="Z187" s="236">
        <v>0</v>
      </c>
      <c r="AA187" s="237">
        <f>Z187*K187</f>
        <v>0</v>
      </c>
      <c r="AR187" s="21" t="s">
        <v>224</v>
      </c>
      <c r="AT187" s="21" t="s">
        <v>220</v>
      </c>
      <c r="AU187" s="21" t="s">
        <v>93</v>
      </c>
      <c r="AY187" s="21" t="s">
        <v>219</v>
      </c>
      <c r="BE187" s="152">
        <f>IF(U187="základní",N187,0)</f>
        <v>0</v>
      </c>
      <c r="BF187" s="152">
        <f>IF(U187="snížená",N187,0)</f>
        <v>0</v>
      </c>
      <c r="BG187" s="152">
        <f>IF(U187="zákl. přenesená",N187,0)</f>
        <v>0</v>
      </c>
      <c r="BH187" s="152">
        <f>IF(U187="sníž. přenesená",N187,0)</f>
        <v>0</v>
      </c>
      <c r="BI187" s="152">
        <f>IF(U187="nulová",N187,0)</f>
        <v>0</v>
      </c>
      <c r="BJ187" s="21" t="s">
        <v>40</v>
      </c>
      <c r="BK187" s="152">
        <f>ROUND(L187*K187,2)</f>
        <v>0</v>
      </c>
      <c r="BL187" s="21" t="s">
        <v>224</v>
      </c>
      <c r="BM187" s="21" t="s">
        <v>446</v>
      </c>
    </row>
    <row r="188" s="1" customFormat="1" ht="38.25" customHeight="1">
      <c r="B188" s="45"/>
      <c r="C188" s="227" t="s">
        <v>447</v>
      </c>
      <c r="D188" s="227" t="s">
        <v>220</v>
      </c>
      <c r="E188" s="228" t="s">
        <v>448</v>
      </c>
      <c r="F188" s="229" t="s">
        <v>449</v>
      </c>
      <c r="G188" s="229"/>
      <c r="H188" s="229"/>
      <c r="I188" s="229"/>
      <c r="J188" s="230" t="s">
        <v>223</v>
      </c>
      <c r="K188" s="231">
        <v>1219</v>
      </c>
      <c r="L188" s="232">
        <v>0</v>
      </c>
      <c r="M188" s="233"/>
      <c r="N188" s="234">
        <f>ROUND(L188*K188,2)</f>
        <v>0</v>
      </c>
      <c r="O188" s="234"/>
      <c r="P188" s="234"/>
      <c r="Q188" s="234"/>
      <c r="R188" s="47"/>
      <c r="T188" s="235" t="s">
        <v>22</v>
      </c>
      <c r="U188" s="55" t="s">
        <v>49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224</v>
      </c>
      <c r="AT188" s="21" t="s">
        <v>220</v>
      </c>
      <c r="AU188" s="21" t="s">
        <v>93</v>
      </c>
      <c r="AY188" s="21" t="s">
        <v>219</v>
      </c>
      <c r="BE188" s="152">
        <f>IF(U188="základní",N188,0)</f>
        <v>0</v>
      </c>
      <c r="BF188" s="152">
        <f>IF(U188="snížená",N188,0)</f>
        <v>0</v>
      </c>
      <c r="BG188" s="152">
        <f>IF(U188="zákl. přenesená",N188,0)</f>
        <v>0</v>
      </c>
      <c r="BH188" s="152">
        <f>IF(U188="sníž. přenesená",N188,0)</f>
        <v>0</v>
      </c>
      <c r="BI188" s="152">
        <f>IF(U188="nulová",N188,0)</f>
        <v>0</v>
      </c>
      <c r="BJ188" s="21" t="s">
        <v>40</v>
      </c>
      <c r="BK188" s="152">
        <f>ROUND(L188*K188,2)</f>
        <v>0</v>
      </c>
      <c r="BL188" s="21" t="s">
        <v>224</v>
      </c>
      <c r="BM188" s="21" t="s">
        <v>450</v>
      </c>
    </row>
    <row r="189" s="1" customFormat="1" ht="16.5" customHeight="1">
      <c r="B189" s="45"/>
      <c r="C189" s="227" t="s">
        <v>451</v>
      </c>
      <c r="D189" s="227" t="s">
        <v>220</v>
      </c>
      <c r="E189" s="228" t="s">
        <v>452</v>
      </c>
      <c r="F189" s="229" t="s">
        <v>453</v>
      </c>
      <c r="G189" s="229"/>
      <c r="H189" s="229"/>
      <c r="I189" s="229"/>
      <c r="J189" s="230" t="s">
        <v>223</v>
      </c>
      <c r="K189" s="231">
        <v>509.368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22</v>
      </c>
      <c r="U189" s="55" t="s">
        <v>49</v>
      </c>
      <c r="V189" s="46"/>
      <c r="W189" s="236">
        <f>V189*K189</f>
        <v>0</v>
      </c>
      <c r="X189" s="236">
        <v>0</v>
      </c>
      <c r="Y189" s="236">
        <f>X189*K189</f>
        <v>0</v>
      </c>
      <c r="Z189" s="236">
        <v>0</v>
      </c>
      <c r="AA189" s="237">
        <f>Z189*K189</f>
        <v>0</v>
      </c>
      <c r="AR189" s="21" t="s">
        <v>224</v>
      </c>
      <c r="AT189" s="21" t="s">
        <v>220</v>
      </c>
      <c r="AU189" s="21" t="s">
        <v>93</v>
      </c>
      <c r="AY189" s="21" t="s">
        <v>219</v>
      </c>
      <c r="BE189" s="152">
        <f>IF(U189="základní",N189,0)</f>
        <v>0</v>
      </c>
      <c r="BF189" s="152">
        <f>IF(U189="snížená",N189,0)</f>
        <v>0</v>
      </c>
      <c r="BG189" s="152">
        <f>IF(U189="zákl. přenesená",N189,0)</f>
        <v>0</v>
      </c>
      <c r="BH189" s="152">
        <f>IF(U189="sníž. přenesená",N189,0)</f>
        <v>0</v>
      </c>
      <c r="BI189" s="152">
        <f>IF(U189="nulová",N189,0)</f>
        <v>0</v>
      </c>
      <c r="BJ189" s="21" t="s">
        <v>40</v>
      </c>
      <c r="BK189" s="152">
        <f>ROUND(L189*K189,2)</f>
        <v>0</v>
      </c>
      <c r="BL189" s="21" t="s">
        <v>224</v>
      </c>
      <c r="BM189" s="21" t="s">
        <v>454</v>
      </c>
    </row>
    <row r="190" s="1" customFormat="1" ht="16.5" customHeight="1">
      <c r="B190" s="45"/>
      <c r="C190" s="227" t="s">
        <v>455</v>
      </c>
      <c r="D190" s="227" t="s">
        <v>220</v>
      </c>
      <c r="E190" s="228" t="s">
        <v>456</v>
      </c>
      <c r="F190" s="229" t="s">
        <v>457</v>
      </c>
      <c r="G190" s="229"/>
      <c r="H190" s="229"/>
      <c r="I190" s="229"/>
      <c r="J190" s="230" t="s">
        <v>223</v>
      </c>
      <c r="K190" s="231">
        <v>509.368</v>
      </c>
      <c r="L190" s="232">
        <v>0</v>
      </c>
      <c r="M190" s="233"/>
      <c r="N190" s="234">
        <f>ROUND(L190*K190,2)</f>
        <v>0</v>
      </c>
      <c r="O190" s="234"/>
      <c r="P190" s="234"/>
      <c r="Q190" s="234"/>
      <c r="R190" s="47"/>
      <c r="T190" s="235" t="s">
        <v>22</v>
      </c>
      <c r="U190" s="55" t="s">
        <v>49</v>
      </c>
      <c r="V190" s="46"/>
      <c r="W190" s="236">
        <f>V190*K190</f>
        <v>0</v>
      </c>
      <c r="X190" s="236">
        <v>0</v>
      </c>
      <c r="Y190" s="236">
        <f>X190*K190</f>
        <v>0</v>
      </c>
      <c r="Z190" s="236">
        <v>0</v>
      </c>
      <c r="AA190" s="237">
        <f>Z190*K190</f>
        <v>0</v>
      </c>
      <c r="AR190" s="21" t="s">
        <v>224</v>
      </c>
      <c r="AT190" s="21" t="s">
        <v>220</v>
      </c>
      <c r="AU190" s="21" t="s">
        <v>93</v>
      </c>
      <c r="AY190" s="21" t="s">
        <v>219</v>
      </c>
      <c r="BE190" s="152">
        <f>IF(U190="základní",N190,0)</f>
        <v>0</v>
      </c>
      <c r="BF190" s="152">
        <f>IF(U190="snížená",N190,0)</f>
        <v>0</v>
      </c>
      <c r="BG190" s="152">
        <f>IF(U190="zákl. přenesená",N190,0)</f>
        <v>0</v>
      </c>
      <c r="BH190" s="152">
        <f>IF(U190="sníž. přenesená",N190,0)</f>
        <v>0</v>
      </c>
      <c r="BI190" s="152">
        <f>IF(U190="nulová",N190,0)</f>
        <v>0</v>
      </c>
      <c r="BJ190" s="21" t="s">
        <v>40</v>
      </c>
      <c r="BK190" s="152">
        <f>ROUND(L190*K190,2)</f>
        <v>0</v>
      </c>
      <c r="BL190" s="21" t="s">
        <v>224</v>
      </c>
      <c r="BM190" s="21" t="s">
        <v>458</v>
      </c>
    </row>
    <row r="191" s="1" customFormat="1" ht="25.5" customHeight="1">
      <c r="B191" s="45"/>
      <c r="C191" s="227" t="s">
        <v>459</v>
      </c>
      <c r="D191" s="227" t="s">
        <v>220</v>
      </c>
      <c r="E191" s="228" t="s">
        <v>460</v>
      </c>
      <c r="F191" s="229" t="s">
        <v>461</v>
      </c>
      <c r="G191" s="229"/>
      <c r="H191" s="229"/>
      <c r="I191" s="229"/>
      <c r="J191" s="230" t="s">
        <v>231</v>
      </c>
      <c r="K191" s="231">
        <v>50.789999999999999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22</v>
      </c>
      <c r="U191" s="55" t="s">
        <v>49</v>
      </c>
      <c r="V191" s="46"/>
      <c r="W191" s="236">
        <f>V191*K191</f>
        <v>0</v>
      </c>
      <c r="X191" s="236">
        <v>0</v>
      </c>
      <c r="Y191" s="236">
        <f>X191*K191</f>
        <v>0</v>
      </c>
      <c r="Z191" s="236">
        <v>0</v>
      </c>
      <c r="AA191" s="237">
        <f>Z191*K191</f>
        <v>0</v>
      </c>
      <c r="AR191" s="21" t="s">
        <v>224</v>
      </c>
      <c r="AT191" s="21" t="s">
        <v>220</v>
      </c>
      <c r="AU191" s="21" t="s">
        <v>93</v>
      </c>
      <c r="AY191" s="21" t="s">
        <v>219</v>
      </c>
      <c r="BE191" s="152">
        <f>IF(U191="základní",N191,0)</f>
        <v>0</v>
      </c>
      <c r="BF191" s="152">
        <f>IF(U191="snížená",N191,0)</f>
        <v>0</v>
      </c>
      <c r="BG191" s="152">
        <f>IF(U191="zákl. přenesená",N191,0)</f>
        <v>0</v>
      </c>
      <c r="BH191" s="152">
        <f>IF(U191="sníž. přenesená",N191,0)</f>
        <v>0</v>
      </c>
      <c r="BI191" s="152">
        <f>IF(U191="nulová",N191,0)</f>
        <v>0</v>
      </c>
      <c r="BJ191" s="21" t="s">
        <v>40</v>
      </c>
      <c r="BK191" s="152">
        <f>ROUND(L191*K191,2)</f>
        <v>0</v>
      </c>
      <c r="BL191" s="21" t="s">
        <v>224</v>
      </c>
      <c r="BM191" s="21" t="s">
        <v>462</v>
      </c>
    </row>
    <row r="192" s="1" customFormat="1" ht="25.5" customHeight="1">
      <c r="B192" s="45"/>
      <c r="C192" s="227" t="s">
        <v>463</v>
      </c>
      <c r="D192" s="227" t="s">
        <v>220</v>
      </c>
      <c r="E192" s="228" t="s">
        <v>464</v>
      </c>
      <c r="F192" s="229" t="s">
        <v>465</v>
      </c>
      <c r="G192" s="229"/>
      <c r="H192" s="229"/>
      <c r="I192" s="229"/>
      <c r="J192" s="230" t="s">
        <v>231</v>
      </c>
      <c r="K192" s="231">
        <v>7.7519999999999998</v>
      </c>
      <c r="L192" s="232">
        <v>0</v>
      </c>
      <c r="M192" s="233"/>
      <c r="N192" s="234">
        <f>ROUND(L192*K192,2)</f>
        <v>0</v>
      </c>
      <c r="O192" s="234"/>
      <c r="P192" s="234"/>
      <c r="Q192" s="234"/>
      <c r="R192" s="47"/>
      <c r="T192" s="235" t="s">
        <v>22</v>
      </c>
      <c r="U192" s="55" t="s">
        <v>49</v>
      </c>
      <c r="V192" s="46"/>
      <c r="W192" s="236">
        <f>V192*K192</f>
        <v>0</v>
      </c>
      <c r="X192" s="236">
        <v>2.2564199999999999</v>
      </c>
      <c r="Y192" s="236">
        <f>X192*K192</f>
        <v>17.491767839999998</v>
      </c>
      <c r="Z192" s="236">
        <v>0</v>
      </c>
      <c r="AA192" s="237">
        <f>Z192*K192</f>
        <v>0</v>
      </c>
      <c r="AR192" s="21" t="s">
        <v>224</v>
      </c>
      <c r="AT192" s="21" t="s">
        <v>220</v>
      </c>
      <c r="AU192" s="21" t="s">
        <v>93</v>
      </c>
      <c r="AY192" s="21" t="s">
        <v>219</v>
      </c>
      <c r="BE192" s="152">
        <f>IF(U192="základní",N192,0)</f>
        <v>0</v>
      </c>
      <c r="BF192" s="152">
        <f>IF(U192="snížená",N192,0)</f>
        <v>0</v>
      </c>
      <c r="BG192" s="152">
        <f>IF(U192="zákl. přenesená",N192,0)</f>
        <v>0</v>
      </c>
      <c r="BH192" s="152">
        <f>IF(U192="sníž. přenesená",N192,0)</f>
        <v>0</v>
      </c>
      <c r="BI192" s="152">
        <f>IF(U192="nulová",N192,0)</f>
        <v>0</v>
      </c>
      <c r="BJ192" s="21" t="s">
        <v>40</v>
      </c>
      <c r="BK192" s="152">
        <f>ROUND(L192*K192,2)</f>
        <v>0</v>
      </c>
      <c r="BL192" s="21" t="s">
        <v>224</v>
      </c>
      <c r="BM192" s="21" t="s">
        <v>466</v>
      </c>
    </row>
    <row r="193" s="1" customFormat="1" ht="25.5" customHeight="1">
      <c r="B193" s="45"/>
      <c r="C193" s="227" t="s">
        <v>467</v>
      </c>
      <c r="D193" s="227" t="s">
        <v>220</v>
      </c>
      <c r="E193" s="228" t="s">
        <v>468</v>
      </c>
      <c r="F193" s="229" t="s">
        <v>469</v>
      </c>
      <c r="G193" s="229"/>
      <c r="H193" s="229"/>
      <c r="I193" s="229"/>
      <c r="J193" s="230" t="s">
        <v>239</v>
      </c>
      <c r="K193" s="231">
        <v>0.53900000000000003</v>
      </c>
      <c r="L193" s="232">
        <v>0</v>
      </c>
      <c r="M193" s="233"/>
      <c r="N193" s="234">
        <f>ROUND(L193*K193,2)</f>
        <v>0</v>
      </c>
      <c r="O193" s="234"/>
      <c r="P193" s="234"/>
      <c r="Q193" s="234"/>
      <c r="R193" s="47"/>
      <c r="T193" s="235" t="s">
        <v>22</v>
      </c>
      <c r="U193" s="55" t="s">
        <v>49</v>
      </c>
      <c r="V193" s="46"/>
      <c r="W193" s="236">
        <f>V193*K193</f>
        <v>0</v>
      </c>
      <c r="X193" s="236">
        <v>1.0530600000000001</v>
      </c>
      <c r="Y193" s="236">
        <f>X193*K193</f>
        <v>0.56759934000000012</v>
      </c>
      <c r="Z193" s="236">
        <v>0</v>
      </c>
      <c r="AA193" s="237">
        <f>Z193*K193</f>
        <v>0</v>
      </c>
      <c r="AR193" s="21" t="s">
        <v>224</v>
      </c>
      <c r="AT193" s="21" t="s">
        <v>220</v>
      </c>
      <c r="AU193" s="21" t="s">
        <v>93</v>
      </c>
      <c r="AY193" s="21" t="s">
        <v>219</v>
      </c>
      <c r="BE193" s="152">
        <f>IF(U193="základní",N193,0)</f>
        <v>0</v>
      </c>
      <c r="BF193" s="152">
        <f>IF(U193="snížená",N193,0)</f>
        <v>0</v>
      </c>
      <c r="BG193" s="152">
        <f>IF(U193="zákl. přenesená",N193,0)</f>
        <v>0</v>
      </c>
      <c r="BH193" s="152">
        <f>IF(U193="sníž. přenesená",N193,0)</f>
        <v>0</v>
      </c>
      <c r="BI193" s="152">
        <f>IF(U193="nulová",N193,0)</f>
        <v>0</v>
      </c>
      <c r="BJ193" s="21" t="s">
        <v>40</v>
      </c>
      <c r="BK193" s="152">
        <f>ROUND(L193*K193,2)</f>
        <v>0</v>
      </c>
      <c r="BL193" s="21" t="s">
        <v>224</v>
      </c>
      <c r="BM193" s="21" t="s">
        <v>470</v>
      </c>
    </row>
    <row r="194" s="1" customFormat="1" ht="25.5" customHeight="1">
      <c r="B194" s="45"/>
      <c r="C194" s="227" t="s">
        <v>471</v>
      </c>
      <c r="D194" s="227" t="s">
        <v>220</v>
      </c>
      <c r="E194" s="228" t="s">
        <v>472</v>
      </c>
      <c r="F194" s="229" t="s">
        <v>473</v>
      </c>
      <c r="G194" s="229"/>
      <c r="H194" s="229"/>
      <c r="I194" s="229"/>
      <c r="J194" s="230" t="s">
        <v>223</v>
      </c>
      <c r="K194" s="231">
        <v>6.4039999999999999</v>
      </c>
      <c r="L194" s="232">
        <v>0</v>
      </c>
      <c r="M194" s="233"/>
      <c r="N194" s="234">
        <f>ROUND(L194*K194,2)</f>
        <v>0</v>
      </c>
      <c r="O194" s="234"/>
      <c r="P194" s="234"/>
      <c r="Q194" s="234"/>
      <c r="R194" s="47"/>
      <c r="T194" s="235" t="s">
        <v>22</v>
      </c>
      <c r="U194" s="55" t="s">
        <v>49</v>
      </c>
      <c r="V194" s="46"/>
      <c r="W194" s="236">
        <f>V194*K194</f>
        <v>0</v>
      </c>
      <c r="X194" s="236">
        <v>0.01282</v>
      </c>
      <c r="Y194" s="236">
        <f>X194*K194</f>
        <v>0.082099279999999997</v>
      </c>
      <c r="Z194" s="236">
        <v>0</v>
      </c>
      <c r="AA194" s="237">
        <f>Z194*K194</f>
        <v>0</v>
      </c>
      <c r="AR194" s="21" t="s">
        <v>224</v>
      </c>
      <c r="AT194" s="21" t="s">
        <v>220</v>
      </c>
      <c r="AU194" s="21" t="s">
        <v>93</v>
      </c>
      <c r="AY194" s="21" t="s">
        <v>219</v>
      </c>
      <c r="BE194" s="152">
        <f>IF(U194="základní",N194,0)</f>
        <v>0</v>
      </c>
      <c r="BF194" s="152">
        <f>IF(U194="snížená",N194,0)</f>
        <v>0</v>
      </c>
      <c r="BG194" s="152">
        <f>IF(U194="zákl. přenesená",N194,0)</f>
        <v>0</v>
      </c>
      <c r="BH194" s="152">
        <f>IF(U194="sníž. přenesená",N194,0)</f>
        <v>0</v>
      </c>
      <c r="BI194" s="152">
        <f>IF(U194="nulová",N194,0)</f>
        <v>0</v>
      </c>
      <c r="BJ194" s="21" t="s">
        <v>40</v>
      </c>
      <c r="BK194" s="152">
        <f>ROUND(L194*K194,2)</f>
        <v>0</v>
      </c>
      <c r="BL194" s="21" t="s">
        <v>224</v>
      </c>
      <c r="BM194" s="21" t="s">
        <v>474</v>
      </c>
    </row>
    <row r="195" s="1" customFormat="1" ht="25.5" customHeight="1">
      <c r="B195" s="45"/>
      <c r="C195" s="227" t="s">
        <v>475</v>
      </c>
      <c r="D195" s="227" t="s">
        <v>220</v>
      </c>
      <c r="E195" s="228" t="s">
        <v>476</v>
      </c>
      <c r="F195" s="229" t="s">
        <v>477</v>
      </c>
      <c r="G195" s="229"/>
      <c r="H195" s="229"/>
      <c r="I195" s="229"/>
      <c r="J195" s="230" t="s">
        <v>223</v>
      </c>
      <c r="K195" s="231">
        <v>6.4039999999999999</v>
      </c>
      <c r="L195" s="232">
        <v>0</v>
      </c>
      <c r="M195" s="233"/>
      <c r="N195" s="234">
        <f>ROUND(L195*K195,2)</f>
        <v>0</v>
      </c>
      <c r="O195" s="234"/>
      <c r="P195" s="234"/>
      <c r="Q195" s="234"/>
      <c r="R195" s="47"/>
      <c r="T195" s="235" t="s">
        <v>22</v>
      </c>
      <c r="U195" s="55" t="s">
        <v>49</v>
      </c>
      <c r="V195" s="46"/>
      <c r="W195" s="236">
        <f>V195*K195</f>
        <v>0</v>
      </c>
      <c r="X195" s="236">
        <v>0</v>
      </c>
      <c r="Y195" s="236">
        <f>X195*K195</f>
        <v>0</v>
      </c>
      <c r="Z195" s="236">
        <v>0</v>
      </c>
      <c r="AA195" s="237">
        <f>Z195*K195</f>
        <v>0</v>
      </c>
      <c r="AR195" s="21" t="s">
        <v>224</v>
      </c>
      <c r="AT195" s="21" t="s">
        <v>220</v>
      </c>
      <c r="AU195" s="21" t="s">
        <v>93</v>
      </c>
      <c r="AY195" s="21" t="s">
        <v>219</v>
      </c>
      <c r="BE195" s="152">
        <f>IF(U195="základní",N195,0)</f>
        <v>0</v>
      </c>
      <c r="BF195" s="152">
        <f>IF(U195="snížená",N195,0)</f>
        <v>0</v>
      </c>
      <c r="BG195" s="152">
        <f>IF(U195="zákl. přenesená",N195,0)</f>
        <v>0</v>
      </c>
      <c r="BH195" s="152">
        <f>IF(U195="sníž. přenesená",N195,0)</f>
        <v>0</v>
      </c>
      <c r="BI195" s="152">
        <f>IF(U195="nulová",N195,0)</f>
        <v>0</v>
      </c>
      <c r="BJ195" s="21" t="s">
        <v>40</v>
      </c>
      <c r="BK195" s="152">
        <f>ROUND(L195*K195,2)</f>
        <v>0</v>
      </c>
      <c r="BL195" s="21" t="s">
        <v>224</v>
      </c>
      <c r="BM195" s="21" t="s">
        <v>478</v>
      </c>
    </row>
    <row r="196" s="1" customFormat="1" ht="25.5" customHeight="1">
      <c r="B196" s="45"/>
      <c r="C196" s="227" t="s">
        <v>479</v>
      </c>
      <c r="D196" s="227" t="s">
        <v>220</v>
      </c>
      <c r="E196" s="228" t="s">
        <v>480</v>
      </c>
      <c r="F196" s="229" t="s">
        <v>481</v>
      </c>
      <c r="G196" s="229"/>
      <c r="H196" s="229"/>
      <c r="I196" s="229"/>
      <c r="J196" s="230" t="s">
        <v>223</v>
      </c>
      <c r="K196" s="231">
        <v>2.3999999999999999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22</v>
      </c>
      <c r="U196" s="55" t="s">
        <v>49</v>
      </c>
      <c r="V196" s="46"/>
      <c r="W196" s="236">
        <f>V196*K196</f>
        <v>0</v>
      </c>
      <c r="X196" s="236">
        <v>0.0087399999999999995</v>
      </c>
      <c r="Y196" s="236">
        <f>X196*K196</f>
        <v>0.020975999999999998</v>
      </c>
      <c r="Z196" s="236">
        <v>0</v>
      </c>
      <c r="AA196" s="237">
        <f>Z196*K196</f>
        <v>0</v>
      </c>
      <c r="AR196" s="21" t="s">
        <v>224</v>
      </c>
      <c r="AT196" s="21" t="s">
        <v>220</v>
      </c>
      <c r="AU196" s="21" t="s">
        <v>93</v>
      </c>
      <c r="AY196" s="21" t="s">
        <v>219</v>
      </c>
      <c r="BE196" s="152">
        <f>IF(U196="základní",N196,0)</f>
        <v>0</v>
      </c>
      <c r="BF196" s="152">
        <f>IF(U196="snížená",N196,0)</f>
        <v>0</v>
      </c>
      <c r="BG196" s="152">
        <f>IF(U196="zákl. přenesená",N196,0)</f>
        <v>0</v>
      </c>
      <c r="BH196" s="152">
        <f>IF(U196="sníž. přenesená",N196,0)</f>
        <v>0</v>
      </c>
      <c r="BI196" s="152">
        <f>IF(U196="nulová",N196,0)</f>
        <v>0</v>
      </c>
      <c r="BJ196" s="21" t="s">
        <v>40</v>
      </c>
      <c r="BK196" s="152">
        <f>ROUND(L196*K196,2)</f>
        <v>0</v>
      </c>
      <c r="BL196" s="21" t="s">
        <v>224</v>
      </c>
      <c r="BM196" s="21" t="s">
        <v>482</v>
      </c>
    </row>
    <row r="197" s="1" customFormat="1" ht="25.5" customHeight="1">
      <c r="B197" s="45"/>
      <c r="C197" s="227" t="s">
        <v>483</v>
      </c>
      <c r="D197" s="227" t="s">
        <v>220</v>
      </c>
      <c r="E197" s="228" t="s">
        <v>484</v>
      </c>
      <c r="F197" s="229" t="s">
        <v>485</v>
      </c>
      <c r="G197" s="229"/>
      <c r="H197" s="229"/>
      <c r="I197" s="229"/>
      <c r="J197" s="230" t="s">
        <v>223</v>
      </c>
      <c r="K197" s="231">
        <v>2.3999999999999999</v>
      </c>
      <c r="L197" s="232">
        <v>0</v>
      </c>
      <c r="M197" s="233"/>
      <c r="N197" s="234">
        <f>ROUND(L197*K197,2)</f>
        <v>0</v>
      </c>
      <c r="O197" s="234"/>
      <c r="P197" s="234"/>
      <c r="Q197" s="234"/>
      <c r="R197" s="47"/>
      <c r="T197" s="235" t="s">
        <v>22</v>
      </c>
      <c r="U197" s="55" t="s">
        <v>49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224</v>
      </c>
      <c r="AT197" s="21" t="s">
        <v>220</v>
      </c>
      <c r="AU197" s="21" t="s">
        <v>93</v>
      </c>
      <c r="AY197" s="21" t="s">
        <v>219</v>
      </c>
      <c r="BE197" s="152">
        <f>IF(U197="základní",N197,0)</f>
        <v>0</v>
      </c>
      <c r="BF197" s="152">
        <f>IF(U197="snížená",N197,0)</f>
        <v>0</v>
      </c>
      <c r="BG197" s="152">
        <f>IF(U197="zákl. přenesená",N197,0)</f>
        <v>0</v>
      </c>
      <c r="BH197" s="152">
        <f>IF(U197="sníž. přenesená",N197,0)</f>
        <v>0</v>
      </c>
      <c r="BI197" s="152">
        <f>IF(U197="nulová",N197,0)</f>
        <v>0</v>
      </c>
      <c r="BJ197" s="21" t="s">
        <v>40</v>
      </c>
      <c r="BK197" s="152">
        <f>ROUND(L197*K197,2)</f>
        <v>0</v>
      </c>
      <c r="BL197" s="21" t="s">
        <v>224</v>
      </c>
      <c r="BM197" s="21" t="s">
        <v>486</v>
      </c>
    </row>
    <row r="198" s="1" customFormat="1" ht="25.5" customHeight="1">
      <c r="B198" s="45"/>
      <c r="C198" s="227" t="s">
        <v>487</v>
      </c>
      <c r="D198" s="227" t="s">
        <v>220</v>
      </c>
      <c r="E198" s="228" t="s">
        <v>488</v>
      </c>
      <c r="F198" s="229" t="s">
        <v>489</v>
      </c>
      <c r="G198" s="229"/>
      <c r="H198" s="229"/>
      <c r="I198" s="229"/>
      <c r="J198" s="230" t="s">
        <v>239</v>
      </c>
      <c r="K198" s="231">
        <v>15</v>
      </c>
      <c r="L198" s="232">
        <v>0</v>
      </c>
      <c r="M198" s="233"/>
      <c r="N198" s="234">
        <f>ROUND(L198*K198,2)</f>
        <v>0</v>
      </c>
      <c r="O198" s="234"/>
      <c r="P198" s="234"/>
      <c r="Q198" s="234"/>
      <c r="R198" s="47"/>
      <c r="T198" s="235" t="s">
        <v>22</v>
      </c>
      <c r="U198" s="55" t="s">
        <v>49</v>
      </c>
      <c r="V198" s="46"/>
      <c r="W198" s="236">
        <f>V198*K198</f>
        <v>0</v>
      </c>
      <c r="X198" s="236">
        <v>0</v>
      </c>
      <c r="Y198" s="236">
        <f>X198*K198</f>
        <v>0</v>
      </c>
      <c r="Z198" s="236">
        <v>0</v>
      </c>
      <c r="AA198" s="237">
        <f>Z198*K198</f>
        <v>0</v>
      </c>
      <c r="AR198" s="21" t="s">
        <v>224</v>
      </c>
      <c r="AT198" s="21" t="s">
        <v>220</v>
      </c>
      <c r="AU198" s="21" t="s">
        <v>93</v>
      </c>
      <c r="AY198" s="21" t="s">
        <v>219</v>
      </c>
      <c r="BE198" s="152">
        <f>IF(U198="základní",N198,0)</f>
        <v>0</v>
      </c>
      <c r="BF198" s="152">
        <f>IF(U198="snížená",N198,0)</f>
        <v>0</v>
      </c>
      <c r="BG198" s="152">
        <f>IF(U198="zákl. přenesená",N198,0)</f>
        <v>0</v>
      </c>
      <c r="BH198" s="152">
        <f>IF(U198="sníž. přenesená",N198,0)</f>
        <v>0</v>
      </c>
      <c r="BI198" s="152">
        <f>IF(U198="nulová",N198,0)</f>
        <v>0</v>
      </c>
      <c r="BJ198" s="21" t="s">
        <v>40</v>
      </c>
      <c r="BK198" s="152">
        <f>ROUND(L198*K198,2)</f>
        <v>0</v>
      </c>
      <c r="BL198" s="21" t="s">
        <v>224</v>
      </c>
      <c r="BM198" s="21" t="s">
        <v>490</v>
      </c>
    </row>
    <row r="199" s="10" customFormat="1" ht="29.88" customHeight="1">
      <c r="B199" s="213"/>
      <c r="C199" s="214"/>
      <c r="D199" s="224" t="s">
        <v>289</v>
      </c>
      <c r="E199" s="224"/>
      <c r="F199" s="224"/>
      <c r="G199" s="224"/>
      <c r="H199" s="224"/>
      <c r="I199" s="224"/>
      <c r="J199" s="224"/>
      <c r="K199" s="224"/>
      <c r="L199" s="224"/>
      <c r="M199" s="224"/>
      <c r="N199" s="238">
        <f>BK199</f>
        <v>0</v>
      </c>
      <c r="O199" s="239"/>
      <c r="P199" s="239"/>
      <c r="Q199" s="239"/>
      <c r="R199" s="217"/>
      <c r="T199" s="218"/>
      <c r="U199" s="214"/>
      <c r="V199" s="214"/>
      <c r="W199" s="219">
        <f>SUM(W200:W234)</f>
        <v>0</v>
      </c>
      <c r="X199" s="214"/>
      <c r="Y199" s="219">
        <f>SUM(Y200:Y234)</f>
        <v>7.4922480000000009</v>
      </c>
      <c r="Z199" s="214"/>
      <c r="AA199" s="220">
        <f>SUM(AA200:AA234)</f>
        <v>0</v>
      </c>
      <c r="AR199" s="221" t="s">
        <v>40</v>
      </c>
      <c r="AT199" s="222" t="s">
        <v>83</v>
      </c>
      <c r="AU199" s="222" t="s">
        <v>40</v>
      </c>
      <c r="AY199" s="221" t="s">
        <v>219</v>
      </c>
      <c r="BK199" s="223">
        <f>SUM(BK200:BK234)</f>
        <v>0</v>
      </c>
    </row>
    <row r="200" s="1" customFormat="1" ht="38.25" customHeight="1">
      <c r="B200" s="45"/>
      <c r="C200" s="227" t="s">
        <v>491</v>
      </c>
      <c r="D200" s="227" t="s">
        <v>220</v>
      </c>
      <c r="E200" s="228" t="s">
        <v>492</v>
      </c>
      <c r="F200" s="229" t="s">
        <v>493</v>
      </c>
      <c r="G200" s="229"/>
      <c r="H200" s="229"/>
      <c r="I200" s="229"/>
      <c r="J200" s="230" t="s">
        <v>223</v>
      </c>
      <c r="K200" s="231">
        <v>843.16999999999996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22</v>
      </c>
      <c r="U200" s="55" t="s">
        <v>49</v>
      </c>
      <c r="V200" s="46"/>
      <c r="W200" s="236">
        <f>V200*K200</f>
        <v>0</v>
      </c>
      <c r="X200" s="236">
        <v>0</v>
      </c>
      <c r="Y200" s="236">
        <f>X200*K200</f>
        <v>0</v>
      </c>
      <c r="Z200" s="236">
        <v>0</v>
      </c>
      <c r="AA200" s="237">
        <f>Z200*K200</f>
        <v>0</v>
      </c>
      <c r="AR200" s="21" t="s">
        <v>224</v>
      </c>
      <c r="AT200" s="21" t="s">
        <v>220</v>
      </c>
      <c r="AU200" s="21" t="s">
        <v>93</v>
      </c>
      <c r="AY200" s="21" t="s">
        <v>219</v>
      </c>
      <c r="BE200" s="152">
        <f>IF(U200="základní",N200,0)</f>
        <v>0</v>
      </c>
      <c r="BF200" s="152">
        <f>IF(U200="snížená",N200,0)</f>
        <v>0</v>
      </c>
      <c r="BG200" s="152">
        <f>IF(U200="zákl. přenesená",N200,0)</f>
        <v>0</v>
      </c>
      <c r="BH200" s="152">
        <f>IF(U200="sníž. přenesená",N200,0)</f>
        <v>0</v>
      </c>
      <c r="BI200" s="152">
        <f>IF(U200="nulová",N200,0)</f>
        <v>0</v>
      </c>
      <c r="BJ200" s="21" t="s">
        <v>40</v>
      </c>
      <c r="BK200" s="152">
        <f>ROUND(L200*K200,2)</f>
        <v>0</v>
      </c>
      <c r="BL200" s="21" t="s">
        <v>224</v>
      </c>
      <c r="BM200" s="21" t="s">
        <v>494</v>
      </c>
    </row>
    <row r="201" s="1" customFormat="1" ht="25.5" customHeight="1">
      <c r="B201" s="45"/>
      <c r="C201" s="227" t="s">
        <v>495</v>
      </c>
      <c r="D201" s="227" t="s">
        <v>220</v>
      </c>
      <c r="E201" s="228" t="s">
        <v>496</v>
      </c>
      <c r="F201" s="229" t="s">
        <v>497</v>
      </c>
      <c r="G201" s="229"/>
      <c r="H201" s="229"/>
      <c r="I201" s="229"/>
      <c r="J201" s="230" t="s">
        <v>223</v>
      </c>
      <c r="K201" s="231">
        <v>843.16999999999996</v>
      </c>
      <c r="L201" s="232">
        <v>0</v>
      </c>
      <c r="M201" s="233"/>
      <c r="N201" s="234">
        <f>ROUND(L201*K201,2)</f>
        <v>0</v>
      </c>
      <c r="O201" s="234"/>
      <c r="P201" s="234"/>
      <c r="Q201" s="234"/>
      <c r="R201" s="47"/>
      <c r="T201" s="235" t="s">
        <v>22</v>
      </c>
      <c r="U201" s="55" t="s">
        <v>49</v>
      </c>
      <c r="V201" s="46"/>
      <c r="W201" s="236">
        <f>V201*K201</f>
        <v>0</v>
      </c>
      <c r="X201" s="236">
        <v>0</v>
      </c>
      <c r="Y201" s="236">
        <f>X201*K201</f>
        <v>0</v>
      </c>
      <c r="Z201" s="236">
        <v>0</v>
      </c>
      <c r="AA201" s="237">
        <f>Z201*K201</f>
        <v>0</v>
      </c>
      <c r="AR201" s="21" t="s">
        <v>224</v>
      </c>
      <c r="AT201" s="21" t="s">
        <v>220</v>
      </c>
      <c r="AU201" s="21" t="s">
        <v>93</v>
      </c>
      <c r="AY201" s="21" t="s">
        <v>219</v>
      </c>
      <c r="BE201" s="152">
        <f>IF(U201="základní",N201,0)</f>
        <v>0</v>
      </c>
      <c r="BF201" s="152">
        <f>IF(U201="snížená",N201,0)</f>
        <v>0</v>
      </c>
      <c r="BG201" s="152">
        <f>IF(U201="zákl. přenesená",N201,0)</f>
        <v>0</v>
      </c>
      <c r="BH201" s="152">
        <f>IF(U201="sníž. přenesená",N201,0)</f>
        <v>0</v>
      </c>
      <c r="BI201" s="152">
        <f>IF(U201="nulová",N201,0)</f>
        <v>0</v>
      </c>
      <c r="BJ201" s="21" t="s">
        <v>40</v>
      </c>
      <c r="BK201" s="152">
        <f>ROUND(L201*K201,2)</f>
        <v>0</v>
      </c>
      <c r="BL201" s="21" t="s">
        <v>224</v>
      </c>
      <c r="BM201" s="21" t="s">
        <v>498</v>
      </c>
    </row>
    <row r="202" s="1" customFormat="1" ht="25.5" customHeight="1">
      <c r="B202" s="45"/>
      <c r="C202" s="227" t="s">
        <v>499</v>
      </c>
      <c r="D202" s="227" t="s">
        <v>220</v>
      </c>
      <c r="E202" s="228" t="s">
        <v>500</v>
      </c>
      <c r="F202" s="229" t="s">
        <v>501</v>
      </c>
      <c r="G202" s="229"/>
      <c r="H202" s="229"/>
      <c r="I202" s="229"/>
      <c r="J202" s="230" t="s">
        <v>223</v>
      </c>
      <c r="K202" s="231">
        <v>843.16999999999996</v>
      </c>
      <c r="L202" s="232">
        <v>0</v>
      </c>
      <c r="M202" s="233"/>
      <c r="N202" s="234">
        <f>ROUND(L202*K202,2)</f>
        <v>0</v>
      </c>
      <c r="O202" s="234"/>
      <c r="P202" s="234"/>
      <c r="Q202" s="234"/>
      <c r="R202" s="47"/>
      <c r="T202" s="235" t="s">
        <v>22</v>
      </c>
      <c r="U202" s="55" t="s">
        <v>49</v>
      </c>
      <c r="V202" s="46"/>
      <c r="W202" s="236">
        <f>V202*K202</f>
        <v>0</v>
      </c>
      <c r="X202" s="236">
        <v>0</v>
      </c>
      <c r="Y202" s="236">
        <f>X202*K202</f>
        <v>0</v>
      </c>
      <c r="Z202" s="236">
        <v>0</v>
      </c>
      <c r="AA202" s="237">
        <f>Z202*K202</f>
        <v>0</v>
      </c>
      <c r="AR202" s="21" t="s">
        <v>224</v>
      </c>
      <c r="AT202" s="21" t="s">
        <v>220</v>
      </c>
      <c r="AU202" s="21" t="s">
        <v>93</v>
      </c>
      <c r="AY202" s="21" t="s">
        <v>219</v>
      </c>
      <c r="BE202" s="152">
        <f>IF(U202="základní",N202,0)</f>
        <v>0</v>
      </c>
      <c r="BF202" s="152">
        <f>IF(U202="snížená",N202,0)</f>
        <v>0</v>
      </c>
      <c r="BG202" s="152">
        <f>IF(U202="zákl. přenesená",N202,0)</f>
        <v>0</v>
      </c>
      <c r="BH202" s="152">
        <f>IF(U202="sníž. přenesená",N202,0)</f>
        <v>0</v>
      </c>
      <c r="BI202" s="152">
        <f>IF(U202="nulová",N202,0)</f>
        <v>0</v>
      </c>
      <c r="BJ202" s="21" t="s">
        <v>40</v>
      </c>
      <c r="BK202" s="152">
        <f>ROUND(L202*K202,2)</f>
        <v>0</v>
      </c>
      <c r="BL202" s="21" t="s">
        <v>224</v>
      </c>
      <c r="BM202" s="21" t="s">
        <v>502</v>
      </c>
    </row>
    <row r="203" s="1" customFormat="1" ht="25.5" customHeight="1">
      <c r="B203" s="45"/>
      <c r="C203" s="227" t="s">
        <v>503</v>
      </c>
      <c r="D203" s="227" t="s">
        <v>220</v>
      </c>
      <c r="E203" s="228" t="s">
        <v>504</v>
      </c>
      <c r="F203" s="229" t="s">
        <v>505</v>
      </c>
      <c r="G203" s="229"/>
      <c r="H203" s="229"/>
      <c r="I203" s="229"/>
      <c r="J203" s="230" t="s">
        <v>223</v>
      </c>
      <c r="K203" s="231">
        <v>843.16999999999996</v>
      </c>
      <c r="L203" s="232">
        <v>0</v>
      </c>
      <c r="M203" s="233"/>
      <c r="N203" s="234">
        <f>ROUND(L203*K203,2)</f>
        <v>0</v>
      </c>
      <c r="O203" s="234"/>
      <c r="P203" s="234"/>
      <c r="Q203" s="234"/>
      <c r="R203" s="47"/>
      <c r="T203" s="235" t="s">
        <v>22</v>
      </c>
      <c r="U203" s="55" t="s">
        <v>49</v>
      </c>
      <c r="V203" s="46"/>
      <c r="W203" s="236">
        <f>V203*K203</f>
        <v>0</v>
      </c>
      <c r="X203" s="236">
        <v>0</v>
      </c>
      <c r="Y203" s="236">
        <f>X203*K203</f>
        <v>0</v>
      </c>
      <c r="Z203" s="236">
        <v>0</v>
      </c>
      <c r="AA203" s="237">
        <f>Z203*K203</f>
        <v>0</v>
      </c>
      <c r="AR203" s="21" t="s">
        <v>224</v>
      </c>
      <c r="AT203" s="21" t="s">
        <v>220</v>
      </c>
      <c r="AU203" s="21" t="s">
        <v>93</v>
      </c>
      <c r="AY203" s="21" t="s">
        <v>219</v>
      </c>
      <c r="BE203" s="152">
        <f>IF(U203="základní",N203,0)</f>
        <v>0</v>
      </c>
      <c r="BF203" s="152">
        <f>IF(U203="snížená",N203,0)</f>
        <v>0</v>
      </c>
      <c r="BG203" s="152">
        <f>IF(U203="zákl. přenesená",N203,0)</f>
        <v>0</v>
      </c>
      <c r="BH203" s="152">
        <f>IF(U203="sníž. přenesená",N203,0)</f>
        <v>0</v>
      </c>
      <c r="BI203" s="152">
        <f>IF(U203="nulová",N203,0)</f>
        <v>0</v>
      </c>
      <c r="BJ203" s="21" t="s">
        <v>40</v>
      </c>
      <c r="BK203" s="152">
        <f>ROUND(L203*K203,2)</f>
        <v>0</v>
      </c>
      <c r="BL203" s="21" t="s">
        <v>224</v>
      </c>
      <c r="BM203" s="21" t="s">
        <v>506</v>
      </c>
    </row>
    <row r="204" s="1" customFormat="1" ht="25.5" customHeight="1">
      <c r="B204" s="45"/>
      <c r="C204" s="227" t="s">
        <v>507</v>
      </c>
      <c r="D204" s="227" t="s">
        <v>220</v>
      </c>
      <c r="E204" s="228" t="s">
        <v>508</v>
      </c>
      <c r="F204" s="229" t="s">
        <v>509</v>
      </c>
      <c r="G204" s="229"/>
      <c r="H204" s="229"/>
      <c r="I204" s="229"/>
      <c r="J204" s="230" t="s">
        <v>223</v>
      </c>
      <c r="K204" s="231">
        <v>843.16999999999996</v>
      </c>
      <c r="L204" s="232">
        <v>0</v>
      </c>
      <c r="M204" s="233"/>
      <c r="N204" s="234">
        <f>ROUND(L204*K204,2)</f>
        <v>0</v>
      </c>
      <c r="O204" s="234"/>
      <c r="P204" s="234"/>
      <c r="Q204" s="234"/>
      <c r="R204" s="47"/>
      <c r="T204" s="235" t="s">
        <v>22</v>
      </c>
      <c r="U204" s="55" t="s">
        <v>49</v>
      </c>
      <c r="V204" s="46"/>
      <c r="W204" s="236">
        <f>V204*K204</f>
        <v>0</v>
      </c>
      <c r="X204" s="236">
        <v>0</v>
      </c>
      <c r="Y204" s="236">
        <f>X204*K204</f>
        <v>0</v>
      </c>
      <c r="Z204" s="236">
        <v>0</v>
      </c>
      <c r="AA204" s="237">
        <f>Z204*K204</f>
        <v>0</v>
      </c>
      <c r="AR204" s="21" t="s">
        <v>224</v>
      </c>
      <c r="AT204" s="21" t="s">
        <v>220</v>
      </c>
      <c r="AU204" s="21" t="s">
        <v>93</v>
      </c>
      <c r="AY204" s="21" t="s">
        <v>219</v>
      </c>
      <c r="BE204" s="152">
        <f>IF(U204="základní",N204,0)</f>
        <v>0</v>
      </c>
      <c r="BF204" s="152">
        <f>IF(U204="snížená",N204,0)</f>
        <v>0</v>
      </c>
      <c r="BG204" s="152">
        <f>IF(U204="zákl. přenesená",N204,0)</f>
        <v>0</v>
      </c>
      <c r="BH204" s="152">
        <f>IF(U204="sníž. přenesená",N204,0)</f>
        <v>0</v>
      </c>
      <c r="BI204" s="152">
        <f>IF(U204="nulová",N204,0)</f>
        <v>0</v>
      </c>
      <c r="BJ204" s="21" t="s">
        <v>40</v>
      </c>
      <c r="BK204" s="152">
        <f>ROUND(L204*K204,2)</f>
        <v>0</v>
      </c>
      <c r="BL204" s="21" t="s">
        <v>224</v>
      </c>
      <c r="BM204" s="21" t="s">
        <v>510</v>
      </c>
    </row>
    <row r="205" s="1" customFormat="1" ht="25.5" customHeight="1">
      <c r="B205" s="45"/>
      <c r="C205" s="227" t="s">
        <v>511</v>
      </c>
      <c r="D205" s="227" t="s">
        <v>220</v>
      </c>
      <c r="E205" s="228" t="s">
        <v>512</v>
      </c>
      <c r="F205" s="229" t="s">
        <v>513</v>
      </c>
      <c r="G205" s="229"/>
      <c r="H205" s="229"/>
      <c r="I205" s="229"/>
      <c r="J205" s="230" t="s">
        <v>223</v>
      </c>
      <c r="K205" s="231">
        <v>304.02300000000002</v>
      </c>
      <c r="L205" s="232">
        <v>0</v>
      </c>
      <c r="M205" s="233"/>
      <c r="N205" s="234">
        <f>ROUND(L205*K205,2)</f>
        <v>0</v>
      </c>
      <c r="O205" s="234"/>
      <c r="P205" s="234"/>
      <c r="Q205" s="234"/>
      <c r="R205" s="47"/>
      <c r="T205" s="235" t="s">
        <v>22</v>
      </c>
      <c r="U205" s="55" t="s">
        <v>49</v>
      </c>
      <c r="V205" s="46"/>
      <c r="W205" s="236">
        <f>V205*K205</f>
        <v>0</v>
      </c>
      <c r="X205" s="236">
        <v>0</v>
      </c>
      <c r="Y205" s="236">
        <f>X205*K205</f>
        <v>0</v>
      </c>
      <c r="Z205" s="236">
        <v>0</v>
      </c>
      <c r="AA205" s="237">
        <f>Z205*K205</f>
        <v>0</v>
      </c>
      <c r="AR205" s="21" t="s">
        <v>224</v>
      </c>
      <c r="AT205" s="21" t="s">
        <v>220</v>
      </c>
      <c r="AU205" s="21" t="s">
        <v>93</v>
      </c>
      <c r="AY205" s="21" t="s">
        <v>219</v>
      </c>
      <c r="BE205" s="152">
        <f>IF(U205="základní",N205,0)</f>
        <v>0</v>
      </c>
      <c r="BF205" s="152">
        <f>IF(U205="snížená",N205,0)</f>
        <v>0</v>
      </c>
      <c r="BG205" s="152">
        <f>IF(U205="zákl. přenesená",N205,0)</f>
        <v>0</v>
      </c>
      <c r="BH205" s="152">
        <f>IF(U205="sníž. přenesená",N205,0)</f>
        <v>0</v>
      </c>
      <c r="BI205" s="152">
        <f>IF(U205="nulová",N205,0)</f>
        <v>0</v>
      </c>
      <c r="BJ205" s="21" t="s">
        <v>40</v>
      </c>
      <c r="BK205" s="152">
        <f>ROUND(L205*K205,2)</f>
        <v>0</v>
      </c>
      <c r="BL205" s="21" t="s">
        <v>224</v>
      </c>
      <c r="BM205" s="21" t="s">
        <v>514</v>
      </c>
    </row>
    <row r="206" s="1" customFormat="1" ht="25.5" customHeight="1">
      <c r="B206" s="45"/>
      <c r="C206" s="227" t="s">
        <v>515</v>
      </c>
      <c r="D206" s="227" t="s">
        <v>220</v>
      </c>
      <c r="E206" s="228" t="s">
        <v>516</v>
      </c>
      <c r="F206" s="229" t="s">
        <v>517</v>
      </c>
      <c r="G206" s="229"/>
      <c r="H206" s="229"/>
      <c r="I206" s="229"/>
      <c r="J206" s="230" t="s">
        <v>223</v>
      </c>
      <c r="K206" s="231">
        <v>3651.7510000000002</v>
      </c>
      <c r="L206" s="232">
        <v>0</v>
      </c>
      <c r="M206" s="233"/>
      <c r="N206" s="234">
        <f>ROUND(L206*K206,2)</f>
        <v>0</v>
      </c>
      <c r="O206" s="234"/>
      <c r="P206" s="234"/>
      <c r="Q206" s="234"/>
      <c r="R206" s="47"/>
      <c r="T206" s="235" t="s">
        <v>22</v>
      </c>
      <c r="U206" s="55" t="s">
        <v>49</v>
      </c>
      <c r="V206" s="46"/>
      <c r="W206" s="236">
        <f>V206*K206</f>
        <v>0</v>
      </c>
      <c r="X206" s="236">
        <v>0</v>
      </c>
      <c r="Y206" s="236">
        <f>X206*K206</f>
        <v>0</v>
      </c>
      <c r="Z206" s="236">
        <v>0</v>
      </c>
      <c r="AA206" s="237">
        <f>Z206*K206</f>
        <v>0</v>
      </c>
      <c r="AR206" s="21" t="s">
        <v>224</v>
      </c>
      <c r="AT206" s="21" t="s">
        <v>220</v>
      </c>
      <c r="AU206" s="21" t="s">
        <v>93</v>
      </c>
      <c r="AY206" s="21" t="s">
        <v>219</v>
      </c>
      <c r="BE206" s="152">
        <f>IF(U206="základní",N206,0)</f>
        <v>0</v>
      </c>
      <c r="BF206" s="152">
        <f>IF(U206="snížená",N206,0)</f>
        <v>0</v>
      </c>
      <c r="BG206" s="152">
        <f>IF(U206="zákl. přenesená",N206,0)</f>
        <v>0</v>
      </c>
      <c r="BH206" s="152">
        <f>IF(U206="sníž. přenesená",N206,0)</f>
        <v>0</v>
      </c>
      <c r="BI206" s="152">
        <f>IF(U206="nulová",N206,0)</f>
        <v>0</v>
      </c>
      <c r="BJ206" s="21" t="s">
        <v>40</v>
      </c>
      <c r="BK206" s="152">
        <f>ROUND(L206*K206,2)</f>
        <v>0</v>
      </c>
      <c r="BL206" s="21" t="s">
        <v>224</v>
      </c>
      <c r="BM206" s="21" t="s">
        <v>518</v>
      </c>
    </row>
    <row r="207" s="1" customFormat="1" ht="25.5" customHeight="1">
      <c r="B207" s="45"/>
      <c r="C207" s="227" t="s">
        <v>519</v>
      </c>
      <c r="D207" s="227" t="s">
        <v>220</v>
      </c>
      <c r="E207" s="228" t="s">
        <v>520</v>
      </c>
      <c r="F207" s="229" t="s">
        <v>521</v>
      </c>
      <c r="G207" s="229"/>
      <c r="H207" s="229"/>
      <c r="I207" s="229"/>
      <c r="J207" s="230" t="s">
        <v>223</v>
      </c>
      <c r="K207" s="231">
        <v>129.84700000000001</v>
      </c>
      <c r="L207" s="232">
        <v>0</v>
      </c>
      <c r="M207" s="233"/>
      <c r="N207" s="234">
        <f>ROUND(L207*K207,2)</f>
        <v>0</v>
      </c>
      <c r="O207" s="234"/>
      <c r="P207" s="234"/>
      <c r="Q207" s="234"/>
      <c r="R207" s="47"/>
      <c r="T207" s="235" t="s">
        <v>22</v>
      </c>
      <c r="U207" s="55" t="s">
        <v>49</v>
      </c>
      <c r="V207" s="46"/>
      <c r="W207" s="236">
        <f>V207*K207</f>
        <v>0</v>
      </c>
      <c r="X207" s="236">
        <v>0</v>
      </c>
      <c r="Y207" s="236">
        <f>X207*K207</f>
        <v>0</v>
      </c>
      <c r="Z207" s="236">
        <v>0</v>
      </c>
      <c r="AA207" s="237">
        <f>Z207*K207</f>
        <v>0</v>
      </c>
      <c r="AR207" s="21" t="s">
        <v>224</v>
      </c>
      <c r="AT207" s="21" t="s">
        <v>220</v>
      </c>
      <c r="AU207" s="21" t="s">
        <v>93</v>
      </c>
      <c r="AY207" s="21" t="s">
        <v>219</v>
      </c>
      <c r="BE207" s="152">
        <f>IF(U207="základní",N207,0)</f>
        <v>0</v>
      </c>
      <c r="BF207" s="152">
        <f>IF(U207="snížená",N207,0)</f>
        <v>0</v>
      </c>
      <c r="BG207" s="152">
        <f>IF(U207="zákl. přenesená",N207,0)</f>
        <v>0</v>
      </c>
      <c r="BH207" s="152">
        <f>IF(U207="sníž. přenesená",N207,0)</f>
        <v>0</v>
      </c>
      <c r="BI207" s="152">
        <f>IF(U207="nulová",N207,0)</f>
        <v>0</v>
      </c>
      <c r="BJ207" s="21" t="s">
        <v>40</v>
      </c>
      <c r="BK207" s="152">
        <f>ROUND(L207*K207,2)</f>
        <v>0</v>
      </c>
      <c r="BL207" s="21" t="s">
        <v>224</v>
      </c>
      <c r="BM207" s="21" t="s">
        <v>522</v>
      </c>
    </row>
    <row r="208" s="1" customFormat="1" ht="25.5" customHeight="1">
      <c r="B208" s="45"/>
      <c r="C208" s="227" t="s">
        <v>523</v>
      </c>
      <c r="D208" s="227" t="s">
        <v>220</v>
      </c>
      <c r="E208" s="228" t="s">
        <v>524</v>
      </c>
      <c r="F208" s="229" t="s">
        <v>525</v>
      </c>
      <c r="G208" s="229"/>
      <c r="H208" s="229"/>
      <c r="I208" s="229"/>
      <c r="J208" s="230" t="s">
        <v>223</v>
      </c>
      <c r="K208" s="231">
        <v>1239.5160000000001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22</v>
      </c>
      <c r="U208" s="55" t="s">
        <v>49</v>
      </c>
      <c r="V208" s="46"/>
      <c r="W208" s="236">
        <f>V208*K208</f>
        <v>0</v>
      </c>
      <c r="X208" s="236">
        <v>0</v>
      </c>
      <c r="Y208" s="236">
        <f>X208*K208</f>
        <v>0</v>
      </c>
      <c r="Z208" s="236">
        <v>0</v>
      </c>
      <c r="AA208" s="237">
        <f>Z208*K208</f>
        <v>0</v>
      </c>
      <c r="AR208" s="21" t="s">
        <v>224</v>
      </c>
      <c r="AT208" s="21" t="s">
        <v>220</v>
      </c>
      <c r="AU208" s="21" t="s">
        <v>93</v>
      </c>
      <c r="AY208" s="21" t="s">
        <v>219</v>
      </c>
      <c r="BE208" s="152">
        <f>IF(U208="základní",N208,0)</f>
        <v>0</v>
      </c>
      <c r="BF208" s="152">
        <f>IF(U208="snížená",N208,0)</f>
        <v>0</v>
      </c>
      <c r="BG208" s="152">
        <f>IF(U208="zákl. přenesená",N208,0)</f>
        <v>0</v>
      </c>
      <c r="BH208" s="152">
        <f>IF(U208="sníž. přenesená",N208,0)</f>
        <v>0</v>
      </c>
      <c r="BI208" s="152">
        <f>IF(U208="nulová",N208,0)</f>
        <v>0</v>
      </c>
      <c r="BJ208" s="21" t="s">
        <v>40</v>
      </c>
      <c r="BK208" s="152">
        <f>ROUND(L208*K208,2)</f>
        <v>0</v>
      </c>
      <c r="BL208" s="21" t="s">
        <v>224</v>
      </c>
      <c r="BM208" s="21" t="s">
        <v>526</v>
      </c>
    </row>
    <row r="209" s="1" customFormat="1" ht="25.5" customHeight="1">
      <c r="B209" s="45"/>
      <c r="C209" s="227" t="s">
        <v>527</v>
      </c>
      <c r="D209" s="227" t="s">
        <v>220</v>
      </c>
      <c r="E209" s="228" t="s">
        <v>528</v>
      </c>
      <c r="F209" s="229" t="s">
        <v>529</v>
      </c>
      <c r="G209" s="229"/>
      <c r="H209" s="229"/>
      <c r="I209" s="229"/>
      <c r="J209" s="230" t="s">
        <v>223</v>
      </c>
      <c r="K209" s="231">
        <v>1239.5160000000001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22</v>
      </c>
      <c r="U209" s="55" t="s">
        <v>49</v>
      </c>
      <c r="V209" s="46"/>
      <c r="W209" s="236">
        <f>V209*K209</f>
        <v>0</v>
      </c>
      <c r="X209" s="236">
        <v>0</v>
      </c>
      <c r="Y209" s="236">
        <f>X209*K209</f>
        <v>0</v>
      </c>
      <c r="Z209" s="236">
        <v>0</v>
      </c>
      <c r="AA209" s="237">
        <f>Z209*K209</f>
        <v>0</v>
      </c>
      <c r="AR209" s="21" t="s">
        <v>224</v>
      </c>
      <c r="AT209" s="21" t="s">
        <v>220</v>
      </c>
      <c r="AU209" s="21" t="s">
        <v>93</v>
      </c>
      <c r="AY209" s="21" t="s">
        <v>219</v>
      </c>
      <c r="BE209" s="152">
        <f>IF(U209="základní",N209,0)</f>
        <v>0</v>
      </c>
      <c r="BF209" s="152">
        <f>IF(U209="snížená",N209,0)</f>
        <v>0</v>
      </c>
      <c r="BG209" s="152">
        <f>IF(U209="zákl. přenesená",N209,0)</f>
        <v>0</v>
      </c>
      <c r="BH209" s="152">
        <f>IF(U209="sníž. přenesená",N209,0)</f>
        <v>0</v>
      </c>
      <c r="BI209" s="152">
        <f>IF(U209="nulová",N209,0)</f>
        <v>0</v>
      </c>
      <c r="BJ209" s="21" t="s">
        <v>40</v>
      </c>
      <c r="BK209" s="152">
        <f>ROUND(L209*K209,2)</f>
        <v>0</v>
      </c>
      <c r="BL209" s="21" t="s">
        <v>224</v>
      </c>
      <c r="BM209" s="21" t="s">
        <v>530</v>
      </c>
    </row>
    <row r="210" s="1" customFormat="1" ht="25.5" customHeight="1">
      <c r="B210" s="45"/>
      <c r="C210" s="227" t="s">
        <v>531</v>
      </c>
      <c r="D210" s="227" t="s">
        <v>220</v>
      </c>
      <c r="E210" s="228" t="s">
        <v>532</v>
      </c>
      <c r="F210" s="229" t="s">
        <v>533</v>
      </c>
      <c r="G210" s="229"/>
      <c r="H210" s="229"/>
      <c r="I210" s="229"/>
      <c r="J210" s="230" t="s">
        <v>429</v>
      </c>
      <c r="K210" s="231">
        <v>38</v>
      </c>
      <c r="L210" s="232">
        <v>0</v>
      </c>
      <c r="M210" s="233"/>
      <c r="N210" s="234">
        <f>ROUND(L210*K210,2)</f>
        <v>0</v>
      </c>
      <c r="O210" s="234"/>
      <c r="P210" s="234"/>
      <c r="Q210" s="234"/>
      <c r="R210" s="47"/>
      <c r="T210" s="235" t="s">
        <v>22</v>
      </c>
      <c r="U210" s="55" t="s">
        <v>49</v>
      </c>
      <c r="V210" s="46"/>
      <c r="W210" s="236">
        <f>V210*K210</f>
        <v>0</v>
      </c>
      <c r="X210" s="236">
        <v>0</v>
      </c>
      <c r="Y210" s="236">
        <f>X210*K210</f>
        <v>0</v>
      </c>
      <c r="Z210" s="236">
        <v>0</v>
      </c>
      <c r="AA210" s="237">
        <f>Z210*K210</f>
        <v>0</v>
      </c>
      <c r="AR210" s="21" t="s">
        <v>224</v>
      </c>
      <c r="AT210" s="21" t="s">
        <v>220</v>
      </c>
      <c r="AU210" s="21" t="s">
        <v>93</v>
      </c>
      <c r="AY210" s="21" t="s">
        <v>219</v>
      </c>
      <c r="BE210" s="152">
        <f>IF(U210="základní",N210,0)</f>
        <v>0</v>
      </c>
      <c r="BF210" s="152">
        <f>IF(U210="snížená",N210,0)</f>
        <v>0</v>
      </c>
      <c r="BG210" s="152">
        <f>IF(U210="zákl. přenesená",N210,0)</f>
        <v>0</v>
      </c>
      <c r="BH210" s="152">
        <f>IF(U210="sníž. přenesená",N210,0)</f>
        <v>0</v>
      </c>
      <c r="BI210" s="152">
        <f>IF(U210="nulová",N210,0)</f>
        <v>0</v>
      </c>
      <c r="BJ210" s="21" t="s">
        <v>40</v>
      </c>
      <c r="BK210" s="152">
        <f>ROUND(L210*K210,2)</f>
        <v>0</v>
      </c>
      <c r="BL210" s="21" t="s">
        <v>224</v>
      </c>
      <c r="BM210" s="21" t="s">
        <v>534</v>
      </c>
    </row>
    <row r="211" s="1" customFormat="1" ht="16.5" customHeight="1">
      <c r="B211" s="45"/>
      <c r="C211" s="243" t="s">
        <v>535</v>
      </c>
      <c r="D211" s="243" t="s">
        <v>536</v>
      </c>
      <c r="E211" s="244" t="s">
        <v>537</v>
      </c>
      <c r="F211" s="245" t="s">
        <v>538</v>
      </c>
      <c r="G211" s="245"/>
      <c r="H211" s="245"/>
      <c r="I211" s="245"/>
      <c r="J211" s="246" t="s">
        <v>429</v>
      </c>
      <c r="K211" s="247">
        <v>39.899999999999999</v>
      </c>
      <c r="L211" s="248">
        <v>0</v>
      </c>
      <c r="M211" s="249"/>
      <c r="N211" s="250">
        <f>ROUND(L211*K211,2)</f>
        <v>0</v>
      </c>
      <c r="O211" s="234"/>
      <c r="P211" s="234"/>
      <c r="Q211" s="234"/>
      <c r="R211" s="47"/>
      <c r="T211" s="235" t="s">
        <v>22</v>
      </c>
      <c r="U211" s="55" t="s">
        <v>49</v>
      </c>
      <c r="V211" s="46"/>
      <c r="W211" s="236">
        <f>V211*K211</f>
        <v>0</v>
      </c>
      <c r="X211" s="236">
        <v>0</v>
      </c>
      <c r="Y211" s="236">
        <f>X211*K211</f>
        <v>0</v>
      </c>
      <c r="Z211" s="236">
        <v>0</v>
      </c>
      <c r="AA211" s="237">
        <f>Z211*K211</f>
        <v>0</v>
      </c>
      <c r="AR211" s="21" t="s">
        <v>249</v>
      </c>
      <c r="AT211" s="21" t="s">
        <v>536</v>
      </c>
      <c r="AU211" s="21" t="s">
        <v>93</v>
      </c>
      <c r="AY211" s="21" t="s">
        <v>219</v>
      </c>
      <c r="BE211" s="152">
        <f>IF(U211="základní",N211,0)</f>
        <v>0</v>
      </c>
      <c r="BF211" s="152">
        <f>IF(U211="snížená",N211,0)</f>
        <v>0</v>
      </c>
      <c r="BG211" s="152">
        <f>IF(U211="zákl. přenesená",N211,0)</f>
        <v>0</v>
      </c>
      <c r="BH211" s="152">
        <f>IF(U211="sníž. přenesená",N211,0)</f>
        <v>0</v>
      </c>
      <c r="BI211" s="152">
        <f>IF(U211="nulová",N211,0)</f>
        <v>0</v>
      </c>
      <c r="BJ211" s="21" t="s">
        <v>40</v>
      </c>
      <c r="BK211" s="152">
        <f>ROUND(L211*K211,2)</f>
        <v>0</v>
      </c>
      <c r="BL211" s="21" t="s">
        <v>224</v>
      </c>
      <c r="BM211" s="21" t="s">
        <v>539</v>
      </c>
    </row>
    <row r="212" s="1" customFormat="1" ht="25.5" customHeight="1">
      <c r="B212" s="45"/>
      <c r="C212" s="227" t="s">
        <v>540</v>
      </c>
      <c r="D212" s="227" t="s">
        <v>220</v>
      </c>
      <c r="E212" s="228" t="s">
        <v>541</v>
      </c>
      <c r="F212" s="229" t="s">
        <v>542</v>
      </c>
      <c r="G212" s="229"/>
      <c r="H212" s="229"/>
      <c r="I212" s="229"/>
      <c r="J212" s="230" t="s">
        <v>429</v>
      </c>
      <c r="K212" s="231">
        <v>530.42999999999995</v>
      </c>
      <c r="L212" s="232">
        <v>0</v>
      </c>
      <c r="M212" s="233"/>
      <c r="N212" s="234">
        <f>ROUND(L212*K212,2)</f>
        <v>0</v>
      </c>
      <c r="O212" s="234"/>
      <c r="P212" s="234"/>
      <c r="Q212" s="234"/>
      <c r="R212" s="47"/>
      <c r="T212" s="235" t="s">
        <v>22</v>
      </c>
      <c r="U212" s="55" t="s">
        <v>49</v>
      </c>
      <c r="V212" s="46"/>
      <c r="W212" s="236">
        <f>V212*K212</f>
        <v>0</v>
      </c>
      <c r="X212" s="236">
        <v>0</v>
      </c>
      <c r="Y212" s="236">
        <f>X212*K212</f>
        <v>0</v>
      </c>
      <c r="Z212" s="236">
        <v>0</v>
      </c>
      <c r="AA212" s="237">
        <f>Z212*K212</f>
        <v>0</v>
      </c>
      <c r="AR212" s="21" t="s">
        <v>224</v>
      </c>
      <c r="AT212" s="21" t="s">
        <v>220</v>
      </c>
      <c r="AU212" s="21" t="s">
        <v>93</v>
      </c>
      <c r="AY212" s="21" t="s">
        <v>219</v>
      </c>
      <c r="BE212" s="152">
        <f>IF(U212="základní",N212,0)</f>
        <v>0</v>
      </c>
      <c r="BF212" s="152">
        <f>IF(U212="snížená",N212,0)</f>
        <v>0</v>
      </c>
      <c r="BG212" s="152">
        <f>IF(U212="zákl. přenesená",N212,0)</f>
        <v>0</v>
      </c>
      <c r="BH212" s="152">
        <f>IF(U212="sníž. přenesená",N212,0)</f>
        <v>0</v>
      </c>
      <c r="BI212" s="152">
        <f>IF(U212="nulová",N212,0)</f>
        <v>0</v>
      </c>
      <c r="BJ212" s="21" t="s">
        <v>40</v>
      </c>
      <c r="BK212" s="152">
        <f>ROUND(L212*K212,2)</f>
        <v>0</v>
      </c>
      <c r="BL212" s="21" t="s">
        <v>224</v>
      </c>
      <c r="BM212" s="21" t="s">
        <v>543</v>
      </c>
    </row>
    <row r="213" s="1" customFormat="1" ht="25.5" customHeight="1">
      <c r="B213" s="45"/>
      <c r="C213" s="243" t="s">
        <v>544</v>
      </c>
      <c r="D213" s="243" t="s">
        <v>536</v>
      </c>
      <c r="E213" s="244" t="s">
        <v>545</v>
      </c>
      <c r="F213" s="245" t="s">
        <v>546</v>
      </c>
      <c r="G213" s="245"/>
      <c r="H213" s="245"/>
      <c r="I213" s="245"/>
      <c r="J213" s="246" t="s">
        <v>429</v>
      </c>
      <c r="K213" s="247">
        <v>556.952</v>
      </c>
      <c r="L213" s="248">
        <v>0</v>
      </c>
      <c r="M213" s="249"/>
      <c r="N213" s="250">
        <f>ROUND(L213*K213,2)</f>
        <v>0</v>
      </c>
      <c r="O213" s="234"/>
      <c r="P213" s="234"/>
      <c r="Q213" s="234"/>
      <c r="R213" s="47"/>
      <c r="T213" s="235" t="s">
        <v>22</v>
      </c>
      <c r="U213" s="55" t="s">
        <v>49</v>
      </c>
      <c r="V213" s="46"/>
      <c r="W213" s="236">
        <f>V213*K213</f>
        <v>0</v>
      </c>
      <c r="X213" s="236">
        <v>0</v>
      </c>
      <c r="Y213" s="236">
        <f>X213*K213</f>
        <v>0</v>
      </c>
      <c r="Z213" s="236">
        <v>0</v>
      </c>
      <c r="AA213" s="237">
        <f>Z213*K213</f>
        <v>0</v>
      </c>
      <c r="AR213" s="21" t="s">
        <v>249</v>
      </c>
      <c r="AT213" s="21" t="s">
        <v>536</v>
      </c>
      <c r="AU213" s="21" t="s">
        <v>93</v>
      </c>
      <c r="AY213" s="21" t="s">
        <v>219</v>
      </c>
      <c r="BE213" s="152">
        <f>IF(U213="základní",N213,0)</f>
        <v>0</v>
      </c>
      <c r="BF213" s="152">
        <f>IF(U213="snížená",N213,0)</f>
        <v>0</v>
      </c>
      <c r="BG213" s="152">
        <f>IF(U213="zákl. přenesená",N213,0)</f>
        <v>0</v>
      </c>
      <c r="BH213" s="152">
        <f>IF(U213="sníž. přenesená",N213,0)</f>
        <v>0</v>
      </c>
      <c r="BI213" s="152">
        <f>IF(U213="nulová",N213,0)</f>
        <v>0</v>
      </c>
      <c r="BJ213" s="21" t="s">
        <v>40</v>
      </c>
      <c r="BK213" s="152">
        <f>ROUND(L213*K213,2)</f>
        <v>0</v>
      </c>
      <c r="BL213" s="21" t="s">
        <v>224</v>
      </c>
      <c r="BM213" s="21" t="s">
        <v>547</v>
      </c>
    </row>
    <row r="214" s="1" customFormat="1" ht="25.5" customHeight="1">
      <c r="B214" s="45"/>
      <c r="C214" s="227" t="s">
        <v>548</v>
      </c>
      <c r="D214" s="227" t="s">
        <v>220</v>
      </c>
      <c r="E214" s="228" t="s">
        <v>549</v>
      </c>
      <c r="F214" s="229" t="s">
        <v>550</v>
      </c>
      <c r="G214" s="229"/>
      <c r="H214" s="229"/>
      <c r="I214" s="229"/>
      <c r="J214" s="230" t="s">
        <v>223</v>
      </c>
      <c r="K214" s="231">
        <v>1239.5160000000001</v>
      </c>
      <c r="L214" s="232">
        <v>0</v>
      </c>
      <c r="M214" s="233"/>
      <c r="N214" s="234">
        <f>ROUND(L214*K214,2)</f>
        <v>0</v>
      </c>
      <c r="O214" s="234"/>
      <c r="P214" s="234"/>
      <c r="Q214" s="234"/>
      <c r="R214" s="47"/>
      <c r="T214" s="235" t="s">
        <v>22</v>
      </c>
      <c r="U214" s="55" t="s">
        <v>49</v>
      </c>
      <c r="V214" s="46"/>
      <c r="W214" s="236">
        <f>V214*K214</f>
        <v>0</v>
      </c>
      <c r="X214" s="236">
        <v>0</v>
      </c>
      <c r="Y214" s="236">
        <f>X214*K214</f>
        <v>0</v>
      </c>
      <c r="Z214" s="236">
        <v>0</v>
      </c>
      <c r="AA214" s="237">
        <f>Z214*K214</f>
        <v>0</v>
      </c>
      <c r="AR214" s="21" t="s">
        <v>224</v>
      </c>
      <c r="AT214" s="21" t="s">
        <v>220</v>
      </c>
      <c r="AU214" s="21" t="s">
        <v>93</v>
      </c>
      <c r="AY214" s="21" t="s">
        <v>219</v>
      </c>
      <c r="BE214" s="152">
        <f>IF(U214="základní",N214,0)</f>
        <v>0</v>
      </c>
      <c r="BF214" s="152">
        <f>IF(U214="snížená",N214,0)</f>
        <v>0</v>
      </c>
      <c r="BG214" s="152">
        <f>IF(U214="zákl. přenesená",N214,0)</f>
        <v>0</v>
      </c>
      <c r="BH214" s="152">
        <f>IF(U214="sníž. přenesená",N214,0)</f>
        <v>0</v>
      </c>
      <c r="BI214" s="152">
        <f>IF(U214="nulová",N214,0)</f>
        <v>0</v>
      </c>
      <c r="BJ214" s="21" t="s">
        <v>40</v>
      </c>
      <c r="BK214" s="152">
        <f>ROUND(L214*K214,2)</f>
        <v>0</v>
      </c>
      <c r="BL214" s="21" t="s">
        <v>224</v>
      </c>
      <c r="BM214" s="21" t="s">
        <v>551</v>
      </c>
    </row>
    <row r="215" s="1" customFormat="1" ht="25.5" customHeight="1">
      <c r="B215" s="45"/>
      <c r="C215" s="227" t="s">
        <v>552</v>
      </c>
      <c r="D215" s="227" t="s">
        <v>220</v>
      </c>
      <c r="E215" s="228" t="s">
        <v>553</v>
      </c>
      <c r="F215" s="229" t="s">
        <v>554</v>
      </c>
      <c r="G215" s="229"/>
      <c r="H215" s="229"/>
      <c r="I215" s="229"/>
      <c r="J215" s="230" t="s">
        <v>223</v>
      </c>
      <c r="K215" s="231">
        <v>1239.5160000000001</v>
      </c>
      <c r="L215" s="232">
        <v>0</v>
      </c>
      <c r="M215" s="233"/>
      <c r="N215" s="234">
        <f>ROUND(L215*K215,2)</f>
        <v>0</v>
      </c>
      <c r="O215" s="234"/>
      <c r="P215" s="234"/>
      <c r="Q215" s="234"/>
      <c r="R215" s="47"/>
      <c r="T215" s="235" t="s">
        <v>22</v>
      </c>
      <c r="U215" s="55" t="s">
        <v>49</v>
      </c>
      <c r="V215" s="46"/>
      <c r="W215" s="236">
        <f>V215*K215</f>
        <v>0</v>
      </c>
      <c r="X215" s="236">
        <v>0</v>
      </c>
      <c r="Y215" s="236">
        <f>X215*K215</f>
        <v>0</v>
      </c>
      <c r="Z215" s="236">
        <v>0</v>
      </c>
      <c r="AA215" s="237">
        <f>Z215*K215</f>
        <v>0</v>
      </c>
      <c r="AR215" s="21" t="s">
        <v>224</v>
      </c>
      <c r="AT215" s="21" t="s">
        <v>220</v>
      </c>
      <c r="AU215" s="21" t="s">
        <v>93</v>
      </c>
      <c r="AY215" s="21" t="s">
        <v>219</v>
      </c>
      <c r="BE215" s="152">
        <f>IF(U215="základní",N215,0)</f>
        <v>0</v>
      </c>
      <c r="BF215" s="152">
        <f>IF(U215="snížená",N215,0)</f>
        <v>0</v>
      </c>
      <c r="BG215" s="152">
        <f>IF(U215="zákl. přenesená",N215,0)</f>
        <v>0</v>
      </c>
      <c r="BH215" s="152">
        <f>IF(U215="sníž. přenesená",N215,0)</f>
        <v>0</v>
      </c>
      <c r="BI215" s="152">
        <f>IF(U215="nulová",N215,0)</f>
        <v>0</v>
      </c>
      <c r="BJ215" s="21" t="s">
        <v>40</v>
      </c>
      <c r="BK215" s="152">
        <f>ROUND(L215*K215,2)</f>
        <v>0</v>
      </c>
      <c r="BL215" s="21" t="s">
        <v>224</v>
      </c>
      <c r="BM215" s="21" t="s">
        <v>555</v>
      </c>
    </row>
    <row r="216" s="1" customFormat="1" ht="25.5" customHeight="1">
      <c r="B216" s="45"/>
      <c r="C216" s="227" t="s">
        <v>556</v>
      </c>
      <c r="D216" s="227" t="s">
        <v>220</v>
      </c>
      <c r="E216" s="228" t="s">
        <v>557</v>
      </c>
      <c r="F216" s="229" t="s">
        <v>558</v>
      </c>
      <c r="G216" s="229"/>
      <c r="H216" s="229"/>
      <c r="I216" s="229"/>
      <c r="J216" s="230" t="s">
        <v>223</v>
      </c>
      <c r="K216" s="231">
        <v>219.684</v>
      </c>
      <c r="L216" s="232">
        <v>0</v>
      </c>
      <c r="M216" s="233"/>
      <c r="N216" s="234">
        <f>ROUND(L216*K216,2)</f>
        <v>0</v>
      </c>
      <c r="O216" s="234"/>
      <c r="P216" s="234"/>
      <c r="Q216" s="234"/>
      <c r="R216" s="47"/>
      <c r="T216" s="235" t="s">
        <v>22</v>
      </c>
      <c r="U216" s="55" t="s">
        <v>49</v>
      </c>
      <c r="V216" s="46"/>
      <c r="W216" s="236">
        <f>V216*K216</f>
        <v>0</v>
      </c>
      <c r="X216" s="236">
        <v>0</v>
      </c>
      <c r="Y216" s="236">
        <f>X216*K216</f>
        <v>0</v>
      </c>
      <c r="Z216" s="236">
        <v>0</v>
      </c>
      <c r="AA216" s="237">
        <f>Z216*K216</f>
        <v>0</v>
      </c>
      <c r="AR216" s="21" t="s">
        <v>224</v>
      </c>
      <c r="AT216" s="21" t="s">
        <v>220</v>
      </c>
      <c r="AU216" s="21" t="s">
        <v>93</v>
      </c>
      <c r="AY216" s="21" t="s">
        <v>219</v>
      </c>
      <c r="BE216" s="152">
        <f>IF(U216="základní",N216,0)</f>
        <v>0</v>
      </c>
      <c r="BF216" s="152">
        <f>IF(U216="snížená",N216,0)</f>
        <v>0</v>
      </c>
      <c r="BG216" s="152">
        <f>IF(U216="zákl. přenesená",N216,0)</f>
        <v>0</v>
      </c>
      <c r="BH216" s="152">
        <f>IF(U216="sníž. přenesená",N216,0)</f>
        <v>0</v>
      </c>
      <c r="BI216" s="152">
        <f>IF(U216="nulová",N216,0)</f>
        <v>0</v>
      </c>
      <c r="BJ216" s="21" t="s">
        <v>40</v>
      </c>
      <c r="BK216" s="152">
        <f>ROUND(L216*K216,2)</f>
        <v>0</v>
      </c>
      <c r="BL216" s="21" t="s">
        <v>224</v>
      </c>
      <c r="BM216" s="21" t="s">
        <v>559</v>
      </c>
    </row>
    <row r="217" s="1" customFormat="1" ht="38.25" customHeight="1">
      <c r="B217" s="45"/>
      <c r="C217" s="227" t="s">
        <v>560</v>
      </c>
      <c r="D217" s="227" t="s">
        <v>220</v>
      </c>
      <c r="E217" s="228" t="s">
        <v>561</v>
      </c>
      <c r="F217" s="229" t="s">
        <v>562</v>
      </c>
      <c r="G217" s="229"/>
      <c r="H217" s="229"/>
      <c r="I217" s="229"/>
      <c r="J217" s="230" t="s">
        <v>231</v>
      </c>
      <c r="K217" s="231">
        <v>26.138999999999999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22</v>
      </c>
      <c r="U217" s="55" t="s">
        <v>49</v>
      </c>
      <c r="V217" s="46"/>
      <c r="W217" s="236">
        <f>V217*K217</f>
        <v>0</v>
      </c>
      <c r="X217" s="236">
        <v>0</v>
      </c>
      <c r="Y217" s="236">
        <f>X217*K217</f>
        <v>0</v>
      </c>
      <c r="Z217" s="236">
        <v>0</v>
      </c>
      <c r="AA217" s="237">
        <f>Z217*K217</f>
        <v>0</v>
      </c>
      <c r="AR217" s="21" t="s">
        <v>224</v>
      </c>
      <c r="AT217" s="21" t="s">
        <v>220</v>
      </c>
      <c r="AU217" s="21" t="s">
        <v>93</v>
      </c>
      <c r="AY217" s="21" t="s">
        <v>219</v>
      </c>
      <c r="BE217" s="152">
        <f>IF(U217="základní",N217,0)</f>
        <v>0</v>
      </c>
      <c r="BF217" s="152">
        <f>IF(U217="snížená",N217,0)</f>
        <v>0</v>
      </c>
      <c r="BG217" s="152">
        <f>IF(U217="zákl. přenesená",N217,0)</f>
        <v>0</v>
      </c>
      <c r="BH217" s="152">
        <f>IF(U217="sníž. přenesená",N217,0)</f>
        <v>0</v>
      </c>
      <c r="BI217" s="152">
        <f>IF(U217="nulová",N217,0)</f>
        <v>0</v>
      </c>
      <c r="BJ217" s="21" t="s">
        <v>40</v>
      </c>
      <c r="BK217" s="152">
        <f>ROUND(L217*K217,2)</f>
        <v>0</v>
      </c>
      <c r="BL217" s="21" t="s">
        <v>224</v>
      </c>
      <c r="BM217" s="21" t="s">
        <v>563</v>
      </c>
    </row>
    <row r="218" s="1" customFormat="1" ht="38.25" customHeight="1">
      <c r="B218" s="45"/>
      <c r="C218" s="227" t="s">
        <v>564</v>
      </c>
      <c r="D218" s="227" t="s">
        <v>220</v>
      </c>
      <c r="E218" s="228" t="s">
        <v>565</v>
      </c>
      <c r="F218" s="229" t="s">
        <v>566</v>
      </c>
      <c r="G218" s="229"/>
      <c r="H218" s="229"/>
      <c r="I218" s="229"/>
      <c r="J218" s="230" t="s">
        <v>231</v>
      </c>
      <c r="K218" s="231">
        <v>120.506</v>
      </c>
      <c r="L218" s="232">
        <v>0</v>
      </c>
      <c r="M218" s="233"/>
      <c r="N218" s="234">
        <f>ROUND(L218*K218,2)</f>
        <v>0</v>
      </c>
      <c r="O218" s="234"/>
      <c r="P218" s="234"/>
      <c r="Q218" s="234"/>
      <c r="R218" s="47"/>
      <c r="T218" s="235" t="s">
        <v>22</v>
      </c>
      <c r="U218" s="55" t="s">
        <v>49</v>
      </c>
      <c r="V218" s="46"/>
      <c r="W218" s="236">
        <f>V218*K218</f>
        <v>0</v>
      </c>
      <c r="X218" s="236">
        <v>0</v>
      </c>
      <c r="Y218" s="236">
        <f>X218*K218</f>
        <v>0</v>
      </c>
      <c r="Z218" s="236">
        <v>0</v>
      </c>
      <c r="AA218" s="237">
        <f>Z218*K218</f>
        <v>0</v>
      </c>
      <c r="AR218" s="21" t="s">
        <v>224</v>
      </c>
      <c r="AT218" s="21" t="s">
        <v>220</v>
      </c>
      <c r="AU218" s="21" t="s">
        <v>93</v>
      </c>
      <c r="AY218" s="21" t="s">
        <v>219</v>
      </c>
      <c r="BE218" s="152">
        <f>IF(U218="základní",N218,0)</f>
        <v>0</v>
      </c>
      <c r="BF218" s="152">
        <f>IF(U218="snížená",N218,0)</f>
        <v>0</v>
      </c>
      <c r="BG218" s="152">
        <f>IF(U218="zákl. přenesená",N218,0)</f>
        <v>0</v>
      </c>
      <c r="BH218" s="152">
        <f>IF(U218="sníž. přenesená",N218,0)</f>
        <v>0</v>
      </c>
      <c r="BI218" s="152">
        <f>IF(U218="nulová",N218,0)</f>
        <v>0</v>
      </c>
      <c r="BJ218" s="21" t="s">
        <v>40</v>
      </c>
      <c r="BK218" s="152">
        <f>ROUND(L218*K218,2)</f>
        <v>0</v>
      </c>
      <c r="BL218" s="21" t="s">
        <v>224</v>
      </c>
      <c r="BM218" s="21" t="s">
        <v>567</v>
      </c>
    </row>
    <row r="219" s="1" customFormat="1" ht="38.25" customHeight="1">
      <c r="B219" s="45"/>
      <c r="C219" s="227" t="s">
        <v>568</v>
      </c>
      <c r="D219" s="227" t="s">
        <v>220</v>
      </c>
      <c r="E219" s="228" t="s">
        <v>569</v>
      </c>
      <c r="F219" s="229" t="s">
        <v>570</v>
      </c>
      <c r="G219" s="229"/>
      <c r="H219" s="229"/>
      <c r="I219" s="229"/>
      <c r="J219" s="230" t="s">
        <v>231</v>
      </c>
      <c r="K219" s="231">
        <v>26.138999999999999</v>
      </c>
      <c r="L219" s="232">
        <v>0</v>
      </c>
      <c r="M219" s="233"/>
      <c r="N219" s="234">
        <f>ROUND(L219*K219,2)</f>
        <v>0</v>
      </c>
      <c r="O219" s="234"/>
      <c r="P219" s="234"/>
      <c r="Q219" s="234"/>
      <c r="R219" s="47"/>
      <c r="T219" s="235" t="s">
        <v>22</v>
      </c>
      <c r="U219" s="55" t="s">
        <v>49</v>
      </c>
      <c r="V219" s="46"/>
      <c r="W219" s="236">
        <f>V219*K219</f>
        <v>0</v>
      </c>
      <c r="X219" s="236">
        <v>0</v>
      </c>
      <c r="Y219" s="236">
        <f>X219*K219</f>
        <v>0</v>
      </c>
      <c r="Z219" s="236">
        <v>0</v>
      </c>
      <c r="AA219" s="237">
        <f>Z219*K219</f>
        <v>0</v>
      </c>
      <c r="AR219" s="21" t="s">
        <v>224</v>
      </c>
      <c r="AT219" s="21" t="s">
        <v>220</v>
      </c>
      <c r="AU219" s="21" t="s">
        <v>93</v>
      </c>
      <c r="AY219" s="21" t="s">
        <v>219</v>
      </c>
      <c r="BE219" s="152">
        <f>IF(U219="základní",N219,0)</f>
        <v>0</v>
      </c>
      <c r="BF219" s="152">
        <f>IF(U219="snížená",N219,0)</f>
        <v>0</v>
      </c>
      <c r="BG219" s="152">
        <f>IF(U219="zákl. přenesená",N219,0)</f>
        <v>0</v>
      </c>
      <c r="BH219" s="152">
        <f>IF(U219="sníž. přenesená",N219,0)</f>
        <v>0</v>
      </c>
      <c r="BI219" s="152">
        <f>IF(U219="nulová",N219,0)</f>
        <v>0</v>
      </c>
      <c r="BJ219" s="21" t="s">
        <v>40</v>
      </c>
      <c r="BK219" s="152">
        <f>ROUND(L219*K219,2)</f>
        <v>0</v>
      </c>
      <c r="BL219" s="21" t="s">
        <v>224</v>
      </c>
      <c r="BM219" s="21" t="s">
        <v>571</v>
      </c>
    </row>
    <row r="220" s="1" customFormat="1" ht="38.25" customHeight="1">
      <c r="B220" s="45"/>
      <c r="C220" s="227" t="s">
        <v>572</v>
      </c>
      <c r="D220" s="227" t="s">
        <v>220</v>
      </c>
      <c r="E220" s="228" t="s">
        <v>573</v>
      </c>
      <c r="F220" s="229" t="s">
        <v>574</v>
      </c>
      <c r="G220" s="229"/>
      <c r="H220" s="229"/>
      <c r="I220" s="229"/>
      <c r="J220" s="230" t="s">
        <v>231</v>
      </c>
      <c r="K220" s="231">
        <v>120.506</v>
      </c>
      <c r="L220" s="232">
        <v>0</v>
      </c>
      <c r="M220" s="233"/>
      <c r="N220" s="234">
        <f>ROUND(L220*K220,2)</f>
        <v>0</v>
      </c>
      <c r="O220" s="234"/>
      <c r="P220" s="234"/>
      <c r="Q220" s="234"/>
      <c r="R220" s="47"/>
      <c r="T220" s="235" t="s">
        <v>22</v>
      </c>
      <c r="U220" s="55" t="s">
        <v>49</v>
      </c>
      <c r="V220" s="46"/>
      <c r="W220" s="236">
        <f>V220*K220</f>
        <v>0</v>
      </c>
      <c r="X220" s="236">
        <v>0</v>
      </c>
      <c r="Y220" s="236">
        <f>X220*K220</f>
        <v>0</v>
      </c>
      <c r="Z220" s="236">
        <v>0</v>
      </c>
      <c r="AA220" s="237">
        <f>Z220*K220</f>
        <v>0</v>
      </c>
      <c r="AR220" s="21" t="s">
        <v>224</v>
      </c>
      <c r="AT220" s="21" t="s">
        <v>220</v>
      </c>
      <c r="AU220" s="21" t="s">
        <v>93</v>
      </c>
      <c r="AY220" s="21" t="s">
        <v>219</v>
      </c>
      <c r="BE220" s="152">
        <f>IF(U220="základní",N220,0)</f>
        <v>0</v>
      </c>
      <c r="BF220" s="152">
        <f>IF(U220="snížená",N220,0)</f>
        <v>0</v>
      </c>
      <c r="BG220" s="152">
        <f>IF(U220="zákl. přenesená",N220,0)</f>
        <v>0</v>
      </c>
      <c r="BH220" s="152">
        <f>IF(U220="sníž. přenesená",N220,0)</f>
        <v>0</v>
      </c>
      <c r="BI220" s="152">
        <f>IF(U220="nulová",N220,0)</f>
        <v>0</v>
      </c>
      <c r="BJ220" s="21" t="s">
        <v>40</v>
      </c>
      <c r="BK220" s="152">
        <f>ROUND(L220*K220,2)</f>
        <v>0</v>
      </c>
      <c r="BL220" s="21" t="s">
        <v>224</v>
      </c>
      <c r="BM220" s="21" t="s">
        <v>575</v>
      </c>
    </row>
    <row r="221" s="1" customFormat="1" ht="16.5" customHeight="1">
      <c r="B221" s="45"/>
      <c r="C221" s="227" t="s">
        <v>576</v>
      </c>
      <c r="D221" s="227" t="s">
        <v>220</v>
      </c>
      <c r="E221" s="228" t="s">
        <v>577</v>
      </c>
      <c r="F221" s="229" t="s">
        <v>578</v>
      </c>
      <c r="G221" s="229"/>
      <c r="H221" s="229"/>
      <c r="I221" s="229"/>
      <c r="J221" s="230" t="s">
        <v>239</v>
      </c>
      <c r="K221" s="231">
        <v>9.6709999999999994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22</v>
      </c>
      <c r="U221" s="55" t="s">
        <v>49</v>
      </c>
      <c r="V221" s="46"/>
      <c r="W221" s="236">
        <f>V221*K221</f>
        <v>0</v>
      </c>
      <c r="X221" s="236">
        <v>0</v>
      </c>
      <c r="Y221" s="236">
        <f>X221*K221</f>
        <v>0</v>
      </c>
      <c r="Z221" s="236">
        <v>0</v>
      </c>
      <c r="AA221" s="237">
        <f>Z221*K221</f>
        <v>0</v>
      </c>
      <c r="AR221" s="21" t="s">
        <v>224</v>
      </c>
      <c r="AT221" s="21" t="s">
        <v>220</v>
      </c>
      <c r="AU221" s="21" t="s">
        <v>93</v>
      </c>
      <c r="AY221" s="21" t="s">
        <v>219</v>
      </c>
      <c r="BE221" s="152">
        <f>IF(U221="základní",N221,0)</f>
        <v>0</v>
      </c>
      <c r="BF221" s="152">
        <f>IF(U221="snížená",N221,0)</f>
        <v>0</v>
      </c>
      <c r="BG221" s="152">
        <f>IF(U221="zákl. přenesená",N221,0)</f>
        <v>0</v>
      </c>
      <c r="BH221" s="152">
        <f>IF(U221="sníž. přenesená",N221,0)</f>
        <v>0</v>
      </c>
      <c r="BI221" s="152">
        <f>IF(U221="nulová",N221,0)</f>
        <v>0</v>
      </c>
      <c r="BJ221" s="21" t="s">
        <v>40</v>
      </c>
      <c r="BK221" s="152">
        <f>ROUND(L221*K221,2)</f>
        <v>0</v>
      </c>
      <c r="BL221" s="21" t="s">
        <v>224</v>
      </c>
      <c r="BM221" s="21" t="s">
        <v>579</v>
      </c>
    </row>
    <row r="222" s="1" customFormat="1" ht="25.5" customHeight="1">
      <c r="B222" s="45"/>
      <c r="C222" s="227" t="s">
        <v>580</v>
      </c>
      <c r="D222" s="227" t="s">
        <v>220</v>
      </c>
      <c r="E222" s="228" t="s">
        <v>581</v>
      </c>
      <c r="F222" s="229" t="s">
        <v>582</v>
      </c>
      <c r="G222" s="229"/>
      <c r="H222" s="229"/>
      <c r="I222" s="229"/>
      <c r="J222" s="230" t="s">
        <v>223</v>
      </c>
      <c r="K222" s="231">
        <v>1135.8900000000001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22</v>
      </c>
      <c r="U222" s="55" t="s">
        <v>49</v>
      </c>
      <c r="V222" s="46"/>
      <c r="W222" s="236">
        <f>V222*K222</f>
        <v>0</v>
      </c>
      <c r="X222" s="236">
        <v>0</v>
      </c>
      <c r="Y222" s="236">
        <f>X222*K222</f>
        <v>0</v>
      </c>
      <c r="Z222" s="236">
        <v>0</v>
      </c>
      <c r="AA222" s="237">
        <f>Z222*K222</f>
        <v>0</v>
      </c>
      <c r="AR222" s="21" t="s">
        <v>224</v>
      </c>
      <c r="AT222" s="21" t="s">
        <v>220</v>
      </c>
      <c r="AU222" s="21" t="s">
        <v>93</v>
      </c>
      <c r="AY222" s="21" t="s">
        <v>219</v>
      </c>
      <c r="BE222" s="152">
        <f>IF(U222="základní",N222,0)</f>
        <v>0</v>
      </c>
      <c r="BF222" s="152">
        <f>IF(U222="snížená",N222,0)</f>
        <v>0</v>
      </c>
      <c r="BG222" s="152">
        <f>IF(U222="zákl. přenesená",N222,0)</f>
        <v>0</v>
      </c>
      <c r="BH222" s="152">
        <f>IF(U222="sníž. přenesená",N222,0)</f>
        <v>0</v>
      </c>
      <c r="BI222" s="152">
        <f>IF(U222="nulová",N222,0)</f>
        <v>0</v>
      </c>
      <c r="BJ222" s="21" t="s">
        <v>40</v>
      </c>
      <c r="BK222" s="152">
        <f>ROUND(L222*K222,2)</f>
        <v>0</v>
      </c>
      <c r="BL222" s="21" t="s">
        <v>224</v>
      </c>
      <c r="BM222" s="21" t="s">
        <v>583</v>
      </c>
    </row>
    <row r="223" s="1" customFormat="1" ht="25.5" customHeight="1">
      <c r="B223" s="45"/>
      <c r="C223" s="227" t="s">
        <v>584</v>
      </c>
      <c r="D223" s="227" t="s">
        <v>220</v>
      </c>
      <c r="E223" s="228" t="s">
        <v>585</v>
      </c>
      <c r="F223" s="229" t="s">
        <v>586</v>
      </c>
      <c r="G223" s="229"/>
      <c r="H223" s="229"/>
      <c r="I223" s="229"/>
      <c r="J223" s="230" t="s">
        <v>223</v>
      </c>
      <c r="K223" s="231">
        <v>45.259999999999998</v>
      </c>
      <c r="L223" s="232">
        <v>0</v>
      </c>
      <c r="M223" s="233"/>
      <c r="N223" s="234">
        <f>ROUND(L223*K223,2)</f>
        <v>0</v>
      </c>
      <c r="O223" s="234"/>
      <c r="P223" s="234"/>
      <c r="Q223" s="234"/>
      <c r="R223" s="47"/>
      <c r="T223" s="235" t="s">
        <v>22</v>
      </c>
      <c r="U223" s="55" t="s">
        <v>49</v>
      </c>
      <c r="V223" s="46"/>
      <c r="W223" s="236">
        <f>V223*K223</f>
        <v>0</v>
      </c>
      <c r="X223" s="236">
        <v>0</v>
      </c>
      <c r="Y223" s="236">
        <f>X223*K223</f>
        <v>0</v>
      </c>
      <c r="Z223" s="236">
        <v>0</v>
      </c>
      <c r="AA223" s="237">
        <f>Z223*K223</f>
        <v>0</v>
      </c>
      <c r="AR223" s="21" t="s">
        <v>224</v>
      </c>
      <c r="AT223" s="21" t="s">
        <v>220</v>
      </c>
      <c r="AU223" s="21" t="s">
        <v>93</v>
      </c>
      <c r="AY223" s="21" t="s">
        <v>219</v>
      </c>
      <c r="BE223" s="152">
        <f>IF(U223="základní",N223,0)</f>
        <v>0</v>
      </c>
      <c r="BF223" s="152">
        <f>IF(U223="snížená",N223,0)</f>
        <v>0</v>
      </c>
      <c r="BG223" s="152">
        <f>IF(U223="zákl. přenesená",N223,0)</f>
        <v>0</v>
      </c>
      <c r="BH223" s="152">
        <f>IF(U223="sníž. přenesená",N223,0)</f>
        <v>0</v>
      </c>
      <c r="BI223" s="152">
        <f>IF(U223="nulová",N223,0)</f>
        <v>0</v>
      </c>
      <c r="BJ223" s="21" t="s">
        <v>40</v>
      </c>
      <c r="BK223" s="152">
        <f>ROUND(L223*K223,2)</f>
        <v>0</v>
      </c>
      <c r="BL223" s="21" t="s">
        <v>224</v>
      </c>
      <c r="BM223" s="21" t="s">
        <v>587</v>
      </c>
    </row>
    <row r="224" s="1" customFormat="1" ht="16.5" customHeight="1">
      <c r="B224" s="45"/>
      <c r="C224" s="227" t="s">
        <v>588</v>
      </c>
      <c r="D224" s="227" t="s">
        <v>220</v>
      </c>
      <c r="E224" s="228" t="s">
        <v>589</v>
      </c>
      <c r="F224" s="229" t="s">
        <v>590</v>
      </c>
      <c r="G224" s="229"/>
      <c r="H224" s="229"/>
      <c r="I224" s="229"/>
      <c r="J224" s="230" t="s">
        <v>223</v>
      </c>
      <c r="K224" s="231">
        <v>1169.74</v>
      </c>
      <c r="L224" s="232">
        <v>0</v>
      </c>
      <c r="M224" s="233"/>
      <c r="N224" s="234">
        <f>ROUND(L224*K224,2)</f>
        <v>0</v>
      </c>
      <c r="O224" s="234"/>
      <c r="P224" s="234"/>
      <c r="Q224" s="234"/>
      <c r="R224" s="47"/>
      <c r="T224" s="235" t="s">
        <v>22</v>
      </c>
      <c r="U224" s="55" t="s">
        <v>49</v>
      </c>
      <c r="V224" s="46"/>
      <c r="W224" s="236">
        <f>V224*K224</f>
        <v>0</v>
      </c>
      <c r="X224" s="236">
        <v>0</v>
      </c>
      <c r="Y224" s="236">
        <f>X224*K224</f>
        <v>0</v>
      </c>
      <c r="Z224" s="236">
        <v>0</v>
      </c>
      <c r="AA224" s="237">
        <f>Z224*K224</f>
        <v>0</v>
      </c>
      <c r="AR224" s="21" t="s">
        <v>224</v>
      </c>
      <c r="AT224" s="21" t="s">
        <v>220</v>
      </c>
      <c r="AU224" s="21" t="s">
        <v>93</v>
      </c>
      <c r="AY224" s="21" t="s">
        <v>219</v>
      </c>
      <c r="BE224" s="152">
        <f>IF(U224="základní",N224,0)</f>
        <v>0</v>
      </c>
      <c r="BF224" s="152">
        <f>IF(U224="snížená",N224,0)</f>
        <v>0</v>
      </c>
      <c r="BG224" s="152">
        <f>IF(U224="zákl. přenesená",N224,0)</f>
        <v>0</v>
      </c>
      <c r="BH224" s="152">
        <f>IF(U224="sníž. přenesená",N224,0)</f>
        <v>0</v>
      </c>
      <c r="BI224" s="152">
        <f>IF(U224="nulová",N224,0)</f>
        <v>0</v>
      </c>
      <c r="BJ224" s="21" t="s">
        <v>40</v>
      </c>
      <c r="BK224" s="152">
        <f>ROUND(L224*K224,2)</f>
        <v>0</v>
      </c>
      <c r="BL224" s="21" t="s">
        <v>224</v>
      </c>
      <c r="BM224" s="21" t="s">
        <v>591</v>
      </c>
    </row>
    <row r="225" s="1" customFormat="1" ht="25.5" customHeight="1">
      <c r="B225" s="45"/>
      <c r="C225" s="227" t="s">
        <v>592</v>
      </c>
      <c r="D225" s="227" t="s">
        <v>220</v>
      </c>
      <c r="E225" s="228" t="s">
        <v>593</v>
      </c>
      <c r="F225" s="229" t="s">
        <v>594</v>
      </c>
      <c r="G225" s="229"/>
      <c r="H225" s="229"/>
      <c r="I225" s="229"/>
      <c r="J225" s="230" t="s">
        <v>231</v>
      </c>
      <c r="K225" s="231">
        <v>173.304</v>
      </c>
      <c r="L225" s="232">
        <v>0</v>
      </c>
      <c r="M225" s="233"/>
      <c r="N225" s="234">
        <f>ROUND(L225*K225,2)</f>
        <v>0</v>
      </c>
      <c r="O225" s="234"/>
      <c r="P225" s="234"/>
      <c r="Q225" s="234"/>
      <c r="R225" s="47"/>
      <c r="T225" s="235" t="s">
        <v>22</v>
      </c>
      <c r="U225" s="55" t="s">
        <v>49</v>
      </c>
      <c r="V225" s="46"/>
      <c r="W225" s="236">
        <f>V225*K225</f>
        <v>0</v>
      </c>
      <c r="X225" s="236">
        <v>0</v>
      </c>
      <c r="Y225" s="236">
        <f>X225*K225</f>
        <v>0</v>
      </c>
      <c r="Z225" s="236">
        <v>0</v>
      </c>
      <c r="AA225" s="237">
        <f>Z225*K225</f>
        <v>0</v>
      </c>
      <c r="AR225" s="21" t="s">
        <v>224</v>
      </c>
      <c r="AT225" s="21" t="s">
        <v>220</v>
      </c>
      <c r="AU225" s="21" t="s">
        <v>93</v>
      </c>
      <c r="AY225" s="21" t="s">
        <v>219</v>
      </c>
      <c r="BE225" s="152">
        <f>IF(U225="základní",N225,0)</f>
        <v>0</v>
      </c>
      <c r="BF225" s="152">
        <f>IF(U225="snížená",N225,0)</f>
        <v>0</v>
      </c>
      <c r="BG225" s="152">
        <f>IF(U225="zákl. přenesená",N225,0)</f>
        <v>0</v>
      </c>
      <c r="BH225" s="152">
        <f>IF(U225="sníž. přenesená",N225,0)</f>
        <v>0</v>
      </c>
      <c r="BI225" s="152">
        <f>IF(U225="nulová",N225,0)</f>
        <v>0</v>
      </c>
      <c r="BJ225" s="21" t="s">
        <v>40</v>
      </c>
      <c r="BK225" s="152">
        <f>ROUND(L225*K225,2)</f>
        <v>0</v>
      </c>
      <c r="BL225" s="21" t="s">
        <v>224</v>
      </c>
      <c r="BM225" s="21" t="s">
        <v>595</v>
      </c>
    </row>
    <row r="226" s="1" customFormat="1" ht="25.5" customHeight="1">
      <c r="B226" s="45"/>
      <c r="C226" s="227" t="s">
        <v>596</v>
      </c>
      <c r="D226" s="227" t="s">
        <v>220</v>
      </c>
      <c r="E226" s="228" t="s">
        <v>597</v>
      </c>
      <c r="F226" s="229" t="s">
        <v>598</v>
      </c>
      <c r="G226" s="229"/>
      <c r="H226" s="229"/>
      <c r="I226" s="229"/>
      <c r="J226" s="230" t="s">
        <v>223</v>
      </c>
      <c r="K226" s="231">
        <v>91.549999999999997</v>
      </c>
      <c r="L226" s="232">
        <v>0</v>
      </c>
      <c r="M226" s="233"/>
      <c r="N226" s="234">
        <f>ROUND(L226*K226,2)</f>
        <v>0</v>
      </c>
      <c r="O226" s="234"/>
      <c r="P226" s="234"/>
      <c r="Q226" s="234"/>
      <c r="R226" s="47"/>
      <c r="T226" s="235" t="s">
        <v>22</v>
      </c>
      <c r="U226" s="55" t="s">
        <v>49</v>
      </c>
      <c r="V226" s="46"/>
      <c r="W226" s="236">
        <f>V226*K226</f>
        <v>0</v>
      </c>
      <c r="X226" s="236">
        <v>0</v>
      </c>
      <c r="Y226" s="236">
        <f>X226*K226</f>
        <v>0</v>
      </c>
      <c r="Z226" s="236">
        <v>0</v>
      </c>
      <c r="AA226" s="237">
        <f>Z226*K226</f>
        <v>0</v>
      </c>
      <c r="AR226" s="21" t="s">
        <v>224</v>
      </c>
      <c r="AT226" s="21" t="s">
        <v>220</v>
      </c>
      <c r="AU226" s="21" t="s">
        <v>93</v>
      </c>
      <c r="AY226" s="21" t="s">
        <v>219</v>
      </c>
      <c r="BE226" s="152">
        <f>IF(U226="základní",N226,0)</f>
        <v>0</v>
      </c>
      <c r="BF226" s="152">
        <f>IF(U226="snížená",N226,0)</f>
        <v>0</v>
      </c>
      <c r="BG226" s="152">
        <f>IF(U226="zákl. přenesená",N226,0)</f>
        <v>0</v>
      </c>
      <c r="BH226" s="152">
        <f>IF(U226="sníž. přenesená",N226,0)</f>
        <v>0</v>
      </c>
      <c r="BI226" s="152">
        <f>IF(U226="nulová",N226,0)</f>
        <v>0</v>
      </c>
      <c r="BJ226" s="21" t="s">
        <v>40</v>
      </c>
      <c r="BK226" s="152">
        <f>ROUND(L226*K226,2)</f>
        <v>0</v>
      </c>
      <c r="BL226" s="21" t="s">
        <v>224</v>
      </c>
      <c r="BM226" s="21" t="s">
        <v>599</v>
      </c>
    </row>
    <row r="227" s="1" customFormat="1" ht="25.5" customHeight="1">
      <c r="B227" s="45"/>
      <c r="C227" s="227" t="s">
        <v>600</v>
      </c>
      <c r="D227" s="227" t="s">
        <v>220</v>
      </c>
      <c r="E227" s="228" t="s">
        <v>601</v>
      </c>
      <c r="F227" s="229" t="s">
        <v>602</v>
      </c>
      <c r="G227" s="229"/>
      <c r="H227" s="229"/>
      <c r="I227" s="229"/>
      <c r="J227" s="230" t="s">
        <v>223</v>
      </c>
      <c r="K227" s="231">
        <v>77.799999999999997</v>
      </c>
      <c r="L227" s="232">
        <v>0</v>
      </c>
      <c r="M227" s="233"/>
      <c r="N227" s="234">
        <f>ROUND(L227*K227,2)</f>
        <v>0</v>
      </c>
      <c r="O227" s="234"/>
      <c r="P227" s="234"/>
      <c r="Q227" s="234"/>
      <c r="R227" s="47"/>
      <c r="T227" s="235" t="s">
        <v>22</v>
      </c>
      <c r="U227" s="55" t="s">
        <v>49</v>
      </c>
      <c r="V227" s="46"/>
      <c r="W227" s="236">
        <f>V227*K227</f>
        <v>0</v>
      </c>
      <c r="X227" s="236">
        <v>0</v>
      </c>
      <c r="Y227" s="236">
        <f>X227*K227</f>
        <v>0</v>
      </c>
      <c r="Z227" s="236">
        <v>0</v>
      </c>
      <c r="AA227" s="237">
        <f>Z227*K227</f>
        <v>0</v>
      </c>
      <c r="AR227" s="21" t="s">
        <v>224</v>
      </c>
      <c r="AT227" s="21" t="s">
        <v>220</v>
      </c>
      <c r="AU227" s="21" t="s">
        <v>93</v>
      </c>
      <c r="AY227" s="21" t="s">
        <v>219</v>
      </c>
      <c r="BE227" s="152">
        <f>IF(U227="základní",N227,0)</f>
        <v>0</v>
      </c>
      <c r="BF227" s="152">
        <f>IF(U227="snížená",N227,0)</f>
        <v>0</v>
      </c>
      <c r="BG227" s="152">
        <f>IF(U227="zákl. přenesená",N227,0)</f>
        <v>0</v>
      </c>
      <c r="BH227" s="152">
        <f>IF(U227="sníž. přenesená",N227,0)</f>
        <v>0</v>
      </c>
      <c r="BI227" s="152">
        <f>IF(U227="nulová",N227,0)</f>
        <v>0</v>
      </c>
      <c r="BJ227" s="21" t="s">
        <v>40</v>
      </c>
      <c r="BK227" s="152">
        <f>ROUND(L227*K227,2)</f>
        <v>0</v>
      </c>
      <c r="BL227" s="21" t="s">
        <v>224</v>
      </c>
      <c r="BM227" s="21" t="s">
        <v>603</v>
      </c>
    </row>
    <row r="228" s="1" customFormat="1" ht="38.25" customHeight="1">
      <c r="B228" s="45"/>
      <c r="C228" s="227" t="s">
        <v>604</v>
      </c>
      <c r="D228" s="227" t="s">
        <v>220</v>
      </c>
      <c r="E228" s="228" t="s">
        <v>605</v>
      </c>
      <c r="F228" s="229" t="s">
        <v>606</v>
      </c>
      <c r="G228" s="229"/>
      <c r="H228" s="229"/>
      <c r="I228" s="229"/>
      <c r="J228" s="230" t="s">
        <v>223</v>
      </c>
      <c r="K228" s="231">
        <v>13.75</v>
      </c>
      <c r="L228" s="232">
        <v>0</v>
      </c>
      <c r="M228" s="233"/>
      <c r="N228" s="234">
        <f>ROUND(L228*K228,2)</f>
        <v>0</v>
      </c>
      <c r="O228" s="234"/>
      <c r="P228" s="234"/>
      <c r="Q228" s="234"/>
      <c r="R228" s="47"/>
      <c r="T228" s="235" t="s">
        <v>22</v>
      </c>
      <c r="U228" s="55" t="s">
        <v>49</v>
      </c>
      <c r="V228" s="46"/>
      <c r="W228" s="236">
        <f>V228*K228</f>
        <v>0</v>
      </c>
      <c r="X228" s="236">
        <v>0</v>
      </c>
      <c r="Y228" s="236">
        <f>X228*K228</f>
        <v>0</v>
      </c>
      <c r="Z228" s="236">
        <v>0</v>
      </c>
      <c r="AA228" s="237">
        <f>Z228*K228</f>
        <v>0</v>
      </c>
      <c r="AR228" s="21" t="s">
        <v>224</v>
      </c>
      <c r="AT228" s="21" t="s">
        <v>220</v>
      </c>
      <c r="AU228" s="21" t="s">
        <v>93</v>
      </c>
      <c r="AY228" s="21" t="s">
        <v>219</v>
      </c>
      <c r="BE228" s="152">
        <f>IF(U228="základní",N228,0)</f>
        <v>0</v>
      </c>
      <c r="BF228" s="152">
        <f>IF(U228="snížená",N228,0)</f>
        <v>0</v>
      </c>
      <c r="BG228" s="152">
        <f>IF(U228="zákl. přenesená",N228,0)</f>
        <v>0</v>
      </c>
      <c r="BH228" s="152">
        <f>IF(U228="sníž. přenesená",N228,0)</f>
        <v>0</v>
      </c>
      <c r="BI228" s="152">
        <f>IF(U228="nulová",N228,0)</f>
        <v>0</v>
      </c>
      <c r="BJ228" s="21" t="s">
        <v>40</v>
      </c>
      <c r="BK228" s="152">
        <f>ROUND(L228*K228,2)</f>
        <v>0</v>
      </c>
      <c r="BL228" s="21" t="s">
        <v>224</v>
      </c>
      <c r="BM228" s="21" t="s">
        <v>607</v>
      </c>
    </row>
    <row r="229" s="1" customFormat="1" ht="25.5" customHeight="1">
      <c r="B229" s="45"/>
      <c r="C229" s="227" t="s">
        <v>608</v>
      </c>
      <c r="D229" s="227" t="s">
        <v>220</v>
      </c>
      <c r="E229" s="228" t="s">
        <v>609</v>
      </c>
      <c r="F229" s="229" t="s">
        <v>610</v>
      </c>
      <c r="G229" s="229"/>
      <c r="H229" s="229"/>
      <c r="I229" s="229"/>
      <c r="J229" s="230" t="s">
        <v>223</v>
      </c>
      <c r="K229" s="231">
        <v>24.84</v>
      </c>
      <c r="L229" s="232">
        <v>0</v>
      </c>
      <c r="M229" s="233"/>
      <c r="N229" s="234">
        <f>ROUND(L229*K229,2)</f>
        <v>0</v>
      </c>
      <c r="O229" s="234"/>
      <c r="P229" s="234"/>
      <c r="Q229" s="234"/>
      <c r="R229" s="47"/>
      <c r="T229" s="235" t="s">
        <v>22</v>
      </c>
      <c r="U229" s="55" t="s">
        <v>49</v>
      </c>
      <c r="V229" s="46"/>
      <c r="W229" s="236">
        <f>V229*K229</f>
        <v>0</v>
      </c>
      <c r="X229" s="236">
        <v>0.30075000000000002</v>
      </c>
      <c r="Y229" s="236">
        <f>X229*K229</f>
        <v>7.4706300000000008</v>
      </c>
      <c r="Z229" s="236">
        <v>0</v>
      </c>
      <c r="AA229" s="237">
        <f>Z229*K229</f>
        <v>0</v>
      </c>
      <c r="AR229" s="21" t="s">
        <v>224</v>
      </c>
      <c r="AT229" s="21" t="s">
        <v>220</v>
      </c>
      <c r="AU229" s="21" t="s">
        <v>93</v>
      </c>
      <c r="AY229" s="21" t="s">
        <v>219</v>
      </c>
      <c r="BE229" s="152">
        <f>IF(U229="základní",N229,0)</f>
        <v>0</v>
      </c>
      <c r="BF229" s="152">
        <f>IF(U229="snížená",N229,0)</f>
        <v>0</v>
      </c>
      <c r="BG229" s="152">
        <f>IF(U229="zákl. přenesená",N229,0)</f>
        <v>0</v>
      </c>
      <c r="BH229" s="152">
        <f>IF(U229="sníž. přenesená",N229,0)</f>
        <v>0</v>
      </c>
      <c r="BI229" s="152">
        <f>IF(U229="nulová",N229,0)</f>
        <v>0</v>
      </c>
      <c r="BJ229" s="21" t="s">
        <v>40</v>
      </c>
      <c r="BK229" s="152">
        <f>ROUND(L229*K229,2)</f>
        <v>0</v>
      </c>
      <c r="BL229" s="21" t="s">
        <v>224</v>
      </c>
      <c r="BM229" s="21" t="s">
        <v>611</v>
      </c>
    </row>
    <row r="230" s="1" customFormat="1" ht="25.5" customHeight="1">
      <c r="B230" s="45"/>
      <c r="C230" s="227" t="s">
        <v>612</v>
      </c>
      <c r="D230" s="227" t="s">
        <v>220</v>
      </c>
      <c r="E230" s="228" t="s">
        <v>613</v>
      </c>
      <c r="F230" s="229" t="s">
        <v>614</v>
      </c>
      <c r="G230" s="229"/>
      <c r="H230" s="229"/>
      <c r="I230" s="229"/>
      <c r="J230" s="230" t="s">
        <v>429</v>
      </c>
      <c r="K230" s="231">
        <v>12.01</v>
      </c>
      <c r="L230" s="232">
        <v>0</v>
      </c>
      <c r="M230" s="233"/>
      <c r="N230" s="234">
        <f>ROUND(L230*K230,2)</f>
        <v>0</v>
      </c>
      <c r="O230" s="234"/>
      <c r="P230" s="234"/>
      <c r="Q230" s="234"/>
      <c r="R230" s="47"/>
      <c r="T230" s="235" t="s">
        <v>22</v>
      </c>
      <c r="U230" s="55" t="s">
        <v>49</v>
      </c>
      <c r="V230" s="46"/>
      <c r="W230" s="236">
        <f>V230*K230</f>
        <v>0</v>
      </c>
      <c r="X230" s="236">
        <v>0.0018</v>
      </c>
      <c r="Y230" s="236">
        <f>X230*K230</f>
        <v>0.021617999999999998</v>
      </c>
      <c r="Z230" s="236">
        <v>0</v>
      </c>
      <c r="AA230" s="237">
        <f>Z230*K230</f>
        <v>0</v>
      </c>
      <c r="AR230" s="21" t="s">
        <v>224</v>
      </c>
      <c r="AT230" s="21" t="s">
        <v>220</v>
      </c>
      <c r="AU230" s="21" t="s">
        <v>93</v>
      </c>
      <c r="AY230" s="21" t="s">
        <v>219</v>
      </c>
      <c r="BE230" s="152">
        <f>IF(U230="základní",N230,0)</f>
        <v>0</v>
      </c>
      <c r="BF230" s="152">
        <f>IF(U230="snížená",N230,0)</f>
        <v>0</v>
      </c>
      <c r="BG230" s="152">
        <f>IF(U230="zákl. přenesená",N230,0)</f>
        <v>0</v>
      </c>
      <c r="BH230" s="152">
        <f>IF(U230="sníž. přenesená",N230,0)</f>
        <v>0</v>
      </c>
      <c r="BI230" s="152">
        <f>IF(U230="nulová",N230,0)</f>
        <v>0</v>
      </c>
      <c r="BJ230" s="21" t="s">
        <v>40</v>
      </c>
      <c r="BK230" s="152">
        <f>ROUND(L230*K230,2)</f>
        <v>0</v>
      </c>
      <c r="BL230" s="21" t="s">
        <v>224</v>
      </c>
      <c r="BM230" s="21" t="s">
        <v>615</v>
      </c>
    </row>
    <row r="231" s="1" customFormat="1" ht="25.5" customHeight="1">
      <c r="B231" s="45"/>
      <c r="C231" s="227" t="s">
        <v>616</v>
      </c>
      <c r="D231" s="227" t="s">
        <v>220</v>
      </c>
      <c r="E231" s="228" t="s">
        <v>617</v>
      </c>
      <c r="F231" s="229" t="s">
        <v>618</v>
      </c>
      <c r="G231" s="229"/>
      <c r="H231" s="229"/>
      <c r="I231" s="229"/>
      <c r="J231" s="230" t="s">
        <v>372</v>
      </c>
      <c r="K231" s="231">
        <v>5</v>
      </c>
      <c r="L231" s="232">
        <v>0</v>
      </c>
      <c r="M231" s="233"/>
      <c r="N231" s="234">
        <f>ROUND(L231*K231,2)</f>
        <v>0</v>
      </c>
      <c r="O231" s="234"/>
      <c r="P231" s="234"/>
      <c r="Q231" s="234"/>
      <c r="R231" s="47"/>
      <c r="T231" s="235" t="s">
        <v>22</v>
      </c>
      <c r="U231" s="55" t="s">
        <v>49</v>
      </c>
      <c r="V231" s="46"/>
      <c r="W231" s="236">
        <f>V231*K231</f>
        <v>0</v>
      </c>
      <c r="X231" s="236">
        <v>0</v>
      </c>
      <c r="Y231" s="236">
        <f>X231*K231</f>
        <v>0</v>
      </c>
      <c r="Z231" s="236">
        <v>0</v>
      </c>
      <c r="AA231" s="237">
        <f>Z231*K231</f>
        <v>0</v>
      </c>
      <c r="AR231" s="21" t="s">
        <v>224</v>
      </c>
      <c r="AT231" s="21" t="s">
        <v>220</v>
      </c>
      <c r="AU231" s="21" t="s">
        <v>93</v>
      </c>
      <c r="AY231" s="21" t="s">
        <v>219</v>
      </c>
      <c r="BE231" s="152">
        <f>IF(U231="základní",N231,0)</f>
        <v>0</v>
      </c>
      <c r="BF231" s="152">
        <f>IF(U231="snížená",N231,0)</f>
        <v>0</v>
      </c>
      <c r="BG231" s="152">
        <f>IF(U231="zákl. přenesená",N231,0)</f>
        <v>0</v>
      </c>
      <c r="BH231" s="152">
        <f>IF(U231="sníž. přenesená",N231,0)</f>
        <v>0</v>
      </c>
      <c r="BI231" s="152">
        <f>IF(U231="nulová",N231,0)</f>
        <v>0</v>
      </c>
      <c r="BJ231" s="21" t="s">
        <v>40</v>
      </c>
      <c r="BK231" s="152">
        <f>ROUND(L231*K231,2)</f>
        <v>0</v>
      </c>
      <c r="BL231" s="21" t="s">
        <v>224</v>
      </c>
      <c r="BM231" s="21" t="s">
        <v>619</v>
      </c>
    </row>
    <row r="232" s="1" customFormat="1" ht="25.5" customHeight="1">
      <c r="B232" s="45"/>
      <c r="C232" s="243" t="s">
        <v>620</v>
      </c>
      <c r="D232" s="243" t="s">
        <v>536</v>
      </c>
      <c r="E232" s="244" t="s">
        <v>621</v>
      </c>
      <c r="F232" s="245" t="s">
        <v>622</v>
      </c>
      <c r="G232" s="245"/>
      <c r="H232" s="245"/>
      <c r="I232" s="245"/>
      <c r="J232" s="246" t="s">
        <v>372</v>
      </c>
      <c r="K232" s="247">
        <v>5</v>
      </c>
      <c r="L232" s="248">
        <v>0</v>
      </c>
      <c r="M232" s="249"/>
      <c r="N232" s="250">
        <f>ROUND(L232*K232,2)</f>
        <v>0</v>
      </c>
      <c r="O232" s="234"/>
      <c r="P232" s="234"/>
      <c r="Q232" s="234"/>
      <c r="R232" s="47"/>
      <c r="T232" s="235" t="s">
        <v>22</v>
      </c>
      <c r="U232" s="55" t="s">
        <v>49</v>
      </c>
      <c r="V232" s="46"/>
      <c r="W232" s="236">
        <f>V232*K232</f>
        <v>0</v>
      </c>
      <c r="X232" s="236">
        <v>0</v>
      </c>
      <c r="Y232" s="236">
        <f>X232*K232</f>
        <v>0</v>
      </c>
      <c r="Z232" s="236">
        <v>0</v>
      </c>
      <c r="AA232" s="237">
        <f>Z232*K232</f>
        <v>0</v>
      </c>
      <c r="AR232" s="21" t="s">
        <v>249</v>
      </c>
      <c r="AT232" s="21" t="s">
        <v>536</v>
      </c>
      <c r="AU232" s="21" t="s">
        <v>93</v>
      </c>
      <c r="AY232" s="21" t="s">
        <v>219</v>
      </c>
      <c r="BE232" s="152">
        <f>IF(U232="základní",N232,0)</f>
        <v>0</v>
      </c>
      <c r="BF232" s="152">
        <f>IF(U232="snížená",N232,0)</f>
        <v>0</v>
      </c>
      <c r="BG232" s="152">
        <f>IF(U232="zákl. přenesená",N232,0)</f>
        <v>0</v>
      </c>
      <c r="BH232" s="152">
        <f>IF(U232="sníž. přenesená",N232,0)</f>
        <v>0</v>
      </c>
      <c r="BI232" s="152">
        <f>IF(U232="nulová",N232,0)</f>
        <v>0</v>
      </c>
      <c r="BJ232" s="21" t="s">
        <v>40</v>
      </c>
      <c r="BK232" s="152">
        <f>ROUND(L232*K232,2)</f>
        <v>0</v>
      </c>
      <c r="BL232" s="21" t="s">
        <v>224</v>
      </c>
      <c r="BM232" s="21" t="s">
        <v>623</v>
      </c>
    </row>
    <row r="233" s="1" customFormat="1" ht="25.5" customHeight="1">
      <c r="B233" s="45"/>
      <c r="C233" s="227" t="s">
        <v>624</v>
      </c>
      <c r="D233" s="227" t="s">
        <v>220</v>
      </c>
      <c r="E233" s="228" t="s">
        <v>625</v>
      </c>
      <c r="F233" s="229" t="s">
        <v>626</v>
      </c>
      <c r="G233" s="229"/>
      <c r="H233" s="229"/>
      <c r="I233" s="229"/>
      <c r="J233" s="230" t="s">
        <v>372</v>
      </c>
      <c r="K233" s="231">
        <v>2</v>
      </c>
      <c r="L233" s="232">
        <v>0</v>
      </c>
      <c r="M233" s="233"/>
      <c r="N233" s="234">
        <f>ROUND(L233*K233,2)</f>
        <v>0</v>
      </c>
      <c r="O233" s="234"/>
      <c r="P233" s="234"/>
      <c r="Q233" s="234"/>
      <c r="R233" s="47"/>
      <c r="T233" s="235" t="s">
        <v>22</v>
      </c>
      <c r="U233" s="55" t="s">
        <v>49</v>
      </c>
      <c r="V233" s="46"/>
      <c r="W233" s="236">
        <f>V233*K233</f>
        <v>0</v>
      </c>
      <c r="X233" s="236">
        <v>0</v>
      </c>
      <c r="Y233" s="236">
        <f>X233*K233</f>
        <v>0</v>
      </c>
      <c r="Z233" s="236">
        <v>0</v>
      </c>
      <c r="AA233" s="237">
        <f>Z233*K233</f>
        <v>0</v>
      </c>
      <c r="AR233" s="21" t="s">
        <v>224</v>
      </c>
      <c r="AT233" s="21" t="s">
        <v>220</v>
      </c>
      <c r="AU233" s="21" t="s">
        <v>93</v>
      </c>
      <c r="AY233" s="21" t="s">
        <v>219</v>
      </c>
      <c r="BE233" s="152">
        <f>IF(U233="základní",N233,0)</f>
        <v>0</v>
      </c>
      <c r="BF233" s="152">
        <f>IF(U233="snížená",N233,0)</f>
        <v>0</v>
      </c>
      <c r="BG233" s="152">
        <f>IF(U233="zákl. přenesená",N233,0)</f>
        <v>0</v>
      </c>
      <c r="BH233" s="152">
        <f>IF(U233="sníž. přenesená",N233,0)</f>
        <v>0</v>
      </c>
      <c r="BI233" s="152">
        <f>IF(U233="nulová",N233,0)</f>
        <v>0</v>
      </c>
      <c r="BJ233" s="21" t="s">
        <v>40</v>
      </c>
      <c r="BK233" s="152">
        <f>ROUND(L233*K233,2)</f>
        <v>0</v>
      </c>
      <c r="BL233" s="21" t="s">
        <v>224</v>
      </c>
      <c r="BM233" s="21" t="s">
        <v>627</v>
      </c>
    </row>
    <row r="234" s="1" customFormat="1" ht="25.5" customHeight="1">
      <c r="B234" s="45"/>
      <c r="C234" s="243" t="s">
        <v>628</v>
      </c>
      <c r="D234" s="243" t="s">
        <v>536</v>
      </c>
      <c r="E234" s="244" t="s">
        <v>629</v>
      </c>
      <c r="F234" s="245" t="s">
        <v>630</v>
      </c>
      <c r="G234" s="245"/>
      <c r="H234" s="245"/>
      <c r="I234" s="245"/>
      <c r="J234" s="246" t="s">
        <v>372</v>
      </c>
      <c r="K234" s="247">
        <v>2</v>
      </c>
      <c r="L234" s="248">
        <v>0</v>
      </c>
      <c r="M234" s="249"/>
      <c r="N234" s="250">
        <f>ROUND(L234*K234,2)</f>
        <v>0</v>
      </c>
      <c r="O234" s="234"/>
      <c r="P234" s="234"/>
      <c r="Q234" s="234"/>
      <c r="R234" s="47"/>
      <c r="T234" s="235" t="s">
        <v>22</v>
      </c>
      <c r="U234" s="55" t="s">
        <v>49</v>
      </c>
      <c r="V234" s="46"/>
      <c r="W234" s="236">
        <f>V234*K234</f>
        <v>0</v>
      </c>
      <c r="X234" s="236">
        <v>0</v>
      </c>
      <c r="Y234" s="236">
        <f>X234*K234</f>
        <v>0</v>
      </c>
      <c r="Z234" s="236">
        <v>0</v>
      </c>
      <c r="AA234" s="237">
        <f>Z234*K234</f>
        <v>0</v>
      </c>
      <c r="AR234" s="21" t="s">
        <v>249</v>
      </c>
      <c r="AT234" s="21" t="s">
        <v>536</v>
      </c>
      <c r="AU234" s="21" t="s">
        <v>93</v>
      </c>
      <c r="AY234" s="21" t="s">
        <v>219</v>
      </c>
      <c r="BE234" s="152">
        <f>IF(U234="základní",N234,0)</f>
        <v>0</v>
      </c>
      <c r="BF234" s="152">
        <f>IF(U234="snížená",N234,0)</f>
        <v>0</v>
      </c>
      <c r="BG234" s="152">
        <f>IF(U234="zákl. přenesená",N234,0)</f>
        <v>0</v>
      </c>
      <c r="BH234" s="152">
        <f>IF(U234="sníž. přenesená",N234,0)</f>
        <v>0</v>
      </c>
      <c r="BI234" s="152">
        <f>IF(U234="nulová",N234,0)</f>
        <v>0</v>
      </c>
      <c r="BJ234" s="21" t="s">
        <v>40</v>
      </c>
      <c r="BK234" s="152">
        <f>ROUND(L234*K234,2)</f>
        <v>0</v>
      </c>
      <c r="BL234" s="21" t="s">
        <v>224</v>
      </c>
      <c r="BM234" s="21" t="s">
        <v>631</v>
      </c>
    </row>
    <row r="235" s="10" customFormat="1" ht="29.88" customHeight="1">
      <c r="B235" s="213"/>
      <c r="C235" s="214"/>
      <c r="D235" s="224" t="s">
        <v>192</v>
      </c>
      <c r="E235" s="224"/>
      <c r="F235" s="224"/>
      <c r="G235" s="224"/>
      <c r="H235" s="224"/>
      <c r="I235" s="224"/>
      <c r="J235" s="224"/>
      <c r="K235" s="224"/>
      <c r="L235" s="224"/>
      <c r="M235" s="224"/>
      <c r="N235" s="238">
        <f>BK235</f>
        <v>0</v>
      </c>
      <c r="O235" s="239"/>
      <c r="P235" s="239"/>
      <c r="Q235" s="239"/>
      <c r="R235" s="217"/>
      <c r="T235" s="218"/>
      <c r="U235" s="214"/>
      <c r="V235" s="214"/>
      <c r="W235" s="219">
        <f>SUM(W236:W248)</f>
        <v>0</v>
      </c>
      <c r="X235" s="214"/>
      <c r="Y235" s="219">
        <f>SUM(Y236:Y248)</f>
        <v>0.085606200000000007</v>
      </c>
      <c r="Z235" s="214"/>
      <c r="AA235" s="220">
        <f>SUM(AA236:AA248)</f>
        <v>0</v>
      </c>
      <c r="AR235" s="221" t="s">
        <v>40</v>
      </c>
      <c r="AT235" s="222" t="s">
        <v>83</v>
      </c>
      <c r="AU235" s="222" t="s">
        <v>40</v>
      </c>
      <c r="AY235" s="221" t="s">
        <v>219</v>
      </c>
      <c r="BK235" s="223">
        <f>SUM(BK236:BK248)</f>
        <v>0</v>
      </c>
    </row>
    <row r="236" s="1" customFormat="1" ht="25.5" customHeight="1">
      <c r="B236" s="45"/>
      <c r="C236" s="227" t="s">
        <v>632</v>
      </c>
      <c r="D236" s="227" t="s">
        <v>220</v>
      </c>
      <c r="E236" s="228" t="s">
        <v>633</v>
      </c>
      <c r="F236" s="229" t="s">
        <v>634</v>
      </c>
      <c r="G236" s="229"/>
      <c r="H236" s="229"/>
      <c r="I236" s="229"/>
      <c r="J236" s="230" t="s">
        <v>429</v>
      </c>
      <c r="K236" s="231">
        <v>167.80000000000001</v>
      </c>
      <c r="L236" s="232">
        <v>0</v>
      </c>
      <c r="M236" s="233"/>
      <c r="N236" s="234">
        <f>ROUND(L236*K236,2)</f>
        <v>0</v>
      </c>
      <c r="O236" s="234"/>
      <c r="P236" s="234"/>
      <c r="Q236" s="234"/>
      <c r="R236" s="47"/>
      <c r="T236" s="235" t="s">
        <v>22</v>
      </c>
      <c r="U236" s="55" t="s">
        <v>49</v>
      </c>
      <c r="V236" s="46"/>
      <c r="W236" s="236">
        <f>V236*K236</f>
        <v>0</v>
      </c>
      <c r="X236" s="236">
        <v>0</v>
      </c>
      <c r="Y236" s="236">
        <f>X236*K236</f>
        <v>0</v>
      </c>
      <c r="Z236" s="236">
        <v>0</v>
      </c>
      <c r="AA236" s="237">
        <f>Z236*K236</f>
        <v>0</v>
      </c>
      <c r="AR236" s="21" t="s">
        <v>224</v>
      </c>
      <c r="AT236" s="21" t="s">
        <v>220</v>
      </c>
      <c r="AU236" s="21" t="s">
        <v>93</v>
      </c>
      <c r="AY236" s="21" t="s">
        <v>219</v>
      </c>
      <c r="BE236" s="152">
        <f>IF(U236="základní",N236,0)</f>
        <v>0</v>
      </c>
      <c r="BF236" s="152">
        <f>IF(U236="snížená",N236,0)</f>
        <v>0</v>
      </c>
      <c r="BG236" s="152">
        <f>IF(U236="zákl. přenesená",N236,0)</f>
        <v>0</v>
      </c>
      <c r="BH236" s="152">
        <f>IF(U236="sníž. přenesená",N236,0)</f>
        <v>0</v>
      </c>
      <c r="BI236" s="152">
        <f>IF(U236="nulová",N236,0)</f>
        <v>0</v>
      </c>
      <c r="BJ236" s="21" t="s">
        <v>40</v>
      </c>
      <c r="BK236" s="152">
        <f>ROUND(L236*K236,2)</f>
        <v>0</v>
      </c>
      <c r="BL236" s="21" t="s">
        <v>224</v>
      </c>
      <c r="BM236" s="21" t="s">
        <v>635</v>
      </c>
    </row>
    <row r="237" s="1" customFormat="1" ht="25.5" customHeight="1">
      <c r="B237" s="45"/>
      <c r="C237" s="243" t="s">
        <v>636</v>
      </c>
      <c r="D237" s="243" t="s">
        <v>536</v>
      </c>
      <c r="E237" s="244" t="s">
        <v>637</v>
      </c>
      <c r="F237" s="245" t="s">
        <v>638</v>
      </c>
      <c r="G237" s="245"/>
      <c r="H237" s="245"/>
      <c r="I237" s="245"/>
      <c r="J237" s="246" t="s">
        <v>372</v>
      </c>
      <c r="K237" s="247">
        <v>172</v>
      </c>
      <c r="L237" s="248">
        <v>0</v>
      </c>
      <c r="M237" s="249"/>
      <c r="N237" s="250">
        <f>ROUND(L237*K237,2)</f>
        <v>0</v>
      </c>
      <c r="O237" s="234"/>
      <c r="P237" s="234"/>
      <c r="Q237" s="234"/>
      <c r="R237" s="47"/>
      <c r="T237" s="235" t="s">
        <v>22</v>
      </c>
      <c r="U237" s="55" t="s">
        <v>49</v>
      </c>
      <c r="V237" s="46"/>
      <c r="W237" s="236">
        <f>V237*K237</f>
        <v>0</v>
      </c>
      <c r="X237" s="236">
        <v>0</v>
      </c>
      <c r="Y237" s="236">
        <f>X237*K237</f>
        <v>0</v>
      </c>
      <c r="Z237" s="236">
        <v>0</v>
      </c>
      <c r="AA237" s="237">
        <f>Z237*K237</f>
        <v>0</v>
      </c>
      <c r="AR237" s="21" t="s">
        <v>249</v>
      </c>
      <c r="AT237" s="21" t="s">
        <v>536</v>
      </c>
      <c r="AU237" s="21" t="s">
        <v>93</v>
      </c>
      <c r="AY237" s="21" t="s">
        <v>219</v>
      </c>
      <c r="BE237" s="152">
        <f>IF(U237="základní",N237,0)</f>
        <v>0</v>
      </c>
      <c r="BF237" s="152">
        <f>IF(U237="snížená",N237,0)</f>
        <v>0</v>
      </c>
      <c r="BG237" s="152">
        <f>IF(U237="zákl. přenesená",N237,0)</f>
        <v>0</v>
      </c>
      <c r="BH237" s="152">
        <f>IF(U237="sníž. přenesená",N237,0)</f>
        <v>0</v>
      </c>
      <c r="BI237" s="152">
        <f>IF(U237="nulová",N237,0)</f>
        <v>0</v>
      </c>
      <c r="BJ237" s="21" t="s">
        <v>40</v>
      </c>
      <c r="BK237" s="152">
        <f>ROUND(L237*K237,2)</f>
        <v>0</v>
      </c>
      <c r="BL237" s="21" t="s">
        <v>224</v>
      </c>
      <c r="BM237" s="21" t="s">
        <v>639</v>
      </c>
    </row>
    <row r="238" s="1" customFormat="1" ht="38.25" customHeight="1">
      <c r="B238" s="45"/>
      <c r="C238" s="227" t="s">
        <v>640</v>
      </c>
      <c r="D238" s="227" t="s">
        <v>220</v>
      </c>
      <c r="E238" s="228" t="s">
        <v>641</v>
      </c>
      <c r="F238" s="229" t="s">
        <v>642</v>
      </c>
      <c r="G238" s="229"/>
      <c r="H238" s="229"/>
      <c r="I238" s="229"/>
      <c r="J238" s="230" t="s">
        <v>429</v>
      </c>
      <c r="K238" s="231">
        <v>184.63999999999999</v>
      </c>
      <c r="L238" s="232">
        <v>0</v>
      </c>
      <c r="M238" s="233"/>
      <c r="N238" s="234">
        <f>ROUND(L238*K238,2)</f>
        <v>0</v>
      </c>
      <c r="O238" s="234"/>
      <c r="P238" s="234"/>
      <c r="Q238" s="234"/>
      <c r="R238" s="47"/>
      <c r="T238" s="235" t="s">
        <v>22</v>
      </c>
      <c r="U238" s="55" t="s">
        <v>49</v>
      </c>
      <c r="V238" s="46"/>
      <c r="W238" s="236">
        <f>V238*K238</f>
        <v>0</v>
      </c>
      <c r="X238" s="236">
        <v>0</v>
      </c>
      <c r="Y238" s="236">
        <f>X238*K238</f>
        <v>0</v>
      </c>
      <c r="Z238" s="236">
        <v>0</v>
      </c>
      <c r="AA238" s="237">
        <f>Z238*K238</f>
        <v>0</v>
      </c>
      <c r="AR238" s="21" t="s">
        <v>224</v>
      </c>
      <c r="AT238" s="21" t="s">
        <v>220</v>
      </c>
      <c r="AU238" s="21" t="s">
        <v>93</v>
      </c>
      <c r="AY238" s="21" t="s">
        <v>219</v>
      </c>
      <c r="BE238" s="152">
        <f>IF(U238="základní",N238,0)</f>
        <v>0</v>
      </c>
      <c r="BF238" s="152">
        <f>IF(U238="snížená",N238,0)</f>
        <v>0</v>
      </c>
      <c r="BG238" s="152">
        <f>IF(U238="zákl. přenesená",N238,0)</f>
        <v>0</v>
      </c>
      <c r="BH238" s="152">
        <f>IF(U238="sníž. přenesená",N238,0)</f>
        <v>0</v>
      </c>
      <c r="BI238" s="152">
        <f>IF(U238="nulová",N238,0)</f>
        <v>0</v>
      </c>
      <c r="BJ238" s="21" t="s">
        <v>40</v>
      </c>
      <c r="BK238" s="152">
        <f>ROUND(L238*K238,2)</f>
        <v>0</v>
      </c>
      <c r="BL238" s="21" t="s">
        <v>224</v>
      </c>
      <c r="BM238" s="21" t="s">
        <v>643</v>
      </c>
    </row>
    <row r="239" s="1" customFormat="1" ht="38.25" customHeight="1">
      <c r="B239" s="45"/>
      <c r="C239" s="227" t="s">
        <v>644</v>
      </c>
      <c r="D239" s="227" t="s">
        <v>220</v>
      </c>
      <c r="E239" s="228" t="s">
        <v>645</v>
      </c>
      <c r="F239" s="229" t="s">
        <v>646</v>
      </c>
      <c r="G239" s="229"/>
      <c r="H239" s="229"/>
      <c r="I239" s="229"/>
      <c r="J239" s="230" t="s">
        <v>223</v>
      </c>
      <c r="K239" s="231">
        <v>1540</v>
      </c>
      <c r="L239" s="232">
        <v>0</v>
      </c>
      <c r="M239" s="233"/>
      <c r="N239" s="234">
        <f>ROUND(L239*K239,2)</f>
        <v>0</v>
      </c>
      <c r="O239" s="234"/>
      <c r="P239" s="234"/>
      <c r="Q239" s="234"/>
      <c r="R239" s="47"/>
      <c r="T239" s="235" t="s">
        <v>22</v>
      </c>
      <c r="U239" s="55" t="s">
        <v>49</v>
      </c>
      <c r="V239" s="46"/>
      <c r="W239" s="236">
        <f>V239*K239</f>
        <v>0</v>
      </c>
      <c r="X239" s="236">
        <v>0</v>
      </c>
      <c r="Y239" s="236">
        <f>X239*K239</f>
        <v>0</v>
      </c>
      <c r="Z239" s="236">
        <v>0</v>
      </c>
      <c r="AA239" s="237">
        <f>Z239*K239</f>
        <v>0</v>
      </c>
      <c r="AR239" s="21" t="s">
        <v>224</v>
      </c>
      <c r="AT239" s="21" t="s">
        <v>220</v>
      </c>
      <c r="AU239" s="21" t="s">
        <v>93</v>
      </c>
      <c r="AY239" s="21" t="s">
        <v>219</v>
      </c>
      <c r="BE239" s="152">
        <f>IF(U239="základní",N239,0)</f>
        <v>0</v>
      </c>
      <c r="BF239" s="152">
        <f>IF(U239="snížená",N239,0)</f>
        <v>0</v>
      </c>
      <c r="BG239" s="152">
        <f>IF(U239="zákl. přenesená",N239,0)</f>
        <v>0</v>
      </c>
      <c r="BH239" s="152">
        <f>IF(U239="sníž. přenesená",N239,0)</f>
        <v>0</v>
      </c>
      <c r="BI239" s="152">
        <f>IF(U239="nulová",N239,0)</f>
        <v>0</v>
      </c>
      <c r="BJ239" s="21" t="s">
        <v>40</v>
      </c>
      <c r="BK239" s="152">
        <f>ROUND(L239*K239,2)</f>
        <v>0</v>
      </c>
      <c r="BL239" s="21" t="s">
        <v>224</v>
      </c>
      <c r="BM239" s="21" t="s">
        <v>647</v>
      </c>
    </row>
    <row r="240" s="1" customFormat="1" ht="38.25" customHeight="1">
      <c r="B240" s="45"/>
      <c r="C240" s="227" t="s">
        <v>648</v>
      </c>
      <c r="D240" s="227" t="s">
        <v>220</v>
      </c>
      <c r="E240" s="228" t="s">
        <v>649</v>
      </c>
      <c r="F240" s="229" t="s">
        <v>650</v>
      </c>
      <c r="G240" s="229"/>
      <c r="H240" s="229"/>
      <c r="I240" s="229"/>
      <c r="J240" s="230" t="s">
        <v>223</v>
      </c>
      <c r="K240" s="231">
        <v>92400</v>
      </c>
      <c r="L240" s="232">
        <v>0</v>
      </c>
      <c r="M240" s="233"/>
      <c r="N240" s="234">
        <f>ROUND(L240*K240,2)</f>
        <v>0</v>
      </c>
      <c r="O240" s="234"/>
      <c r="P240" s="234"/>
      <c r="Q240" s="234"/>
      <c r="R240" s="47"/>
      <c r="T240" s="235" t="s">
        <v>22</v>
      </c>
      <c r="U240" s="55" t="s">
        <v>49</v>
      </c>
      <c r="V240" s="46"/>
      <c r="W240" s="236">
        <f>V240*K240</f>
        <v>0</v>
      </c>
      <c r="X240" s="236">
        <v>0</v>
      </c>
      <c r="Y240" s="236">
        <f>X240*K240</f>
        <v>0</v>
      </c>
      <c r="Z240" s="236">
        <v>0</v>
      </c>
      <c r="AA240" s="237">
        <f>Z240*K240</f>
        <v>0</v>
      </c>
      <c r="AR240" s="21" t="s">
        <v>224</v>
      </c>
      <c r="AT240" s="21" t="s">
        <v>220</v>
      </c>
      <c r="AU240" s="21" t="s">
        <v>93</v>
      </c>
      <c r="AY240" s="21" t="s">
        <v>219</v>
      </c>
      <c r="BE240" s="152">
        <f>IF(U240="základní",N240,0)</f>
        <v>0</v>
      </c>
      <c r="BF240" s="152">
        <f>IF(U240="snížená",N240,0)</f>
        <v>0</v>
      </c>
      <c r="BG240" s="152">
        <f>IF(U240="zákl. přenesená",N240,0)</f>
        <v>0</v>
      </c>
      <c r="BH240" s="152">
        <f>IF(U240="sníž. přenesená",N240,0)</f>
        <v>0</v>
      </c>
      <c r="BI240" s="152">
        <f>IF(U240="nulová",N240,0)</f>
        <v>0</v>
      </c>
      <c r="BJ240" s="21" t="s">
        <v>40</v>
      </c>
      <c r="BK240" s="152">
        <f>ROUND(L240*K240,2)</f>
        <v>0</v>
      </c>
      <c r="BL240" s="21" t="s">
        <v>224</v>
      </c>
      <c r="BM240" s="21" t="s">
        <v>651</v>
      </c>
    </row>
    <row r="241" s="1" customFormat="1" ht="38.25" customHeight="1">
      <c r="B241" s="45"/>
      <c r="C241" s="227" t="s">
        <v>652</v>
      </c>
      <c r="D241" s="227" t="s">
        <v>220</v>
      </c>
      <c r="E241" s="228" t="s">
        <v>653</v>
      </c>
      <c r="F241" s="229" t="s">
        <v>654</v>
      </c>
      <c r="G241" s="229"/>
      <c r="H241" s="229"/>
      <c r="I241" s="229"/>
      <c r="J241" s="230" t="s">
        <v>223</v>
      </c>
      <c r="K241" s="231">
        <v>1540</v>
      </c>
      <c r="L241" s="232">
        <v>0</v>
      </c>
      <c r="M241" s="233"/>
      <c r="N241" s="234">
        <f>ROUND(L241*K241,2)</f>
        <v>0</v>
      </c>
      <c r="O241" s="234"/>
      <c r="P241" s="234"/>
      <c r="Q241" s="234"/>
      <c r="R241" s="47"/>
      <c r="T241" s="235" t="s">
        <v>22</v>
      </c>
      <c r="U241" s="55" t="s">
        <v>49</v>
      </c>
      <c r="V241" s="46"/>
      <c r="W241" s="236">
        <f>V241*K241</f>
        <v>0</v>
      </c>
      <c r="X241" s="236">
        <v>0</v>
      </c>
      <c r="Y241" s="236">
        <f>X241*K241</f>
        <v>0</v>
      </c>
      <c r="Z241" s="236">
        <v>0</v>
      </c>
      <c r="AA241" s="237">
        <f>Z241*K241</f>
        <v>0</v>
      </c>
      <c r="AR241" s="21" t="s">
        <v>224</v>
      </c>
      <c r="AT241" s="21" t="s">
        <v>220</v>
      </c>
      <c r="AU241" s="21" t="s">
        <v>93</v>
      </c>
      <c r="AY241" s="21" t="s">
        <v>219</v>
      </c>
      <c r="BE241" s="152">
        <f>IF(U241="základní",N241,0)</f>
        <v>0</v>
      </c>
      <c r="BF241" s="152">
        <f>IF(U241="snížená",N241,0)</f>
        <v>0</v>
      </c>
      <c r="BG241" s="152">
        <f>IF(U241="zákl. přenesená",N241,0)</f>
        <v>0</v>
      </c>
      <c r="BH241" s="152">
        <f>IF(U241="sníž. přenesená",N241,0)</f>
        <v>0</v>
      </c>
      <c r="BI241" s="152">
        <f>IF(U241="nulová",N241,0)</f>
        <v>0</v>
      </c>
      <c r="BJ241" s="21" t="s">
        <v>40</v>
      </c>
      <c r="BK241" s="152">
        <f>ROUND(L241*K241,2)</f>
        <v>0</v>
      </c>
      <c r="BL241" s="21" t="s">
        <v>224</v>
      </c>
      <c r="BM241" s="21" t="s">
        <v>655</v>
      </c>
    </row>
    <row r="242" s="1" customFormat="1" ht="25.5" customHeight="1">
      <c r="B242" s="45"/>
      <c r="C242" s="227" t="s">
        <v>656</v>
      </c>
      <c r="D242" s="227" t="s">
        <v>220</v>
      </c>
      <c r="E242" s="228" t="s">
        <v>657</v>
      </c>
      <c r="F242" s="229" t="s">
        <v>658</v>
      </c>
      <c r="G242" s="229"/>
      <c r="H242" s="229"/>
      <c r="I242" s="229"/>
      <c r="J242" s="230" t="s">
        <v>223</v>
      </c>
      <c r="K242" s="231">
        <v>1540</v>
      </c>
      <c r="L242" s="232">
        <v>0</v>
      </c>
      <c r="M242" s="233"/>
      <c r="N242" s="234">
        <f>ROUND(L242*K242,2)</f>
        <v>0</v>
      </c>
      <c r="O242" s="234"/>
      <c r="P242" s="234"/>
      <c r="Q242" s="234"/>
      <c r="R242" s="47"/>
      <c r="T242" s="235" t="s">
        <v>22</v>
      </c>
      <c r="U242" s="55" t="s">
        <v>49</v>
      </c>
      <c r="V242" s="46"/>
      <c r="W242" s="236">
        <f>V242*K242</f>
        <v>0</v>
      </c>
      <c r="X242" s="236">
        <v>0</v>
      </c>
      <c r="Y242" s="236">
        <f>X242*K242</f>
        <v>0</v>
      </c>
      <c r="Z242" s="236">
        <v>0</v>
      </c>
      <c r="AA242" s="237">
        <f>Z242*K242</f>
        <v>0</v>
      </c>
      <c r="AR242" s="21" t="s">
        <v>224</v>
      </c>
      <c r="AT242" s="21" t="s">
        <v>220</v>
      </c>
      <c r="AU242" s="21" t="s">
        <v>93</v>
      </c>
      <c r="AY242" s="21" t="s">
        <v>219</v>
      </c>
      <c r="BE242" s="152">
        <f>IF(U242="základní",N242,0)</f>
        <v>0</v>
      </c>
      <c r="BF242" s="152">
        <f>IF(U242="snížená",N242,0)</f>
        <v>0</v>
      </c>
      <c r="BG242" s="152">
        <f>IF(U242="zákl. přenesená",N242,0)</f>
        <v>0</v>
      </c>
      <c r="BH242" s="152">
        <f>IF(U242="sníž. přenesená",N242,0)</f>
        <v>0</v>
      </c>
      <c r="BI242" s="152">
        <f>IF(U242="nulová",N242,0)</f>
        <v>0</v>
      </c>
      <c r="BJ242" s="21" t="s">
        <v>40</v>
      </c>
      <c r="BK242" s="152">
        <f>ROUND(L242*K242,2)</f>
        <v>0</v>
      </c>
      <c r="BL242" s="21" t="s">
        <v>224</v>
      </c>
      <c r="BM242" s="21" t="s">
        <v>659</v>
      </c>
    </row>
    <row r="243" s="1" customFormat="1" ht="25.5" customHeight="1">
      <c r="B243" s="45"/>
      <c r="C243" s="227" t="s">
        <v>660</v>
      </c>
      <c r="D243" s="227" t="s">
        <v>220</v>
      </c>
      <c r="E243" s="228" t="s">
        <v>661</v>
      </c>
      <c r="F243" s="229" t="s">
        <v>662</v>
      </c>
      <c r="G243" s="229"/>
      <c r="H243" s="229"/>
      <c r="I243" s="229"/>
      <c r="J243" s="230" t="s">
        <v>223</v>
      </c>
      <c r="K243" s="231">
        <v>92400</v>
      </c>
      <c r="L243" s="232">
        <v>0</v>
      </c>
      <c r="M243" s="233"/>
      <c r="N243" s="234">
        <f>ROUND(L243*K243,2)</f>
        <v>0</v>
      </c>
      <c r="O243" s="234"/>
      <c r="P243" s="234"/>
      <c r="Q243" s="234"/>
      <c r="R243" s="47"/>
      <c r="T243" s="235" t="s">
        <v>22</v>
      </c>
      <c r="U243" s="55" t="s">
        <v>49</v>
      </c>
      <c r="V243" s="46"/>
      <c r="W243" s="236">
        <f>V243*K243</f>
        <v>0</v>
      </c>
      <c r="X243" s="236">
        <v>0</v>
      </c>
      <c r="Y243" s="236">
        <f>X243*K243</f>
        <v>0</v>
      </c>
      <c r="Z243" s="236">
        <v>0</v>
      </c>
      <c r="AA243" s="237">
        <f>Z243*K243</f>
        <v>0</v>
      </c>
      <c r="AR243" s="21" t="s">
        <v>224</v>
      </c>
      <c r="AT243" s="21" t="s">
        <v>220</v>
      </c>
      <c r="AU243" s="21" t="s">
        <v>93</v>
      </c>
      <c r="AY243" s="21" t="s">
        <v>219</v>
      </c>
      <c r="BE243" s="152">
        <f>IF(U243="základní",N243,0)</f>
        <v>0</v>
      </c>
      <c r="BF243" s="152">
        <f>IF(U243="snížená",N243,0)</f>
        <v>0</v>
      </c>
      <c r="BG243" s="152">
        <f>IF(U243="zákl. přenesená",N243,0)</f>
        <v>0</v>
      </c>
      <c r="BH243" s="152">
        <f>IF(U243="sníž. přenesená",N243,0)</f>
        <v>0</v>
      </c>
      <c r="BI243" s="152">
        <f>IF(U243="nulová",N243,0)</f>
        <v>0</v>
      </c>
      <c r="BJ243" s="21" t="s">
        <v>40</v>
      </c>
      <c r="BK243" s="152">
        <f>ROUND(L243*K243,2)</f>
        <v>0</v>
      </c>
      <c r="BL243" s="21" t="s">
        <v>224</v>
      </c>
      <c r="BM243" s="21" t="s">
        <v>663</v>
      </c>
    </row>
    <row r="244" s="1" customFormat="1" ht="25.5" customHeight="1">
      <c r="B244" s="45"/>
      <c r="C244" s="227" t="s">
        <v>664</v>
      </c>
      <c r="D244" s="227" t="s">
        <v>220</v>
      </c>
      <c r="E244" s="228" t="s">
        <v>665</v>
      </c>
      <c r="F244" s="229" t="s">
        <v>666</v>
      </c>
      <c r="G244" s="229"/>
      <c r="H244" s="229"/>
      <c r="I244" s="229"/>
      <c r="J244" s="230" t="s">
        <v>223</v>
      </c>
      <c r="K244" s="231">
        <v>1540</v>
      </c>
      <c r="L244" s="232">
        <v>0</v>
      </c>
      <c r="M244" s="233"/>
      <c r="N244" s="234">
        <f>ROUND(L244*K244,2)</f>
        <v>0</v>
      </c>
      <c r="O244" s="234"/>
      <c r="P244" s="234"/>
      <c r="Q244" s="234"/>
      <c r="R244" s="47"/>
      <c r="T244" s="235" t="s">
        <v>22</v>
      </c>
      <c r="U244" s="55" t="s">
        <v>49</v>
      </c>
      <c r="V244" s="46"/>
      <c r="W244" s="236">
        <f>V244*K244</f>
        <v>0</v>
      </c>
      <c r="X244" s="236">
        <v>0</v>
      </c>
      <c r="Y244" s="236">
        <f>X244*K244</f>
        <v>0</v>
      </c>
      <c r="Z244" s="236">
        <v>0</v>
      </c>
      <c r="AA244" s="237">
        <f>Z244*K244</f>
        <v>0</v>
      </c>
      <c r="AR244" s="21" t="s">
        <v>224</v>
      </c>
      <c r="AT244" s="21" t="s">
        <v>220</v>
      </c>
      <c r="AU244" s="21" t="s">
        <v>93</v>
      </c>
      <c r="AY244" s="21" t="s">
        <v>219</v>
      </c>
      <c r="BE244" s="152">
        <f>IF(U244="základní",N244,0)</f>
        <v>0</v>
      </c>
      <c r="BF244" s="152">
        <f>IF(U244="snížená",N244,0)</f>
        <v>0</v>
      </c>
      <c r="BG244" s="152">
        <f>IF(U244="zákl. přenesená",N244,0)</f>
        <v>0</v>
      </c>
      <c r="BH244" s="152">
        <f>IF(U244="sníž. přenesená",N244,0)</f>
        <v>0</v>
      </c>
      <c r="BI244" s="152">
        <f>IF(U244="nulová",N244,0)</f>
        <v>0</v>
      </c>
      <c r="BJ244" s="21" t="s">
        <v>40</v>
      </c>
      <c r="BK244" s="152">
        <f>ROUND(L244*K244,2)</f>
        <v>0</v>
      </c>
      <c r="BL244" s="21" t="s">
        <v>224</v>
      </c>
      <c r="BM244" s="21" t="s">
        <v>667</v>
      </c>
    </row>
    <row r="245" s="1" customFormat="1" ht="38.25" customHeight="1">
      <c r="B245" s="45"/>
      <c r="C245" s="227" t="s">
        <v>668</v>
      </c>
      <c r="D245" s="227" t="s">
        <v>220</v>
      </c>
      <c r="E245" s="228" t="s">
        <v>669</v>
      </c>
      <c r="F245" s="229" t="s">
        <v>670</v>
      </c>
      <c r="G245" s="229"/>
      <c r="H245" s="229"/>
      <c r="I245" s="229"/>
      <c r="J245" s="230" t="s">
        <v>223</v>
      </c>
      <c r="K245" s="231">
        <v>720.90999999999997</v>
      </c>
      <c r="L245" s="232">
        <v>0</v>
      </c>
      <c r="M245" s="233"/>
      <c r="N245" s="234">
        <f>ROUND(L245*K245,2)</f>
        <v>0</v>
      </c>
      <c r="O245" s="234"/>
      <c r="P245" s="234"/>
      <c r="Q245" s="234"/>
      <c r="R245" s="47"/>
      <c r="T245" s="235" t="s">
        <v>22</v>
      </c>
      <c r="U245" s="55" t="s">
        <v>49</v>
      </c>
      <c r="V245" s="46"/>
      <c r="W245" s="236">
        <f>V245*K245</f>
        <v>0</v>
      </c>
      <c r="X245" s="236">
        <v>0</v>
      </c>
      <c r="Y245" s="236">
        <f>X245*K245</f>
        <v>0</v>
      </c>
      <c r="Z245" s="236">
        <v>0</v>
      </c>
      <c r="AA245" s="237">
        <f>Z245*K245</f>
        <v>0</v>
      </c>
      <c r="AR245" s="21" t="s">
        <v>224</v>
      </c>
      <c r="AT245" s="21" t="s">
        <v>220</v>
      </c>
      <c r="AU245" s="21" t="s">
        <v>93</v>
      </c>
      <c r="AY245" s="21" t="s">
        <v>219</v>
      </c>
      <c r="BE245" s="152">
        <f>IF(U245="základní",N245,0)</f>
        <v>0</v>
      </c>
      <c r="BF245" s="152">
        <f>IF(U245="snížená",N245,0)</f>
        <v>0</v>
      </c>
      <c r="BG245" s="152">
        <f>IF(U245="zákl. přenesená",N245,0)</f>
        <v>0</v>
      </c>
      <c r="BH245" s="152">
        <f>IF(U245="sníž. přenesená",N245,0)</f>
        <v>0</v>
      </c>
      <c r="BI245" s="152">
        <f>IF(U245="nulová",N245,0)</f>
        <v>0</v>
      </c>
      <c r="BJ245" s="21" t="s">
        <v>40</v>
      </c>
      <c r="BK245" s="152">
        <f>ROUND(L245*K245,2)</f>
        <v>0</v>
      </c>
      <c r="BL245" s="21" t="s">
        <v>224</v>
      </c>
      <c r="BM245" s="21" t="s">
        <v>671</v>
      </c>
    </row>
    <row r="246" s="1" customFormat="1" ht="25.5" customHeight="1">
      <c r="B246" s="45"/>
      <c r="C246" s="227" t="s">
        <v>672</v>
      </c>
      <c r="D246" s="227" t="s">
        <v>220</v>
      </c>
      <c r="E246" s="228" t="s">
        <v>673</v>
      </c>
      <c r="F246" s="229" t="s">
        <v>674</v>
      </c>
      <c r="G246" s="229"/>
      <c r="H246" s="229"/>
      <c r="I246" s="229"/>
      <c r="J246" s="230" t="s">
        <v>223</v>
      </c>
      <c r="K246" s="231">
        <v>2162.73</v>
      </c>
      <c r="L246" s="232">
        <v>0</v>
      </c>
      <c r="M246" s="233"/>
      <c r="N246" s="234">
        <f>ROUND(L246*K246,2)</f>
        <v>0</v>
      </c>
      <c r="O246" s="234"/>
      <c r="P246" s="234"/>
      <c r="Q246" s="234"/>
      <c r="R246" s="47"/>
      <c r="T246" s="235" t="s">
        <v>22</v>
      </c>
      <c r="U246" s="55" t="s">
        <v>49</v>
      </c>
      <c r="V246" s="46"/>
      <c r="W246" s="236">
        <f>V246*K246</f>
        <v>0</v>
      </c>
      <c r="X246" s="236">
        <v>0</v>
      </c>
      <c r="Y246" s="236">
        <f>X246*K246</f>
        <v>0</v>
      </c>
      <c r="Z246" s="236">
        <v>0</v>
      </c>
      <c r="AA246" s="237">
        <f>Z246*K246</f>
        <v>0</v>
      </c>
      <c r="AR246" s="21" t="s">
        <v>224</v>
      </c>
      <c r="AT246" s="21" t="s">
        <v>220</v>
      </c>
      <c r="AU246" s="21" t="s">
        <v>93</v>
      </c>
      <c r="AY246" s="21" t="s">
        <v>219</v>
      </c>
      <c r="BE246" s="152">
        <f>IF(U246="základní",N246,0)</f>
        <v>0</v>
      </c>
      <c r="BF246" s="152">
        <f>IF(U246="snížená",N246,0)</f>
        <v>0</v>
      </c>
      <c r="BG246" s="152">
        <f>IF(U246="zákl. přenesená",N246,0)</f>
        <v>0</v>
      </c>
      <c r="BH246" s="152">
        <f>IF(U246="sníž. přenesená",N246,0)</f>
        <v>0</v>
      </c>
      <c r="BI246" s="152">
        <f>IF(U246="nulová",N246,0)</f>
        <v>0</v>
      </c>
      <c r="BJ246" s="21" t="s">
        <v>40</v>
      </c>
      <c r="BK246" s="152">
        <f>ROUND(L246*K246,2)</f>
        <v>0</v>
      </c>
      <c r="BL246" s="21" t="s">
        <v>224</v>
      </c>
      <c r="BM246" s="21" t="s">
        <v>675</v>
      </c>
    </row>
    <row r="247" s="1" customFormat="1" ht="25.5" customHeight="1">
      <c r="B247" s="45"/>
      <c r="C247" s="227" t="s">
        <v>676</v>
      </c>
      <c r="D247" s="227" t="s">
        <v>220</v>
      </c>
      <c r="E247" s="228" t="s">
        <v>677</v>
      </c>
      <c r="F247" s="229" t="s">
        <v>678</v>
      </c>
      <c r="G247" s="229"/>
      <c r="H247" s="229"/>
      <c r="I247" s="229"/>
      <c r="J247" s="230" t="s">
        <v>223</v>
      </c>
      <c r="K247" s="231">
        <v>237.79499999999999</v>
      </c>
      <c r="L247" s="232">
        <v>0</v>
      </c>
      <c r="M247" s="233"/>
      <c r="N247" s="234">
        <f>ROUND(L247*K247,2)</f>
        <v>0</v>
      </c>
      <c r="O247" s="234"/>
      <c r="P247" s="234"/>
      <c r="Q247" s="234"/>
      <c r="R247" s="47"/>
      <c r="T247" s="235" t="s">
        <v>22</v>
      </c>
      <c r="U247" s="55" t="s">
        <v>49</v>
      </c>
      <c r="V247" s="46"/>
      <c r="W247" s="236">
        <f>V247*K247</f>
        <v>0</v>
      </c>
      <c r="X247" s="236">
        <v>0.00036000000000000002</v>
      </c>
      <c r="Y247" s="236">
        <f>X247*K247</f>
        <v>0.085606200000000007</v>
      </c>
      <c r="Z247" s="236">
        <v>0</v>
      </c>
      <c r="AA247" s="237">
        <f>Z247*K247</f>
        <v>0</v>
      </c>
      <c r="AR247" s="21" t="s">
        <v>224</v>
      </c>
      <c r="AT247" s="21" t="s">
        <v>220</v>
      </c>
      <c r="AU247" s="21" t="s">
        <v>93</v>
      </c>
      <c r="AY247" s="21" t="s">
        <v>219</v>
      </c>
      <c r="BE247" s="152">
        <f>IF(U247="základní",N247,0)</f>
        <v>0</v>
      </c>
      <c r="BF247" s="152">
        <f>IF(U247="snížená",N247,0)</f>
        <v>0</v>
      </c>
      <c r="BG247" s="152">
        <f>IF(U247="zákl. přenesená",N247,0)</f>
        <v>0</v>
      </c>
      <c r="BH247" s="152">
        <f>IF(U247="sníž. přenesená",N247,0)</f>
        <v>0</v>
      </c>
      <c r="BI247" s="152">
        <f>IF(U247="nulová",N247,0)</f>
        <v>0</v>
      </c>
      <c r="BJ247" s="21" t="s">
        <v>40</v>
      </c>
      <c r="BK247" s="152">
        <f>ROUND(L247*K247,2)</f>
        <v>0</v>
      </c>
      <c r="BL247" s="21" t="s">
        <v>224</v>
      </c>
      <c r="BM247" s="21" t="s">
        <v>679</v>
      </c>
    </row>
    <row r="248" s="1" customFormat="1" ht="38.25" customHeight="1">
      <c r="B248" s="45"/>
      <c r="C248" s="227" t="s">
        <v>680</v>
      </c>
      <c r="D248" s="227" t="s">
        <v>220</v>
      </c>
      <c r="E248" s="228" t="s">
        <v>681</v>
      </c>
      <c r="F248" s="229" t="s">
        <v>682</v>
      </c>
      <c r="G248" s="229"/>
      <c r="H248" s="229"/>
      <c r="I248" s="229"/>
      <c r="J248" s="230" t="s">
        <v>223</v>
      </c>
      <c r="K248" s="231">
        <v>16.719999999999999</v>
      </c>
      <c r="L248" s="232">
        <v>0</v>
      </c>
      <c r="M248" s="233"/>
      <c r="N248" s="234">
        <f>ROUND(L248*K248,2)</f>
        <v>0</v>
      </c>
      <c r="O248" s="234"/>
      <c r="P248" s="234"/>
      <c r="Q248" s="234"/>
      <c r="R248" s="47"/>
      <c r="T248" s="235" t="s">
        <v>22</v>
      </c>
      <c r="U248" s="55" t="s">
        <v>49</v>
      </c>
      <c r="V248" s="46"/>
      <c r="W248" s="236">
        <f>V248*K248</f>
        <v>0</v>
      </c>
      <c r="X248" s="236">
        <v>0</v>
      </c>
      <c r="Y248" s="236">
        <f>X248*K248</f>
        <v>0</v>
      </c>
      <c r="Z248" s="236">
        <v>0</v>
      </c>
      <c r="AA248" s="237">
        <f>Z248*K248</f>
        <v>0</v>
      </c>
      <c r="AR248" s="21" t="s">
        <v>224</v>
      </c>
      <c r="AT248" s="21" t="s">
        <v>220</v>
      </c>
      <c r="AU248" s="21" t="s">
        <v>93</v>
      </c>
      <c r="AY248" s="21" t="s">
        <v>219</v>
      </c>
      <c r="BE248" s="152">
        <f>IF(U248="základní",N248,0)</f>
        <v>0</v>
      </c>
      <c r="BF248" s="152">
        <f>IF(U248="snížená",N248,0)</f>
        <v>0</v>
      </c>
      <c r="BG248" s="152">
        <f>IF(U248="zákl. přenesená",N248,0)</f>
        <v>0</v>
      </c>
      <c r="BH248" s="152">
        <f>IF(U248="sníž. přenesená",N248,0)</f>
        <v>0</v>
      </c>
      <c r="BI248" s="152">
        <f>IF(U248="nulová",N248,0)</f>
        <v>0</v>
      </c>
      <c r="BJ248" s="21" t="s">
        <v>40</v>
      </c>
      <c r="BK248" s="152">
        <f>ROUND(L248*K248,2)</f>
        <v>0</v>
      </c>
      <c r="BL248" s="21" t="s">
        <v>224</v>
      </c>
      <c r="BM248" s="21" t="s">
        <v>683</v>
      </c>
    </row>
    <row r="249" s="10" customFormat="1" ht="29.88" customHeight="1">
      <c r="B249" s="213"/>
      <c r="C249" s="214"/>
      <c r="D249" s="224" t="s">
        <v>290</v>
      </c>
      <c r="E249" s="224"/>
      <c r="F249" s="224"/>
      <c r="G249" s="224"/>
      <c r="H249" s="224"/>
      <c r="I249" s="224"/>
      <c r="J249" s="224"/>
      <c r="K249" s="224"/>
      <c r="L249" s="224"/>
      <c r="M249" s="224"/>
      <c r="N249" s="238">
        <f>BK249</f>
        <v>0</v>
      </c>
      <c r="O249" s="239"/>
      <c r="P249" s="239"/>
      <c r="Q249" s="239"/>
      <c r="R249" s="217"/>
      <c r="T249" s="218"/>
      <c r="U249" s="214"/>
      <c r="V249" s="214"/>
      <c r="W249" s="219">
        <f>W250</f>
        <v>0</v>
      </c>
      <c r="X249" s="214"/>
      <c r="Y249" s="219">
        <f>Y250</f>
        <v>0</v>
      </c>
      <c r="Z249" s="214"/>
      <c r="AA249" s="220">
        <f>AA250</f>
        <v>0</v>
      </c>
      <c r="AR249" s="221" t="s">
        <v>40</v>
      </c>
      <c r="AT249" s="222" t="s">
        <v>83</v>
      </c>
      <c r="AU249" s="222" t="s">
        <v>40</v>
      </c>
      <c r="AY249" s="221" t="s">
        <v>219</v>
      </c>
      <c r="BK249" s="223">
        <f>BK250</f>
        <v>0</v>
      </c>
    </row>
    <row r="250" s="1" customFormat="1" ht="25.5" customHeight="1">
      <c r="B250" s="45"/>
      <c r="C250" s="227" t="s">
        <v>684</v>
      </c>
      <c r="D250" s="227" t="s">
        <v>220</v>
      </c>
      <c r="E250" s="228" t="s">
        <v>685</v>
      </c>
      <c r="F250" s="229" t="s">
        <v>686</v>
      </c>
      <c r="G250" s="229"/>
      <c r="H250" s="229"/>
      <c r="I250" s="229"/>
      <c r="J250" s="230" t="s">
        <v>239</v>
      </c>
      <c r="K250" s="231">
        <v>3284.7440000000001</v>
      </c>
      <c r="L250" s="232">
        <v>0</v>
      </c>
      <c r="M250" s="233"/>
      <c r="N250" s="234">
        <f>ROUND(L250*K250,2)</f>
        <v>0</v>
      </c>
      <c r="O250" s="234"/>
      <c r="P250" s="234"/>
      <c r="Q250" s="234"/>
      <c r="R250" s="47"/>
      <c r="T250" s="235" t="s">
        <v>22</v>
      </c>
      <c r="U250" s="55" t="s">
        <v>49</v>
      </c>
      <c r="V250" s="46"/>
      <c r="W250" s="236">
        <f>V250*K250</f>
        <v>0</v>
      </c>
      <c r="X250" s="236">
        <v>0</v>
      </c>
      <c r="Y250" s="236">
        <f>X250*K250</f>
        <v>0</v>
      </c>
      <c r="Z250" s="236">
        <v>0</v>
      </c>
      <c r="AA250" s="237">
        <f>Z250*K250</f>
        <v>0</v>
      </c>
      <c r="AR250" s="21" t="s">
        <v>224</v>
      </c>
      <c r="AT250" s="21" t="s">
        <v>220</v>
      </c>
      <c r="AU250" s="21" t="s">
        <v>93</v>
      </c>
      <c r="AY250" s="21" t="s">
        <v>219</v>
      </c>
      <c r="BE250" s="152">
        <f>IF(U250="základní",N250,0)</f>
        <v>0</v>
      </c>
      <c r="BF250" s="152">
        <f>IF(U250="snížená",N250,0)</f>
        <v>0</v>
      </c>
      <c r="BG250" s="152">
        <f>IF(U250="zákl. přenesená",N250,0)</f>
        <v>0</v>
      </c>
      <c r="BH250" s="152">
        <f>IF(U250="sníž. přenesená",N250,0)</f>
        <v>0</v>
      </c>
      <c r="BI250" s="152">
        <f>IF(U250="nulová",N250,0)</f>
        <v>0</v>
      </c>
      <c r="BJ250" s="21" t="s">
        <v>40</v>
      </c>
      <c r="BK250" s="152">
        <f>ROUND(L250*K250,2)</f>
        <v>0</v>
      </c>
      <c r="BL250" s="21" t="s">
        <v>224</v>
      </c>
      <c r="BM250" s="21" t="s">
        <v>687</v>
      </c>
    </row>
    <row r="251" s="10" customFormat="1" ht="37.44001" customHeight="1">
      <c r="B251" s="213"/>
      <c r="C251" s="214"/>
      <c r="D251" s="215" t="s">
        <v>194</v>
      </c>
      <c r="E251" s="215"/>
      <c r="F251" s="215"/>
      <c r="G251" s="215"/>
      <c r="H251" s="215"/>
      <c r="I251" s="215"/>
      <c r="J251" s="215"/>
      <c r="K251" s="215"/>
      <c r="L251" s="215"/>
      <c r="M251" s="215"/>
      <c r="N251" s="240">
        <f>BK251</f>
        <v>0</v>
      </c>
      <c r="O251" s="241"/>
      <c r="P251" s="241"/>
      <c r="Q251" s="241"/>
      <c r="R251" s="217"/>
      <c r="T251" s="218"/>
      <c r="U251" s="214"/>
      <c r="V251" s="214"/>
      <c r="W251" s="219">
        <f>W252+W263+W273+W280+W286+W320+W331+W356+W381+W390+W394+W397+W403+W410+W412</f>
        <v>0</v>
      </c>
      <c r="X251" s="214"/>
      <c r="Y251" s="219">
        <f>Y252+Y263+Y273+Y280+Y286+Y320+Y331+Y356+Y381+Y390+Y394+Y397+Y403+Y410+Y412</f>
        <v>3.3929588600000002</v>
      </c>
      <c r="Z251" s="214"/>
      <c r="AA251" s="220">
        <f>AA252+AA263+AA273+AA280+AA286+AA320+AA331+AA356+AA381+AA390+AA394+AA397+AA403+AA410+AA412</f>
        <v>0</v>
      </c>
      <c r="AR251" s="221" t="s">
        <v>93</v>
      </c>
      <c r="AT251" s="222" t="s">
        <v>83</v>
      </c>
      <c r="AU251" s="222" t="s">
        <v>84</v>
      </c>
      <c r="AY251" s="221" t="s">
        <v>219</v>
      </c>
      <c r="BK251" s="223">
        <f>BK252+BK263+BK273+BK280+BK286+BK320+BK331+BK356+BK381+BK390+BK394+BK397+BK403+BK410+BK412</f>
        <v>0</v>
      </c>
    </row>
    <row r="252" s="10" customFormat="1" ht="19.92" customHeight="1">
      <c r="B252" s="213"/>
      <c r="C252" s="214"/>
      <c r="D252" s="224" t="s">
        <v>195</v>
      </c>
      <c r="E252" s="224"/>
      <c r="F252" s="224"/>
      <c r="G252" s="224"/>
      <c r="H252" s="224"/>
      <c r="I252" s="224"/>
      <c r="J252" s="224"/>
      <c r="K252" s="224"/>
      <c r="L252" s="224"/>
      <c r="M252" s="224"/>
      <c r="N252" s="225">
        <f>BK252</f>
        <v>0</v>
      </c>
      <c r="O252" s="226"/>
      <c r="P252" s="226"/>
      <c r="Q252" s="226"/>
      <c r="R252" s="217"/>
      <c r="T252" s="218"/>
      <c r="U252" s="214"/>
      <c r="V252" s="214"/>
      <c r="W252" s="219">
        <f>SUM(W253:W262)</f>
        <v>0</v>
      </c>
      <c r="X252" s="214"/>
      <c r="Y252" s="219">
        <f>SUM(Y253:Y262)</f>
        <v>0</v>
      </c>
      <c r="Z252" s="214"/>
      <c r="AA252" s="220">
        <f>SUM(AA253:AA262)</f>
        <v>0</v>
      </c>
      <c r="AR252" s="221" t="s">
        <v>93</v>
      </c>
      <c r="AT252" s="222" t="s">
        <v>83</v>
      </c>
      <c r="AU252" s="222" t="s">
        <v>40</v>
      </c>
      <c r="AY252" s="221" t="s">
        <v>219</v>
      </c>
      <c r="BK252" s="223">
        <f>SUM(BK253:BK262)</f>
        <v>0</v>
      </c>
    </row>
    <row r="253" s="1" customFormat="1" ht="38.25" customHeight="1">
      <c r="B253" s="45"/>
      <c r="C253" s="227" t="s">
        <v>688</v>
      </c>
      <c r="D253" s="227" t="s">
        <v>220</v>
      </c>
      <c r="E253" s="228" t="s">
        <v>689</v>
      </c>
      <c r="F253" s="229" t="s">
        <v>690</v>
      </c>
      <c r="G253" s="229"/>
      <c r="H253" s="229"/>
      <c r="I253" s="229"/>
      <c r="J253" s="230" t="s">
        <v>223</v>
      </c>
      <c r="K253" s="231">
        <v>1307.71</v>
      </c>
      <c r="L253" s="232">
        <v>0</v>
      </c>
      <c r="M253" s="233"/>
      <c r="N253" s="234">
        <f>ROUND(L253*K253,2)</f>
        <v>0</v>
      </c>
      <c r="O253" s="234"/>
      <c r="P253" s="234"/>
      <c r="Q253" s="234"/>
      <c r="R253" s="47"/>
      <c r="T253" s="235" t="s">
        <v>22</v>
      </c>
      <c r="U253" s="55" t="s">
        <v>49</v>
      </c>
      <c r="V253" s="46"/>
      <c r="W253" s="236">
        <f>V253*K253</f>
        <v>0</v>
      </c>
      <c r="X253" s="236">
        <v>0</v>
      </c>
      <c r="Y253" s="236">
        <f>X253*K253</f>
        <v>0</v>
      </c>
      <c r="Z253" s="236">
        <v>0</v>
      </c>
      <c r="AA253" s="237">
        <f>Z253*K253</f>
        <v>0</v>
      </c>
      <c r="AR253" s="21" t="s">
        <v>268</v>
      </c>
      <c r="AT253" s="21" t="s">
        <v>220</v>
      </c>
      <c r="AU253" s="21" t="s">
        <v>93</v>
      </c>
      <c r="AY253" s="21" t="s">
        <v>219</v>
      </c>
      <c r="BE253" s="152">
        <f>IF(U253="základní",N253,0)</f>
        <v>0</v>
      </c>
      <c r="BF253" s="152">
        <f>IF(U253="snížená",N253,0)</f>
        <v>0</v>
      </c>
      <c r="BG253" s="152">
        <f>IF(U253="zákl. přenesená",N253,0)</f>
        <v>0</v>
      </c>
      <c r="BH253" s="152">
        <f>IF(U253="sníž. přenesená",N253,0)</f>
        <v>0</v>
      </c>
      <c r="BI253" s="152">
        <f>IF(U253="nulová",N253,0)</f>
        <v>0</v>
      </c>
      <c r="BJ253" s="21" t="s">
        <v>40</v>
      </c>
      <c r="BK253" s="152">
        <f>ROUND(L253*K253,2)</f>
        <v>0</v>
      </c>
      <c r="BL253" s="21" t="s">
        <v>268</v>
      </c>
      <c r="BM253" s="21" t="s">
        <v>691</v>
      </c>
    </row>
    <row r="254" s="1" customFormat="1" ht="25.5" customHeight="1">
      <c r="B254" s="45"/>
      <c r="C254" s="227" t="s">
        <v>692</v>
      </c>
      <c r="D254" s="227" t="s">
        <v>220</v>
      </c>
      <c r="E254" s="228" t="s">
        <v>693</v>
      </c>
      <c r="F254" s="229" t="s">
        <v>694</v>
      </c>
      <c r="G254" s="229"/>
      <c r="H254" s="229"/>
      <c r="I254" s="229"/>
      <c r="J254" s="230" t="s">
        <v>223</v>
      </c>
      <c r="K254" s="231">
        <v>39.200000000000003</v>
      </c>
      <c r="L254" s="232">
        <v>0</v>
      </c>
      <c r="M254" s="233"/>
      <c r="N254" s="234">
        <f>ROUND(L254*K254,2)</f>
        <v>0</v>
      </c>
      <c r="O254" s="234"/>
      <c r="P254" s="234"/>
      <c r="Q254" s="234"/>
      <c r="R254" s="47"/>
      <c r="T254" s="235" t="s">
        <v>22</v>
      </c>
      <c r="U254" s="55" t="s">
        <v>49</v>
      </c>
      <c r="V254" s="46"/>
      <c r="W254" s="236">
        <f>V254*K254</f>
        <v>0</v>
      </c>
      <c r="X254" s="236">
        <v>0</v>
      </c>
      <c r="Y254" s="236">
        <f>X254*K254</f>
        <v>0</v>
      </c>
      <c r="Z254" s="236">
        <v>0</v>
      </c>
      <c r="AA254" s="237">
        <f>Z254*K254</f>
        <v>0</v>
      </c>
      <c r="AR254" s="21" t="s">
        <v>268</v>
      </c>
      <c r="AT254" s="21" t="s">
        <v>220</v>
      </c>
      <c r="AU254" s="21" t="s">
        <v>93</v>
      </c>
      <c r="AY254" s="21" t="s">
        <v>219</v>
      </c>
      <c r="BE254" s="152">
        <f>IF(U254="základní",N254,0)</f>
        <v>0</v>
      </c>
      <c r="BF254" s="152">
        <f>IF(U254="snížená",N254,0)</f>
        <v>0</v>
      </c>
      <c r="BG254" s="152">
        <f>IF(U254="zákl. přenesená",N254,0)</f>
        <v>0</v>
      </c>
      <c r="BH254" s="152">
        <f>IF(U254="sníž. přenesená",N254,0)</f>
        <v>0</v>
      </c>
      <c r="BI254" s="152">
        <f>IF(U254="nulová",N254,0)</f>
        <v>0</v>
      </c>
      <c r="BJ254" s="21" t="s">
        <v>40</v>
      </c>
      <c r="BK254" s="152">
        <f>ROUND(L254*K254,2)</f>
        <v>0</v>
      </c>
      <c r="BL254" s="21" t="s">
        <v>268</v>
      </c>
      <c r="BM254" s="21" t="s">
        <v>695</v>
      </c>
    </row>
    <row r="255" s="1" customFormat="1" ht="16.5" customHeight="1">
      <c r="B255" s="45"/>
      <c r="C255" s="243" t="s">
        <v>696</v>
      </c>
      <c r="D255" s="243" t="s">
        <v>536</v>
      </c>
      <c r="E255" s="244" t="s">
        <v>697</v>
      </c>
      <c r="F255" s="245" t="s">
        <v>698</v>
      </c>
      <c r="G255" s="245"/>
      <c r="H255" s="245"/>
      <c r="I255" s="245"/>
      <c r="J255" s="246" t="s">
        <v>239</v>
      </c>
      <c r="K255" s="247">
        <v>0.40400000000000003</v>
      </c>
      <c r="L255" s="248">
        <v>0</v>
      </c>
      <c r="M255" s="249"/>
      <c r="N255" s="250">
        <f>ROUND(L255*K255,2)</f>
        <v>0</v>
      </c>
      <c r="O255" s="234"/>
      <c r="P255" s="234"/>
      <c r="Q255" s="234"/>
      <c r="R255" s="47"/>
      <c r="T255" s="235" t="s">
        <v>22</v>
      </c>
      <c r="U255" s="55" t="s">
        <v>49</v>
      </c>
      <c r="V255" s="46"/>
      <c r="W255" s="236">
        <f>V255*K255</f>
        <v>0</v>
      </c>
      <c r="X255" s="236">
        <v>0</v>
      </c>
      <c r="Y255" s="236">
        <f>X255*K255</f>
        <v>0</v>
      </c>
      <c r="Z255" s="236">
        <v>0</v>
      </c>
      <c r="AA255" s="237">
        <f>Z255*K255</f>
        <v>0</v>
      </c>
      <c r="AR255" s="21" t="s">
        <v>414</v>
      </c>
      <c r="AT255" s="21" t="s">
        <v>536</v>
      </c>
      <c r="AU255" s="21" t="s">
        <v>93</v>
      </c>
      <c r="AY255" s="21" t="s">
        <v>219</v>
      </c>
      <c r="BE255" s="152">
        <f>IF(U255="základní",N255,0)</f>
        <v>0</v>
      </c>
      <c r="BF255" s="152">
        <f>IF(U255="snížená",N255,0)</f>
        <v>0</v>
      </c>
      <c r="BG255" s="152">
        <f>IF(U255="zákl. přenesená",N255,0)</f>
        <v>0</v>
      </c>
      <c r="BH255" s="152">
        <f>IF(U255="sníž. přenesená",N255,0)</f>
        <v>0</v>
      </c>
      <c r="BI255" s="152">
        <f>IF(U255="nulová",N255,0)</f>
        <v>0</v>
      </c>
      <c r="BJ255" s="21" t="s">
        <v>40</v>
      </c>
      <c r="BK255" s="152">
        <f>ROUND(L255*K255,2)</f>
        <v>0</v>
      </c>
      <c r="BL255" s="21" t="s">
        <v>268</v>
      </c>
      <c r="BM255" s="21" t="s">
        <v>699</v>
      </c>
    </row>
    <row r="256" s="1" customFormat="1" ht="25.5" customHeight="1">
      <c r="B256" s="45"/>
      <c r="C256" s="227" t="s">
        <v>700</v>
      </c>
      <c r="D256" s="227" t="s">
        <v>220</v>
      </c>
      <c r="E256" s="228" t="s">
        <v>701</v>
      </c>
      <c r="F256" s="229" t="s">
        <v>702</v>
      </c>
      <c r="G256" s="229"/>
      <c r="H256" s="229"/>
      <c r="I256" s="229"/>
      <c r="J256" s="230" t="s">
        <v>223</v>
      </c>
      <c r="K256" s="231">
        <v>2615.4200000000001</v>
      </c>
      <c r="L256" s="232">
        <v>0</v>
      </c>
      <c r="M256" s="233"/>
      <c r="N256" s="234">
        <f>ROUND(L256*K256,2)</f>
        <v>0</v>
      </c>
      <c r="O256" s="234"/>
      <c r="P256" s="234"/>
      <c r="Q256" s="234"/>
      <c r="R256" s="47"/>
      <c r="T256" s="235" t="s">
        <v>22</v>
      </c>
      <c r="U256" s="55" t="s">
        <v>49</v>
      </c>
      <c r="V256" s="46"/>
      <c r="W256" s="236">
        <f>V256*K256</f>
        <v>0</v>
      </c>
      <c r="X256" s="236">
        <v>0</v>
      </c>
      <c r="Y256" s="236">
        <f>X256*K256</f>
        <v>0</v>
      </c>
      <c r="Z256" s="236">
        <v>0</v>
      </c>
      <c r="AA256" s="237">
        <f>Z256*K256</f>
        <v>0</v>
      </c>
      <c r="AR256" s="21" t="s">
        <v>268</v>
      </c>
      <c r="AT256" s="21" t="s">
        <v>220</v>
      </c>
      <c r="AU256" s="21" t="s">
        <v>93</v>
      </c>
      <c r="AY256" s="21" t="s">
        <v>219</v>
      </c>
      <c r="BE256" s="152">
        <f>IF(U256="základní",N256,0)</f>
        <v>0</v>
      </c>
      <c r="BF256" s="152">
        <f>IF(U256="snížená",N256,0)</f>
        <v>0</v>
      </c>
      <c r="BG256" s="152">
        <f>IF(U256="zákl. přenesená",N256,0)</f>
        <v>0</v>
      </c>
      <c r="BH256" s="152">
        <f>IF(U256="sníž. přenesená",N256,0)</f>
        <v>0</v>
      </c>
      <c r="BI256" s="152">
        <f>IF(U256="nulová",N256,0)</f>
        <v>0</v>
      </c>
      <c r="BJ256" s="21" t="s">
        <v>40</v>
      </c>
      <c r="BK256" s="152">
        <f>ROUND(L256*K256,2)</f>
        <v>0</v>
      </c>
      <c r="BL256" s="21" t="s">
        <v>268</v>
      </c>
      <c r="BM256" s="21" t="s">
        <v>703</v>
      </c>
    </row>
    <row r="257" s="1" customFormat="1" ht="25.5" customHeight="1">
      <c r="B257" s="45"/>
      <c r="C257" s="227" t="s">
        <v>704</v>
      </c>
      <c r="D257" s="227" t="s">
        <v>220</v>
      </c>
      <c r="E257" s="228" t="s">
        <v>705</v>
      </c>
      <c r="F257" s="229" t="s">
        <v>706</v>
      </c>
      <c r="G257" s="229"/>
      <c r="H257" s="229"/>
      <c r="I257" s="229"/>
      <c r="J257" s="230" t="s">
        <v>223</v>
      </c>
      <c r="K257" s="231">
        <v>78.400000000000006</v>
      </c>
      <c r="L257" s="232">
        <v>0</v>
      </c>
      <c r="M257" s="233"/>
      <c r="N257" s="234">
        <f>ROUND(L257*K257,2)</f>
        <v>0</v>
      </c>
      <c r="O257" s="234"/>
      <c r="P257" s="234"/>
      <c r="Q257" s="234"/>
      <c r="R257" s="47"/>
      <c r="T257" s="235" t="s">
        <v>22</v>
      </c>
      <c r="U257" s="55" t="s">
        <v>49</v>
      </c>
      <c r="V257" s="46"/>
      <c r="W257" s="236">
        <f>V257*K257</f>
        <v>0</v>
      </c>
      <c r="X257" s="236">
        <v>0</v>
      </c>
      <c r="Y257" s="236">
        <f>X257*K257</f>
        <v>0</v>
      </c>
      <c r="Z257" s="236">
        <v>0</v>
      </c>
      <c r="AA257" s="237">
        <f>Z257*K257</f>
        <v>0</v>
      </c>
      <c r="AR257" s="21" t="s">
        <v>268</v>
      </c>
      <c r="AT257" s="21" t="s">
        <v>220</v>
      </c>
      <c r="AU257" s="21" t="s">
        <v>93</v>
      </c>
      <c r="AY257" s="21" t="s">
        <v>219</v>
      </c>
      <c r="BE257" s="152">
        <f>IF(U257="základní",N257,0)</f>
        <v>0</v>
      </c>
      <c r="BF257" s="152">
        <f>IF(U257="snížená",N257,0)</f>
        <v>0</v>
      </c>
      <c r="BG257" s="152">
        <f>IF(U257="zákl. přenesená",N257,0)</f>
        <v>0</v>
      </c>
      <c r="BH257" s="152">
        <f>IF(U257="sníž. přenesená",N257,0)</f>
        <v>0</v>
      </c>
      <c r="BI257" s="152">
        <f>IF(U257="nulová",N257,0)</f>
        <v>0</v>
      </c>
      <c r="BJ257" s="21" t="s">
        <v>40</v>
      </c>
      <c r="BK257" s="152">
        <f>ROUND(L257*K257,2)</f>
        <v>0</v>
      </c>
      <c r="BL257" s="21" t="s">
        <v>268</v>
      </c>
      <c r="BM257" s="21" t="s">
        <v>707</v>
      </c>
    </row>
    <row r="258" s="1" customFormat="1" ht="25.5" customHeight="1">
      <c r="B258" s="45"/>
      <c r="C258" s="243" t="s">
        <v>708</v>
      </c>
      <c r="D258" s="243" t="s">
        <v>536</v>
      </c>
      <c r="E258" s="244" t="s">
        <v>709</v>
      </c>
      <c r="F258" s="245" t="s">
        <v>710</v>
      </c>
      <c r="G258" s="245"/>
      <c r="H258" s="245"/>
      <c r="I258" s="245"/>
      <c r="J258" s="246" t="s">
        <v>223</v>
      </c>
      <c r="K258" s="247">
        <v>1550.9069999999999</v>
      </c>
      <c r="L258" s="248">
        <v>0</v>
      </c>
      <c r="M258" s="249"/>
      <c r="N258" s="250">
        <f>ROUND(L258*K258,2)</f>
        <v>0</v>
      </c>
      <c r="O258" s="234"/>
      <c r="P258" s="234"/>
      <c r="Q258" s="234"/>
      <c r="R258" s="47"/>
      <c r="T258" s="235" t="s">
        <v>22</v>
      </c>
      <c r="U258" s="55" t="s">
        <v>49</v>
      </c>
      <c r="V258" s="46"/>
      <c r="W258" s="236">
        <f>V258*K258</f>
        <v>0</v>
      </c>
      <c r="X258" s="236">
        <v>0</v>
      </c>
      <c r="Y258" s="236">
        <f>X258*K258</f>
        <v>0</v>
      </c>
      <c r="Z258" s="236">
        <v>0</v>
      </c>
      <c r="AA258" s="237">
        <f>Z258*K258</f>
        <v>0</v>
      </c>
      <c r="AR258" s="21" t="s">
        <v>414</v>
      </c>
      <c r="AT258" s="21" t="s">
        <v>536</v>
      </c>
      <c r="AU258" s="21" t="s">
        <v>93</v>
      </c>
      <c r="AY258" s="21" t="s">
        <v>219</v>
      </c>
      <c r="BE258" s="152">
        <f>IF(U258="základní",N258,0)</f>
        <v>0</v>
      </c>
      <c r="BF258" s="152">
        <f>IF(U258="snížená",N258,0)</f>
        <v>0</v>
      </c>
      <c r="BG258" s="152">
        <f>IF(U258="zákl. přenesená",N258,0)</f>
        <v>0</v>
      </c>
      <c r="BH258" s="152">
        <f>IF(U258="sníž. přenesená",N258,0)</f>
        <v>0</v>
      </c>
      <c r="BI258" s="152">
        <f>IF(U258="nulová",N258,0)</f>
        <v>0</v>
      </c>
      <c r="BJ258" s="21" t="s">
        <v>40</v>
      </c>
      <c r="BK258" s="152">
        <f>ROUND(L258*K258,2)</f>
        <v>0</v>
      </c>
      <c r="BL258" s="21" t="s">
        <v>268</v>
      </c>
      <c r="BM258" s="21" t="s">
        <v>711</v>
      </c>
    </row>
    <row r="259" s="1" customFormat="1" ht="25.5" customHeight="1">
      <c r="B259" s="45"/>
      <c r="C259" s="243" t="s">
        <v>712</v>
      </c>
      <c r="D259" s="243" t="s">
        <v>536</v>
      </c>
      <c r="E259" s="244" t="s">
        <v>713</v>
      </c>
      <c r="F259" s="245" t="s">
        <v>710</v>
      </c>
      <c r="G259" s="245"/>
      <c r="H259" s="245"/>
      <c r="I259" s="245"/>
      <c r="J259" s="246" t="s">
        <v>223</v>
      </c>
      <c r="K259" s="247">
        <v>1550.9069999999999</v>
      </c>
      <c r="L259" s="248">
        <v>0</v>
      </c>
      <c r="M259" s="249"/>
      <c r="N259" s="250">
        <f>ROUND(L259*K259,2)</f>
        <v>0</v>
      </c>
      <c r="O259" s="234"/>
      <c r="P259" s="234"/>
      <c r="Q259" s="234"/>
      <c r="R259" s="47"/>
      <c r="T259" s="235" t="s">
        <v>22</v>
      </c>
      <c r="U259" s="55" t="s">
        <v>49</v>
      </c>
      <c r="V259" s="46"/>
      <c r="W259" s="236">
        <f>V259*K259</f>
        <v>0</v>
      </c>
      <c r="X259" s="236">
        <v>0</v>
      </c>
      <c r="Y259" s="236">
        <f>X259*K259</f>
        <v>0</v>
      </c>
      <c r="Z259" s="236">
        <v>0</v>
      </c>
      <c r="AA259" s="237">
        <f>Z259*K259</f>
        <v>0</v>
      </c>
      <c r="AR259" s="21" t="s">
        <v>414</v>
      </c>
      <c r="AT259" s="21" t="s">
        <v>536</v>
      </c>
      <c r="AU259" s="21" t="s">
        <v>93</v>
      </c>
      <c r="AY259" s="21" t="s">
        <v>219</v>
      </c>
      <c r="BE259" s="152">
        <f>IF(U259="základní",N259,0)</f>
        <v>0</v>
      </c>
      <c r="BF259" s="152">
        <f>IF(U259="snížená",N259,0)</f>
        <v>0</v>
      </c>
      <c r="BG259" s="152">
        <f>IF(U259="zákl. přenesená",N259,0)</f>
        <v>0</v>
      </c>
      <c r="BH259" s="152">
        <f>IF(U259="sníž. přenesená",N259,0)</f>
        <v>0</v>
      </c>
      <c r="BI259" s="152">
        <f>IF(U259="nulová",N259,0)</f>
        <v>0</v>
      </c>
      <c r="BJ259" s="21" t="s">
        <v>40</v>
      </c>
      <c r="BK259" s="152">
        <f>ROUND(L259*K259,2)</f>
        <v>0</v>
      </c>
      <c r="BL259" s="21" t="s">
        <v>268</v>
      </c>
      <c r="BM259" s="21" t="s">
        <v>714</v>
      </c>
    </row>
    <row r="260" s="1" customFormat="1" ht="25.5" customHeight="1">
      <c r="B260" s="45"/>
      <c r="C260" s="227" t="s">
        <v>715</v>
      </c>
      <c r="D260" s="227" t="s">
        <v>220</v>
      </c>
      <c r="E260" s="228" t="s">
        <v>716</v>
      </c>
      <c r="F260" s="229" t="s">
        <v>717</v>
      </c>
      <c r="G260" s="229"/>
      <c r="H260" s="229"/>
      <c r="I260" s="229"/>
      <c r="J260" s="230" t="s">
        <v>223</v>
      </c>
      <c r="K260" s="231">
        <v>687.80799999999999</v>
      </c>
      <c r="L260" s="232">
        <v>0</v>
      </c>
      <c r="M260" s="233"/>
      <c r="N260" s="234">
        <f>ROUND(L260*K260,2)</f>
        <v>0</v>
      </c>
      <c r="O260" s="234"/>
      <c r="P260" s="234"/>
      <c r="Q260" s="234"/>
      <c r="R260" s="47"/>
      <c r="T260" s="235" t="s">
        <v>22</v>
      </c>
      <c r="U260" s="55" t="s">
        <v>49</v>
      </c>
      <c r="V260" s="46"/>
      <c r="W260" s="236">
        <f>V260*K260</f>
        <v>0</v>
      </c>
      <c r="X260" s="236">
        <v>0</v>
      </c>
      <c r="Y260" s="236">
        <f>X260*K260</f>
        <v>0</v>
      </c>
      <c r="Z260" s="236">
        <v>0</v>
      </c>
      <c r="AA260" s="237">
        <f>Z260*K260</f>
        <v>0</v>
      </c>
      <c r="AR260" s="21" t="s">
        <v>268</v>
      </c>
      <c r="AT260" s="21" t="s">
        <v>220</v>
      </c>
      <c r="AU260" s="21" t="s">
        <v>93</v>
      </c>
      <c r="AY260" s="21" t="s">
        <v>219</v>
      </c>
      <c r="BE260" s="152">
        <f>IF(U260="základní",N260,0)</f>
        <v>0</v>
      </c>
      <c r="BF260" s="152">
        <f>IF(U260="snížená",N260,0)</f>
        <v>0</v>
      </c>
      <c r="BG260" s="152">
        <f>IF(U260="zákl. přenesená",N260,0)</f>
        <v>0</v>
      </c>
      <c r="BH260" s="152">
        <f>IF(U260="sníž. přenesená",N260,0)</f>
        <v>0</v>
      </c>
      <c r="BI260" s="152">
        <f>IF(U260="nulová",N260,0)</f>
        <v>0</v>
      </c>
      <c r="BJ260" s="21" t="s">
        <v>40</v>
      </c>
      <c r="BK260" s="152">
        <f>ROUND(L260*K260,2)</f>
        <v>0</v>
      </c>
      <c r="BL260" s="21" t="s">
        <v>268</v>
      </c>
      <c r="BM260" s="21" t="s">
        <v>718</v>
      </c>
    </row>
    <row r="261" s="1" customFormat="1" ht="25.5" customHeight="1">
      <c r="B261" s="45"/>
      <c r="C261" s="227" t="s">
        <v>719</v>
      </c>
      <c r="D261" s="227" t="s">
        <v>220</v>
      </c>
      <c r="E261" s="228" t="s">
        <v>720</v>
      </c>
      <c r="F261" s="229" t="s">
        <v>721</v>
      </c>
      <c r="G261" s="229"/>
      <c r="H261" s="229"/>
      <c r="I261" s="229"/>
      <c r="J261" s="230" t="s">
        <v>223</v>
      </c>
      <c r="K261" s="231">
        <v>304.02300000000002</v>
      </c>
      <c r="L261" s="232">
        <v>0</v>
      </c>
      <c r="M261" s="233"/>
      <c r="N261" s="234">
        <f>ROUND(L261*K261,2)</f>
        <v>0</v>
      </c>
      <c r="O261" s="234"/>
      <c r="P261" s="234"/>
      <c r="Q261" s="234"/>
      <c r="R261" s="47"/>
      <c r="T261" s="235" t="s">
        <v>22</v>
      </c>
      <c r="U261" s="55" t="s">
        <v>49</v>
      </c>
      <c r="V261" s="46"/>
      <c r="W261" s="236">
        <f>V261*K261</f>
        <v>0</v>
      </c>
      <c r="X261" s="236">
        <v>0</v>
      </c>
      <c r="Y261" s="236">
        <f>X261*K261</f>
        <v>0</v>
      </c>
      <c r="Z261" s="236">
        <v>0</v>
      </c>
      <c r="AA261" s="237">
        <f>Z261*K261</f>
        <v>0</v>
      </c>
      <c r="AR261" s="21" t="s">
        <v>268</v>
      </c>
      <c r="AT261" s="21" t="s">
        <v>220</v>
      </c>
      <c r="AU261" s="21" t="s">
        <v>93</v>
      </c>
      <c r="AY261" s="21" t="s">
        <v>219</v>
      </c>
      <c r="BE261" s="152">
        <f>IF(U261="základní",N261,0)</f>
        <v>0</v>
      </c>
      <c r="BF261" s="152">
        <f>IF(U261="snížená",N261,0)</f>
        <v>0</v>
      </c>
      <c r="BG261" s="152">
        <f>IF(U261="zákl. přenesená",N261,0)</f>
        <v>0</v>
      </c>
      <c r="BH261" s="152">
        <f>IF(U261="sníž. přenesená",N261,0)</f>
        <v>0</v>
      </c>
      <c r="BI261" s="152">
        <f>IF(U261="nulová",N261,0)</f>
        <v>0</v>
      </c>
      <c r="BJ261" s="21" t="s">
        <v>40</v>
      </c>
      <c r="BK261" s="152">
        <f>ROUND(L261*K261,2)</f>
        <v>0</v>
      </c>
      <c r="BL261" s="21" t="s">
        <v>268</v>
      </c>
      <c r="BM261" s="21" t="s">
        <v>722</v>
      </c>
    </row>
    <row r="262" s="1" customFormat="1" ht="38.25" customHeight="1">
      <c r="B262" s="45"/>
      <c r="C262" s="227" t="s">
        <v>723</v>
      </c>
      <c r="D262" s="227" t="s">
        <v>220</v>
      </c>
      <c r="E262" s="228" t="s">
        <v>724</v>
      </c>
      <c r="F262" s="229" t="s">
        <v>725</v>
      </c>
      <c r="G262" s="229"/>
      <c r="H262" s="229"/>
      <c r="I262" s="229"/>
      <c r="J262" s="230" t="s">
        <v>273</v>
      </c>
      <c r="K262" s="242">
        <v>0</v>
      </c>
      <c r="L262" s="232">
        <v>0</v>
      </c>
      <c r="M262" s="233"/>
      <c r="N262" s="234">
        <f>ROUND(L262*K262,2)</f>
        <v>0</v>
      </c>
      <c r="O262" s="234"/>
      <c r="P262" s="234"/>
      <c r="Q262" s="234"/>
      <c r="R262" s="47"/>
      <c r="T262" s="235" t="s">
        <v>22</v>
      </c>
      <c r="U262" s="55" t="s">
        <v>49</v>
      </c>
      <c r="V262" s="46"/>
      <c r="W262" s="236">
        <f>V262*K262</f>
        <v>0</v>
      </c>
      <c r="X262" s="236">
        <v>0</v>
      </c>
      <c r="Y262" s="236">
        <f>X262*K262</f>
        <v>0</v>
      </c>
      <c r="Z262" s="236">
        <v>0</v>
      </c>
      <c r="AA262" s="237">
        <f>Z262*K262</f>
        <v>0</v>
      </c>
      <c r="AR262" s="21" t="s">
        <v>268</v>
      </c>
      <c r="AT262" s="21" t="s">
        <v>220</v>
      </c>
      <c r="AU262" s="21" t="s">
        <v>93</v>
      </c>
      <c r="AY262" s="21" t="s">
        <v>219</v>
      </c>
      <c r="BE262" s="152">
        <f>IF(U262="základní",N262,0)</f>
        <v>0</v>
      </c>
      <c r="BF262" s="152">
        <f>IF(U262="snížená",N262,0)</f>
        <v>0</v>
      </c>
      <c r="BG262" s="152">
        <f>IF(U262="zákl. přenesená",N262,0)</f>
        <v>0</v>
      </c>
      <c r="BH262" s="152">
        <f>IF(U262="sníž. přenesená",N262,0)</f>
        <v>0</v>
      </c>
      <c r="BI262" s="152">
        <f>IF(U262="nulová",N262,0)</f>
        <v>0</v>
      </c>
      <c r="BJ262" s="21" t="s">
        <v>40</v>
      </c>
      <c r="BK262" s="152">
        <f>ROUND(L262*K262,2)</f>
        <v>0</v>
      </c>
      <c r="BL262" s="21" t="s">
        <v>268</v>
      </c>
      <c r="BM262" s="21" t="s">
        <v>726</v>
      </c>
    </row>
    <row r="263" s="10" customFormat="1" ht="29.88" customHeight="1">
      <c r="B263" s="213"/>
      <c r="C263" s="214"/>
      <c r="D263" s="224" t="s">
        <v>291</v>
      </c>
      <c r="E263" s="224"/>
      <c r="F263" s="224"/>
      <c r="G263" s="224"/>
      <c r="H263" s="224"/>
      <c r="I263" s="224"/>
      <c r="J263" s="224"/>
      <c r="K263" s="224"/>
      <c r="L263" s="224"/>
      <c r="M263" s="224"/>
      <c r="N263" s="238">
        <f>BK263</f>
        <v>0</v>
      </c>
      <c r="O263" s="239"/>
      <c r="P263" s="239"/>
      <c r="Q263" s="239"/>
      <c r="R263" s="217"/>
      <c r="T263" s="218"/>
      <c r="U263" s="214"/>
      <c r="V263" s="214"/>
      <c r="W263" s="219">
        <f>SUM(W264:W272)</f>
        <v>0</v>
      </c>
      <c r="X263" s="214"/>
      <c r="Y263" s="219">
        <f>SUM(Y264:Y272)</f>
        <v>0</v>
      </c>
      <c r="Z263" s="214"/>
      <c r="AA263" s="220">
        <f>SUM(AA264:AA272)</f>
        <v>0</v>
      </c>
      <c r="AR263" s="221" t="s">
        <v>93</v>
      </c>
      <c r="AT263" s="222" t="s">
        <v>83</v>
      </c>
      <c r="AU263" s="222" t="s">
        <v>40</v>
      </c>
      <c r="AY263" s="221" t="s">
        <v>219</v>
      </c>
      <c r="BK263" s="223">
        <f>SUM(BK264:BK272)</f>
        <v>0</v>
      </c>
    </row>
    <row r="264" s="1" customFormat="1" ht="38.25" customHeight="1">
      <c r="B264" s="45"/>
      <c r="C264" s="227" t="s">
        <v>727</v>
      </c>
      <c r="D264" s="227" t="s">
        <v>220</v>
      </c>
      <c r="E264" s="228" t="s">
        <v>728</v>
      </c>
      <c r="F264" s="229" t="s">
        <v>729</v>
      </c>
      <c r="G264" s="229"/>
      <c r="H264" s="229"/>
      <c r="I264" s="229"/>
      <c r="J264" s="230" t="s">
        <v>223</v>
      </c>
      <c r="K264" s="231">
        <v>1231.51</v>
      </c>
      <c r="L264" s="232">
        <v>0</v>
      </c>
      <c r="M264" s="233"/>
      <c r="N264" s="234">
        <f>ROUND(L264*K264,2)</f>
        <v>0</v>
      </c>
      <c r="O264" s="234"/>
      <c r="P264" s="234"/>
      <c r="Q264" s="234"/>
      <c r="R264" s="47"/>
      <c r="T264" s="235" t="s">
        <v>22</v>
      </c>
      <c r="U264" s="55" t="s">
        <v>49</v>
      </c>
      <c r="V264" s="46"/>
      <c r="W264" s="236">
        <f>V264*K264</f>
        <v>0</v>
      </c>
      <c r="X264" s="236">
        <v>0</v>
      </c>
      <c r="Y264" s="236">
        <f>X264*K264</f>
        <v>0</v>
      </c>
      <c r="Z264" s="236">
        <v>0</v>
      </c>
      <c r="AA264" s="237">
        <f>Z264*K264</f>
        <v>0</v>
      </c>
      <c r="AR264" s="21" t="s">
        <v>268</v>
      </c>
      <c r="AT264" s="21" t="s">
        <v>220</v>
      </c>
      <c r="AU264" s="21" t="s">
        <v>93</v>
      </c>
      <c r="AY264" s="21" t="s">
        <v>219</v>
      </c>
      <c r="BE264" s="152">
        <f>IF(U264="základní",N264,0)</f>
        <v>0</v>
      </c>
      <c r="BF264" s="152">
        <f>IF(U264="snížená",N264,0)</f>
        <v>0</v>
      </c>
      <c r="BG264" s="152">
        <f>IF(U264="zákl. přenesená",N264,0)</f>
        <v>0</v>
      </c>
      <c r="BH264" s="152">
        <f>IF(U264="sníž. přenesená",N264,0)</f>
        <v>0</v>
      </c>
      <c r="BI264" s="152">
        <f>IF(U264="nulová",N264,0)</f>
        <v>0</v>
      </c>
      <c r="BJ264" s="21" t="s">
        <v>40</v>
      </c>
      <c r="BK264" s="152">
        <f>ROUND(L264*K264,2)</f>
        <v>0</v>
      </c>
      <c r="BL264" s="21" t="s">
        <v>268</v>
      </c>
      <c r="BM264" s="21" t="s">
        <v>730</v>
      </c>
    </row>
    <row r="265" s="1" customFormat="1" ht="25.5" customHeight="1">
      <c r="B265" s="45"/>
      <c r="C265" s="243" t="s">
        <v>731</v>
      </c>
      <c r="D265" s="243" t="s">
        <v>536</v>
      </c>
      <c r="E265" s="244" t="s">
        <v>732</v>
      </c>
      <c r="F265" s="245" t="s">
        <v>733</v>
      </c>
      <c r="G265" s="245"/>
      <c r="H265" s="245"/>
      <c r="I265" s="245"/>
      <c r="J265" s="246" t="s">
        <v>223</v>
      </c>
      <c r="K265" s="247">
        <v>1256.1400000000001</v>
      </c>
      <c r="L265" s="248">
        <v>0</v>
      </c>
      <c r="M265" s="249"/>
      <c r="N265" s="250">
        <f>ROUND(L265*K265,2)</f>
        <v>0</v>
      </c>
      <c r="O265" s="234"/>
      <c r="P265" s="234"/>
      <c r="Q265" s="234"/>
      <c r="R265" s="47"/>
      <c r="T265" s="235" t="s">
        <v>22</v>
      </c>
      <c r="U265" s="55" t="s">
        <v>49</v>
      </c>
      <c r="V265" s="46"/>
      <c r="W265" s="236">
        <f>V265*K265</f>
        <v>0</v>
      </c>
      <c r="X265" s="236">
        <v>0</v>
      </c>
      <c r="Y265" s="236">
        <f>X265*K265</f>
        <v>0</v>
      </c>
      <c r="Z265" s="236">
        <v>0</v>
      </c>
      <c r="AA265" s="237">
        <f>Z265*K265</f>
        <v>0</v>
      </c>
      <c r="AR265" s="21" t="s">
        <v>414</v>
      </c>
      <c r="AT265" s="21" t="s">
        <v>536</v>
      </c>
      <c r="AU265" s="21" t="s">
        <v>93</v>
      </c>
      <c r="AY265" s="21" t="s">
        <v>219</v>
      </c>
      <c r="BE265" s="152">
        <f>IF(U265="základní",N265,0)</f>
        <v>0</v>
      </c>
      <c r="BF265" s="152">
        <f>IF(U265="snížená",N265,0)</f>
        <v>0</v>
      </c>
      <c r="BG265" s="152">
        <f>IF(U265="zákl. přenesená",N265,0)</f>
        <v>0</v>
      </c>
      <c r="BH265" s="152">
        <f>IF(U265="sníž. přenesená",N265,0)</f>
        <v>0</v>
      </c>
      <c r="BI265" s="152">
        <f>IF(U265="nulová",N265,0)</f>
        <v>0</v>
      </c>
      <c r="BJ265" s="21" t="s">
        <v>40</v>
      </c>
      <c r="BK265" s="152">
        <f>ROUND(L265*K265,2)</f>
        <v>0</v>
      </c>
      <c r="BL265" s="21" t="s">
        <v>268</v>
      </c>
      <c r="BM265" s="21" t="s">
        <v>734</v>
      </c>
    </row>
    <row r="266" s="1" customFormat="1" ht="38.25" customHeight="1">
      <c r="B266" s="45"/>
      <c r="C266" s="227" t="s">
        <v>735</v>
      </c>
      <c r="D266" s="227" t="s">
        <v>220</v>
      </c>
      <c r="E266" s="228" t="s">
        <v>736</v>
      </c>
      <c r="F266" s="229" t="s">
        <v>737</v>
      </c>
      <c r="G266" s="229"/>
      <c r="H266" s="229"/>
      <c r="I266" s="229"/>
      <c r="J266" s="230" t="s">
        <v>223</v>
      </c>
      <c r="K266" s="231">
        <v>2305.6300000000001</v>
      </c>
      <c r="L266" s="232">
        <v>0</v>
      </c>
      <c r="M266" s="233"/>
      <c r="N266" s="234">
        <f>ROUND(L266*K266,2)</f>
        <v>0</v>
      </c>
      <c r="O266" s="234"/>
      <c r="P266" s="234"/>
      <c r="Q266" s="234"/>
      <c r="R266" s="47"/>
      <c r="T266" s="235" t="s">
        <v>22</v>
      </c>
      <c r="U266" s="55" t="s">
        <v>49</v>
      </c>
      <c r="V266" s="46"/>
      <c r="W266" s="236">
        <f>V266*K266</f>
        <v>0</v>
      </c>
      <c r="X266" s="236">
        <v>0</v>
      </c>
      <c r="Y266" s="236">
        <f>X266*K266</f>
        <v>0</v>
      </c>
      <c r="Z266" s="236">
        <v>0</v>
      </c>
      <c r="AA266" s="237">
        <f>Z266*K266</f>
        <v>0</v>
      </c>
      <c r="AR266" s="21" t="s">
        <v>268</v>
      </c>
      <c r="AT266" s="21" t="s">
        <v>220</v>
      </c>
      <c r="AU266" s="21" t="s">
        <v>93</v>
      </c>
      <c r="AY266" s="21" t="s">
        <v>219</v>
      </c>
      <c r="BE266" s="152">
        <f>IF(U266="základní",N266,0)</f>
        <v>0</v>
      </c>
      <c r="BF266" s="152">
        <f>IF(U266="snížená",N266,0)</f>
        <v>0</v>
      </c>
      <c r="BG266" s="152">
        <f>IF(U266="zákl. přenesená",N266,0)</f>
        <v>0</v>
      </c>
      <c r="BH266" s="152">
        <f>IF(U266="sníž. přenesená",N266,0)</f>
        <v>0</v>
      </c>
      <c r="BI266" s="152">
        <f>IF(U266="nulová",N266,0)</f>
        <v>0</v>
      </c>
      <c r="BJ266" s="21" t="s">
        <v>40</v>
      </c>
      <c r="BK266" s="152">
        <f>ROUND(L266*K266,2)</f>
        <v>0</v>
      </c>
      <c r="BL266" s="21" t="s">
        <v>268</v>
      </c>
      <c r="BM266" s="21" t="s">
        <v>738</v>
      </c>
    </row>
    <row r="267" s="1" customFormat="1" ht="25.5" customHeight="1">
      <c r="B267" s="45"/>
      <c r="C267" s="243" t="s">
        <v>739</v>
      </c>
      <c r="D267" s="243" t="s">
        <v>536</v>
      </c>
      <c r="E267" s="244" t="s">
        <v>740</v>
      </c>
      <c r="F267" s="245" t="s">
        <v>741</v>
      </c>
      <c r="G267" s="245"/>
      <c r="H267" s="245"/>
      <c r="I267" s="245"/>
      <c r="J267" s="246" t="s">
        <v>223</v>
      </c>
      <c r="K267" s="247">
        <v>373.697</v>
      </c>
      <c r="L267" s="248">
        <v>0</v>
      </c>
      <c r="M267" s="249"/>
      <c r="N267" s="250">
        <f>ROUND(L267*K267,2)</f>
        <v>0</v>
      </c>
      <c r="O267" s="234"/>
      <c r="P267" s="234"/>
      <c r="Q267" s="234"/>
      <c r="R267" s="47"/>
      <c r="T267" s="235" t="s">
        <v>22</v>
      </c>
      <c r="U267" s="55" t="s">
        <v>49</v>
      </c>
      <c r="V267" s="46"/>
      <c r="W267" s="236">
        <f>V267*K267</f>
        <v>0</v>
      </c>
      <c r="X267" s="236">
        <v>0</v>
      </c>
      <c r="Y267" s="236">
        <f>X267*K267</f>
        <v>0</v>
      </c>
      <c r="Z267" s="236">
        <v>0</v>
      </c>
      <c r="AA267" s="237">
        <f>Z267*K267</f>
        <v>0</v>
      </c>
      <c r="AR267" s="21" t="s">
        <v>414</v>
      </c>
      <c r="AT267" s="21" t="s">
        <v>536</v>
      </c>
      <c r="AU267" s="21" t="s">
        <v>93</v>
      </c>
      <c r="AY267" s="21" t="s">
        <v>219</v>
      </c>
      <c r="BE267" s="152">
        <f>IF(U267="základní",N267,0)</f>
        <v>0</v>
      </c>
      <c r="BF267" s="152">
        <f>IF(U267="snížená",N267,0)</f>
        <v>0</v>
      </c>
      <c r="BG267" s="152">
        <f>IF(U267="zákl. přenesená",N267,0)</f>
        <v>0</v>
      </c>
      <c r="BH267" s="152">
        <f>IF(U267="sníž. přenesená",N267,0)</f>
        <v>0</v>
      </c>
      <c r="BI267" s="152">
        <f>IF(U267="nulová",N267,0)</f>
        <v>0</v>
      </c>
      <c r="BJ267" s="21" t="s">
        <v>40</v>
      </c>
      <c r="BK267" s="152">
        <f>ROUND(L267*K267,2)</f>
        <v>0</v>
      </c>
      <c r="BL267" s="21" t="s">
        <v>268</v>
      </c>
      <c r="BM267" s="21" t="s">
        <v>742</v>
      </c>
    </row>
    <row r="268" s="1" customFormat="1" ht="25.5" customHeight="1">
      <c r="B268" s="45"/>
      <c r="C268" s="243" t="s">
        <v>743</v>
      </c>
      <c r="D268" s="243" t="s">
        <v>536</v>
      </c>
      <c r="E268" s="244" t="s">
        <v>744</v>
      </c>
      <c r="F268" s="245" t="s">
        <v>745</v>
      </c>
      <c r="G268" s="245"/>
      <c r="H268" s="245"/>
      <c r="I268" s="245"/>
      <c r="J268" s="246" t="s">
        <v>223</v>
      </c>
      <c r="K268" s="247">
        <v>819.43700000000001</v>
      </c>
      <c r="L268" s="248">
        <v>0</v>
      </c>
      <c r="M268" s="249"/>
      <c r="N268" s="250">
        <f>ROUND(L268*K268,2)</f>
        <v>0</v>
      </c>
      <c r="O268" s="234"/>
      <c r="P268" s="234"/>
      <c r="Q268" s="234"/>
      <c r="R268" s="47"/>
      <c r="T268" s="235" t="s">
        <v>22</v>
      </c>
      <c r="U268" s="55" t="s">
        <v>49</v>
      </c>
      <c r="V268" s="46"/>
      <c r="W268" s="236">
        <f>V268*K268</f>
        <v>0</v>
      </c>
      <c r="X268" s="236">
        <v>0</v>
      </c>
      <c r="Y268" s="236">
        <f>X268*K268</f>
        <v>0</v>
      </c>
      <c r="Z268" s="236">
        <v>0</v>
      </c>
      <c r="AA268" s="237">
        <f>Z268*K268</f>
        <v>0</v>
      </c>
      <c r="AR268" s="21" t="s">
        <v>414</v>
      </c>
      <c r="AT268" s="21" t="s">
        <v>536</v>
      </c>
      <c r="AU268" s="21" t="s">
        <v>93</v>
      </c>
      <c r="AY268" s="21" t="s">
        <v>219</v>
      </c>
      <c r="BE268" s="152">
        <f>IF(U268="základní",N268,0)</f>
        <v>0</v>
      </c>
      <c r="BF268" s="152">
        <f>IF(U268="snížená",N268,0)</f>
        <v>0</v>
      </c>
      <c r="BG268" s="152">
        <f>IF(U268="zákl. přenesená",N268,0)</f>
        <v>0</v>
      </c>
      <c r="BH268" s="152">
        <f>IF(U268="sníž. přenesená",N268,0)</f>
        <v>0</v>
      </c>
      <c r="BI268" s="152">
        <f>IF(U268="nulová",N268,0)</f>
        <v>0</v>
      </c>
      <c r="BJ268" s="21" t="s">
        <v>40</v>
      </c>
      <c r="BK268" s="152">
        <f>ROUND(L268*K268,2)</f>
        <v>0</v>
      </c>
      <c r="BL268" s="21" t="s">
        <v>268</v>
      </c>
      <c r="BM268" s="21" t="s">
        <v>746</v>
      </c>
    </row>
    <row r="269" s="1" customFormat="1" ht="25.5" customHeight="1">
      <c r="B269" s="45"/>
      <c r="C269" s="243" t="s">
        <v>747</v>
      </c>
      <c r="D269" s="243" t="s">
        <v>536</v>
      </c>
      <c r="E269" s="244" t="s">
        <v>748</v>
      </c>
      <c r="F269" s="245" t="s">
        <v>749</v>
      </c>
      <c r="G269" s="245"/>
      <c r="H269" s="245"/>
      <c r="I269" s="245"/>
      <c r="J269" s="246" t="s">
        <v>223</v>
      </c>
      <c r="K269" s="247">
        <v>1158.608</v>
      </c>
      <c r="L269" s="248">
        <v>0</v>
      </c>
      <c r="M269" s="249"/>
      <c r="N269" s="250">
        <f>ROUND(L269*K269,2)</f>
        <v>0</v>
      </c>
      <c r="O269" s="234"/>
      <c r="P269" s="234"/>
      <c r="Q269" s="234"/>
      <c r="R269" s="47"/>
      <c r="T269" s="235" t="s">
        <v>22</v>
      </c>
      <c r="U269" s="55" t="s">
        <v>49</v>
      </c>
      <c r="V269" s="46"/>
      <c r="W269" s="236">
        <f>V269*K269</f>
        <v>0</v>
      </c>
      <c r="X269" s="236">
        <v>0</v>
      </c>
      <c r="Y269" s="236">
        <f>X269*K269</f>
        <v>0</v>
      </c>
      <c r="Z269" s="236">
        <v>0</v>
      </c>
      <c r="AA269" s="237">
        <f>Z269*K269</f>
        <v>0</v>
      </c>
      <c r="AR269" s="21" t="s">
        <v>414</v>
      </c>
      <c r="AT269" s="21" t="s">
        <v>536</v>
      </c>
      <c r="AU269" s="21" t="s">
        <v>93</v>
      </c>
      <c r="AY269" s="21" t="s">
        <v>219</v>
      </c>
      <c r="BE269" s="152">
        <f>IF(U269="základní",N269,0)</f>
        <v>0</v>
      </c>
      <c r="BF269" s="152">
        <f>IF(U269="snížená",N269,0)</f>
        <v>0</v>
      </c>
      <c r="BG269" s="152">
        <f>IF(U269="zákl. přenesená",N269,0)</f>
        <v>0</v>
      </c>
      <c r="BH269" s="152">
        <f>IF(U269="sníž. přenesená",N269,0)</f>
        <v>0</v>
      </c>
      <c r="BI269" s="152">
        <f>IF(U269="nulová",N269,0)</f>
        <v>0</v>
      </c>
      <c r="BJ269" s="21" t="s">
        <v>40</v>
      </c>
      <c r="BK269" s="152">
        <f>ROUND(L269*K269,2)</f>
        <v>0</v>
      </c>
      <c r="BL269" s="21" t="s">
        <v>268</v>
      </c>
      <c r="BM269" s="21" t="s">
        <v>750</v>
      </c>
    </row>
    <row r="270" s="1" customFormat="1" ht="38.25" customHeight="1">
      <c r="B270" s="45"/>
      <c r="C270" s="227" t="s">
        <v>751</v>
      </c>
      <c r="D270" s="227" t="s">
        <v>220</v>
      </c>
      <c r="E270" s="228" t="s">
        <v>752</v>
      </c>
      <c r="F270" s="229" t="s">
        <v>753</v>
      </c>
      <c r="G270" s="229"/>
      <c r="H270" s="229"/>
      <c r="I270" s="229"/>
      <c r="J270" s="230" t="s">
        <v>223</v>
      </c>
      <c r="K270" s="231">
        <v>253.44</v>
      </c>
      <c r="L270" s="232">
        <v>0</v>
      </c>
      <c r="M270" s="233"/>
      <c r="N270" s="234">
        <f>ROUND(L270*K270,2)</f>
        <v>0</v>
      </c>
      <c r="O270" s="234"/>
      <c r="P270" s="234"/>
      <c r="Q270" s="234"/>
      <c r="R270" s="47"/>
      <c r="T270" s="235" t="s">
        <v>22</v>
      </c>
      <c r="U270" s="55" t="s">
        <v>49</v>
      </c>
      <c r="V270" s="46"/>
      <c r="W270" s="236">
        <f>V270*K270</f>
        <v>0</v>
      </c>
      <c r="X270" s="236">
        <v>0</v>
      </c>
      <c r="Y270" s="236">
        <f>X270*K270</f>
        <v>0</v>
      </c>
      <c r="Z270" s="236">
        <v>0</v>
      </c>
      <c r="AA270" s="237">
        <f>Z270*K270</f>
        <v>0</v>
      </c>
      <c r="AR270" s="21" t="s">
        <v>268</v>
      </c>
      <c r="AT270" s="21" t="s">
        <v>220</v>
      </c>
      <c r="AU270" s="21" t="s">
        <v>93</v>
      </c>
      <c r="AY270" s="21" t="s">
        <v>219</v>
      </c>
      <c r="BE270" s="152">
        <f>IF(U270="základní",N270,0)</f>
        <v>0</v>
      </c>
      <c r="BF270" s="152">
        <f>IF(U270="snížená",N270,0)</f>
        <v>0</v>
      </c>
      <c r="BG270" s="152">
        <f>IF(U270="zákl. přenesená",N270,0)</f>
        <v>0</v>
      </c>
      <c r="BH270" s="152">
        <f>IF(U270="sníž. přenesená",N270,0)</f>
        <v>0</v>
      </c>
      <c r="BI270" s="152">
        <f>IF(U270="nulová",N270,0)</f>
        <v>0</v>
      </c>
      <c r="BJ270" s="21" t="s">
        <v>40</v>
      </c>
      <c r="BK270" s="152">
        <f>ROUND(L270*K270,2)</f>
        <v>0</v>
      </c>
      <c r="BL270" s="21" t="s">
        <v>268</v>
      </c>
      <c r="BM270" s="21" t="s">
        <v>754</v>
      </c>
    </row>
    <row r="271" s="1" customFormat="1" ht="25.5" customHeight="1">
      <c r="B271" s="45"/>
      <c r="C271" s="243" t="s">
        <v>755</v>
      </c>
      <c r="D271" s="243" t="s">
        <v>536</v>
      </c>
      <c r="E271" s="244" t="s">
        <v>756</v>
      </c>
      <c r="F271" s="245" t="s">
        <v>757</v>
      </c>
      <c r="G271" s="245"/>
      <c r="H271" s="245"/>
      <c r="I271" s="245"/>
      <c r="J271" s="246" t="s">
        <v>223</v>
      </c>
      <c r="K271" s="247">
        <v>258.50900000000001</v>
      </c>
      <c r="L271" s="248">
        <v>0</v>
      </c>
      <c r="M271" s="249"/>
      <c r="N271" s="250">
        <f>ROUND(L271*K271,2)</f>
        <v>0</v>
      </c>
      <c r="O271" s="234"/>
      <c r="P271" s="234"/>
      <c r="Q271" s="234"/>
      <c r="R271" s="47"/>
      <c r="T271" s="235" t="s">
        <v>22</v>
      </c>
      <c r="U271" s="55" t="s">
        <v>49</v>
      </c>
      <c r="V271" s="46"/>
      <c r="W271" s="236">
        <f>V271*K271</f>
        <v>0</v>
      </c>
      <c r="X271" s="236">
        <v>0</v>
      </c>
      <c r="Y271" s="236">
        <f>X271*K271</f>
        <v>0</v>
      </c>
      <c r="Z271" s="236">
        <v>0</v>
      </c>
      <c r="AA271" s="237">
        <f>Z271*K271</f>
        <v>0</v>
      </c>
      <c r="AR271" s="21" t="s">
        <v>414</v>
      </c>
      <c r="AT271" s="21" t="s">
        <v>536</v>
      </c>
      <c r="AU271" s="21" t="s">
        <v>93</v>
      </c>
      <c r="AY271" s="21" t="s">
        <v>219</v>
      </c>
      <c r="BE271" s="152">
        <f>IF(U271="základní",N271,0)</f>
        <v>0</v>
      </c>
      <c r="BF271" s="152">
        <f>IF(U271="snížená",N271,0)</f>
        <v>0</v>
      </c>
      <c r="BG271" s="152">
        <f>IF(U271="zákl. přenesená",N271,0)</f>
        <v>0</v>
      </c>
      <c r="BH271" s="152">
        <f>IF(U271="sníž. přenesená",N271,0)</f>
        <v>0</v>
      </c>
      <c r="BI271" s="152">
        <f>IF(U271="nulová",N271,0)</f>
        <v>0</v>
      </c>
      <c r="BJ271" s="21" t="s">
        <v>40</v>
      </c>
      <c r="BK271" s="152">
        <f>ROUND(L271*K271,2)</f>
        <v>0</v>
      </c>
      <c r="BL271" s="21" t="s">
        <v>268</v>
      </c>
      <c r="BM271" s="21" t="s">
        <v>758</v>
      </c>
    </row>
    <row r="272" s="1" customFormat="1" ht="25.5" customHeight="1">
      <c r="B272" s="45"/>
      <c r="C272" s="227" t="s">
        <v>759</v>
      </c>
      <c r="D272" s="227" t="s">
        <v>220</v>
      </c>
      <c r="E272" s="228" t="s">
        <v>760</v>
      </c>
      <c r="F272" s="229" t="s">
        <v>761</v>
      </c>
      <c r="G272" s="229"/>
      <c r="H272" s="229"/>
      <c r="I272" s="229"/>
      <c r="J272" s="230" t="s">
        <v>273</v>
      </c>
      <c r="K272" s="242">
        <v>0</v>
      </c>
      <c r="L272" s="232">
        <v>0</v>
      </c>
      <c r="M272" s="233"/>
      <c r="N272" s="234">
        <f>ROUND(L272*K272,2)</f>
        <v>0</v>
      </c>
      <c r="O272" s="234"/>
      <c r="P272" s="234"/>
      <c r="Q272" s="234"/>
      <c r="R272" s="47"/>
      <c r="T272" s="235" t="s">
        <v>22</v>
      </c>
      <c r="U272" s="55" t="s">
        <v>49</v>
      </c>
      <c r="V272" s="46"/>
      <c r="W272" s="236">
        <f>V272*K272</f>
        <v>0</v>
      </c>
      <c r="X272" s="236">
        <v>0</v>
      </c>
      <c r="Y272" s="236">
        <f>X272*K272</f>
        <v>0</v>
      </c>
      <c r="Z272" s="236">
        <v>0</v>
      </c>
      <c r="AA272" s="237">
        <f>Z272*K272</f>
        <v>0</v>
      </c>
      <c r="AR272" s="21" t="s">
        <v>268</v>
      </c>
      <c r="AT272" s="21" t="s">
        <v>220</v>
      </c>
      <c r="AU272" s="21" t="s">
        <v>93</v>
      </c>
      <c r="AY272" s="21" t="s">
        <v>219</v>
      </c>
      <c r="BE272" s="152">
        <f>IF(U272="základní",N272,0)</f>
        <v>0</v>
      </c>
      <c r="BF272" s="152">
        <f>IF(U272="snížená",N272,0)</f>
        <v>0</v>
      </c>
      <c r="BG272" s="152">
        <f>IF(U272="zákl. přenesená",N272,0)</f>
        <v>0</v>
      </c>
      <c r="BH272" s="152">
        <f>IF(U272="sníž. přenesená",N272,0)</f>
        <v>0</v>
      </c>
      <c r="BI272" s="152">
        <f>IF(U272="nulová",N272,0)</f>
        <v>0</v>
      </c>
      <c r="BJ272" s="21" t="s">
        <v>40</v>
      </c>
      <c r="BK272" s="152">
        <f>ROUND(L272*K272,2)</f>
        <v>0</v>
      </c>
      <c r="BL272" s="21" t="s">
        <v>268</v>
      </c>
      <c r="BM272" s="21" t="s">
        <v>762</v>
      </c>
    </row>
    <row r="273" s="10" customFormat="1" ht="29.88" customHeight="1">
      <c r="B273" s="213"/>
      <c r="C273" s="214"/>
      <c r="D273" s="224" t="s">
        <v>292</v>
      </c>
      <c r="E273" s="224"/>
      <c r="F273" s="224"/>
      <c r="G273" s="224"/>
      <c r="H273" s="224"/>
      <c r="I273" s="224"/>
      <c r="J273" s="224"/>
      <c r="K273" s="224"/>
      <c r="L273" s="224"/>
      <c r="M273" s="224"/>
      <c r="N273" s="238">
        <f>BK273</f>
        <v>0</v>
      </c>
      <c r="O273" s="239"/>
      <c r="P273" s="239"/>
      <c r="Q273" s="239"/>
      <c r="R273" s="217"/>
      <c r="T273" s="218"/>
      <c r="U273" s="214"/>
      <c r="V273" s="214"/>
      <c r="W273" s="219">
        <f>SUM(W274:W279)</f>
        <v>0</v>
      </c>
      <c r="X273" s="214"/>
      <c r="Y273" s="219">
        <f>SUM(Y274:Y279)</f>
        <v>0.034292159999999995</v>
      </c>
      <c r="Z273" s="214"/>
      <c r="AA273" s="220">
        <f>SUM(AA274:AA279)</f>
        <v>0</v>
      </c>
      <c r="AR273" s="221" t="s">
        <v>93</v>
      </c>
      <c r="AT273" s="222" t="s">
        <v>83</v>
      </c>
      <c r="AU273" s="222" t="s">
        <v>40</v>
      </c>
      <c r="AY273" s="221" t="s">
        <v>219</v>
      </c>
      <c r="BK273" s="223">
        <f>SUM(BK274:BK279)</f>
        <v>0</v>
      </c>
    </row>
    <row r="274" s="1" customFormat="1" ht="38.25" customHeight="1">
      <c r="B274" s="45"/>
      <c r="C274" s="227" t="s">
        <v>763</v>
      </c>
      <c r="D274" s="227" t="s">
        <v>220</v>
      </c>
      <c r="E274" s="228" t="s">
        <v>764</v>
      </c>
      <c r="F274" s="229" t="s">
        <v>765</v>
      </c>
      <c r="G274" s="229"/>
      <c r="H274" s="229"/>
      <c r="I274" s="229"/>
      <c r="J274" s="230" t="s">
        <v>231</v>
      </c>
      <c r="K274" s="231">
        <v>18.143999999999998</v>
      </c>
      <c r="L274" s="232">
        <v>0</v>
      </c>
      <c r="M274" s="233"/>
      <c r="N274" s="234">
        <f>ROUND(L274*K274,2)</f>
        <v>0</v>
      </c>
      <c r="O274" s="234"/>
      <c r="P274" s="234"/>
      <c r="Q274" s="234"/>
      <c r="R274" s="47"/>
      <c r="T274" s="235" t="s">
        <v>22</v>
      </c>
      <c r="U274" s="55" t="s">
        <v>49</v>
      </c>
      <c r="V274" s="46"/>
      <c r="W274" s="236">
        <f>V274*K274</f>
        <v>0</v>
      </c>
      <c r="X274" s="236">
        <v>0.00189</v>
      </c>
      <c r="Y274" s="236">
        <f>X274*K274</f>
        <v>0.034292159999999995</v>
      </c>
      <c r="Z274" s="236">
        <v>0</v>
      </c>
      <c r="AA274" s="237">
        <f>Z274*K274</f>
        <v>0</v>
      </c>
      <c r="AR274" s="21" t="s">
        <v>268</v>
      </c>
      <c r="AT274" s="21" t="s">
        <v>220</v>
      </c>
      <c r="AU274" s="21" t="s">
        <v>93</v>
      </c>
      <c r="AY274" s="21" t="s">
        <v>219</v>
      </c>
      <c r="BE274" s="152">
        <f>IF(U274="základní",N274,0)</f>
        <v>0</v>
      </c>
      <c r="BF274" s="152">
        <f>IF(U274="snížená",N274,0)</f>
        <v>0</v>
      </c>
      <c r="BG274" s="152">
        <f>IF(U274="zákl. přenesená",N274,0)</f>
        <v>0</v>
      </c>
      <c r="BH274" s="152">
        <f>IF(U274="sníž. přenesená",N274,0)</f>
        <v>0</v>
      </c>
      <c r="BI274" s="152">
        <f>IF(U274="nulová",N274,0)</f>
        <v>0</v>
      </c>
      <c r="BJ274" s="21" t="s">
        <v>40</v>
      </c>
      <c r="BK274" s="152">
        <f>ROUND(L274*K274,2)</f>
        <v>0</v>
      </c>
      <c r="BL274" s="21" t="s">
        <v>268</v>
      </c>
      <c r="BM274" s="21" t="s">
        <v>766</v>
      </c>
    </row>
    <row r="275" s="1" customFormat="1" ht="38.25" customHeight="1">
      <c r="B275" s="45"/>
      <c r="C275" s="227" t="s">
        <v>767</v>
      </c>
      <c r="D275" s="227" t="s">
        <v>220</v>
      </c>
      <c r="E275" s="228" t="s">
        <v>768</v>
      </c>
      <c r="F275" s="229" t="s">
        <v>769</v>
      </c>
      <c r="G275" s="229"/>
      <c r="H275" s="229"/>
      <c r="I275" s="229"/>
      <c r="J275" s="230" t="s">
        <v>223</v>
      </c>
      <c r="K275" s="231">
        <v>1586</v>
      </c>
      <c r="L275" s="232">
        <v>0</v>
      </c>
      <c r="M275" s="233"/>
      <c r="N275" s="234">
        <f>ROUND(L275*K275,2)</f>
        <v>0</v>
      </c>
      <c r="O275" s="234"/>
      <c r="P275" s="234"/>
      <c r="Q275" s="234"/>
      <c r="R275" s="47"/>
      <c r="T275" s="235" t="s">
        <v>22</v>
      </c>
      <c r="U275" s="55" t="s">
        <v>49</v>
      </c>
      <c r="V275" s="46"/>
      <c r="W275" s="236">
        <f>V275*K275</f>
        <v>0</v>
      </c>
      <c r="X275" s="236">
        <v>0</v>
      </c>
      <c r="Y275" s="236">
        <f>X275*K275</f>
        <v>0</v>
      </c>
      <c r="Z275" s="236">
        <v>0</v>
      </c>
      <c r="AA275" s="237">
        <f>Z275*K275</f>
        <v>0</v>
      </c>
      <c r="AR275" s="21" t="s">
        <v>268</v>
      </c>
      <c r="AT275" s="21" t="s">
        <v>220</v>
      </c>
      <c r="AU275" s="21" t="s">
        <v>93</v>
      </c>
      <c r="AY275" s="21" t="s">
        <v>219</v>
      </c>
      <c r="BE275" s="152">
        <f>IF(U275="základní",N275,0)</f>
        <v>0</v>
      </c>
      <c r="BF275" s="152">
        <f>IF(U275="snížená",N275,0)</f>
        <v>0</v>
      </c>
      <c r="BG275" s="152">
        <f>IF(U275="zákl. přenesená",N275,0)</f>
        <v>0</v>
      </c>
      <c r="BH275" s="152">
        <f>IF(U275="sníž. přenesená",N275,0)</f>
        <v>0</v>
      </c>
      <c r="BI275" s="152">
        <f>IF(U275="nulová",N275,0)</f>
        <v>0</v>
      </c>
      <c r="BJ275" s="21" t="s">
        <v>40</v>
      </c>
      <c r="BK275" s="152">
        <f>ROUND(L275*K275,2)</f>
        <v>0</v>
      </c>
      <c r="BL275" s="21" t="s">
        <v>268</v>
      </c>
      <c r="BM275" s="21" t="s">
        <v>770</v>
      </c>
    </row>
    <row r="276" s="1" customFormat="1" ht="25.5" customHeight="1">
      <c r="B276" s="45"/>
      <c r="C276" s="227" t="s">
        <v>771</v>
      </c>
      <c r="D276" s="227" t="s">
        <v>220</v>
      </c>
      <c r="E276" s="228" t="s">
        <v>772</v>
      </c>
      <c r="F276" s="229" t="s">
        <v>773</v>
      </c>
      <c r="G276" s="229"/>
      <c r="H276" s="229"/>
      <c r="I276" s="229"/>
      <c r="J276" s="230" t="s">
        <v>429</v>
      </c>
      <c r="K276" s="231">
        <v>1800</v>
      </c>
      <c r="L276" s="232">
        <v>0</v>
      </c>
      <c r="M276" s="233"/>
      <c r="N276" s="234">
        <f>ROUND(L276*K276,2)</f>
        <v>0</v>
      </c>
      <c r="O276" s="234"/>
      <c r="P276" s="234"/>
      <c r="Q276" s="234"/>
      <c r="R276" s="47"/>
      <c r="T276" s="235" t="s">
        <v>22</v>
      </c>
      <c r="U276" s="55" t="s">
        <v>49</v>
      </c>
      <c r="V276" s="46"/>
      <c r="W276" s="236">
        <f>V276*K276</f>
        <v>0</v>
      </c>
      <c r="X276" s="236">
        <v>0</v>
      </c>
      <c r="Y276" s="236">
        <f>X276*K276</f>
        <v>0</v>
      </c>
      <c r="Z276" s="236">
        <v>0</v>
      </c>
      <c r="AA276" s="237">
        <f>Z276*K276</f>
        <v>0</v>
      </c>
      <c r="AR276" s="21" t="s">
        <v>268</v>
      </c>
      <c r="AT276" s="21" t="s">
        <v>220</v>
      </c>
      <c r="AU276" s="21" t="s">
        <v>93</v>
      </c>
      <c r="AY276" s="21" t="s">
        <v>219</v>
      </c>
      <c r="BE276" s="152">
        <f>IF(U276="základní",N276,0)</f>
        <v>0</v>
      </c>
      <c r="BF276" s="152">
        <f>IF(U276="snížená",N276,0)</f>
        <v>0</v>
      </c>
      <c r="BG276" s="152">
        <f>IF(U276="zákl. přenesená",N276,0)</f>
        <v>0</v>
      </c>
      <c r="BH276" s="152">
        <f>IF(U276="sníž. přenesená",N276,0)</f>
        <v>0</v>
      </c>
      <c r="BI276" s="152">
        <f>IF(U276="nulová",N276,0)</f>
        <v>0</v>
      </c>
      <c r="BJ276" s="21" t="s">
        <v>40</v>
      </c>
      <c r="BK276" s="152">
        <f>ROUND(L276*K276,2)</f>
        <v>0</v>
      </c>
      <c r="BL276" s="21" t="s">
        <v>268</v>
      </c>
      <c r="BM276" s="21" t="s">
        <v>774</v>
      </c>
    </row>
    <row r="277" s="1" customFormat="1" ht="25.5" customHeight="1">
      <c r="B277" s="45"/>
      <c r="C277" s="243" t="s">
        <v>775</v>
      </c>
      <c r="D277" s="243" t="s">
        <v>536</v>
      </c>
      <c r="E277" s="244" t="s">
        <v>776</v>
      </c>
      <c r="F277" s="245" t="s">
        <v>777</v>
      </c>
      <c r="G277" s="245"/>
      <c r="H277" s="245"/>
      <c r="I277" s="245"/>
      <c r="J277" s="246" t="s">
        <v>231</v>
      </c>
      <c r="K277" s="247">
        <v>18.143999999999998</v>
      </c>
      <c r="L277" s="248">
        <v>0</v>
      </c>
      <c r="M277" s="249"/>
      <c r="N277" s="250">
        <f>ROUND(L277*K277,2)</f>
        <v>0</v>
      </c>
      <c r="O277" s="234"/>
      <c r="P277" s="234"/>
      <c r="Q277" s="234"/>
      <c r="R277" s="47"/>
      <c r="T277" s="235" t="s">
        <v>22</v>
      </c>
      <c r="U277" s="55" t="s">
        <v>49</v>
      </c>
      <c r="V277" s="46"/>
      <c r="W277" s="236">
        <f>V277*K277</f>
        <v>0</v>
      </c>
      <c r="X277" s="236">
        <v>0</v>
      </c>
      <c r="Y277" s="236">
        <f>X277*K277</f>
        <v>0</v>
      </c>
      <c r="Z277" s="236">
        <v>0</v>
      </c>
      <c r="AA277" s="237">
        <f>Z277*K277</f>
        <v>0</v>
      </c>
      <c r="AR277" s="21" t="s">
        <v>414</v>
      </c>
      <c r="AT277" s="21" t="s">
        <v>536</v>
      </c>
      <c r="AU277" s="21" t="s">
        <v>93</v>
      </c>
      <c r="AY277" s="21" t="s">
        <v>219</v>
      </c>
      <c r="BE277" s="152">
        <f>IF(U277="základní",N277,0)</f>
        <v>0</v>
      </c>
      <c r="BF277" s="152">
        <f>IF(U277="snížená",N277,0)</f>
        <v>0</v>
      </c>
      <c r="BG277" s="152">
        <f>IF(U277="zákl. přenesená",N277,0)</f>
        <v>0</v>
      </c>
      <c r="BH277" s="152">
        <f>IF(U277="sníž. přenesená",N277,0)</f>
        <v>0</v>
      </c>
      <c r="BI277" s="152">
        <f>IF(U277="nulová",N277,0)</f>
        <v>0</v>
      </c>
      <c r="BJ277" s="21" t="s">
        <v>40</v>
      </c>
      <c r="BK277" s="152">
        <f>ROUND(L277*K277,2)</f>
        <v>0</v>
      </c>
      <c r="BL277" s="21" t="s">
        <v>268</v>
      </c>
      <c r="BM277" s="21" t="s">
        <v>778</v>
      </c>
    </row>
    <row r="278" s="1" customFormat="1" ht="25.5" customHeight="1">
      <c r="B278" s="45"/>
      <c r="C278" s="227" t="s">
        <v>779</v>
      </c>
      <c r="D278" s="227" t="s">
        <v>220</v>
      </c>
      <c r="E278" s="228" t="s">
        <v>780</v>
      </c>
      <c r="F278" s="229" t="s">
        <v>781</v>
      </c>
      <c r="G278" s="229"/>
      <c r="H278" s="229"/>
      <c r="I278" s="229"/>
      <c r="J278" s="230" t="s">
        <v>231</v>
      </c>
      <c r="K278" s="231">
        <v>18.143999999999998</v>
      </c>
      <c r="L278" s="232">
        <v>0</v>
      </c>
      <c r="M278" s="233"/>
      <c r="N278" s="234">
        <f>ROUND(L278*K278,2)</f>
        <v>0</v>
      </c>
      <c r="O278" s="234"/>
      <c r="P278" s="234"/>
      <c r="Q278" s="234"/>
      <c r="R278" s="47"/>
      <c r="T278" s="235" t="s">
        <v>22</v>
      </c>
      <c r="U278" s="55" t="s">
        <v>49</v>
      </c>
      <c r="V278" s="46"/>
      <c r="W278" s="236">
        <f>V278*K278</f>
        <v>0</v>
      </c>
      <c r="X278" s="236">
        <v>0</v>
      </c>
      <c r="Y278" s="236">
        <f>X278*K278</f>
        <v>0</v>
      </c>
      <c r="Z278" s="236">
        <v>0</v>
      </c>
      <c r="AA278" s="237">
        <f>Z278*K278</f>
        <v>0</v>
      </c>
      <c r="AR278" s="21" t="s">
        <v>268</v>
      </c>
      <c r="AT278" s="21" t="s">
        <v>220</v>
      </c>
      <c r="AU278" s="21" t="s">
        <v>93</v>
      </c>
      <c r="AY278" s="21" t="s">
        <v>219</v>
      </c>
      <c r="BE278" s="152">
        <f>IF(U278="základní",N278,0)</f>
        <v>0</v>
      </c>
      <c r="BF278" s="152">
        <f>IF(U278="snížená",N278,0)</f>
        <v>0</v>
      </c>
      <c r="BG278" s="152">
        <f>IF(U278="zákl. přenesená",N278,0)</f>
        <v>0</v>
      </c>
      <c r="BH278" s="152">
        <f>IF(U278="sníž. přenesená",N278,0)</f>
        <v>0</v>
      </c>
      <c r="BI278" s="152">
        <f>IF(U278="nulová",N278,0)</f>
        <v>0</v>
      </c>
      <c r="BJ278" s="21" t="s">
        <v>40</v>
      </c>
      <c r="BK278" s="152">
        <f>ROUND(L278*K278,2)</f>
        <v>0</v>
      </c>
      <c r="BL278" s="21" t="s">
        <v>268</v>
      </c>
      <c r="BM278" s="21" t="s">
        <v>782</v>
      </c>
    </row>
    <row r="279" s="1" customFormat="1" ht="25.5" customHeight="1">
      <c r="B279" s="45"/>
      <c r="C279" s="227" t="s">
        <v>783</v>
      </c>
      <c r="D279" s="227" t="s">
        <v>220</v>
      </c>
      <c r="E279" s="228" t="s">
        <v>784</v>
      </c>
      <c r="F279" s="229" t="s">
        <v>785</v>
      </c>
      <c r="G279" s="229"/>
      <c r="H279" s="229"/>
      <c r="I279" s="229"/>
      <c r="J279" s="230" t="s">
        <v>273</v>
      </c>
      <c r="K279" s="242">
        <v>0</v>
      </c>
      <c r="L279" s="232">
        <v>0</v>
      </c>
      <c r="M279" s="233"/>
      <c r="N279" s="234">
        <f>ROUND(L279*K279,2)</f>
        <v>0</v>
      </c>
      <c r="O279" s="234"/>
      <c r="P279" s="234"/>
      <c r="Q279" s="234"/>
      <c r="R279" s="47"/>
      <c r="T279" s="235" t="s">
        <v>22</v>
      </c>
      <c r="U279" s="55" t="s">
        <v>49</v>
      </c>
      <c r="V279" s="46"/>
      <c r="W279" s="236">
        <f>V279*K279</f>
        <v>0</v>
      </c>
      <c r="X279" s="236">
        <v>0</v>
      </c>
      <c r="Y279" s="236">
        <f>X279*K279</f>
        <v>0</v>
      </c>
      <c r="Z279" s="236">
        <v>0</v>
      </c>
      <c r="AA279" s="237">
        <f>Z279*K279</f>
        <v>0</v>
      </c>
      <c r="AR279" s="21" t="s">
        <v>268</v>
      </c>
      <c r="AT279" s="21" t="s">
        <v>220</v>
      </c>
      <c r="AU279" s="21" t="s">
        <v>93</v>
      </c>
      <c r="AY279" s="21" t="s">
        <v>219</v>
      </c>
      <c r="BE279" s="152">
        <f>IF(U279="základní",N279,0)</f>
        <v>0</v>
      </c>
      <c r="BF279" s="152">
        <f>IF(U279="snížená",N279,0)</f>
        <v>0</v>
      </c>
      <c r="BG279" s="152">
        <f>IF(U279="zákl. přenesená",N279,0)</f>
        <v>0</v>
      </c>
      <c r="BH279" s="152">
        <f>IF(U279="sníž. přenesená",N279,0)</f>
        <v>0</v>
      </c>
      <c r="BI279" s="152">
        <f>IF(U279="nulová",N279,0)</f>
        <v>0</v>
      </c>
      <c r="BJ279" s="21" t="s">
        <v>40</v>
      </c>
      <c r="BK279" s="152">
        <f>ROUND(L279*K279,2)</f>
        <v>0</v>
      </c>
      <c r="BL279" s="21" t="s">
        <v>268</v>
      </c>
      <c r="BM279" s="21" t="s">
        <v>786</v>
      </c>
    </row>
    <row r="280" s="10" customFormat="1" ht="29.88" customHeight="1">
      <c r="B280" s="213"/>
      <c r="C280" s="214"/>
      <c r="D280" s="224" t="s">
        <v>293</v>
      </c>
      <c r="E280" s="224"/>
      <c r="F280" s="224"/>
      <c r="G280" s="224"/>
      <c r="H280" s="224"/>
      <c r="I280" s="224"/>
      <c r="J280" s="224"/>
      <c r="K280" s="224"/>
      <c r="L280" s="224"/>
      <c r="M280" s="224"/>
      <c r="N280" s="238">
        <f>BK280</f>
        <v>0</v>
      </c>
      <c r="O280" s="239"/>
      <c r="P280" s="239"/>
      <c r="Q280" s="239"/>
      <c r="R280" s="217"/>
      <c r="T280" s="218"/>
      <c r="U280" s="214"/>
      <c r="V280" s="214"/>
      <c r="W280" s="219">
        <f>SUM(W281:W285)</f>
        <v>0</v>
      </c>
      <c r="X280" s="214"/>
      <c r="Y280" s="219">
        <f>SUM(Y281:Y285)</f>
        <v>0</v>
      </c>
      <c r="Z280" s="214"/>
      <c r="AA280" s="220">
        <f>SUM(AA281:AA285)</f>
        <v>0</v>
      </c>
      <c r="AR280" s="221" t="s">
        <v>93</v>
      </c>
      <c r="AT280" s="222" t="s">
        <v>83</v>
      </c>
      <c r="AU280" s="222" t="s">
        <v>40</v>
      </c>
      <c r="AY280" s="221" t="s">
        <v>219</v>
      </c>
      <c r="BK280" s="223">
        <f>SUM(BK281:BK285)</f>
        <v>0</v>
      </c>
    </row>
    <row r="281" s="1" customFormat="1" ht="38.25" customHeight="1">
      <c r="B281" s="45"/>
      <c r="C281" s="227" t="s">
        <v>787</v>
      </c>
      <c r="D281" s="227" t="s">
        <v>220</v>
      </c>
      <c r="E281" s="228" t="s">
        <v>788</v>
      </c>
      <c r="F281" s="229" t="s">
        <v>789</v>
      </c>
      <c r="G281" s="229"/>
      <c r="H281" s="229"/>
      <c r="I281" s="229"/>
      <c r="J281" s="230" t="s">
        <v>223</v>
      </c>
      <c r="K281" s="231">
        <v>540.37</v>
      </c>
      <c r="L281" s="232">
        <v>0</v>
      </c>
      <c r="M281" s="233"/>
      <c r="N281" s="234">
        <f>ROUND(L281*K281,2)</f>
        <v>0</v>
      </c>
      <c r="O281" s="234"/>
      <c r="P281" s="234"/>
      <c r="Q281" s="234"/>
      <c r="R281" s="47"/>
      <c r="T281" s="235" t="s">
        <v>22</v>
      </c>
      <c r="U281" s="55" t="s">
        <v>49</v>
      </c>
      <c r="V281" s="46"/>
      <c r="W281" s="236">
        <f>V281*K281</f>
        <v>0</v>
      </c>
      <c r="X281" s="236">
        <v>0</v>
      </c>
      <c r="Y281" s="236">
        <f>X281*K281</f>
        <v>0</v>
      </c>
      <c r="Z281" s="236">
        <v>0</v>
      </c>
      <c r="AA281" s="237">
        <f>Z281*K281</f>
        <v>0</v>
      </c>
      <c r="AR281" s="21" t="s">
        <v>268</v>
      </c>
      <c r="AT281" s="21" t="s">
        <v>220</v>
      </c>
      <c r="AU281" s="21" t="s">
        <v>93</v>
      </c>
      <c r="AY281" s="21" t="s">
        <v>219</v>
      </c>
      <c r="BE281" s="152">
        <f>IF(U281="základní",N281,0)</f>
        <v>0</v>
      </c>
      <c r="BF281" s="152">
        <f>IF(U281="snížená",N281,0)</f>
        <v>0</v>
      </c>
      <c r="BG281" s="152">
        <f>IF(U281="zákl. přenesená",N281,0)</f>
        <v>0</v>
      </c>
      <c r="BH281" s="152">
        <f>IF(U281="sníž. přenesená",N281,0)</f>
        <v>0</v>
      </c>
      <c r="BI281" s="152">
        <f>IF(U281="nulová",N281,0)</f>
        <v>0</v>
      </c>
      <c r="BJ281" s="21" t="s">
        <v>40</v>
      </c>
      <c r="BK281" s="152">
        <f>ROUND(L281*K281,2)</f>
        <v>0</v>
      </c>
      <c r="BL281" s="21" t="s">
        <v>268</v>
      </c>
      <c r="BM281" s="21" t="s">
        <v>790</v>
      </c>
    </row>
    <row r="282" s="1" customFormat="1" ht="38.25" customHeight="1">
      <c r="B282" s="45"/>
      <c r="C282" s="227" t="s">
        <v>791</v>
      </c>
      <c r="D282" s="227" t="s">
        <v>220</v>
      </c>
      <c r="E282" s="228" t="s">
        <v>792</v>
      </c>
      <c r="F282" s="229" t="s">
        <v>793</v>
      </c>
      <c r="G282" s="229"/>
      <c r="H282" s="229"/>
      <c r="I282" s="229"/>
      <c r="J282" s="230" t="s">
        <v>223</v>
      </c>
      <c r="K282" s="231">
        <v>593.95000000000005</v>
      </c>
      <c r="L282" s="232">
        <v>0</v>
      </c>
      <c r="M282" s="233"/>
      <c r="N282" s="234">
        <f>ROUND(L282*K282,2)</f>
        <v>0</v>
      </c>
      <c r="O282" s="234"/>
      <c r="P282" s="234"/>
      <c r="Q282" s="234"/>
      <c r="R282" s="47"/>
      <c r="T282" s="235" t="s">
        <v>22</v>
      </c>
      <c r="U282" s="55" t="s">
        <v>49</v>
      </c>
      <c r="V282" s="46"/>
      <c r="W282" s="236">
        <f>V282*K282</f>
        <v>0</v>
      </c>
      <c r="X282" s="236">
        <v>0</v>
      </c>
      <c r="Y282" s="236">
        <f>X282*K282</f>
        <v>0</v>
      </c>
      <c r="Z282" s="236">
        <v>0</v>
      </c>
      <c r="AA282" s="237">
        <f>Z282*K282</f>
        <v>0</v>
      </c>
      <c r="AR282" s="21" t="s">
        <v>268</v>
      </c>
      <c r="AT282" s="21" t="s">
        <v>220</v>
      </c>
      <c r="AU282" s="21" t="s">
        <v>93</v>
      </c>
      <c r="AY282" s="21" t="s">
        <v>219</v>
      </c>
      <c r="BE282" s="152">
        <f>IF(U282="základní",N282,0)</f>
        <v>0</v>
      </c>
      <c r="BF282" s="152">
        <f>IF(U282="snížená",N282,0)</f>
        <v>0</v>
      </c>
      <c r="BG282" s="152">
        <f>IF(U282="zákl. přenesená",N282,0)</f>
        <v>0</v>
      </c>
      <c r="BH282" s="152">
        <f>IF(U282="sníž. přenesená",N282,0)</f>
        <v>0</v>
      </c>
      <c r="BI282" s="152">
        <f>IF(U282="nulová",N282,0)</f>
        <v>0</v>
      </c>
      <c r="BJ282" s="21" t="s">
        <v>40</v>
      </c>
      <c r="BK282" s="152">
        <f>ROUND(L282*K282,2)</f>
        <v>0</v>
      </c>
      <c r="BL282" s="21" t="s">
        <v>268</v>
      </c>
      <c r="BM282" s="21" t="s">
        <v>794</v>
      </c>
    </row>
    <row r="283" s="1" customFormat="1" ht="38.25" customHeight="1">
      <c r="B283" s="45"/>
      <c r="C283" s="227" t="s">
        <v>795</v>
      </c>
      <c r="D283" s="227" t="s">
        <v>220</v>
      </c>
      <c r="E283" s="228" t="s">
        <v>796</v>
      </c>
      <c r="F283" s="229" t="s">
        <v>797</v>
      </c>
      <c r="G283" s="229"/>
      <c r="H283" s="229"/>
      <c r="I283" s="229"/>
      <c r="J283" s="230" t="s">
        <v>223</v>
      </c>
      <c r="K283" s="231">
        <v>178.19</v>
      </c>
      <c r="L283" s="232">
        <v>0</v>
      </c>
      <c r="M283" s="233"/>
      <c r="N283" s="234">
        <f>ROUND(L283*K283,2)</f>
        <v>0</v>
      </c>
      <c r="O283" s="234"/>
      <c r="P283" s="234"/>
      <c r="Q283" s="234"/>
      <c r="R283" s="47"/>
      <c r="T283" s="235" t="s">
        <v>22</v>
      </c>
      <c r="U283" s="55" t="s">
        <v>49</v>
      </c>
      <c r="V283" s="46"/>
      <c r="W283" s="236">
        <f>V283*K283</f>
        <v>0</v>
      </c>
      <c r="X283" s="236">
        <v>0</v>
      </c>
      <c r="Y283" s="236">
        <f>X283*K283</f>
        <v>0</v>
      </c>
      <c r="Z283" s="236">
        <v>0</v>
      </c>
      <c r="AA283" s="237">
        <f>Z283*K283</f>
        <v>0</v>
      </c>
      <c r="AR283" s="21" t="s">
        <v>268</v>
      </c>
      <c r="AT283" s="21" t="s">
        <v>220</v>
      </c>
      <c r="AU283" s="21" t="s">
        <v>93</v>
      </c>
      <c r="AY283" s="21" t="s">
        <v>219</v>
      </c>
      <c r="BE283" s="152">
        <f>IF(U283="základní",N283,0)</f>
        <v>0</v>
      </c>
      <c r="BF283" s="152">
        <f>IF(U283="snížená",N283,0)</f>
        <v>0</v>
      </c>
      <c r="BG283" s="152">
        <f>IF(U283="zákl. přenesená",N283,0)</f>
        <v>0</v>
      </c>
      <c r="BH283" s="152">
        <f>IF(U283="sníž. přenesená",N283,0)</f>
        <v>0</v>
      </c>
      <c r="BI283" s="152">
        <f>IF(U283="nulová",N283,0)</f>
        <v>0</v>
      </c>
      <c r="BJ283" s="21" t="s">
        <v>40</v>
      </c>
      <c r="BK283" s="152">
        <f>ROUND(L283*K283,2)</f>
        <v>0</v>
      </c>
      <c r="BL283" s="21" t="s">
        <v>268</v>
      </c>
      <c r="BM283" s="21" t="s">
        <v>798</v>
      </c>
    </row>
    <row r="284" s="1" customFormat="1" ht="51" customHeight="1">
      <c r="B284" s="45"/>
      <c r="C284" s="227" t="s">
        <v>799</v>
      </c>
      <c r="D284" s="227" t="s">
        <v>220</v>
      </c>
      <c r="E284" s="228" t="s">
        <v>800</v>
      </c>
      <c r="F284" s="229" t="s">
        <v>801</v>
      </c>
      <c r="G284" s="229"/>
      <c r="H284" s="229"/>
      <c r="I284" s="229"/>
      <c r="J284" s="230" t="s">
        <v>429</v>
      </c>
      <c r="K284" s="231">
        <v>1501.5</v>
      </c>
      <c r="L284" s="232">
        <v>0</v>
      </c>
      <c r="M284" s="233"/>
      <c r="N284" s="234">
        <f>ROUND(L284*K284,2)</f>
        <v>0</v>
      </c>
      <c r="O284" s="234"/>
      <c r="P284" s="234"/>
      <c r="Q284" s="234"/>
      <c r="R284" s="47"/>
      <c r="T284" s="235" t="s">
        <v>22</v>
      </c>
      <c r="U284" s="55" t="s">
        <v>49</v>
      </c>
      <c r="V284" s="46"/>
      <c r="W284" s="236">
        <f>V284*K284</f>
        <v>0</v>
      </c>
      <c r="X284" s="236">
        <v>0</v>
      </c>
      <c r="Y284" s="236">
        <f>X284*K284</f>
        <v>0</v>
      </c>
      <c r="Z284" s="236">
        <v>0</v>
      </c>
      <c r="AA284" s="237">
        <f>Z284*K284</f>
        <v>0</v>
      </c>
      <c r="AR284" s="21" t="s">
        <v>268</v>
      </c>
      <c r="AT284" s="21" t="s">
        <v>220</v>
      </c>
      <c r="AU284" s="21" t="s">
        <v>93</v>
      </c>
      <c r="AY284" s="21" t="s">
        <v>219</v>
      </c>
      <c r="BE284" s="152">
        <f>IF(U284="základní",N284,0)</f>
        <v>0</v>
      </c>
      <c r="BF284" s="152">
        <f>IF(U284="snížená",N284,0)</f>
        <v>0</v>
      </c>
      <c r="BG284" s="152">
        <f>IF(U284="zákl. přenesená",N284,0)</f>
        <v>0</v>
      </c>
      <c r="BH284" s="152">
        <f>IF(U284="sníž. přenesená",N284,0)</f>
        <v>0</v>
      </c>
      <c r="BI284" s="152">
        <f>IF(U284="nulová",N284,0)</f>
        <v>0</v>
      </c>
      <c r="BJ284" s="21" t="s">
        <v>40</v>
      </c>
      <c r="BK284" s="152">
        <f>ROUND(L284*K284,2)</f>
        <v>0</v>
      </c>
      <c r="BL284" s="21" t="s">
        <v>268</v>
      </c>
      <c r="BM284" s="21" t="s">
        <v>802</v>
      </c>
    </row>
    <row r="285" s="1" customFormat="1" ht="25.5" customHeight="1">
      <c r="B285" s="45"/>
      <c r="C285" s="227" t="s">
        <v>803</v>
      </c>
      <c r="D285" s="227" t="s">
        <v>220</v>
      </c>
      <c r="E285" s="228" t="s">
        <v>804</v>
      </c>
      <c r="F285" s="229" t="s">
        <v>805</v>
      </c>
      <c r="G285" s="229"/>
      <c r="H285" s="229"/>
      <c r="I285" s="229"/>
      <c r="J285" s="230" t="s">
        <v>273</v>
      </c>
      <c r="K285" s="242">
        <v>0</v>
      </c>
      <c r="L285" s="232">
        <v>0</v>
      </c>
      <c r="M285" s="233"/>
      <c r="N285" s="234">
        <f>ROUND(L285*K285,2)</f>
        <v>0</v>
      </c>
      <c r="O285" s="234"/>
      <c r="P285" s="234"/>
      <c r="Q285" s="234"/>
      <c r="R285" s="47"/>
      <c r="T285" s="235" t="s">
        <v>22</v>
      </c>
      <c r="U285" s="55" t="s">
        <v>49</v>
      </c>
      <c r="V285" s="46"/>
      <c r="W285" s="236">
        <f>V285*K285</f>
        <v>0</v>
      </c>
      <c r="X285" s="236">
        <v>0</v>
      </c>
      <c r="Y285" s="236">
        <f>X285*K285</f>
        <v>0</v>
      </c>
      <c r="Z285" s="236">
        <v>0</v>
      </c>
      <c r="AA285" s="237">
        <f>Z285*K285</f>
        <v>0</v>
      </c>
      <c r="AR285" s="21" t="s">
        <v>268</v>
      </c>
      <c r="AT285" s="21" t="s">
        <v>220</v>
      </c>
      <c r="AU285" s="21" t="s">
        <v>93</v>
      </c>
      <c r="AY285" s="21" t="s">
        <v>219</v>
      </c>
      <c r="BE285" s="152">
        <f>IF(U285="základní",N285,0)</f>
        <v>0</v>
      </c>
      <c r="BF285" s="152">
        <f>IF(U285="snížená",N285,0)</f>
        <v>0</v>
      </c>
      <c r="BG285" s="152">
        <f>IF(U285="zákl. přenesená",N285,0)</f>
        <v>0</v>
      </c>
      <c r="BH285" s="152">
        <f>IF(U285="sníž. přenesená",N285,0)</f>
        <v>0</v>
      </c>
      <c r="BI285" s="152">
        <f>IF(U285="nulová",N285,0)</f>
        <v>0</v>
      </c>
      <c r="BJ285" s="21" t="s">
        <v>40</v>
      </c>
      <c r="BK285" s="152">
        <f>ROUND(L285*K285,2)</f>
        <v>0</v>
      </c>
      <c r="BL285" s="21" t="s">
        <v>268</v>
      </c>
      <c r="BM285" s="21" t="s">
        <v>806</v>
      </c>
    </row>
    <row r="286" s="10" customFormat="1" ht="29.88" customHeight="1">
      <c r="B286" s="213"/>
      <c r="C286" s="214"/>
      <c r="D286" s="224" t="s">
        <v>294</v>
      </c>
      <c r="E286" s="224"/>
      <c r="F286" s="224"/>
      <c r="G286" s="224"/>
      <c r="H286" s="224"/>
      <c r="I286" s="224"/>
      <c r="J286" s="224"/>
      <c r="K286" s="224"/>
      <c r="L286" s="224"/>
      <c r="M286" s="224"/>
      <c r="N286" s="238">
        <f>BK286</f>
        <v>0</v>
      </c>
      <c r="O286" s="239"/>
      <c r="P286" s="239"/>
      <c r="Q286" s="239"/>
      <c r="R286" s="217"/>
      <c r="T286" s="218"/>
      <c r="U286" s="214"/>
      <c r="V286" s="214"/>
      <c r="W286" s="219">
        <f>SUM(W287:W319)</f>
        <v>0</v>
      </c>
      <c r="X286" s="214"/>
      <c r="Y286" s="219">
        <f>SUM(Y287:Y319)</f>
        <v>0.12978000000000001</v>
      </c>
      <c r="Z286" s="214"/>
      <c r="AA286" s="220">
        <f>SUM(AA287:AA319)</f>
        <v>0</v>
      </c>
      <c r="AR286" s="221" t="s">
        <v>93</v>
      </c>
      <c r="AT286" s="222" t="s">
        <v>83</v>
      </c>
      <c r="AU286" s="222" t="s">
        <v>40</v>
      </c>
      <c r="AY286" s="221" t="s">
        <v>219</v>
      </c>
      <c r="BK286" s="223">
        <f>SUM(BK287:BK319)</f>
        <v>0</v>
      </c>
    </row>
    <row r="287" s="1" customFormat="1" ht="25.5" customHeight="1">
      <c r="B287" s="45"/>
      <c r="C287" s="227" t="s">
        <v>807</v>
      </c>
      <c r="D287" s="227" t="s">
        <v>220</v>
      </c>
      <c r="E287" s="228" t="s">
        <v>808</v>
      </c>
      <c r="F287" s="229" t="s">
        <v>809</v>
      </c>
      <c r="G287" s="229"/>
      <c r="H287" s="229"/>
      <c r="I287" s="229"/>
      <c r="J287" s="230" t="s">
        <v>223</v>
      </c>
      <c r="K287" s="231">
        <v>1586</v>
      </c>
      <c r="L287" s="232">
        <v>0</v>
      </c>
      <c r="M287" s="233"/>
      <c r="N287" s="234">
        <f>ROUND(L287*K287,2)</f>
        <v>0</v>
      </c>
      <c r="O287" s="234"/>
      <c r="P287" s="234"/>
      <c r="Q287" s="234"/>
      <c r="R287" s="47"/>
      <c r="T287" s="235" t="s">
        <v>22</v>
      </c>
      <c r="U287" s="55" t="s">
        <v>49</v>
      </c>
      <c r="V287" s="46"/>
      <c r="W287" s="236">
        <f>V287*K287</f>
        <v>0</v>
      </c>
      <c r="X287" s="236">
        <v>0</v>
      </c>
      <c r="Y287" s="236">
        <f>X287*K287</f>
        <v>0</v>
      </c>
      <c r="Z287" s="236">
        <v>0</v>
      </c>
      <c r="AA287" s="237">
        <f>Z287*K287</f>
        <v>0</v>
      </c>
      <c r="AR287" s="21" t="s">
        <v>268</v>
      </c>
      <c r="AT287" s="21" t="s">
        <v>220</v>
      </c>
      <c r="AU287" s="21" t="s">
        <v>93</v>
      </c>
      <c r="AY287" s="21" t="s">
        <v>219</v>
      </c>
      <c r="BE287" s="152">
        <f>IF(U287="základní",N287,0)</f>
        <v>0</v>
      </c>
      <c r="BF287" s="152">
        <f>IF(U287="snížená",N287,0)</f>
        <v>0</v>
      </c>
      <c r="BG287" s="152">
        <f>IF(U287="zákl. přenesená",N287,0)</f>
        <v>0</v>
      </c>
      <c r="BH287" s="152">
        <f>IF(U287="sníž. přenesená",N287,0)</f>
        <v>0</v>
      </c>
      <c r="BI287" s="152">
        <f>IF(U287="nulová",N287,0)</f>
        <v>0</v>
      </c>
      <c r="BJ287" s="21" t="s">
        <v>40</v>
      </c>
      <c r="BK287" s="152">
        <f>ROUND(L287*K287,2)</f>
        <v>0</v>
      </c>
      <c r="BL287" s="21" t="s">
        <v>268</v>
      </c>
      <c r="BM287" s="21" t="s">
        <v>810</v>
      </c>
    </row>
    <row r="288" s="1" customFormat="1" ht="51" customHeight="1">
      <c r="B288" s="45"/>
      <c r="C288" s="243" t="s">
        <v>811</v>
      </c>
      <c r="D288" s="243" t="s">
        <v>536</v>
      </c>
      <c r="E288" s="244" t="s">
        <v>812</v>
      </c>
      <c r="F288" s="245" t="s">
        <v>813</v>
      </c>
      <c r="G288" s="245"/>
      <c r="H288" s="245"/>
      <c r="I288" s="245"/>
      <c r="J288" s="246" t="s">
        <v>223</v>
      </c>
      <c r="K288" s="247">
        <v>1688.2000000000001</v>
      </c>
      <c r="L288" s="248">
        <v>0</v>
      </c>
      <c r="M288" s="249"/>
      <c r="N288" s="250">
        <f>ROUND(L288*K288,2)</f>
        <v>0</v>
      </c>
      <c r="O288" s="234"/>
      <c r="P288" s="234"/>
      <c r="Q288" s="234"/>
      <c r="R288" s="47"/>
      <c r="T288" s="235" t="s">
        <v>22</v>
      </c>
      <c r="U288" s="55" t="s">
        <v>49</v>
      </c>
      <c r="V288" s="46"/>
      <c r="W288" s="236">
        <f>V288*K288</f>
        <v>0</v>
      </c>
      <c r="X288" s="236">
        <v>0</v>
      </c>
      <c r="Y288" s="236">
        <f>X288*K288</f>
        <v>0</v>
      </c>
      <c r="Z288" s="236">
        <v>0</v>
      </c>
      <c r="AA288" s="237">
        <f>Z288*K288</f>
        <v>0</v>
      </c>
      <c r="AR288" s="21" t="s">
        <v>414</v>
      </c>
      <c r="AT288" s="21" t="s">
        <v>536</v>
      </c>
      <c r="AU288" s="21" t="s">
        <v>93</v>
      </c>
      <c r="AY288" s="21" t="s">
        <v>219</v>
      </c>
      <c r="BE288" s="152">
        <f>IF(U288="základní",N288,0)</f>
        <v>0</v>
      </c>
      <c r="BF288" s="152">
        <f>IF(U288="snížená",N288,0)</f>
        <v>0</v>
      </c>
      <c r="BG288" s="152">
        <f>IF(U288="zákl. přenesená",N288,0)</f>
        <v>0</v>
      </c>
      <c r="BH288" s="152">
        <f>IF(U288="sníž. přenesená",N288,0)</f>
        <v>0</v>
      </c>
      <c r="BI288" s="152">
        <f>IF(U288="nulová",N288,0)</f>
        <v>0</v>
      </c>
      <c r="BJ288" s="21" t="s">
        <v>40</v>
      </c>
      <c r="BK288" s="152">
        <f>ROUND(L288*K288,2)</f>
        <v>0</v>
      </c>
      <c r="BL288" s="21" t="s">
        <v>268</v>
      </c>
      <c r="BM288" s="21" t="s">
        <v>814</v>
      </c>
    </row>
    <row r="289" s="1" customFormat="1" ht="16.5" customHeight="1">
      <c r="B289" s="45"/>
      <c r="C289" s="227" t="s">
        <v>815</v>
      </c>
      <c r="D289" s="227" t="s">
        <v>220</v>
      </c>
      <c r="E289" s="228" t="s">
        <v>816</v>
      </c>
      <c r="F289" s="229" t="s">
        <v>817</v>
      </c>
      <c r="G289" s="229"/>
      <c r="H289" s="229"/>
      <c r="I289" s="229"/>
      <c r="J289" s="230" t="s">
        <v>429</v>
      </c>
      <c r="K289" s="231">
        <v>27</v>
      </c>
      <c r="L289" s="232">
        <v>0</v>
      </c>
      <c r="M289" s="233"/>
      <c r="N289" s="234">
        <f>ROUND(L289*K289,2)</f>
        <v>0</v>
      </c>
      <c r="O289" s="234"/>
      <c r="P289" s="234"/>
      <c r="Q289" s="234"/>
      <c r="R289" s="47"/>
      <c r="T289" s="235" t="s">
        <v>22</v>
      </c>
      <c r="U289" s="55" t="s">
        <v>49</v>
      </c>
      <c r="V289" s="46"/>
      <c r="W289" s="236">
        <f>V289*K289</f>
        <v>0</v>
      </c>
      <c r="X289" s="236">
        <v>0</v>
      </c>
      <c r="Y289" s="236">
        <f>X289*K289</f>
        <v>0</v>
      </c>
      <c r="Z289" s="236">
        <v>0</v>
      </c>
      <c r="AA289" s="237">
        <f>Z289*K289</f>
        <v>0</v>
      </c>
      <c r="AR289" s="21" t="s">
        <v>268</v>
      </c>
      <c r="AT289" s="21" t="s">
        <v>220</v>
      </c>
      <c r="AU289" s="21" t="s">
        <v>93</v>
      </c>
      <c r="AY289" s="21" t="s">
        <v>219</v>
      </c>
      <c r="BE289" s="152">
        <f>IF(U289="základní",N289,0)</f>
        <v>0</v>
      </c>
      <c r="BF289" s="152">
        <f>IF(U289="snížená",N289,0)</f>
        <v>0</v>
      </c>
      <c r="BG289" s="152">
        <f>IF(U289="zákl. přenesená",N289,0)</f>
        <v>0</v>
      </c>
      <c r="BH289" s="152">
        <f>IF(U289="sníž. přenesená",N289,0)</f>
        <v>0</v>
      </c>
      <c r="BI289" s="152">
        <f>IF(U289="nulová",N289,0)</f>
        <v>0</v>
      </c>
      <c r="BJ289" s="21" t="s">
        <v>40</v>
      </c>
      <c r="BK289" s="152">
        <f>ROUND(L289*K289,2)</f>
        <v>0</v>
      </c>
      <c r="BL289" s="21" t="s">
        <v>268</v>
      </c>
      <c r="BM289" s="21" t="s">
        <v>818</v>
      </c>
    </row>
    <row r="290" s="1" customFormat="1" ht="16.5" customHeight="1">
      <c r="B290" s="45"/>
      <c r="C290" s="227" t="s">
        <v>819</v>
      </c>
      <c r="D290" s="227" t="s">
        <v>220</v>
      </c>
      <c r="E290" s="228" t="s">
        <v>820</v>
      </c>
      <c r="F290" s="229" t="s">
        <v>821</v>
      </c>
      <c r="G290" s="229"/>
      <c r="H290" s="229"/>
      <c r="I290" s="229"/>
      <c r="J290" s="230" t="s">
        <v>429</v>
      </c>
      <c r="K290" s="231">
        <v>80</v>
      </c>
      <c r="L290" s="232">
        <v>0</v>
      </c>
      <c r="M290" s="233"/>
      <c r="N290" s="234">
        <f>ROUND(L290*K290,2)</f>
        <v>0</v>
      </c>
      <c r="O290" s="234"/>
      <c r="P290" s="234"/>
      <c r="Q290" s="234"/>
      <c r="R290" s="47"/>
      <c r="T290" s="235" t="s">
        <v>22</v>
      </c>
      <c r="U290" s="55" t="s">
        <v>49</v>
      </c>
      <c r="V290" s="46"/>
      <c r="W290" s="236">
        <f>V290*K290</f>
        <v>0</v>
      </c>
      <c r="X290" s="236">
        <v>0</v>
      </c>
      <c r="Y290" s="236">
        <f>X290*K290</f>
        <v>0</v>
      </c>
      <c r="Z290" s="236">
        <v>0</v>
      </c>
      <c r="AA290" s="237">
        <f>Z290*K290</f>
        <v>0</v>
      </c>
      <c r="AR290" s="21" t="s">
        <v>268</v>
      </c>
      <c r="AT290" s="21" t="s">
        <v>220</v>
      </c>
      <c r="AU290" s="21" t="s">
        <v>93</v>
      </c>
      <c r="AY290" s="21" t="s">
        <v>219</v>
      </c>
      <c r="BE290" s="152">
        <f>IF(U290="základní",N290,0)</f>
        <v>0</v>
      </c>
      <c r="BF290" s="152">
        <f>IF(U290="snížená",N290,0)</f>
        <v>0</v>
      </c>
      <c r="BG290" s="152">
        <f>IF(U290="zákl. přenesená",N290,0)</f>
        <v>0</v>
      </c>
      <c r="BH290" s="152">
        <f>IF(U290="sníž. přenesená",N290,0)</f>
        <v>0</v>
      </c>
      <c r="BI290" s="152">
        <f>IF(U290="nulová",N290,0)</f>
        <v>0</v>
      </c>
      <c r="BJ290" s="21" t="s">
        <v>40</v>
      </c>
      <c r="BK290" s="152">
        <f>ROUND(L290*K290,2)</f>
        <v>0</v>
      </c>
      <c r="BL290" s="21" t="s">
        <v>268</v>
      </c>
      <c r="BM290" s="21" t="s">
        <v>822</v>
      </c>
    </row>
    <row r="291" s="1" customFormat="1" ht="16.5" customHeight="1">
      <c r="B291" s="45"/>
      <c r="C291" s="243" t="s">
        <v>823</v>
      </c>
      <c r="D291" s="243" t="s">
        <v>536</v>
      </c>
      <c r="E291" s="244" t="s">
        <v>824</v>
      </c>
      <c r="F291" s="245" t="s">
        <v>825</v>
      </c>
      <c r="G291" s="245"/>
      <c r="H291" s="245"/>
      <c r="I291" s="245"/>
      <c r="J291" s="246" t="s">
        <v>372</v>
      </c>
      <c r="K291" s="247">
        <v>57</v>
      </c>
      <c r="L291" s="248">
        <v>0</v>
      </c>
      <c r="M291" s="249"/>
      <c r="N291" s="250">
        <f>ROUND(L291*K291,2)</f>
        <v>0</v>
      </c>
      <c r="O291" s="234"/>
      <c r="P291" s="234"/>
      <c r="Q291" s="234"/>
      <c r="R291" s="47"/>
      <c r="T291" s="235" t="s">
        <v>22</v>
      </c>
      <c r="U291" s="55" t="s">
        <v>49</v>
      </c>
      <c r="V291" s="46"/>
      <c r="W291" s="236">
        <f>V291*K291</f>
        <v>0</v>
      </c>
      <c r="X291" s="236">
        <v>0</v>
      </c>
      <c r="Y291" s="236">
        <f>X291*K291</f>
        <v>0</v>
      </c>
      <c r="Z291" s="236">
        <v>0</v>
      </c>
      <c r="AA291" s="237">
        <f>Z291*K291</f>
        <v>0</v>
      </c>
      <c r="AR291" s="21" t="s">
        <v>414</v>
      </c>
      <c r="AT291" s="21" t="s">
        <v>536</v>
      </c>
      <c r="AU291" s="21" t="s">
        <v>93</v>
      </c>
      <c r="AY291" s="21" t="s">
        <v>219</v>
      </c>
      <c r="BE291" s="152">
        <f>IF(U291="základní",N291,0)</f>
        <v>0</v>
      </c>
      <c r="BF291" s="152">
        <f>IF(U291="snížená",N291,0)</f>
        <v>0</v>
      </c>
      <c r="BG291" s="152">
        <f>IF(U291="zákl. přenesená",N291,0)</f>
        <v>0</v>
      </c>
      <c r="BH291" s="152">
        <f>IF(U291="sníž. přenesená",N291,0)</f>
        <v>0</v>
      </c>
      <c r="BI291" s="152">
        <f>IF(U291="nulová",N291,0)</f>
        <v>0</v>
      </c>
      <c r="BJ291" s="21" t="s">
        <v>40</v>
      </c>
      <c r="BK291" s="152">
        <f>ROUND(L291*K291,2)</f>
        <v>0</v>
      </c>
      <c r="BL291" s="21" t="s">
        <v>268</v>
      </c>
      <c r="BM291" s="21" t="s">
        <v>826</v>
      </c>
    </row>
    <row r="292" s="1" customFormat="1" ht="16.5" customHeight="1">
      <c r="B292" s="45"/>
      <c r="C292" s="243" t="s">
        <v>827</v>
      </c>
      <c r="D292" s="243" t="s">
        <v>536</v>
      </c>
      <c r="E292" s="244" t="s">
        <v>828</v>
      </c>
      <c r="F292" s="245" t="s">
        <v>829</v>
      </c>
      <c r="G292" s="245"/>
      <c r="H292" s="245"/>
      <c r="I292" s="245"/>
      <c r="J292" s="246" t="s">
        <v>372</v>
      </c>
      <c r="K292" s="247">
        <v>4</v>
      </c>
      <c r="L292" s="248">
        <v>0</v>
      </c>
      <c r="M292" s="249"/>
      <c r="N292" s="250">
        <f>ROUND(L292*K292,2)</f>
        <v>0</v>
      </c>
      <c r="O292" s="234"/>
      <c r="P292" s="234"/>
      <c r="Q292" s="234"/>
      <c r="R292" s="47"/>
      <c r="T292" s="235" t="s">
        <v>22</v>
      </c>
      <c r="U292" s="55" t="s">
        <v>49</v>
      </c>
      <c r="V292" s="46"/>
      <c r="W292" s="236">
        <f>V292*K292</f>
        <v>0</v>
      </c>
      <c r="X292" s="236">
        <v>0</v>
      </c>
      <c r="Y292" s="236">
        <f>X292*K292</f>
        <v>0</v>
      </c>
      <c r="Z292" s="236">
        <v>0</v>
      </c>
      <c r="AA292" s="237">
        <f>Z292*K292</f>
        <v>0</v>
      </c>
      <c r="AR292" s="21" t="s">
        <v>414</v>
      </c>
      <c r="AT292" s="21" t="s">
        <v>536</v>
      </c>
      <c r="AU292" s="21" t="s">
        <v>93</v>
      </c>
      <c r="AY292" s="21" t="s">
        <v>219</v>
      </c>
      <c r="BE292" s="152">
        <f>IF(U292="základní",N292,0)</f>
        <v>0</v>
      </c>
      <c r="BF292" s="152">
        <f>IF(U292="snížená",N292,0)</f>
        <v>0</v>
      </c>
      <c r="BG292" s="152">
        <f>IF(U292="zákl. přenesená",N292,0)</f>
        <v>0</v>
      </c>
      <c r="BH292" s="152">
        <f>IF(U292="sníž. přenesená",N292,0)</f>
        <v>0</v>
      </c>
      <c r="BI292" s="152">
        <f>IF(U292="nulová",N292,0)</f>
        <v>0</v>
      </c>
      <c r="BJ292" s="21" t="s">
        <v>40</v>
      </c>
      <c r="BK292" s="152">
        <f>ROUND(L292*K292,2)</f>
        <v>0</v>
      </c>
      <c r="BL292" s="21" t="s">
        <v>268</v>
      </c>
      <c r="BM292" s="21" t="s">
        <v>830</v>
      </c>
    </row>
    <row r="293" s="1" customFormat="1" ht="16.5" customHeight="1">
      <c r="B293" s="45"/>
      <c r="C293" s="243" t="s">
        <v>831</v>
      </c>
      <c r="D293" s="243" t="s">
        <v>536</v>
      </c>
      <c r="E293" s="244" t="s">
        <v>832</v>
      </c>
      <c r="F293" s="245" t="s">
        <v>833</v>
      </c>
      <c r="G293" s="245"/>
      <c r="H293" s="245"/>
      <c r="I293" s="245"/>
      <c r="J293" s="246" t="s">
        <v>372</v>
      </c>
      <c r="K293" s="247">
        <v>2</v>
      </c>
      <c r="L293" s="248">
        <v>0</v>
      </c>
      <c r="M293" s="249"/>
      <c r="N293" s="250">
        <f>ROUND(L293*K293,2)</f>
        <v>0</v>
      </c>
      <c r="O293" s="234"/>
      <c r="P293" s="234"/>
      <c r="Q293" s="234"/>
      <c r="R293" s="47"/>
      <c r="T293" s="235" t="s">
        <v>22</v>
      </c>
      <c r="U293" s="55" t="s">
        <v>49</v>
      </c>
      <c r="V293" s="46"/>
      <c r="W293" s="236">
        <f>V293*K293</f>
        <v>0</v>
      </c>
      <c r="X293" s="236">
        <v>0</v>
      </c>
      <c r="Y293" s="236">
        <f>X293*K293</f>
        <v>0</v>
      </c>
      <c r="Z293" s="236">
        <v>0</v>
      </c>
      <c r="AA293" s="237">
        <f>Z293*K293</f>
        <v>0</v>
      </c>
      <c r="AR293" s="21" t="s">
        <v>414</v>
      </c>
      <c r="AT293" s="21" t="s">
        <v>536</v>
      </c>
      <c r="AU293" s="21" t="s">
        <v>93</v>
      </c>
      <c r="AY293" s="21" t="s">
        <v>219</v>
      </c>
      <c r="BE293" s="152">
        <f>IF(U293="základní",N293,0)</f>
        <v>0</v>
      </c>
      <c r="BF293" s="152">
        <f>IF(U293="snížená",N293,0)</f>
        <v>0</v>
      </c>
      <c r="BG293" s="152">
        <f>IF(U293="zákl. přenesená",N293,0)</f>
        <v>0</v>
      </c>
      <c r="BH293" s="152">
        <f>IF(U293="sníž. přenesená",N293,0)</f>
        <v>0</v>
      </c>
      <c r="BI293" s="152">
        <f>IF(U293="nulová",N293,0)</f>
        <v>0</v>
      </c>
      <c r="BJ293" s="21" t="s">
        <v>40</v>
      </c>
      <c r="BK293" s="152">
        <f>ROUND(L293*K293,2)</f>
        <v>0</v>
      </c>
      <c r="BL293" s="21" t="s">
        <v>268</v>
      </c>
      <c r="BM293" s="21" t="s">
        <v>834</v>
      </c>
    </row>
    <row r="294" s="1" customFormat="1" ht="16.5" customHeight="1">
      <c r="B294" s="45"/>
      <c r="C294" s="227" t="s">
        <v>835</v>
      </c>
      <c r="D294" s="227" t="s">
        <v>220</v>
      </c>
      <c r="E294" s="228" t="s">
        <v>836</v>
      </c>
      <c r="F294" s="229" t="s">
        <v>837</v>
      </c>
      <c r="G294" s="229"/>
      <c r="H294" s="229"/>
      <c r="I294" s="229"/>
      <c r="J294" s="230" t="s">
        <v>429</v>
      </c>
      <c r="K294" s="231">
        <v>163.19999999999999</v>
      </c>
      <c r="L294" s="232">
        <v>0</v>
      </c>
      <c r="M294" s="233"/>
      <c r="N294" s="234">
        <f>ROUND(L294*K294,2)</f>
        <v>0</v>
      </c>
      <c r="O294" s="234"/>
      <c r="P294" s="234"/>
      <c r="Q294" s="234"/>
      <c r="R294" s="47"/>
      <c r="T294" s="235" t="s">
        <v>22</v>
      </c>
      <c r="U294" s="55" t="s">
        <v>49</v>
      </c>
      <c r="V294" s="46"/>
      <c r="W294" s="236">
        <f>V294*K294</f>
        <v>0</v>
      </c>
      <c r="X294" s="236">
        <v>0</v>
      </c>
      <c r="Y294" s="236">
        <f>X294*K294</f>
        <v>0</v>
      </c>
      <c r="Z294" s="236">
        <v>0</v>
      </c>
      <c r="AA294" s="237">
        <f>Z294*K294</f>
        <v>0</v>
      </c>
      <c r="AR294" s="21" t="s">
        <v>268</v>
      </c>
      <c r="AT294" s="21" t="s">
        <v>220</v>
      </c>
      <c r="AU294" s="21" t="s">
        <v>93</v>
      </c>
      <c r="AY294" s="21" t="s">
        <v>219</v>
      </c>
      <c r="BE294" s="152">
        <f>IF(U294="základní",N294,0)</f>
        <v>0</v>
      </c>
      <c r="BF294" s="152">
        <f>IF(U294="snížená",N294,0)</f>
        <v>0</v>
      </c>
      <c r="BG294" s="152">
        <f>IF(U294="zákl. přenesená",N294,0)</f>
        <v>0</v>
      </c>
      <c r="BH294" s="152">
        <f>IF(U294="sníž. přenesená",N294,0)</f>
        <v>0</v>
      </c>
      <c r="BI294" s="152">
        <f>IF(U294="nulová",N294,0)</f>
        <v>0</v>
      </c>
      <c r="BJ294" s="21" t="s">
        <v>40</v>
      </c>
      <c r="BK294" s="152">
        <f>ROUND(L294*K294,2)</f>
        <v>0</v>
      </c>
      <c r="BL294" s="21" t="s">
        <v>268</v>
      </c>
      <c r="BM294" s="21" t="s">
        <v>838</v>
      </c>
    </row>
    <row r="295" s="1" customFormat="1" ht="25.5" customHeight="1">
      <c r="B295" s="45"/>
      <c r="C295" s="243" t="s">
        <v>839</v>
      </c>
      <c r="D295" s="243" t="s">
        <v>536</v>
      </c>
      <c r="E295" s="244" t="s">
        <v>840</v>
      </c>
      <c r="F295" s="245" t="s">
        <v>841</v>
      </c>
      <c r="G295" s="245"/>
      <c r="H295" s="245"/>
      <c r="I295" s="245"/>
      <c r="J295" s="246" t="s">
        <v>223</v>
      </c>
      <c r="K295" s="247">
        <v>36.899999999999999</v>
      </c>
      <c r="L295" s="248">
        <v>0</v>
      </c>
      <c r="M295" s="249"/>
      <c r="N295" s="250">
        <f>ROUND(L295*K295,2)</f>
        <v>0</v>
      </c>
      <c r="O295" s="234"/>
      <c r="P295" s="234"/>
      <c r="Q295" s="234"/>
      <c r="R295" s="47"/>
      <c r="T295" s="235" t="s">
        <v>22</v>
      </c>
      <c r="U295" s="55" t="s">
        <v>49</v>
      </c>
      <c r="V295" s="46"/>
      <c r="W295" s="236">
        <f>V295*K295</f>
        <v>0</v>
      </c>
      <c r="X295" s="236">
        <v>0</v>
      </c>
      <c r="Y295" s="236">
        <f>X295*K295</f>
        <v>0</v>
      </c>
      <c r="Z295" s="236">
        <v>0</v>
      </c>
      <c r="AA295" s="237">
        <f>Z295*K295</f>
        <v>0</v>
      </c>
      <c r="AR295" s="21" t="s">
        <v>414</v>
      </c>
      <c r="AT295" s="21" t="s">
        <v>536</v>
      </c>
      <c r="AU295" s="21" t="s">
        <v>93</v>
      </c>
      <c r="AY295" s="21" t="s">
        <v>219</v>
      </c>
      <c r="BE295" s="152">
        <f>IF(U295="základní",N295,0)</f>
        <v>0</v>
      </c>
      <c r="BF295" s="152">
        <f>IF(U295="snížená",N295,0)</f>
        <v>0</v>
      </c>
      <c r="BG295" s="152">
        <f>IF(U295="zákl. přenesená",N295,0)</f>
        <v>0</v>
      </c>
      <c r="BH295" s="152">
        <f>IF(U295="sníž. přenesená",N295,0)</f>
        <v>0</v>
      </c>
      <c r="BI295" s="152">
        <f>IF(U295="nulová",N295,0)</f>
        <v>0</v>
      </c>
      <c r="BJ295" s="21" t="s">
        <v>40</v>
      </c>
      <c r="BK295" s="152">
        <f>ROUND(L295*K295,2)</f>
        <v>0</v>
      </c>
      <c r="BL295" s="21" t="s">
        <v>268</v>
      </c>
      <c r="BM295" s="21" t="s">
        <v>842</v>
      </c>
    </row>
    <row r="296" s="1" customFormat="1" ht="25.5" customHeight="1">
      <c r="B296" s="45"/>
      <c r="C296" s="243" t="s">
        <v>843</v>
      </c>
      <c r="D296" s="243" t="s">
        <v>536</v>
      </c>
      <c r="E296" s="244" t="s">
        <v>844</v>
      </c>
      <c r="F296" s="245" t="s">
        <v>845</v>
      </c>
      <c r="G296" s="245"/>
      <c r="H296" s="245"/>
      <c r="I296" s="245"/>
      <c r="J296" s="246" t="s">
        <v>846</v>
      </c>
      <c r="K296" s="247">
        <v>24</v>
      </c>
      <c r="L296" s="248">
        <v>0</v>
      </c>
      <c r="M296" s="249"/>
      <c r="N296" s="250">
        <f>ROUND(L296*K296,2)</f>
        <v>0</v>
      </c>
      <c r="O296" s="234"/>
      <c r="P296" s="234"/>
      <c r="Q296" s="234"/>
      <c r="R296" s="47"/>
      <c r="T296" s="235" t="s">
        <v>22</v>
      </c>
      <c r="U296" s="55" t="s">
        <v>49</v>
      </c>
      <c r="V296" s="46"/>
      <c r="W296" s="236">
        <f>V296*K296</f>
        <v>0</v>
      </c>
      <c r="X296" s="236">
        <v>0</v>
      </c>
      <c r="Y296" s="236">
        <f>X296*K296</f>
        <v>0</v>
      </c>
      <c r="Z296" s="236">
        <v>0</v>
      </c>
      <c r="AA296" s="237">
        <f>Z296*K296</f>
        <v>0</v>
      </c>
      <c r="AR296" s="21" t="s">
        <v>414</v>
      </c>
      <c r="AT296" s="21" t="s">
        <v>536</v>
      </c>
      <c r="AU296" s="21" t="s">
        <v>93</v>
      </c>
      <c r="AY296" s="21" t="s">
        <v>219</v>
      </c>
      <c r="BE296" s="152">
        <f>IF(U296="základní",N296,0)</f>
        <v>0</v>
      </c>
      <c r="BF296" s="152">
        <f>IF(U296="snížená",N296,0)</f>
        <v>0</v>
      </c>
      <c r="BG296" s="152">
        <f>IF(U296="zákl. přenesená",N296,0)</f>
        <v>0</v>
      </c>
      <c r="BH296" s="152">
        <f>IF(U296="sníž. přenesená",N296,0)</f>
        <v>0</v>
      </c>
      <c r="BI296" s="152">
        <f>IF(U296="nulová",N296,0)</f>
        <v>0</v>
      </c>
      <c r="BJ296" s="21" t="s">
        <v>40</v>
      </c>
      <c r="BK296" s="152">
        <f>ROUND(L296*K296,2)</f>
        <v>0</v>
      </c>
      <c r="BL296" s="21" t="s">
        <v>268</v>
      </c>
      <c r="BM296" s="21" t="s">
        <v>847</v>
      </c>
    </row>
    <row r="297" s="1" customFormat="1" ht="25.5" customHeight="1">
      <c r="B297" s="45"/>
      <c r="C297" s="243" t="s">
        <v>848</v>
      </c>
      <c r="D297" s="243" t="s">
        <v>536</v>
      </c>
      <c r="E297" s="244" t="s">
        <v>849</v>
      </c>
      <c r="F297" s="245" t="s">
        <v>850</v>
      </c>
      <c r="G297" s="245"/>
      <c r="H297" s="245"/>
      <c r="I297" s="245"/>
      <c r="J297" s="246" t="s">
        <v>846</v>
      </c>
      <c r="K297" s="247">
        <v>48</v>
      </c>
      <c r="L297" s="248">
        <v>0</v>
      </c>
      <c r="M297" s="249"/>
      <c r="N297" s="250">
        <f>ROUND(L297*K297,2)</f>
        <v>0</v>
      </c>
      <c r="O297" s="234"/>
      <c r="P297" s="234"/>
      <c r="Q297" s="234"/>
      <c r="R297" s="47"/>
      <c r="T297" s="235" t="s">
        <v>22</v>
      </c>
      <c r="U297" s="55" t="s">
        <v>49</v>
      </c>
      <c r="V297" s="46"/>
      <c r="W297" s="236">
        <f>V297*K297</f>
        <v>0</v>
      </c>
      <c r="X297" s="236">
        <v>0</v>
      </c>
      <c r="Y297" s="236">
        <f>X297*K297</f>
        <v>0</v>
      </c>
      <c r="Z297" s="236">
        <v>0</v>
      </c>
      <c r="AA297" s="237">
        <f>Z297*K297</f>
        <v>0</v>
      </c>
      <c r="AR297" s="21" t="s">
        <v>414</v>
      </c>
      <c r="AT297" s="21" t="s">
        <v>536</v>
      </c>
      <c r="AU297" s="21" t="s">
        <v>93</v>
      </c>
      <c r="AY297" s="21" t="s">
        <v>219</v>
      </c>
      <c r="BE297" s="152">
        <f>IF(U297="základní",N297,0)</f>
        <v>0</v>
      </c>
      <c r="BF297" s="152">
        <f>IF(U297="snížená",N297,0)</f>
        <v>0</v>
      </c>
      <c r="BG297" s="152">
        <f>IF(U297="zákl. přenesená",N297,0)</f>
        <v>0</v>
      </c>
      <c r="BH297" s="152">
        <f>IF(U297="sníž. přenesená",N297,0)</f>
        <v>0</v>
      </c>
      <c r="BI297" s="152">
        <f>IF(U297="nulová",N297,0)</f>
        <v>0</v>
      </c>
      <c r="BJ297" s="21" t="s">
        <v>40</v>
      </c>
      <c r="BK297" s="152">
        <f>ROUND(L297*K297,2)</f>
        <v>0</v>
      </c>
      <c r="BL297" s="21" t="s">
        <v>268</v>
      </c>
      <c r="BM297" s="21" t="s">
        <v>851</v>
      </c>
    </row>
    <row r="298" s="1" customFormat="1" ht="16.5" customHeight="1">
      <c r="B298" s="45"/>
      <c r="C298" s="243" t="s">
        <v>852</v>
      </c>
      <c r="D298" s="243" t="s">
        <v>536</v>
      </c>
      <c r="E298" s="244" t="s">
        <v>853</v>
      </c>
      <c r="F298" s="245" t="s">
        <v>854</v>
      </c>
      <c r="G298" s="245"/>
      <c r="H298" s="245"/>
      <c r="I298" s="245"/>
      <c r="J298" s="246" t="s">
        <v>372</v>
      </c>
      <c r="K298" s="247">
        <v>1</v>
      </c>
      <c r="L298" s="248">
        <v>0</v>
      </c>
      <c r="M298" s="249"/>
      <c r="N298" s="250">
        <f>ROUND(L298*K298,2)</f>
        <v>0</v>
      </c>
      <c r="O298" s="234"/>
      <c r="P298" s="234"/>
      <c r="Q298" s="234"/>
      <c r="R298" s="47"/>
      <c r="T298" s="235" t="s">
        <v>22</v>
      </c>
      <c r="U298" s="55" t="s">
        <v>49</v>
      </c>
      <c r="V298" s="46"/>
      <c r="W298" s="236">
        <f>V298*K298</f>
        <v>0</v>
      </c>
      <c r="X298" s="236">
        <v>0</v>
      </c>
      <c r="Y298" s="236">
        <f>X298*K298</f>
        <v>0</v>
      </c>
      <c r="Z298" s="236">
        <v>0</v>
      </c>
      <c r="AA298" s="237">
        <f>Z298*K298</f>
        <v>0</v>
      </c>
      <c r="AR298" s="21" t="s">
        <v>414</v>
      </c>
      <c r="AT298" s="21" t="s">
        <v>536</v>
      </c>
      <c r="AU298" s="21" t="s">
        <v>93</v>
      </c>
      <c r="AY298" s="21" t="s">
        <v>219</v>
      </c>
      <c r="BE298" s="152">
        <f>IF(U298="základní",N298,0)</f>
        <v>0</v>
      </c>
      <c r="BF298" s="152">
        <f>IF(U298="snížená",N298,0)</f>
        <v>0</v>
      </c>
      <c r="BG298" s="152">
        <f>IF(U298="zákl. přenesená",N298,0)</f>
        <v>0</v>
      </c>
      <c r="BH298" s="152">
        <f>IF(U298="sníž. přenesená",N298,0)</f>
        <v>0</v>
      </c>
      <c r="BI298" s="152">
        <f>IF(U298="nulová",N298,0)</f>
        <v>0</v>
      </c>
      <c r="BJ298" s="21" t="s">
        <v>40</v>
      </c>
      <c r="BK298" s="152">
        <f>ROUND(L298*K298,2)</f>
        <v>0</v>
      </c>
      <c r="BL298" s="21" t="s">
        <v>268</v>
      </c>
      <c r="BM298" s="21" t="s">
        <v>855</v>
      </c>
    </row>
    <row r="299" s="1" customFormat="1" ht="25.5" customHeight="1">
      <c r="B299" s="45"/>
      <c r="C299" s="227" t="s">
        <v>856</v>
      </c>
      <c r="D299" s="227" t="s">
        <v>220</v>
      </c>
      <c r="E299" s="228" t="s">
        <v>857</v>
      </c>
      <c r="F299" s="229" t="s">
        <v>858</v>
      </c>
      <c r="G299" s="229"/>
      <c r="H299" s="229"/>
      <c r="I299" s="229"/>
      <c r="J299" s="230" t="s">
        <v>429</v>
      </c>
      <c r="K299" s="231">
        <v>247.19999999999999</v>
      </c>
      <c r="L299" s="232">
        <v>0</v>
      </c>
      <c r="M299" s="233"/>
      <c r="N299" s="234">
        <f>ROUND(L299*K299,2)</f>
        <v>0</v>
      </c>
      <c r="O299" s="234"/>
      <c r="P299" s="234"/>
      <c r="Q299" s="234"/>
      <c r="R299" s="47"/>
      <c r="T299" s="235" t="s">
        <v>22</v>
      </c>
      <c r="U299" s="55" t="s">
        <v>49</v>
      </c>
      <c r="V299" s="46"/>
      <c r="W299" s="236">
        <f>V299*K299</f>
        <v>0</v>
      </c>
      <c r="X299" s="236">
        <v>0</v>
      </c>
      <c r="Y299" s="236">
        <f>X299*K299</f>
        <v>0</v>
      </c>
      <c r="Z299" s="236">
        <v>0</v>
      </c>
      <c r="AA299" s="237">
        <f>Z299*K299</f>
        <v>0</v>
      </c>
      <c r="AR299" s="21" t="s">
        <v>268</v>
      </c>
      <c r="AT299" s="21" t="s">
        <v>220</v>
      </c>
      <c r="AU299" s="21" t="s">
        <v>93</v>
      </c>
      <c r="AY299" s="21" t="s">
        <v>219</v>
      </c>
      <c r="BE299" s="152">
        <f>IF(U299="základní",N299,0)</f>
        <v>0</v>
      </c>
      <c r="BF299" s="152">
        <f>IF(U299="snížená",N299,0)</f>
        <v>0</v>
      </c>
      <c r="BG299" s="152">
        <f>IF(U299="zákl. přenesená",N299,0)</f>
        <v>0</v>
      </c>
      <c r="BH299" s="152">
        <f>IF(U299="sníž. přenesená",N299,0)</f>
        <v>0</v>
      </c>
      <c r="BI299" s="152">
        <f>IF(U299="nulová",N299,0)</f>
        <v>0</v>
      </c>
      <c r="BJ299" s="21" t="s">
        <v>40</v>
      </c>
      <c r="BK299" s="152">
        <f>ROUND(L299*K299,2)</f>
        <v>0</v>
      </c>
      <c r="BL299" s="21" t="s">
        <v>268</v>
      </c>
      <c r="BM299" s="21" t="s">
        <v>859</v>
      </c>
    </row>
    <row r="300" s="1" customFormat="1" ht="25.5" customHeight="1">
      <c r="B300" s="45"/>
      <c r="C300" s="243" t="s">
        <v>860</v>
      </c>
      <c r="D300" s="243" t="s">
        <v>536</v>
      </c>
      <c r="E300" s="244" t="s">
        <v>861</v>
      </c>
      <c r="F300" s="245" t="s">
        <v>862</v>
      </c>
      <c r="G300" s="245"/>
      <c r="H300" s="245"/>
      <c r="I300" s="245"/>
      <c r="J300" s="246" t="s">
        <v>429</v>
      </c>
      <c r="K300" s="247">
        <v>259.56</v>
      </c>
      <c r="L300" s="248">
        <v>0</v>
      </c>
      <c r="M300" s="249"/>
      <c r="N300" s="250">
        <f>ROUND(L300*K300,2)</f>
        <v>0</v>
      </c>
      <c r="O300" s="234"/>
      <c r="P300" s="234"/>
      <c r="Q300" s="234"/>
      <c r="R300" s="47"/>
      <c r="T300" s="235" t="s">
        <v>22</v>
      </c>
      <c r="U300" s="55" t="s">
        <v>49</v>
      </c>
      <c r="V300" s="46"/>
      <c r="W300" s="236">
        <f>V300*K300</f>
        <v>0</v>
      </c>
      <c r="X300" s="236">
        <v>0.00050000000000000001</v>
      </c>
      <c r="Y300" s="236">
        <f>X300*K300</f>
        <v>0.12978000000000001</v>
      </c>
      <c r="Z300" s="236">
        <v>0</v>
      </c>
      <c r="AA300" s="237">
        <f>Z300*K300</f>
        <v>0</v>
      </c>
      <c r="AR300" s="21" t="s">
        <v>414</v>
      </c>
      <c r="AT300" s="21" t="s">
        <v>536</v>
      </c>
      <c r="AU300" s="21" t="s">
        <v>93</v>
      </c>
      <c r="AY300" s="21" t="s">
        <v>219</v>
      </c>
      <c r="BE300" s="152">
        <f>IF(U300="základní",N300,0)</f>
        <v>0</v>
      </c>
      <c r="BF300" s="152">
        <f>IF(U300="snížená",N300,0)</f>
        <v>0</v>
      </c>
      <c r="BG300" s="152">
        <f>IF(U300="zákl. přenesená",N300,0)</f>
        <v>0</v>
      </c>
      <c r="BH300" s="152">
        <f>IF(U300="sníž. přenesená",N300,0)</f>
        <v>0</v>
      </c>
      <c r="BI300" s="152">
        <f>IF(U300="nulová",N300,0)</f>
        <v>0</v>
      </c>
      <c r="BJ300" s="21" t="s">
        <v>40</v>
      </c>
      <c r="BK300" s="152">
        <f>ROUND(L300*K300,2)</f>
        <v>0</v>
      </c>
      <c r="BL300" s="21" t="s">
        <v>268</v>
      </c>
      <c r="BM300" s="21" t="s">
        <v>863</v>
      </c>
    </row>
    <row r="301" s="1" customFormat="1" ht="16.5" customHeight="1">
      <c r="B301" s="45"/>
      <c r="C301" s="227" t="s">
        <v>864</v>
      </c>
      <c r="D301" s="227" t="s">
        <v>220</v>
      </c>
      <c r="E301" s="228" t="s">
        <v>865</v>
      </c>
      <c r="F301" s="229" t="s">
        <v>866</v>
      </c>
      <c r="G301" s="229"/>
      <c r="H301" s="229"/>
      <c r="I301" s="229"/>
      <c r="J301" s="230" t="s">
        <v>429</v>
      </c>
      <c r="K301" s="231">
        <v>163.19999999999999</v>
      </c>
      <c r="L301" s="232">
        <v>0</v>
      </c>
      <c r="M301" s="233"/>
      <c r="N301" s="234">
        <f>ROUND(L301*K301,2)</f>
        <v>0</v>
      </c>
      <c r="O301" s="234"/>
      <c r="P301" s="234"/>
      <c r="Q301" s="234"/>
      <c r="R301" s="47"/>
      <c r="T301" s="235" t="s">
        <v>22</v>
      </c>
      <c r="U301" s="55" t="s">
        <v>49</v>
      </c>
      <c r="V301" s="46"/>
      <c r="W301" s="236">
        <f>V301*K301</f>
        <v>0</v>
      </c>
      <c r="X301" s="236">
        <v>0</v>
      </c>
      <c r="Y301" s="236">
        <f>X301*K301</f>
        <v>0</v>
      </c>
      <c r="Z301" s="236">
        <v>0</v>
      </c>
      <c r="AA301" s="237">
        <f>Z301*K301</f>
        <v>0</v>
      </c>
      <c r="AR301" s="21" t="s">
        <v>268</v>
      </c>
      <c r="AT301" s="21" t="s">
        <v>220</v>
      </c>
      <c r="AU301" s="21" t="s">
        <v>93</v>
      </c>
      <c r="AY301" s="21" t="s">
        <v>219</v>
      </c>
      <c r="BE301" s="152">
        <f>IF(U301="základní",N301,0)</f>
        <v>0</v>
      </c>
      <c r="BF301" s="152">
        <f>IF(U301="snížená",N301,0)</f>
        <v>0</v>
      </c>
      <c r="BG301" s="152">
        <f>IF(U301="zákl. přenesená",N301,0)</f>
        <v>0</v>
      </c>
      <c r="BH301" s="152">
        <f>IF(U301="sníž. přenesená",N301,0)</f>
        <v>0</v>
      </c>
      <c r="BI301" s="152">
        <f>IF(U301="nulová",N301,0)</f>
        <v>0</v>
      </c>
      <c r="BJ301" s="21" t="s">
        <v>40</v>
      </c>
      <c r="BK301" s="152">
        <f>ROUND(L301*K301,2)</f>
        <v>0</v>
      </c>
      <c r="BL301" s="21" t="s">
        <v>268</v>
      </c>
      <c r="BM301" s="21" t="s">
        <v>867</v>
      </c>
    </row>
    <row r="302" s="1" customFormat="1" ht="16.5" customHeight="1">
      <c r="B302" s="45"/>
      <c r="C302" s="243" t="s">
        <v>868</v>
      </c>
      <c r="D302" s="243" t="s">
        <v>536</v>
      </c>
      <c r="E302" s="244" t="s">
        <v>869</v>
      </c>
      <c r="F302" s="245" t="s">
        <v>870</v>
      </c>
      <c r="G302" s="245"/>
      <c r="H302" s="245"/>
      <c r="I302" s="245"/>
      <c r="J302" s="246" t="s">
        <v>429</v>
      </c>
      <c r="K302" s="247">
        <v>168</v>
      </c>
      <c r="L302" s="248">
        <v>0</v>
      </c>
      <c r="M302" s="249"/>
      <c r="N302" s="250">
        <f>ROUND(L302*K302,2)</f>
        <v>0</v>
      </c>
      <c r="O302" s="234"/>
      <c r="P302" s="234"/>
      <c r="Q302" s="234"/>
      <c r="R302" s="47"/>
      <c r="T302" s="235" t="s">
        <v>22</v>
      </c>
      <c r="U302" s="55" t="s">
        <v>49</v>
      </c>
      <c r="V302" s="46"/>
      <c r="W302" s="236">
        <f>V302*K302</f>
        <v>0</v>
      </c>
      <c r="X302" s="236">
        <v>0</v>
      </c>
      <c r="Y302" s="236">
        <f>X302*K302</f>
        <v>0</v>
      </c>
      <c r="Z302" s="236">
        <v>0</v>
      </c>
      <c r="AA302" s="237">
        <f>Z302*K302</f>
        <v>0</v>
      </c>
      <c r="AR302" s="21" t="s">
        <v>414</v>
      </c>
      <c r="AT302" s="21" t="s">
        <v>536</v>
      </c>
      <c r="AU302" s="21" t="s">
        <v>93</v>
      </c>
      <c r="AY302" s="21" t="s">
        <v>219</v>
      </c>
      <c r="BE302" s="152">
        <f>IF(U302="základní",N302,0)</f>
        <v>0</v>
      </c>
      <c r="BF302" s="152">
        <f>IF(U302="snížená",N302,0)</f>
        <v>0</v>
      </c>
      <c r="BG302" s="152">
        <f>IF(U302="zákl. přenesená",N302,0)</f>
        <v>0</v>
      </c>
      <c r="BH302" s="152">
        <f>IF(U302="sníž. přenesená",N302,0)</f>
        <v>0</v>
      </c>
      <c r="BI302" s="152">
        <f>IF(U302="nulová",N302,0)</f>
        <v>0</v>
      </c>
      <c r="BJ302" s="21" t="s">
        <v>40</v>
      </c>
      <c r="BK302" s="152">
        <f>ROUND(L302*K302,2)</f>
        <v>0</v>
      </c>
      <c r="BL302" s="21" t="s">
        <v>268</v>
      </c>
      <c r="BM302" s="21" t="s">
        <v>871</v>
      </c>
    </row>
    <row r="303" s="1" customFormat="1" ht="16.5" customHeight="1">
      <c r="B303" s="45"/>
      <c r="C303" s="227" t="s">
        <v>872</v>
      </c>
      <c r="D303" s="227" t="s">
        <v>220</v>
      </c>
      <c r="E303" s="228" t="s">
        <v>873</v>
      </c>
      <c r="F303" s="229" t="s">
        <v>874</v>
      </c>
      <c r="G303" s="229"/>
      <c r="H303" s="229"/>
      <c r="I303" s="229"/>
      <c r="J303" s="230" t="s">
        <v>372</v>
      </c>
      <c r="K303" s="231">
        <v>180</v>
      </c>
      <c r="L303" s="232">
        <v>0</v>
      </c>
      <c r="M303" s="233"/>
      <c r="N303" s="234">
        <f>ROUND(L303*K303,2)</f>
        <v>0</v>
      </c>
      <c r="O303" s="234"/>
      <c r="P303" s="234"/>
      <c r="Q303" s="234"/>
      <c r="R303" s="47"/>
      <c r="T303" s="235" t="s">
        <v>22</v>
      </c>
      <c r="U303" s="55" t="s">
        <v>49</v>
      </c>
      <c r="V303" s="46"/>
      <c r="W303" s="236">
        <f>V303*K303</f>
        <v>0</v>
      </c>
      <c r="X303" s="236">
        <v>0</v>
      </c>
      <c r="Y303" s="236">
        <f>X303*K303</f>
        <v>0</v>
      </c>
      <c r="Z303" s="236">
        <v>0</v>
      </c>
      <c r="AA303" s="237">
        <f>Z303*K303</f>
        <v>0</v>
      </c>
      <c r="AR303" s="21" t="s">
        <v>268</v>
      </c>
      <c r="AT303" s="21" t="s">
        <v>220</v>
      </c>
      <c r="AU303" s="21" t="s">
        <v>93</v>
      </c>
      <c r="AY303" s="21" t="s">
        <v>219</v>
      </c>
      <c r="BE303" s="152">
        <f>IF(U303="základní",N303,0)</f>
        <v>0</v>
      </c>
      <c r="BF303" s="152">
        <f>IF(U303="snížená",N303,0)</f>
        <v>0</v>
      </c>
      <c r="BG303" s="152">
        <f>IF(U303="zákl. přenesená",N303,0)</f>
        <v>0</v>
      </c>
      <c r="BH303" s="152">
        <f>IF(U303="sníž. přenesená",N303,0)</f>
        <v>0</v>
      </c>
      <c r="BI303" s="152">
        <f>IF(U303="nulová",N303,0)</f>
        <v>0</v>
      </c>
      <c r="BJ303" s="21" t="s">
        <v>40</v>
      </c>
      <c r="BK303" s="152">
        <f>ROUND(L303*K303,2)</f>
        <v>0</v>
      </c>
      <c r="BL303" s="21" t="s">
        <v>268</v>
      </c>
      <c r="BM303" s="21" t="s">
        <v>875</v>
      </c>
    </row>
    <row r="304" s="1" customFormat="1" ht="25.5" customHeight="1">
      <c r="B304" s="45"/>
      <c r="C304" s="243" t="s">
        <v>876</v>
      </c>
      <c r="D304" s="243" t="s">
        <v>536</v>
      </c>
      <c r="E304" s="244" t="s">
        <v>877</v>
      </c>
      <c r="F304" s="245" t="s">
        <v>878</v>
      </c>
      <c r="G304" s="245"/>
      <c r="H304" s="245"/>
      <c r="I304" s="245"/>
      <c r="J304" s="246" t="s">
        <v>372</v>
      </c>
      <c r="K304" s="247">
        <v>180</v>
      </c>
      <c r="L304" s="248">
        <v>0</v>
      </c>
      <c r="M304" s="249"/>
      <c r="N304" s="250">
        <f>ROUND(L304*K304,2)</f>
        <v>0</v>
      </c>
      <c r="O304" s="234"/>
      <c r="P304" s="234"/>
      <c r="Q304" s="234"/>
      <c r="R304" s="47"/>
      <c r="T304" s="235" t="s">
        <v>22</v>
      </c>
      <c r="U304" s="55" t="s">
        <v>49</v>
      </c>
      <c r="V304" s="46"/>
      <c r="W304" s="236">
        <f>V304*K304</f>
        <v>0</v>
      </c>
      <c r="X304" s="236">
        <v>0</v>
      </c>
      <c r="Y304" s="236">
        <f>X304*K304</f>
        <v>0</v>
      </c>
      <c r="Z304" s="236">
        <v>0</v>
      </c>
      <c r="AA304" s="237">
        <f>Z304*K304</f>
        <v>0</v>
      </c>
      <c r="AR304" s="21" t="s">
        <v>414</v>
      </c>
      <c r="AT304" s="21" t="s">
        <v>536</v>
      </c>
      <c r="AU304" s="21" t="s">
        <v>93</v>
      </c>
      <c r="AY304" s="21" t="s">
        <v>219</v>
      </c>
      <c r="BE304" s="152">
        <f>IF(U304="základní",N304,0)</f>
        <v>0</v>
      </c>
      <c r="BF304" s="152">
        <f>IF(U304="snížená",N304,0)</f>
        <v>0</v>
      </c>
      <c r="BG304" s="152">
        <f>IF(U304="zákl. přenesená",N304,0)</f>
        <v>0</v>
      </c>
      <c r="BH304" s="152">
        <f>IF(U304="sníž. přenesená",N304,0)</f>
        <v>0</v>
      </c>
      <c r="BI304" s="152">
        <f>IF(U304="nulová",N304,0)</f>
        <v>0</v>
      </c>
      <c r="BJ304" s="21" t="s">
        <v>40</v>
      </c>
      <c r="BK304" s="152">
        <f>ROUND(L304*K304,2)</f>
        <v>0</v>
      </c>
      <c r="BL304" s="21" t="s">
        <v>268</v>
      </c>
      <c r="BM304" s="21" t="s">
        <v>879</v>
      </c>
    </row>
    <row r="305" s="1" customFormat="1" ht="25.5" customHeight="1">
      <c r="B305" s="45"/>
      <c r="C305" s="227" t="s">
        <v>880</v>
      </c>
      <c r="D305" s="227" t="s">
        <v>220</v>
      </c>
      <c r="E305" s="228" t="s">
        <v>881</v>
      </c>
      <c r="F305" s="229" t="s">
        <v>882</v>
      </c>
      <c r="G305" s="229"/>
      <c r="H305" s="229"/>
      <c r="I305" s="229"/>
      <c r="J305" s="230" t="s">
        <v>372</v>
      </c>
      <c r="K305" s="231">
        <v>4</v>
      </c>
      <c r="L305" s="232">
        <v>0</v>
      </c>
      <c r="M305" s="233"/>
      <c r="N305" s="234">
        <f>ROUND(L305*K305,2)</f>
        <v>0</v>
      </c>
      <c r="O305" s="234"/>
      <c r="P305" s="234"/>
      <c r="Q305" s="234"/>
      <c r="R305" s="47"/>
      <c r="T305" s="235" t="s">
        <v>22</v>
      </c>
      <c r="U305" s="55" t="s">
        <v>49</v>
      </c>
      <c r="V305" s="46"/>
      <c r="W305" s="236">
        <f>V305*K305</f>
        <v>0</v>
      </c>
      <c r="X305" s="236">
        <v>0</v>
      </c>
      <c r="Y305" s="236">
        <f>X305*K305</f>
        <v>0</v>
      </c>
      <c r="Z305" s="236">
        <v>0</v>
      </c>
      <c r="AA305" s="237">
        <f>Z305*K305</f>
        <v>0</v>
      </c>
      <c r="AR305" s="21" t="s">
        <v>268</v>
      </c>
      <c r="AT305" s="21" t="s">
        <v>220</v>
      </c>
      <c r="AU305" s="21" t="s">
        <v>93</v>
      </c>
      <c r="AY305" s="21" t="s">
        <v>219</v>
      </c>
      <c r="BE305" s="152">
        <f>IF(U305="základní",N305,0)</f>
        <v>0</v>
      </c>
      <c r="BF305" s="152">
        <f>IF(U305="snížená",N305,0)</f>
        <v>0</v>
      </c>
      <c r="BG305" s="152">
        <f>IF(U305="zákl. přenesená",N305,0)</f>
        <v>0</v>
      </c>
      <c r="BH305" s="152">
        <f>IF(U305="sníž. přenesená",N305,0)</f>
        <v>0</v>
      </c>
      <c r="BI305" s="152">
        <f>IF(U305="nulová",N305,0)</f>
        <v>0</v>
      </c>
      <c r="BJ305" s="21" t="s">
        <v>40</v>
      </c>
      <c r="BK305" s="152">
        <f>ROUND(L305*K305,2)</f>
        <v>0</v>
      </c>
      <c r="BL305" s="21" t="s">
        <v>268</v>
      </c>
      <c r="BM305" s="21" t="s">
        <v>883</v>
      </c>
    </row>
    <row r="306" s="1" customFormat="1" ht="25.5" customHeight="1">
      <c r="B306" s="45"/>
      <c r="C306" s="243" t="s">
        <v>884</v>
      </c>
      <c r="D306" s="243" t="s">
        <v>536</v>
      </c>
      <c r="E306" s="244" t="s">
        <v>885</v>
      </c>
      <c r="F306" s="245" t="s">
        <v>886</v>
      </c>
      <c r="G306" s="245"/>
      <c r="H306" s="245"/>
      <c r="I306" s="245"/>
      <c r="J306" s="246" t="s">
        <v>372</v>
      </c>
      <c r="K306" s="247">
        <v>4</v>
      </c>
      <c r="L306" s="248">
        <v>0</v>
      </c>
      <c r="M306" s="249"/>
      <c r="N306" s="250">
        <f>ROUND(L306*K306,2)</f>
        <v>0</v>
      </c>
      <c r="O306" s="234"/>
      <c r="P306" s="234"/>
      <c r="Q306" s="234"/>
      <c r="R306" s="47"/>
      <c r="T306" s="235" t="s">
        <v>22</v>
      </c>
      <c r="U306" s="55" t="s">
        <v>49</v>
      </c>
      <c r="V306" s="46"/>
      <c r="W306" s="236">
        <f>V306*K306</f>
        <v>0</v>
      </c>
      <c r="X306" s="236">
        <v>0</v>
      </c>
      <c r="Y306" s="236">
        <f>X306*K306</f>
        <v>0</v>
      </c>
      <c r="Z306" s="236">
        <v>0</v>
      </c>
      <c r="AA306" s="237">
        <f>Z306*K306</f>
        <v>0</v>
      </c>
      <c r="AR306" s="21" t="s">
        <v>414</v>
      </c>
      <c r="AT306" s="21" t="s">
        <v>536</v>
      </c>
      <c r="AU306" s="21" t="s">
        <v>93</v>
      </c>
      <c r="AY306" s="21" t="s">
        <v>219</v>
      </c>
      <c r="BE306" s="152">
        <f>IF(U306="základní",N306,0)</f>
        <v>0</v>
      </c>
      <c r="BF306" s="152">
        <f>IF(U306="snížená",N306,0)</f>
        <v>0</v>
      </c>
      <c r="BG306" s="152">
        <f>IF(U306="zákl. přenesená",N306,0)</f>
        <v>0</v>
      </c>
      <c r="BH306" s="152">
        <f>IF(U306="sníž. přenesená",N306,0)</f>
        <v>0</v>
      </c>
      <c r="BI306" s="152">
        <f>IF(U306="nulová",N306,0)</f>
        <v>0</v>
      </c>
      <c r="BJ306" s="21" t="s">
        <v>40</v>
      </c>
      <c r="BK306" s="152">
        <f>ROUND(L306*K306,2)</f>
        <v>0</v>
      </c>
      <c r="BL306" s="21" t="s">
        <v>268</v>
      </c>
      <c r="BM306" s="21" t="s">
        <v>887</v>
      </c>
    </row>
    <row r="307" s="1" customFormat="1" ht="25.5" customHeight="1">
      <c r="B307" s="45"/>
      <c r="C307" s="227" t="s">
        <v>888</v>
      </c>
      <c r="D307" s="227" t="s">
        <v>220</v>
      </c>
      <c r="E307" s="228" t="s">
        <v>889</v>
      </c>
      <c r="F307" s="229" t="s">
        <v>890</v>
      </c>
      <c r="G307" s="229"/>
      <c r="H307" s="229"/>
      <c r="I307" s="229"/>
      <c r="J307" s="230" t="s">
        <v>372</v>
      </c>
      <c r="K307" s="231">
        <v>8</v>
      </c>
      <c r="L307" s="232">
        <v>0</v>
      </c>
      <c r="M307" s="233"/>
      <c r="N307" s="234">
        <f>ROUND(L307*K307,2)</f>
        <v>0</v>
      </c>
      <c r="O307" s="234"/>
      <c r="P307" s="234"/>
      <c r="Q307" s="234"/>
      <c r="R307" s="47"/>
      <c r="T307" s="235" t="s">
        <v>22</v>
      </c>
      <c r="U307" s="55" t="s">
        <v>49</v>
      </c>
      <c r="V307" s="46"/>
      <c r="W307" s="236">
        <f>V307*K307</f>
        <v>0</v>
      </c>
      <c r="X307" s="236">
        <v>0</v>
      </c>
      <c r="Y307" s="236">
        <f>X307*K307</f>
        <v>0</v>
      </c>
      <c r="Z307" s="236">
        <v>0</v>
      </c>
      <c r="AA307" s="237">
        <f>Z307*K307</f>
        <v>0</v>
      </c>
      <c r="AR307" s="21" t="s">
        <v>268</v>
      </c>
      <c r="AT307" s="21" t="s">
        <v>220</v>
      </c>
      <c r="AU307" s="21" t="s">
        <v>93</v>
      </c>
      <c r="AY307" s="21" t="s">
        <v>219</v>
      </c>
      <c r="BE307" s="152">
        <f>IF(U307="základní",N307,0)</f>
        <v>0</v>
      </c>
      <c r="BF307" s="152">
        <f>IF(U307="snížená",N307,0)</f>
        <v>0</v>
      </c>
      <c r="BG307" s="152">
        <f>IF(U307="zákl. přenesená",N307,0)</f>
        <v>0</v>
      </c>
      <c r="BH307" s="152">
        <f>IF(U307="sníž. přenesená",N307,0)</f>
        <v>0</v>
      </c>
      <c r="BI307" s="152">
        <f>IF(U307="nulová",N307,0)</f>
        <v>0</v>
      </c>
      <c r="BJ307" s="21" t="s">
        <v>40</v>
      </c>
      <c r="BK307" s="152">
        <f>ROUND(L307*K307,2)</f>
        <v>0</v>
      </c>
      <c r="BL307" s="21" t="s">
        <v>268</v>
      </c>
      <c r="BM307" s="21" t="s">
        <v>891</v>
      </c>
    </row>
    <row r="308" s="1" customFormat="1" ht="16.5" customHeight="1">
      <c r="B308" s="45"/>
      <c r="C308" s="243" t="s">
        <v>892</v>
      </c>
      <c r="D308" s="243" t="s">
        <v>536</v>
      </c>
      <c r="E308" s="244" t="s">
        <v>893</v>
      </c>
      <c r="F308" s="245" t="s">
        <v>894</v>
      </c>
      <c r="G308" s="245"/>
      <c r="H308" s="245"/>
      <c r="I308" s="245"/>
      <c r="J308" s="246" t="s">
        <v>372</v>
      </c>
      <c r="K308" s="247">
        <v>8</v>
      </c>
      <c r="L308" s="248">
        <v>0</v>
      </c>
      <c r="M308" s="249"/>
      <c r="N308" s="250">
        <f>ROUND(L308*K308,2)</f>
        <v>0</v>
      </c>
      <c r="O308" s="234"/>
      <c r="P308" s="234"/>
      <c r="Q308" s="234"/>
      <c r="R308" s="47"/>
      <c r="T308" s="235" t="s">
        <v>22</v>
      </c>
      <c r="U308" s="55" t="s">
        <v>49</v>
      </c>
      <c r="V308" s="46"/>
      <c r="W308" s="236">
        <f>V308*K308</f>
        <v>0</v>
      </c>
      <c r="X308" s="236">
        <v>0</v>
      </c>
      <c r="Y308" s="236">
        <f>X308*K308</f>
        <v>0</v>
      </c>
      <c r="Z308" s="236">
        <v>0</v>
      </c>
      <c r="AA308" s="237">
        <f>Z308*K308</f>
        <v>0</v>
      </c>
      <c r="AR308" s="21" t="s">
        <v>414</v>
      </c>
      <c r="AT308" s="21" t="s">
        <v>536</v>
      </c>
      <c r="AU308" s="21" t="s">
        <v>93</v>
      </c>
      <c r="AY308" s="21" t="s">
        <v>219</v>
      </c>
      <c r="BE308" s="152">
        <f>IF(U308="základní",N308,0)</f>
        <v>0</v>
      </c>
      <c r="BF308" s="152">
        <f>IF(U308="snížená",N308,0)</f>
        <v>0</v>
      </c>
      <c r="BG308" s="152">
        <f>IF(U308="zákl. přenesená",N308,0)</f>
        <v>0</v>
      </c>
      <c r="BH308" s="152">
        <f>IF(U308="sníž. přenesená",N308,0)</f>
        <v>0</v>
      </c>
      <c r="BI308" s="152">
        <f>IF(U308="nulová",N308,0)</f>
        <v>0</v>
      </c>
      <c r="BJ308" s="21" t="s">
        <v>40</v>
      </c>
      <c r="BK308" s="152">
        <f>ROUND(L308*K308,2)</f>
        <v>0</v>
      </c>
      <c r="BL308" s="21" t="s">
        <v>268</v>
      </c>
      <c r="BM308" s="21" t="s">
        <v>895</v>
      </c>
    </row>
    <row r="309" s="1" customFormat="1" ht="16.5" customHeight="1">
      <c r="B309" s="45"/>
      <c r="C309" s="227" t="s">
        <v>896</v>
      </c>
      <c r="D309" s="227" t="s">
        <v>220</v>
      </c>
      <c r="E309" s="228" t="s">
        <v>897</v>
      </c>
      <c r="F309" s="229" t="s">
        <v>898</v>
      </c>
      <c r="G309" s="229"/>
      <c r="H309" s="229"/>
      <c r="I309" s="229"/>
      <c r="J309" s="230" t="s">
        <v>429</v>
      </c>
      <c r="K309" s="231">
        <v>64</v>
      </c>
      <c r="L309" s="232">
        <v>0</v>
      </c>
      <c r="M309" s="233"/>
      <c r="N309" s="234">
        <f>ROUND(L309*K309,2)</f>
        <v>0</v>
      </c>
      <c r="O309" s="234"/>
      <c r="P309" s="234"/>
      <c r="Q309" s="234"/>
      <c r="R309" s="47"/>
      <c r="T309" s="235" t="s">
        <v>22</v>
      </c>
      <c r="U309" s="55" t="s">
        <v>49</v>
      </c>
      <c r="V309" s="46"/>
      <c r="W309" s="236">
        <f>V309*K309</f>
        <v>0</v>
      </c>
      <c r="X309" s="236">
        <v>0</v>
      </c>
      <c r="Y309" s="236">
        <f>X309*K309</f>
        <v>0</v>
      </c>
      <c r="Z309" s="236">
        <v>0</v>
      </c>
      <c r="AA309" s="237">
        <f>Z309*K309</f>
        <v>0</v>
      </c>
      <c r="AR309" s="21" t="s">
        <v>268</v>
      </c>
      <c r="AT309" s="21" t="s">
        <v>220</v>
      </c>
      <c r="AU309" s="21" t="s">
        <v>93</v>
      </c>
      <c r="AY309" s="21" t="s">
        <v>219</v>
      </c>
      <c r="BE309" s="152">
        <f>IF(U309="základní",N309,0)</f>
        <v>0</v>
      </c>
      <c r="BF309" s="152">
        <f>IF(U309="snížená",N309,0)</f>
        <v>0</v>
      </c>
      <c r="BG309" s="152">
        <f>IF(U309="zákl. přenesená",N309,0)</f>
        <v>0</v>
      </c>
      <c r="BH309" s="152">
        <f>IF(U309="sníž. přenesená",N309,0)</f>
        <v>0</v>
      </c>
      <c r="BI309" s="152">
        <f>IF(U309="nulová",N309,0)</f>
        <v>0</v>
      </c>
      <c r="BJ309" s="21" t="s">
        <v>40</v>
      </c>
      <c r="BK309" s="152">
        <f>ROUND(L309*K309,2)</f>
        <v>0</v>
      </c>
      <c r="BL309" s="21" t="s">
        <v>268</v>
      </c>
      <c r="BM309" s="21" t="s">
        <v>899</v>
      </c>
    </row>
    <row r="310" s="1" customFormat="1" ht="25.5" customHeight="1">
      <c r="B310" s="45"/>
      <c r="C310" s="243" t="s">
        <v>900</v>
      </c>
      <c r="D310" s="243" t="s">
        <v>536</v>
      </c>
      <c r="E310" s="244" t="s">
        <v>901</v>
      </c>
      <c r="F310" s="245" t="s">
        <v>902</v>
      </c>
      <c r="G310" s="245"/>
      <c r="H310" s="245"/>
      <c r="I310" s="245"/>
      <c r="J310" s="246" t="s">
        <v>429</v>
      </c>
      <c r="K310" s="247">
        <v>64</v>
      </c>
      <c r="L310" s="248">
        <v>0</v>
      </c>
      <c r="M310" s="249"/>
      <c r="N310" s="250">
        <f>ROUND(L310*K310,2)</f>
        <v>0</v>
      </c>
      <c r="O310" s="234"/>
      <c r="P310" s="234"/>
      <c r="Q310" s="234"/>
      <c r="R310" s="47"/>
      <c r="T310" s="235" t="s">
        <v>22</v>
      </c>
      <c r="U310" s="55" t="s">
        <v>49</v>
      </c>
      <c r="V310" s="46"/>
      <c r="W310" s="236">
        <f>V310*K310</f>
        <v>0</v>
      </c>
      <c r="X310" s="236">
        <v>0</v>
      </c>
      <c r="Y310" s="236">
        <f>X310*K310</f>
        <v>0</v>
      </c>
      <c r="Z310" s="236">
        <v>0</v>
      </c>
      <c r="AA310" s="237">
        <f>Z310*K310</f>
        <v>0</v>
      </c>
      <c r="AR310" s="21" t="s">
        <v>414</v>
      </c>
      <c r="AT310" s="21" t="s">
        <v>536</v>
      </c>
      <c r="AU310" s="21" t="s">
        <v>93</v>
      </c>
      <c r="AY310" s="21" t="s">
        <v>219</v>
      </c>
      <c r="BE310" s="152">
        <f>IF(U310="základní",N310,0)</f>
        <v>0</v>
      </c>
      <c r="BF310" s="152">
        <f>IF(U310="snížená",N310,0)</f>
        <v>0</v>
      </c>
      <c r="BG310" s="152">
        <f>IF(U310="zákl. přenesená",N310,0)</f>
        <v>0</v>
      </c>
      <c r="BH310" s="152">
        <f>IF(U310="sníž. přenesená",N310,0)</f>
        <v>0</v>
      </c>
      <c r="BI310" s="152">
        <f>IF(U310="nulová",N310,0)</f>
        <v>0</v>
      </c>
      <c r="BJ310" s="21" t="s">
        <v>40</v>
      </c>
      <c r="BK310" s="152">
        <f>ROUND(L310*K310,2)</f>
        <v>0</v>
      </c>
      <c r="BL310" s="21" t="s">
        <v>268</v>
      </c>
      <c r="BM310" s="21" t="s">
        <v>903</v>
      </c>
    </row>
    <row r="311" s="1" customFormat="1" ht="16.5" customHeight="1">
      <c r="B311" s="45"/>
      <c r="C311" s="227" t="s">
        <v>904</v>
      </c>
      <c r="D311" s="227" t="s">
        <v>220</v>
      </c>
      <c r="E311" s="228" t="s">
        <v>905</v>
      </c>
      <c r="F311" s="229" t="s">
        <v>906</v>
      </c>
      <c r="G311" s="229"/>
      <c r="H311" s="229"/>
      <c r="I311" s="229"/>
      <c r="J311" s="230" t="s">
        <v>372</v>
      </c>
      <c r="K311" s="231">
        <v>40</v>
      </c>
      <c r="L311" s="232">
        <v>0</v>
      </c>
      <c r="M311" s="233"/>
      <c r="N311" s="234">
        <f>ROUND(L311*K311,2)</f>
        <v>0</v>
      </c>
      <c r="O311" s="234"/>
      <c r="P311" s="234"/>
      <c r="Q311" s="234"/>
      <c r="R311" s="47"/>
      <c r="T311" s="235" t="s">
        <v>22</v>
      </c>
      <c r="U311" s="55" t="s">
        <v>49</v>
      </c>
      <c r="V311" s="46"/>
      <c r="W311" s="236">
        <f>V311*K311</f>
        <v>0</v>
      </c>
      <c r="X311" s="236">
        <v>0</v>
      </c>
      <c r="Y311" s="236">
        <f>X311*K311</f>
        <v>0</v>
      </c>
      <c r="Z311" s="236">
        <v>0</v>
      </c>
      <c r="AA311" s="237">
        <f>Z311*K311</f>
        <v>0</v>
      </c>
      <c r="AR311" s="21" t="s">
        <v>268</v>
      </c>
      <c r="AT311" s="21" t="s">
        <v>220</v>
      </c>
      <c r="AU311" s="21" t="s">
        <v>93</v>
      </c>
      <c r="AY311" s="21" t="s">
        <v>219</v>
      </c>
      <c r="BE311" s="152">
        <f>IF(U311="základní",N311,0)</f>
        <v>0</v>
      </c>
      <c r="BF311" s="152">
        <f>IF(U311="snížená",N311,0)</f>
        <v>0</v>
      </c>
      <c r="BG311" s="152">
        <f>IF(U311="zákl. přenesená",N311,0)</f>
        <v>0</v>
      </c>
      <c r="BH311" s="152">
        <f>IF(U311="sníž. přenesená",N311,0)</f>
        <v>0</v>
      </c>
      <c r="BI311" s="152">
        <f>IF(U311="nulová",N311,0)</f>
        <v>0</v>
      </c>
      <c r="BJ311" s="21" t="s">
        <v>40</v>
      </c>
      <c r="BK311" s="152">
        <f>ROUND(L311*K311,2)</f>
        <v>0</v>
      </c>
      <c r="BL311" s="21" t="s">
        <v>268</v>
      </c>
      <c r="BM311" s="21" t="s">
        <v>907</v>
      </c>
    </row>
    <row r="312" s="1" customFormat="1" ht="25.5" customHeight="1">
      <c r="B312" s="45"/>
      <c r="C312" s="243" t="s">
        <v>908</v>
      </c>
      <c r="D312" s="243" t="s">
        <v>536</v>
      </c>
      <c r="E312" s="244" t="s">
        <v>909</v>
      </c>
      <c r="F312" s="245" t="s">
        <v>910</v>
      </c>
      <c r="G312" s="245"/>
      <c r="H312" s="245"/>
      <c r="I312" s="245"/>
      <c r="J312" s="246" t="s">
        <v>372</v>
      </c>
      <c r="K312" s="247">
        <v>40</v>
      </c>
      <c r="L312" s="248">
        <v>0</v>
      </c>
      <c r="M312" s="249"/>
      <c r="N312" s="250">
        <f>ROUND(L312*K312,2)</f>
        <v>0</v>
      </c>
      <c r="O312" s="234"/>
      <c r="P312" s="234"/>
      <c r="Q312" s="234"/>
      <c r="R312" s="47"/>
      <c r="T312" s="235" t="s">
        <v>22</v>
      </c>
      <c r="U312" s="55" t="s">
        <v>49</v>
      </c>
      <c r="V312" s="46"/>
      <c r="W312" s="236">
        <f>V312*K312</f>
        <v>0</v>
      </c>
      <c r="X312" s="236">
        <v>0</v>
      </c>
      <c r="Y312" s="236">
        <f>X312*K312</f>
        <v>0</v>
      </c>
      <c r="Z312" s="236">
        <v>0</v>
      </c>
      <c r="AA312" s="237">
        <f>Z312*K312</f>
        <v>0</v>
      </c>
      <c r="AR312" s="21" t="s">
        <v>414</v>
      </c>
      <c r="AT312" s="21" t="s">
        <v>536</v>
      </c>
      <c r="AU312" s="21" t="s">
        <v>93</v>
      </c>
      <c r="AY312" s="21" t="s">
        <v>219</v>
      </c>
      <c r="BE312" s="152">
        <f>IF(U312="základní",N312,0)</f>
        <v>0</v>
      </c>
      <c r="BF312" s="152">
        <f>IF(U312="snížená",N312,0)</f>
        <v>0</v>
      </c>
      <c r="BG312" s="152">
        <f>IF(U312="zákl. přenesená",N312,0)</f>
        <v>0</v>
      </c>
      <c r="BH312" s="152">
        <f>IF(U312="sníž. přenesená",N312,0)</f>
        <v>0</v>
      </c>
      <c r="BI312" s="152">
        <f>IF(U312="nulová",N312,0)</f>
        <v>0</v>
      </c>
      <c r="BJ312" s="21" t="s">
        <v>40</v>
      </c>
      <c r="BK312" s="152">
        <f>ROUND(L312*K312,2)</f>
        <v>0</v>
      </c>
      <c r="BL312" s="21" t="s">
        <v>268</v>
      </c>
      <c r="BM312" s="21" t="s">
        <v>911</v>
      </c>
    </row>
    <row r="313" s="1" customFormat="1" ht="25.5" customHeight="1">
      <c r="B313" s="45"/>
      <c r="C313" s="227" t="s">
        <v>912</v>
      </c>
      <c r="D313" s="227" t="s">
        <v>220</v>
      </c>
      <c r="E313" s="228" t="s">
        <v>913</v>
      </c>
      <c r="F313" s="229" t="s">
        <v>914</v>
      </c>
      <c r="G313" s="229"/>
      <c r="H313" s="229"/>
      <c r="I313" s="229"/>
      <c r="J313" s="230" t="s">
        <v>372</v>
      </c>
      <c r="K313" s="231">
        <v>8</v>
      </c>
      <c r="L313" s="232">
        <v>0</v>
      </c>
      <c r="M313" s="233"/>
      <c r="N313" s="234">
        <f>ROUND(L313*K313,2)</f>
        <v>0</v>
      </c>
      <c r="O313" s="234"/>
      <c r="P313" s="234"/>
      <c r="Q313" s="234"/>
      <c r="R313" s="47"/>
      <c r="T313" s="235" t="s">
        <v>22</v>
      </c>
      <c r="U313" s="55" t="s">
        <v>49</v>
      </c>
      <c r="V313" s="46"/>
      <c r="W313" s="236">
        <f>V313*K313</f>
        <v>0</v>
      </c>
      <c r="X313" s="236">
        <v>0</v>
      </c>
      <c r="Y313" s="236">
        <f>X313*K313</f>
        <v>0</v>
      </c>
      <c r="Z313" s="236">
        <v>0</v>
      </c>
      <c r="AA313" s="237">
        <f>Z313*K313</f>
        <v>0</v>
      </c>
      <c r="AR313" s="21" t="s">
        <v>268</v>
      </c>
      <c r="AT313" s="21" t="s">
        <v>220</v>
      </c>
      <c r="AU313" s="21" t="s">
        <v>93</v>
      </c>
      <c r="AY313" s="21" t="s">
        <v>219</v>
      </c>
      <c r="BE313" s="152">
        <f>IF(U313="základní",N313,0)</f>
        <v>0</v>
      </c>
      <c r="BF313" s="152">
        <f>IF(U313="snížená",N313,0)</f>
        <v>0</v>
      </c>
      <c r="BG313" s="152">
        <f>IF(U313="zákl. přenesená",N313,0)</f>
        <v>0</v>
      </c>
      <c r="BH313" s="152">
        <f>IF(U313="sníž. přenesená",N313,0)</f>
        <v>0</v>
      </c>
      <c r="BI313" s="152">
        <f>IF(U313="nulová",N313,0)</f>
        <v>0</v>
      </c>
      <c r="BJ313" s="21" t="s">
        <v>40</v>
      </c>
      <c r="BK313" s="152">
        <f>ROUND(L313*K313,2)</f>
        <v>0</v>
      </c>
      <c r="BL313" s="21" t="s">
        <v>268</v>
      </c>
      <c r="BM313" s="21" t="s">
        <v>915</v>
      </c>
    </row>
    <row r="314" s="1" customFormat="1" ht="16.5" customHeight="1">
      <c r="B314" s="45"/>
      <c r="C314" s="243" t="s">
        <v>916</v>
      </c>
      <c r="D314" s="243" t="s">
        <v>536</v>
      </c>
      <c r="E314" s="244" t="s">
        <v>917</v>
      </c>
      <c r="F314" s="245" t="s">
        <v>918</v>
      </c>
      <c r="G314" s="245"/>
      <c r="H314" s="245"/>
      <c r="I314" s="245"/>
      <c r="J314" s="246" t="s">
        <v>372</v>
      </c>
      <c r="K314" s="247">
        <v>16</v>
      </c>
      <c r="L314" s="248">
        <v>0</v>
      </c>
      <c r="M314" s="249"/>
      <c r="N314" s="250">
        <f>ROUND(L314*K314,2)</f>
        <v>0</v>
      </c>
      <c r="O314" s="234"/>
      <c r="P314" s="234"/>
      <c r="Q314" s="234"/>
      <c r="R314" s="47"/>
      <c r="T314" s="235" t="s">
        <v>22</v>
      </c>
      <c r="U314" s="55" t="s">
        <v>49</v>
      </c>
      <c r="V314" s="46"/>
      <c r="W314" s="236">
        <f>V314*K314</f>
        <v>0</v>
      </c>
      <c r="X314" s="236">
        <v>0</v>
      </c>
      <c r="Y314" s="236">
        <f>X314*K314</f>
        <v>0</v>
      </c>
      <c r="Z314" s="236">
        <v>0</v>
      </c>
      <c r="AA314" s="237">
        <f>Z314*K314</f>
        <v>0</v>
      </c>
      <c r="AR314" s="21" t="s">
        <v>414</v>
      </c>
      <c r="AT314" s="21" t="s">
        <v>536</v>
      </c>
      <c r="AU314" s="21" t="s">
        <v>93</v>
      </c>
      <c r="AY314" s="21" t="s">
        <v>219</v>
      </c>
      <c r="BE314" s="152">
        <f>IF(U314="základní",N314,0)</f>
        <v>0</v>
      </c>
      <c r="BF314" s="152">
        <f>IF(U314="snížená",N314,0)</f>
        <v>0</v>
      </c>
      <c r="BG314" s="152">
        <f>IF(U314="zákl. přenesená",N314,0)</f>
        <v>0</v>
      </c>
      <c r="BH314" s="152">
        <f>IF(U314="sníž. přenesená",N314,0)</f>
        <v>0</v>
      </c>
      <c r="BI314" s="152">
        <f>IF(U314="nulová",N314,0)</f>
        <v>0</v>
      </c>
      <c r="BJ314" s="21" t="s">
        <v>40</v>
      </c>
      <c r="BK314" s="152">
        <f>ROUND(L314*K314,2)</f>
        <v>0</v>
      </c>
      <c r="BL314" s="21" t="s">
        <v>268</v>
      </c>
      <c r="BM314" s="21" t="s">
        <v>919</v>
      </c>
    </row>
    <row r="315" s="1" customFormat="1" ht="16.5" customHeight="1">
      <c r="B315" s="45"/>
      <c r="C315" s="227" t="s">
        <v>920</v>
      </c>
      <c r="D315" s="227" t="s">
        <v>220</v>
      </c>
      <c r="E315" s="228" t="s">
        <v>921</v>
      </c>
      <c r="F315" s="229" t="s">
        <v>922</v>
      </c>
      <c r="G315" s="229"/>
      <c r="H315" s="229"/>
      <c r="I315" s="229"/>
      <c r="J315" s="230" t="s">
        <v>372</v>
      </c>
      <c r="K315" s="231">
        <v>8</v>
      </c>
      <c r="L315" s="232">
        <v>0</v>
      </c>
      <c r="M315" s="233"/>
      <c r="N315" s="234">
        <f>ROUND(L315*K315,2)</f>
        <v>0</v>
      </c>
      <c r="O315" s="234"/>
      <c r="P315" s="234"/>
      <c r="Q315" s="234"/>
      <c r="R315" s="47"/>
      <c r="T315" s="235" t="s">
        <v>22</v>
      </c>
      <c r="U315" s="55" t="s">
        <v>49</v>
      </c>
      <c r="V315" s="46"/>
      <c r="W315" s="236">
        <f>V315*K315</f>
        <v>0</v>
      </c>
      <c r="X315" s="236">
        <v>0</v>
      </c>
      <c r="Y315" s="236">
        <f>X315*K315</f>
        <v>0</v>
      </c>
      <c r="Z315" s="236">
        <v>0</v>
      </c>
      <c r="AA315" s="237">
        <f>Z315*K315</f>
        <v>0</v>
      </c>
      <c r="AR315" s="21" t="s">
        <v>268</v>
      </c>
      <c r="AT315" s="21" t="s">
        <v>220</v>
      </c>
      <c r="AU315" s="21" t="s">
        <v>93</v>
      </c>
      <c r="AY315" s="21" t="s">
        <v>219</v>
      </c>
      <c r="BE315" s="152">
        <f>IF(U315="základní",N315,0)</f>
        <v>0</v>
      </c>
      <c r="BF315" s="152">
        <f>IF(U315="snížená",N315,0)</f>
        <v>0</v>
      </c>
      <c r="BG315" s="152">
        <f>IF(U315="zákl. přenesená",N315,0)</f>
        <v>0</v>
      </c>
      <c r="BH315" s="152">
        <f>IF(U315="sníž. přenesená",N315,0)</f>
        <v>0</v>
      </c>
      <c r="BI315" s="152">
        <f>IF(U315="nulová",N315,0)</f>
        <v>0</v>
      </c>
      <c r="BJ315" s="21" t="s">
        <v>40</v>
      </c>
      <c r="BK315" s="152">
        <f>ROUND(L315*K315,2)</f>
        <v>0</v>
      </c>
      <c r="BL315" s="21" t="s">
        <v>268</v>
      </c>
      <c r="BM315" s="21" t="s">
        <v>923</v>
      </c>
    </row>
    <row r="316" s="1" customFormat="1" ht="16.5" customHeight="1">
      <c r="B316" s="45"/>
      <c r="C316" s="243" t="s">
        <v>924</v>
      </c>
      <c r="D316" s="243" t="s">
        <v>536</v>
      </c>
      <c r="E316" s="244" t="s">
        <v>925</v>
      </c>
      <c r="F316" s="245" t="s">
        <v>926</v>
      </c>
      <c r="G316" s="245"/>
      <c r="H316" s="245"/>
      <c r="I316" s="245"/>
      <c r="J316" s="246" t="s">
        <v>372</v>
      </c>
      <c r="K316" s="247">
        <v>8</v>
      </c>
      <c r="L316" s="248">
        <v>0</v>
      </c>
      <c r="M316" s="249"/>
      <c r="N316" s="250">
        <f>ROUND(L316*K316,2)</f>
        <v>0</v>
      </c>
      <c r="O316" s="234"/>
      <c r="P316" s="234"/>
      <c r="Q316" s="234"/>
      <c r="R316" s="47"/>
      <c r="T316" s="235" t="s">
        <v>22</v>
      </c>
      <c r="U316" s="55" t="s">
        <v>49</v>
      </c>
      <c r="V316" s="46"/>
      <c r="W316" s="236">
        <f>V316*K316</f>
        <v>0</v>
      </c>
      <c r="X316" s="236">
        <v>0</v>
      </c>
      <c r="Y316" s="236">
        <f>X316*K316</f>
        <v>0</v>
      </c>
      <c r="Z316" s="236">
        <v>0</v>
      </c>
      <c r="AA316" s="237">
        <f>Z316*K316</f>
        <v>0</v>
      </c>
      <c r="AR316" s="21" t="s">
        <v>414</v>
      </c>
      <c r="AT316" s="21" t="s">
        <v>536</v>
      </c>
      <c r="AU316" s="21" t="s">
        <v>93</v>
      </c>
      <c r="AY316" s="21" t="s">
        <v>219</v>
      </c>
      <c r="BE316" s="152">
        <f>IF(U316="základní",N316,0)</f>
        <v>0</v>
      </c>
      <c r="BF316" s="152">
        <f>IF(U316="snížená",N316,0)</f>
        <v>0</v>
      </c>
      <c r="BG316" s="152">
        <f>IF(U316="zákl. přenesená",N316,0)</f>
        <v>0</v>
      </c>
      <c r="BH316" s="152">
        <f>IF(U316="sníž. přenesená",N316,0)</f>
        <v>0</v>
      </c>
      <c r="BI316" s="152">
        <f>IF(U316="nulová",N316,0)</f>
        <v>0</v>
      </c>
      <c r="BJ316" s="21" t="s">
        <v>40</v>
      </c>
      <c r="BK316" s="152">
        <f>ROUND(L316*K316,2)</f>
        <v>0</v>
      </c>
      <c r="BL316" s="21" t="s">
        <v>268</v>
      </c>
      <c r="BM316" s="21" t="s">
        <v>927</v>
      </c>
    </row>
    <row r="317" s="1" customFormat="1" ht="16.5" customHeight="1">
      <c r="B317" s="45"/>
      <c r="C317" s="243" t="s">
        <v>928</v>
      </c>
      <c r="D317" s="243" t="s">
        <v>536</v>
      </c>
      <c r="E317" s="244" t="s">
        <v>929</v>
      </c>
      <c r="F317" s="245" t="s">
        <v>930</v>
      </c>
      <c r="G317" s="245"/>
      <c r="H317" s="245"/>
      <c r="I317" s="245"/>
      <c r="J317" s="246" t="s">
        <v>846</v>
      </c>
      <c r="K317" s="247">
        <v>1</v>
      </c>
      <c r="L317" s="248">
        <v>0</v>
      </c>
      <c r="M317" s="249"/>
      <c r="N317" s="250">
        <f>ROUND(L317*K317,2)</f>
        <v>0</v>
      </c>
      <c r="O317" s="234"/>
      <c r="P317" s="234"/>
      <c r="Q317" s="234"/>
      <c r="R317" s="47"/>
      <c r="T317" s="235" t="s">
        <v>22</v>
      </c>
      <c r="U317" s="55" t="s">
        <v>49</v>
      </c>
      <c r="V317" s="46"/>
      <c r="W317" s="236">
        <f>V317*K317</f>
        <v>0</v>
      </c>
      <c r="X317" s="236">
        <v>0</v>
      </c>
      <c r="Y317" s="236">
        <f>X317*K317</f>
        <v>0</v>
      </c>
      <c r="Z317" s="236">
        <v>0</v>
      </c>
      <c r="AA317" s="237">
        <f>Z317*K317</f>
        <v>0</v>
      </c>
      <c r="AR317" s="21" t="s">
        <v>414</v>
      </c>
      <c r="AT317" s="21" t="s">
        <v>536</v>
      </c>
      <c r="AU317" s="21" t="s">
        <v>93</v>
      </c>
      <c r="AY317" s="21" t="s">
        <v>219</v>
      </c>
      <c r="BE317" s="152">
        <f>IF(U317="základní",N317,0)</f>
        <v>0</v>
      </c>
      <c r="BF317" s="152">
        <f>IF(U317="snížená",N317,0)</f>
        <v>0</v>
      </c>
      <c r="BG317" s="152">
        <f>IF(U317="zákl. přenesená",N317,0)</f>
        <v>0</v>
      </c>
      <c r="BH317" s="152">
        <f>IF(U317="sníž. přenesená",N317,0)</f>
        <v>0</v>
      </c>
      <c r="BI317" s="152">
        <f>IF(U317="nulová",N317,0)</f>
        <v>0</v>
      </c>
      <c r="BJ317" s="21" t="s">
        <v>40</v>
      </c>
      <c r="BK317" s="152">
        <f>ROUND(L317*K317,2)</f>
        <v>0</v>
      </c>
      <c r="BL317" s="21" t="s">
        <v>268</v>
      </c>
      <c r="BM317" s="21" t="s">
        <v>931</v>
      </c>
    </row>
    <row r="318" s="1" customFormat="1" ht="16.5" customHeight="1">
      <c r="B318" s="45"/>
      <c r="C318" s="243" t="s">
        <v>932</v>
      </c>
      <c r="D318" s="243" t="s">
        <v>536</v>
      </c>
      <c r="E318" s="244" t="s">
        <v>933</v>
      </c>
      <c r="F318" s="245" t="s">
        <v>934</v>
      </c>
      <c r="G318" s="245"/>
      <c r="H318" s="245"/>
      <c r="I318" s="245"/>
      <c r="J318" s="246" t="s">
        <v>372</v>
      </c>
      <c r="K318" s="247">
        <v>6</v>
      </c>
      <c r="L318" s="248">
        <v>0</v>
      </c>
      <c r="M318" s="249"/>
      <c r="N318" s="250">
        <f>ROUND(L318*K318,2)</f>
        <v>0</v>
      </c>
      <c r="O318" s="234"/>
      <c r="P318" s="234"/>
      <c r="Q318" s="234"/>
      <c r="R318" s="47"/>
      <c r="T318" s="235" t="s">
        <v>22</v>
      </c>
      <c r="U318" s="55" t="s">
        <v>49</v>
      </c>
      <c r="V318" s="46"/>
      <c r="W318" s="236">
        <f>V318*K318</f>
        <v>0</v>
      </c>
      <c r="X318" s="236">
        <v>0</v>
      </c>
      <c r="Y318" s="236">
        <f>X318*K318</f>
        <v>0</v>
      </c>
      <c r="Z318" s="236">
        <v>0</v>
      </c>
      <c r="AA318" s="237">
        <f>Z318*K318</f>
        <v>0</v>
      </c>
      <c r="AR318" s="21" t="s">
        <v>414</v>
      </c>
      <c r="AT318" s="21" t="s">
        <v>536</v>
      </c>
      <c r="AU318" s="21" t="s">
        <v>93</v>
      </c>
      <c r="AY318" s="21" t="s">
        <v>219</v>
      </c>
      <c r="BE318" s="152">
        <f>IF(U318="základní",N318,0)</f>
        <v>0</v>
      </c>
      <c r="BF318" s="152">
        <f>IF(U318="snížená",N318,0)</f>
        <v>0</v>
      </c>
      <c r="BG318" s="152">
        <f>IF(U318="zákl. přenesená",N318,0)</f>
        <v>0</v>
      </c>
      <c r="BH318" s="152">
        <f>IF(U318="sníž. přenesená",N318,0)</f>
        <v>0</v>
      </c>
      <c r="BI318" s="152">
        <f>IF(U318="nulová",N318,0)</f>
        <v>0</v>
      </c>
      <c r="BJ318" s="21" t="s">
        <v>40</v>
      </c>
      <c r="BK318" s="152">
        <f>ROUND(L318*K318,2)</f>
        <v>0</v>
      </c>
      <c r="BL318" s="21" t="s">
        <v>268</v>
      </c>
      <c r="BM318" s="21" t="s">
        <v>935</v>
      </c>
    </row>
    <row r="319" s="1" customFormat="1" ht="25.5" customHeight="1">
      <c r="B319" s="45"/>
      <c r="C319" s="227" t="s">
        <v>936</v>
      </c>
      <c r="D319" s="227" t="s">
        <v>220</v>
      </c>
      <c r="E319" s="228" t="s">
        <v>937</v>
      </c>
      <c r="F319" s="229" t="s">
        <v>938</v>
      </c>
      <c r="G319" s="229"/>
      <c r="H319" s="229"/>
      <c r="I319" s="229"/>
      <c r="J319" s="230" t="s">
        <v>273</v>
      </c>
      <c r="K319" s="242">
        <v>0</v>
      </c>
      <c r="L319" s="232">
        <v>0</v>
      </c>
      <c r="M319" s="233"/>
      <c r="N319" s="234">
        <f>ROUND(L319*K319,2)</f>
        <v>0</v>
      </c>
      <c r="O319" s="234"/>
      <c r="P319" s="234"/>
      <c r="Q319" s="234"/>
      <c r="R319" s="47"/>
      <c r="T319" s="235" t="s">
        <v>22</v>
      </c>
      <c r="U319" s="55" t="s">
        <v>49</v>
      </c>
      <c r="V319" s="46"/>
      <c r="W319" s="236">
        <f>V319*K319</f>
        <v>0</v>
      </c>
      <c r="X319" s="236">
        <v>0</v>
      </c>
      <c r="Y319" s="236">
        <f>X319*K319</f>
        <v>0</v>
      </c>
      <c r="Z319" s="236">
        <v>0</v>
      </c>
      <c r="AA319" s="237">
        <f>Z319*K319</f>
        <v>0</v>
      </c>
      <c r="AR319" s="21" t="s">
        <v>268</v>
      </c>
      <c r="AT319" s="21" t="s">
        <v>220</v>
      </c>
      <c r="AU319" s="21" t="s">
        <v>93</v>
      </c>
      <c r="AY319" s="21" t="s">
        <v>219</v>
      </c>
      <c r="BE319" s="152">
        <f>IF(U319="základní",N319,0)</f>
        <v>0</v>
      </c>
      <c r="BF319" s="152">
        <f>IF(U319="snížená",N319,0)</f>
        <v>0</v>
      </c>
      <c r="BG319" s="152">
        <f>IF(U319="zákl. přenesená",N319,0)</f>
        <v>0</v>
      </c>
      <c r="BH319" s="152">
        <f>IF(U319="sníž. přenesená",N319,0)</f>
        <v>0</v>
      </c>
      <c r="BI319" s="152">
        <f>IF(U319="nulová",N319,0)</f>
        <v>0</v>
      </c>
      <c r="BJ319" s="21" t="s">
        <v>40</v>
      </c>
      <c r="BK319" s="152">
        <f>ROUND(L319*K319,2)</f>
        <v>0</v>
      </c>
      <c r="BL319" s="21" t="s">
        <v>268</v>
      </c>
      <c r="BM319" s="21" t="s">
        <v>939</v>
      </c>
    </row>
    <row r="320" s="10" customFormat="1" ht="29.88" customHeight="1">
      <c r="B320" s="213"/>
      <c r="C320" s="214"/>
      <c r="D320" s="224" t="s">
        <v>196</v>
      </c>
      <c r="E320" s="224"/>
      <c r="F320" s="224"/>
      <c r="G320" s="224"/>
      <c r="H320" s="224"/>
      <c r="I320" s="224"/>
      <c r="J320" s="224"/>
      <c r="K320" s="224"/>
      <c r="L320" s="224"/>
      <c r="M320" s="224"/>
      <c r="N320" s="238">
        <f>BK320</f>
        <v>0</v>
      </c>
      <c r="O320" s="239"/>
      <c r="P320" s="239"/>
      <c r="Q320" s="239"/>
      <c r="R320" s="217"/>
      <c r="T320" s="218"/>
      <c r="U320" s="214"/>
      <c r="V320" s="214"/>
      <c r="W320" s="219">
        <f>SUM(W321:W330)</f>
        <v>0</v>
      </c>
      <c r="X320" s="214"/>
      <c r="Y320" s="219">
        <f>SUM(Y321:Y330)</f>
        <v>0.13793999999999998</v>
      </c>
      <c r="Z320" s="214"/>
      <c r="AA320" s="220">
        <f>SUM(AA321:AA330)</f>
        <v>0</v>
      </c>
      <c r="AR320" s="221" t="s">
        <v>93</v>
      </c>
      <c r="AT320" s="222" t="s">
        <v>83</v>
      </c>
      <c r="AU320" s="222" t="s">
        <v>40</v>
      </c>
      <c r="AY320" s="221" t="s">
        <v>219</v>
      </c>
      <c r="BK320" s="223">
        <f>SUM(BK321:BK330)</f>
        <v>0</v>
      </c>
    </row>
    <row r="321" s="1" customFormat="1" ht="25.5" customHeight="1">
      <c r="B321" s="45"/>
      <c r="C321" s="227" t="s">
        <v>940</v>
      </c>
      <c r="D321" s="227" t="s">
        <v>220</v>
      </c>
      <c r="E321" s="228" t="s">
        <v>941</v>
      </c>
      <c r="F321" s="229" t="s">
        <v>942</v>
      </c>
      <c r="G321" s="229"/>
      <c r="H321" s="229"/>
      <c r="I321" s="229"/>
      <c r="J321" s="230" t="s">
        <v>429</v>
      </c>
      <c r="K321" s="231">
        <v>163.19999999999999</v>
      </c>
      <c r="L321" s="232">
        <v>0</v>
      </c>
      <c r="M321" s="233"/>
      <c r="N321" s="234">
        <f>ROUND(L321*K321,2)</f>
        <v>0</v>
      </c>
      <c r="O321" s="234"/>
      <c r="P321" s="234"/>
      <c r="Q321" s="234"/>
      <c r="R321" s="47"/>
      <c r="T321" s="235" t="s">
        <v>22</v>
      </c>
      <c r="U321" s="55" t="s">
        <v>49</v>
      </c>
      <c r="V321" s="46"/>
      <c r="W321" s="236">
        <f>V321*K321</f>
        <v>0</v>
      </c>
      <c r="X321" s="236">
        <v>0</v>
      </c>
      <c r="Y321" s="236">
        <f>X321*K321</f>
        <v>0</v>
      </c>
      <c r="Z321" s="236">
        <v>0</v>
      </c>
      <c r="AA321" s="237">
        <f>Z321*K321</f>
        <v>0</v>
      </c>
      <c r="AR321" s="21" t="s">
        <v>268</v>
      </c>
      <c r="AT321" s="21" t="s">
        <v>220</v>
      </c>
      <c r="AU321" s="21" t="s">
        <v>93</v>
      </c>
      <c r="AY321" s="21" t="s">
        <v>219</v>
      </c>
      <c r="BE321" s="152">
        <f>IF(U321="základní",N321,0)</f>
        <v>0</v>
      </c>
      <c r="BF321" s="152">
        <f>IF(U321="snížená",N321,0)</f>
        <v>0</v>
      </c>
      <c r="BG321" s="152">
        <f>IF(U321="zákl. přenesená",N321,0)</f>
        <v>0</v>
      </c>
      <c r="BH321" s="152">
        <f>IF(U321="sníž. přenesená",N321,0)</f>
        <v>0</v>
      </c>
      <c r="BI321" s="152">
        <f>IF(U321="nulová",N321,0)</f>
        <v>0</v>
      </c>
      <c r="BJ321" s="21" t="s">
        <v>40</v>
      </c>
      <c r="BK321" s="152">
        <f>ROUND(L321*K321,2)</f>
        <v>0</v>
      </c>
      <c r="BL321" s="21" t="s">
        <v>268</v>
      </c>
      <c r="BM321" s="21" t="s">
        <v>943</v>
      </c>
    </row>
    <row r="322" s="1" customFormat="1" ht="16.5" customHeight="1">
      <c r="B322" s="45"/>
      <c r="C322" s="243" t="s">
        <v>944</v>
      </c>
      <c r="D322" s="243" t="s">
        <v>536</v>
      </c>
      <c r="E322" s="244" t="s">
        <v>945</v>
      </c>
      <c r="F322" s="245" t="s">
        <v>946</v>
      </c>
      <c r="G322" s="245"/>
      <c r="H322" s="245"/>
      <c r="I322" s="245"/>
      <c r="J322" s="246" t="s">
        <v>429</v>
      </c>
      <c r="K322" s="247">
        <v>165</v>
      </c>
      <c r="L322" s="248">
        <v>0</v>
      </c>
      <c r="M322" s="249"/>
      <c r="N322" s="250">
        <f>ROUND(L322*K322,2)</f>
        <v>0</v>
      </c>
      <c r="O322" s="234"/>
      <c r="P322" s="234"/>
      <c r="Q322" s="234"/>
      <c r="R322" s="47"/>
      <c r="T322" s="235" t="s">
        <v>22</v>
      </c>
      <c r="U322" s="55" t="s">
        <v>49</v>
      </c>
      <c r="V322" s="46"/>
      <c r="W322" s="236">
        <f>V322*K322</f>
        <v>0</v>
      </c>
      <c r="X322" s="236">
        <v>0</v>
      </c>
      <c r="Y322" s="236">
        <f>X322*K322</f>
        <v>0</v>
      </c>
      <c r="Z322" s="236">
        <v>0</v>
      </c>
      <c r="AA322" s="237">
        <f>Z322*K322</f>
        <v>0</v>
      </c>
      <c r="AR322" s="21" t="s">
        <v>414</v>
      </c>
      <c r="AT322" s="21" t="s">
        <v>536</v>
      </c>
      <c r="AU322" s="21" t="s">
        <v>93</v>
      </c>
      <c r="AY322" s="21" t="s">
        <v>219</v>
      </c>
      <c r="BE322" s="152">
        <f>IF(U322="základní",N322,0)</f>
        <v>0</v>
      </c>
      <c r="BF322" s="152">
        <f>IF(U322="snížená",N322,0)</f>
        <v>0</v>
      </c>
      <c r="BG322" s="152">
        <f>IF(U322="zákl. přenesená",N322,0)</f>
        <v>0</v>
      </c>
      <c r="BH322" s="152">
        <f>IF(U322="sníž. přenesená",N322,0)</f>
        <v>0</v>
      </c>
      <c r="BI322" s="152">
        <f>IF(U322="nulová",N322,0)</f>
        <v>0</v>
      </c>
      <c r="BJ322" s="21" t="s">
        <v>40</v>
      </c>
      <c r="BK322" s="152">
        <f>ROUND(L322*K322,2)</f>
        <v>0</v>
      </c>
      <c r="BL322" s="21" t="s">
        <v>268</v>
      </c>
      <c r="BM322" s="21" t="s">
        <v>947</v>
      </c>
    </row>
    <row r="323" s="1" customFormat="1" ht="16.5" customHeight="1">
      <c r="B323" s="45"/>
      <c r="C323" s="243" t="s">
        <v>948</v>
      </c>
      <c r="D323" s="243" t="s">
        <v>536</v>
      </c>
      <c r="E323" s="244" t="s">
        <v>949</v>
      </c>
      <c r="F323" s="245" t="s">
        <v>950</v>
      </c>
      <c r="G323" s="245"/>
      <c r="H323" s="245"/>
      <c r="I323" s="245"/>
      <c r="J323" s="246" t="s">
        <v>429</v>
      </c>
      <c r="K323" s="247">
        <v>165</v>
      </c>
      <c r="L323" s="248">
        <v>0</v>
      </c>
      <c r="M323" s="249"/>
      <c r="N323" s="250">
        <f>ROUND(L323*K323,2)</f>
        <v>0</v>
      </c>
      <c r="O323" s="234"/>
      <c r="P323" s="234"/>
      <c r="Q323" s="234"/>
      <c r="R323" s="47"/>
      <c r="T323" s="235" t="s">
        <v>22</v>
      </c>
      <c r="U323" s="55" t="s">
        <v>49</v>
      </c>
      <c r="V323" s="46"/>
      <c r="W323" s="236">
        <f>V323*K323</f>
        <v>0</v>
      </c>
      <c r="X323" s="236">
        <v>0</v>
      </c>
      <c r="Y323" s="236">
        <f>X323*K323</f>
        <v>0</v>
      </c>
      <c r="Z323" s="236">
        <v>0</v>
      </c>
      <c r="AA323" s="237">
        <f>Z323*K323</f>
        <v>0</v>
      </c>
      <c r="AR323" s="21" t="s">
        <v>414</v>
      </c>
      <c r="AT323" s="21" t="s">
        <v>536</v>
      </c>
      <c r="AU323" s="21" t="s">
        <v>93</v>
      </c>
      <c r="AY323" s="21" t="s">
        <v>219</v>
      </c>
      <c r="BE323" s="152">
        <f>IF(U323="základní",N323,0)</f>
        <v>0</v>
      </c>
      <c r="BF323" s="152">
        <f>IF(U323="snížená",N323,0)</f>
        <v>0</v>
      </c>
      <c r="BG323" s="152">
        <f>IF(U323="zákl. přenesená",N323,0)</f>
        <v>0</v>
      </c>
      <c r="BH323" s="152">
        <f>IF(U323="sníž. přenesená",N323,0)</f>
        <v>0</v>
      </c>
      <c r="BI323" s="152">
        <f>IF(U323="nulová",N323,0)</f>
        <v>0</v>
      </c>
      <c r="BJ323" s="21" t="s">
        <v>40</v>
      </c>
      <c r="BK323" s="152">
        <f>ROUND(L323*K323,2)</f>
        <v>0</v>
      </c>
      <c r="BL323" s="21" t="s">
        <v>268</v>
      </c>
      <c r="BM323" s="21" t="s">
        <v>951</v>
      </c>
    </row>
    <row r="324" s="1" customFormat="1" ht="25.5" customHeight="1">
      <c r="B324" s="45"/>
      <c r="C324" s="227" t="s">
        <v>952</v>
      </c>
      <c r="D324" s="227" t="s">
        <v>220</v>
      </c>
      <c r="E324" s="228" t="s">
        <v>953</v>
      </c>
      <c r="F324" s="229" t="s">
        <v>954</v>
      </c>
      <c r="G324" s="229"/>
      <c r="H324" s="229"/>
      <c r="I324" s="229"/>
      <c r="J324" s="230" t="s">
        <v>223</v>
      </c>
      <c r="K324" s="231">
        <v>1586</v>
      </c>
      <c r="L324" s="232">
        <v>0</v>
      </c>
      <c r="M324" s="233"/>
      <c r="N324" s="234">
        <f>ROUND(L324*K324,2)</f>
        <v>0</v>
      </c>
      <c r="O324" s="234"/>
      <c r="P324" s="234"/>
      <c r="Q324" s="234"/>
      <c r="R324" s="47"/>
      <c r="T324" s="235" t="s">
        <v>22</v>
      </c>
      <c r="U324" s="55" t="s">
        <v>49</v>
      </c>
      <c r="V324" s="46"/>
      <c r="W324" s="236">
        <f>V324*K324</f>
        <v>0</v>
      </c>
      <c r="X324" s="236">
        <v>0</v>
      </c>
      <c r="Y324" s="236">
        <f>X324*K324</f>
        <v>0</v>
      </c>
      <c r="Z324" s="236">
        <v>0</v>
      </c>
      <c r="AA324" s="237">
        <f>Z324*K324</f>
        <v>0</v>
      </c>
      <c r="AR324" s="21" t="s">
        <v>268</v>
      </c>
      <c r="AT324" s="21" t="s">
        <v>220</v>
      </c>
      <c r="AU324" s="21" t="s">
        <v>93</v>
      </c>
      <c r="AY324" s="21" t="s">
        <v>219</v>
      </c>
      <c r="BE324" s="152">
        <f>IF(U324="základní",N324,0)</f>
        <v>0</v>
      </c>
      <c r="BF324" s="152">
        <f>IF(U324="snížená",N324,0)</f>
        <v>0</v>
      </c>
      <c r="BG324" s="152">
        <f>IF(U324="zákl. přenesená",N324,0)</f>
        <v>0</v>
      </c>
      <c r="BH324" s="152">
        <f>IF(U324="sníž. přenesená",N324,0)</f>
        <v>0</v>
      </c>
      <c r="BI324" s="152">
        <f>IF(U324="nulová",N324,0)</f>
        <v>0</v>
      </c>
      <c r="BJ324" s="21" t="s">
        <v>40</v>
      </c>
      <c r="BK324" s="152">
        <f>ROUND(L324*K324,2)</f>
        <v>0</v>
      </c>
      <c r="BL324" s="21" t="s">
        <v>268</v>
      </c>
      <c r="BM324" s="21" t="s">
        <v>955</v>
      </c>
    </row>
    <row r="325" s="1" customFormat="1" ht="25.5" customHeight="1">
      <c r="B325" s="45"/>
      <c r="C325" s="243" t="s">
        <v>956</v>
      </c>
      <c r="D325" s="243" t="s">
        <v>536</v>
      </c>
      <c r="E325" s="244" t="s">
        <v>957</v>
      </c>
      <c r="F325" s="245" t="s">
        <v>958</v>
      </c>
      <c r="G325" s="245"/>
      <c r="H325" s="245"/>
      <c r="I325" s="245"/>
      <c r="J325" s="246" t="s">
        <v>223</v>
      </c>
      <c r="K325" s="247">
        <v>1744.5999999999999</v>
      </c>
      <c r="L325" s="248">
        <v>0</v>
      </c>
      <c r="M325" s="249"/>
      <c r="N325" s="250">
        <f>ROUND(L325*K325,2)</f>
        <v>0</v>
      </c>
      <c r="O325" s="234"/>
      <c r="P325" s="234"/>
      <c r="Q325" s="234"/>
      <c r="R325" s="47"/>
      <c r="T325" s="235" t="s">
        <v>22</v>
      </c>
      <c r="U325" s="55" t="s">
        <v>49</v>
      </c>
      <c r="V325" s="46"/>
      <c r="W325" s="236">
        <f>V325*K325</f>
        <v>0</v>
      </c>
      <c r="X325" s="236">
        <v>0</v>
      </c>
      <c r="Y325" s="236">
        <f>X325*K325</f>
        <v>0</v>
      </c>
      <c r="Z325" s="236">
        <v>0</v>
      </c>
      <c r="AA325" s="237">
        <f>Z325*K325</f>
        <v>0</v>
      </c>
      <c r="AR325" s="21" t="s">
        <v>414</v>
      </c>
      <c r="AT325" s="21" t="s">
        <v>536</v>
      </c>
      <c r="AU325" s="21" t="s">
        <v>93</v>
      </c>
      <c r="AY325" s="21" t="s">
        <v>219</v>
      </c>
      <c r="BE325" s="152">
        <f>IF(U325="základní",N325,0)</f>
        <v>0</v>
      </c>
      <c r="BF325" s="152">
        <f>IF(U325="snížená",N325,0)</f>
        <v>0</v>
      </c>
      <c r="BG325" s="152">
        <f>IF(U325="zákl. přenesená",N325,0)</f>
        <v>0</v>
      </c>
      <c r="BH325" s="152">
        <f>IF(U325="sníž. přenesená",N325,0)</f>
        <v>0</v>
      </c>
      <c r="BI325" s="152">
        <f>IF(U325="nulová",N325,0)</f>
        <v>0</v>
      </c>
      <c r="BJ325" s="21" t="s">
        <v>40</v>
      </c>
      <c r="BK325" s="152">
        <f>ROUND(L325*K325,2)</f>
        <v>0</v>
      </c>
      <c r="BL325" s="21" t="s">
        <v>268</v>
      </c>
      <c r="BM325" s="21" t="s">
        <v>959</v>
      </c>
    </row>
    <row r="326" s="1" customFormat="1" ht="25.5" customHeight="1">
      <c r="B326" s="45"/>
      <c r="C326" s="227" t="s">
        <v>960</v>
      </c>
      <c r="D326" s="227" t="s">
        <v>220</v>
      </c>
      <c r="E326" s="228" t="s">
        <v>961</v>
      </c>
      <c r="F326" s="229" t="s">
        <v>962</v>
      </c>
      <c r="G326" s="229"/>
      <c r="H326" s="229"/>
      <c r="I326" s="229"/>
      <c r="J326" s="230" t="s">
        <v>429</v>
      </c>
      <c r="K326" s="231">
        <v>1800</v>
      </c>
      <c r="L326" s="232">
        <v>0</v>
      </c>
      <c r="M326" s="233"/>
      <c r="N326" s="234">
        <f>ROUND(L326*K326,2)</f>
        <v>0</v>
      </c>
      <c r="O326" s="234"/>
      <c r="P326" s="234"/>
      <c r="Q326" s="234"/>
      <c r="R326" s="47"/>
      <c r="T326" s="235" t="s">
        <v>22</v>
      </c>
      <c r="U326" s="55" t="s">
        <v>49</v>
      </c>
      <c r="V326" s="46"/>
      <c r="W326" s="236">
        <f>V326*K326</f>
        <v>0</v>
      </c>
      <c r="X326" s="236">
        <v>0</v>
      </c>
      <c r="Y326" s="236">
        <f>X326*K326</f>
        <v>0</v>
      </c>
      <c r="Z326" s="236">
        <v>0</v>
      </c>
      <c r="AA326" s="237">
        <f>Z326*K326</f>
        <v>0</v>
      </c>
      <c r="AR326" s="21" t="s">
        <v>268</v>
      </c>
      <c r="AT326" s="21" t="s">
        <v>220</v>
      </c>
      <c r="AU326" s="21" t="s">
        <v>93</v>
      </c>
      <c r="AY326" s="21" t="s">
        <v>219</v>
      </c>
      <c r="BE326" s="152">
        <f>IF(U326="základní",N326,0)</f>
        <v>0</v>
      </c>
      <c r="BF326" s="152">
        <f>IF(U326="snížená",N326,0)</f>
        <v>0</v>
      </c>
      <c r="BG326" s="152">
        <f>IF(U326="zákl. přenesená",N326,0)</f>
        <v>0</v>
      </c>
      <c r="BH326" s="152">
        <f>IF(U326="sníž. přenesená",N326,0)</f>
        <v>0</v>
      </c>
      <c r="BI326" s="152">
        <f>IF(U326="nulová",N326,0)</f>
        <v>0</v>
      </c>
      <c r="BJ326" s="21" t="s">
        <v>40</v>
      </c>
      <c r="BK326" s="152">
        <f>ROUND(L326*K326,2)</f>
        <v>0</v>
      </c>
      <c r="BL326" s="21" t="s">
        <v>268</v>
      </c>
      <c r="BM326" s="21" t="s">
        <v>963</v>
      </c>
    </row>
    <row r="327" s="1" customFormat="1" ht="25.5" customHeight="1">
      <c r="B327" s="45"/>
      <c r="C327" s="243" t="s">
        <v>964</v>
      </c>
      <c r="D327" s="243" t="s">
        <v>536</v>
      </c>
      <c r="E327" s="244" t="s">
        <v>965</v>
      </c>
      <c r="F327" s="245" t="s">
        <v>966</v>
      </c>
      <c r="G327" s="245"/>
      <c r="H327" s="245"/>
      <c r="I327" s="245"/>
      <c r="J327" s="246" t="s">
        <v>372</v>
      </c>
      <c r="K327" s="247">
        <v>145.19999999999999</v>
      </c>
      <c r="L327" s="248">
        <v>0</v>
      </c>
      <c r="M327" s="249"/>
      <c r="N327" s="250">
        <f>ROUND(L327*K327,2)</f>
        <v>0</v>
      </c>
      <c r="O327" s="234"/>
      <c r="P327" s="234"/>
      <c r="Q327" s="234"/>
      <c r="R327" s="47"/>
      <c r="T327" s="235" t="s">
        <v>22</v>
      </c>
      <c r="U327" s="55" t="s">
        <v>49</v>
      </c>
      <c r="V327" s="46"/>
      <c r="W327" s="236">
        <f>V327*K327</f>
        <v>0</v>
      </c>
      <c r="X327" s="236">
        <v>0.00095</v>
      </c>
      <c r="Y327" s="236">
        <f>X327*K327</f>
        <v>0.13793999999999998</v>
      </c>
      <c r="Z327" s="236">
        <v>0</v>
      </c>
      <c r="AA327" s="237">
        <f>Z327*K327</f>
        <v>0</v>
      </c>
      <c r="AR327" s="21" t="s">
        <v>414</v>
      </c>
      <c r="AT327" s="21" t="s">
        <v>536</v>
      </c>
      <c r="AU327" s="21" t="s">
        <v>93</v>
      </c>
      <c r="AY327" s="21" t="s">
        <v>219</v>
      </c>
      <c r="BE327" s="152">
        <f>IF(U327="základní",N327,0)</f>
        <v>0</v>
      </c>
      <c r="BF327" s="152">
        <f>IF(U327="snížená",N327,0)</f>
        <v>0</v>
      </c>
      <c r="BG327" s="152">
        <f>IF(U327="zákl. přenesená",N327,0)</f>
        <v>0</v>
      </c>
      <c r="BH327" s="152">
        <f>IF(U327="sníž. přenesená",N327,0)</f>
        <v>0</v>
      </c>
      <c r="BI327" s="152">
        <f>IF(U327="nulová",N327,0)</f>
        <v>0</v>
      </c>
      <c r="BJ327" s="21" t="s">
        <v>40</v>
      </c>
      <c r="BK327" s="152">
        <f>ROUND(L327*K327,2)</f>
        <v>0</v>
      </c>
      <c r="BL327" s="21" t="s">
        <v>268</v>
      </c>
      <c r="BM327" s="21" t="s">
        <v>967</v>
      </c>
    </row>
    <row r="328" s="1" customFormat="1" ht="16.5" customHeight="1">
      <c r="B328" s="45"/>
      <c r="C328" s="227" t="s">
        <v>968</v>
      </c>
      <c r="D328" s="227" t="s">
        <v>220</v>
      </c>
      <c r="E328" s="228" t="s">
        <v>969</v>
      </c>
      <c r="F328" s="229" t="s">
        <v>970</v>
      </c>
      <c r="G328" s="229"/>
      <c r="H328" s="229"/>
      <c r="I328" s="229"/>
      <c r="J328" s="230" t="s">
        <v>429</v>
      </c>
      <c r="K328" s="231">
        <v>107</v>
      </c>
      <c r="L328" s="232">
        <v>0</v>
      </c>
      <c r="M328" s="233"/>
      <c r="N328" s="234">
        <f>ROUND(L328*K328,2)</f>
        <v>0</v>
      </c>
      <c r="O328" s="234"/>
      <c r="P328" s="234"/>
      <c r="Q328" s="234"/>
      <c r="R328" s="47"/>
      <c r="T328" s="235" t="s">
        <v>22</v>
      </c>
      <c r="U328" s="55" t="s">
        <v>49</v>
      </c>
      <c r="V328" s="46"/>
      <c r="W328" s="236">
        <f>V328*K328</f>
        <v>0</v>
      </c>
      <c r="X328" s="236">
        <v>0</v>
      </c>
      <c r="Y328" s="236">
        <f>X328*K328</f>
        <v>0</v>
      </c>
      <c r="Z328" s="236">
        <v>0</v>
      </c>
      <c r="AA328" s="237">
        <f>Z328*K328</f>
        <v>0</v>
      </c>
      <c r="AR328" s="21" t="s">
        <v>268</v>
      </c>
      <c r="AT328" s="21" t="s">
        <v>220</v>
      </c>
      <c r="AU328" s="21" t="s">
        <v>93</v>
      </c>
      <c r="AY328" s="21" t="s">
        <v>219</v>
      </c>
      <c r="BE328" s="152">
        <f>IF(U328="základní",N328,0)</f>
        <v>0</v>
      </c>
      <c r="BF328" s="152">
        <f>IF(U328="snížená",N328,0)</f>
        <v>0</v>
      </c>
      <c r="BG328" s="152">
        <f>IF(U328="zákl. přenesená",N328,0)</f>
        <v>0</v>
      </c>
      <c r="BH328" s="152">
        <f>IF(U328="sníž. přenesená",N328,0)</f>
        <v>0</v>
      </c>
      <c r="BI328" s="152">
        <f>IF(U328="nulová",N328,0)</f>
        <v>0</v>
      </c>
      <c r="BJ328" s="21" t="s">
        <v>40</v>
      </c>
      <c r="BK328" s="152">
        <f>ROUND(L328*K328,2)</f>
        <v>0</v>
      </c>
      <c r="BL328" s="21" t="s">
        <v>268</v>
      </c>
      <c r="BM328" s="21" t="s">
        <v>971</v>
      </c>
    </row>
    <row r="329" s="1" customFormat="1" ht="16.5" customHeight="1">
      <c r="B329" s="45"/>
      <c r="C329" s="243" t="s">
        <v>972</v>
      </c>
      <c r="D329" s="243" t="s">
        <v>536</v>
      </c>
      <c r="E329" s="244" t="s">
        <v>973</v>
      </c>
      <c r="F329" s="245" t="s">
        <v>974</v>
      </c>
      <c r="G329" s="245"/>
      <c r="H329" s="245"/>
      <c r="I329" s="245"/>
      <c r="J329" s="246" t="s">
        <v>429</v>
      </c>
      <c r="K329" s="247">
        <v>110</v>
      </c>
      <c r="L329" s="248">
        <v>0</v>
      </c>
      <c r="M329" s="249"/>
      <c r="N329" s="250">
        <f>ROUND(L329*K329,2)</f>
        <v>0</v>
      </c>
      <c r="O329" s="234"/>
      <c r="P329" s="234"/>
      <c r="Q329" s="234"/>
      <c r="R329" s="47"/>
      <c r="T329" s="235" t="s">
        <v>22</v>
      </c>
      <c r="U329" s="55" t="s">
        <v>49</v>
      </c>
      <c r="V329" s="46"/>
      <c r="W329" s="236">
        <f>V329*K329</f>
        <v>0</v>
      </c>
      <c r="X329" s="236">
        <v>0</v>
      </c>
      <c r="Y329" s="236">
        <f>X329*K329</f>
        <v>0</v>
      </c>
      <c r="Z329" s="236">
        <v>0</v>
      </c>
      <c r="AA329" s="237">
        <f>Z329*K329</f>
        <v>0</v>
      </c>
      <c r="AR329" s="21" t="s">
        <v>414</v>
      </c>
      <c r="AT329" s="21" t="s">
        <v>536</v>
      </c>
      <c r="AU329" s="21" t="s">
        <v>93</v>
      </c>
      <c r="AY329" s="21" t="s">
        <v>219</v>
      </c>
      <c r="BE329" s="152">
        <f>IF(U329="základní",N329,0)</f>
        <v>0</v>
      </c>
      <c r="BF329" s="152">
        <f>IF(U329="snížená",N329,0)</f>
        <v>0</v>
      </c>
      <c r="BG329" s="152">
        <f>IF(U329="zákl. přenesená",N329,0)</f>
        <v>0</v>
      </c>
      <c r="BH329" s="152">
        <f>IF(U329="sníž. přenesená",N329,0)</f>
        <v>0</v>
      </c>
      <c r="BI329" s="152">
        <f>IF(U329="nulová",N329,0)</f>
        <v>0</v>
      </c>
      <c r="BJ329" s="21" t="s">
        <v>40</v>
      </c>
      <c r="BK329" s="152">
        <f>ROUND(L329*K329,2)</f>
        <v>0</v>
      </c>
      <c r="BL329" s="21" t="s">
        <v>268</v>
      </c>
      <c r="BM329" s="21" t="s">
        <v>975</v>
      </c>
    </row>
    <row r="330" s="1" customFormat="1" ht="25.5" customHeight="1">
      <c r="B330" s="45"/>
      <c r="C330" s="227" t="s">
        <v>976</v>
      </c>
      <c r="D330" s="227" t="s">
        <v>220</v>
      </c>
      <c r="E330" s="228" t="s">
        <v>977</v>
      </c>
      <c r="F330" s="229" t="s">
        <v>978</v>
      </c>
      <c r="G330" s="229"/>
      <c r="H330" s="229"/>
      <c r="I330" s="229"/>
      <c r="J330" s="230" t="s">
        <v>273</v>
      </c>
      <c r="K330" s="242">
        <v>0</v>
      </c>
      <c r="L330" s="232">
        <v>0</v>
      </c>
      <c r="M330" s="233"/>
      <c r="N330" s="234">
        <f>ROUND(L330*K330,2)</f>
        <v>0</v>
      </c>
      <c r="O330" s="234"/>
      <c r="P330" s="234"/>
      <c r="Q330" s="234"/>
      <c r="R330" s="47"/>
      <c r="T330" s="235" t="s">
        <v>22</v>
      </c>
      <c r="U330" s="55" t="s">
        <v>49</v>
      </c>
      <c r="V330" s="46"/>
      <c r="W330" s="236">
        <f>V330*K330</f>
        <v>0</v>
      </c>
      <c r="X330" s="236">
        <v>0</v>
      </c>
      <c r="Y330" s="236">
        <f>X330*K330</f>
        <v>0</v>
      </c>
      <c r="Z330" s="236">
        <v>0</v>
      </c>
      <c r="AA330" s="237">
        <f>Z330*K330</f>
        <v>0</v>
      </c>
      <c r="AR330" s="21" t="s">
        <v>268</v>
      </c>
      <c r="AT330" s="21" t="s">
        <v>220</v>
      </c>
      <c r="AU330" s="21" t="s">
        <v>93</v>
      </c>
      <c r="AY330" s="21" t="s">
        <v>219</v>
      </c>
      <c r="BE330" s="152">
        <f>IF(U330="základní",N330,0)</f>
        <v>0</v>
      </c>
      <c r="BF330" s="152">
        <f>IF(U330="snížená",N330,0)</f>
        <v>0</v>
      </c>
      <c r="BG330" s="152">
        <f>IF(U330="zákl. přenesená",N330,0)</f>
        <v>0</v>
      </c>
      <c r="BH330" s="152">
        <f>IF(U330="sníž. přenesená",N330,0)</f>
        <v>0</v>
      </c>
      <c r="BI330" s="152">
        <f>IF(U330="nulová",N330,0)</f>
        <v>0</v>
      </c>
      <c r="BJ330" s="21" t="s">
        <v>40</v>
      </c>
      <c r="BK330" s="152">
        <f>ROUND(L330*K330,2)</f>
        <v>0</v>
      </c>
      <c r="BL330" s="21" t="s">
        <v>268</v>
      </c>
      <c r="BM330" s="21" t="s">
        <v>979</v>
      </c>
    </row>
    <row r="331" s="10" customFormat="1" ht="29.88" customHeight="1">
      <c r="B331" s="213"/>
      <c r="C331" s="214"/>
      <c r="D331" s="224" t="s">
        <v>295</v>
      </c>
      <c r="E331" s="224"/>
      <c r="F331" s="224"/>
      <c r="G331" s="224"/>
      <c r="H331" s="224"/>
      <c r="I331" s="224"/>
      <c r="J331" s="224"/>
      <c r="K331" s="224"/>
      <c r="L331" s="224"/>
      <c r="M331" s="224"/>
      <c r="N331" s="238">
        <f>BK331</f>
        <v>0</v>
      </c>
      <c r="O331" s="239"/>
      <c r="P331" s="239"/>
      <c r="Q331" s="239"/>
      <c r="R331" s="217"/>
      <c r="T331" s="218"/>
      <c r="U331" s="214"/>
      <c r="V331" s="214"/>
      <c r="W331" s="219">
        <f>SUM(W332:W355)</f>
        <v>0</v>
      </c>
      <c r="X331" s="214"/>
      <c r="Y331" s="219">
        <f>SUM(Y332:Y355)</f>
        <v>2.7130271000000006</v>
      </c>
      <c r="Z331" s="214"/>
      <c r="AA331" s="220">
        <f>SUM(AA332:AA355)</f>
        <v>0</v>
      </c>
      <c r="AR331" s="221" t="s">
        <v>93</v>
      </c>
      <c r="AT331" s="222" t="s">
        <v>83</v>
      </c>
      <c r="AU331" s="222" t="s">
        <v>40</v>
      </c>
      <c r="AY331" s="221" t="s">
        <v>219</v>
      </c>
      <c r="BK331" s="223">
        <f>SUM(BK332:BK355)</f>
        <v>0</v>
      </c>
    </row>
    <row r="332" s="1" customFormat="1" ht="38.25" customHeight="1">
      <c r="B332" s="45"/>
      <c r="C332" s="227" t="s">
        <v>980</v>
      </c>
      <c r="D332" s="227" t="s">
        <v>220</v>
      </c>
      <c r="E332" s="228" t="s">
        <v>981</v>
      </c>
      <c r="F332" s="229" t="s">
        <v>982</v>
      </c>
      <c r="G332" s="229"/>
      <c r="H332" s="229"/>
      <c r="I332" s="229"/>
      <c r="J332" s="230" t="s">
        <v>223</v>
      </c>
      <c r="K332" s="231">
        <v>253.44</v>
      </c>
      <c r="L332" s="232">
        <v>0</v>
      </c>
      <c r="M332" s="233"/>
      <c r="N332" s="234">
        <f>ROUND(L332*K332,2)</f>
        <v>0</v>
      </c>
      <c r="O332" s="234"/>
      <c r="P332" s="234"/>
      <c r="Q332" s="234"/>
      <c r="R332" s="47"/>
      <c r="T332" s="235" t="s">
        <v>22</v>
      </c>
      <c r="U332" s="55" t="s">
        <v>49</v>
      </c>
      <c r="V332" s="46"/>
      <c r="W332" s="236">
        <f>V332*K332</f>
        <v>0</v>
      </c>
      <c r="X332" s="236">
        <v>0</v>
      </c>
      <c r="Y332" s="236">
        <f>X332*K332</f>
        <v>0</v>
      </c>
      <c r="Z332" s="236">
        <v>0</v>
      </c>
      <c r="AA332" s="237">
        <f>Z332*K332</f>
        <v>0</v>
      </c>
      <c r="AR332" s="21" t="s">
        <v>268</v>
      </c>
      <c r="AT332" s="21" t="s">
        <v>220</v>
      </c>
      <c r="AU332" s="21" t="s">
        <v>93</v>
      </c>
      <c r="AY332" s="21" t="s">
        <v>219</v>
      </c>
      <c r="BE332" s="152">
        <f>IF(U332="základní",N332,0)</f>
        <v>0</v>
      </c>
      <c r="BF332" s="152">
        <f>IF(U332="snížená",N332,0)</f>
        <v>0</v>
      </c>
      <c r="BG332" s="152">
        <f>IF(U332="zákl. přenesená",N332,0)</f>
        <v>0</v>
      </c>
      <c r="BH332" s="152">
        <f>IF(U332="sníž. přenesená",N332,0)</f>
        <v>0</v>
      </c>
      <c r="BI332" s="152">
        <f>IF(U332="nulová",N332,0)</f>
        <v>0</v>
      </c>
      <c r="BJ332" s="21" t="s">
        <v>40</v>
      </c>
      <c r="BK332" s="152">
        <f>ROUND(L332*K332,2)</f>
        <v>0</v>
      </c>
      <c r="BL332" s="21" t="s">
        <v>268</v>
      </c>
      <c r="BM332" s="21" t="s">
        <v>983</v>
      </c>
    </row>
    <row r="333" s="1" customFormat="1" ht="25.5" customHeight="1">
      <c r="B333" s="45"/>
      <c r="C333" s="243" t="s">
        <v>984</v>
      </c>
      <c r="D333" s="243" t="s">
        <v>536</v>
      </c>
      <c r="E333" s="244" t="s">
        <v>985</v>
      </c>
      <c r="F333" s="245" t="s">
        <v>986</v>
      </c>
      <c r="G333" s="245"/>
      <c r="H333" s="245"/>
      <c r="I333" s="245"/>
      <c r="J333" s="246" t="s">
        <v>223</v>
      </c>
      <c r="K333" s="247">
        <v>291.41000000000003</v>
      </c>
      <c r="L333" s="248">
        <v>0</v>
      </c>
      <c r="M333" s="249"/>
      <c r="N333" s="250">
        <f>ROUND(L333*K333,2)</f>
        <v>0</v>
      </c>
      <c r="O333" s="234"/>
      <c r="P333" s="234"/>
      <c r="Q333" s="234"/>
      <c r="R333" s="47"/>
      <c r="T333" s="235" t="s">
        <v>22</v>
      </c>
      <c r="U333" s="55" t="s">
        <v>49</v>
      </c>
      <c r="V333" s="46"/>
      <c r="W333" s="236">
        <f>V333*K333</f>
        <v>0</v>
      </c>
      <c r="X333" s="236">
        <v>0.0093100000000000006</v>
      </c>
      <c r="Y333" s="236">
        <f>X333*K333</f>
        <v>2.7130271000000006</v>
      </c>
      <c r="Z333" s="236">
        <v>0</v>
      </c>
      <c r="AA333" s="237">
        <f>Z333*K333</f>
        <v>0</v>
      </c>
      <c r="AR333" s="21" t="s">
        <v>414</v>
      </c>
      <c r="AT333" s="21" t="s">
        <v>536</v>
      </c>
      <c r="AU333" s="21" t="s">
        <v>93</v>
      </c>
      <c r="AY333" s="21" t="s">
        <v>219</v>
      </c>
      <c r="BE333" s="152">
        <f>IF(U333="základní",N333,0)</f>
        <v>0</v>
      </c>
      <c r="BF333" s="152">
        <f>IF(U333="snížená",N333,0)</f>
        <v>0</v>
      </c>
      <c r="BG333" s="152">
        <f>IF(U333="zákl. přenesená",N333,0)</f>
        <v>0</v>
      </c>
      <c r="BH333" s="152">
        <f>IF(U333="sníž. přenesená",N333,0)</f>
        <v>0</v>
      </c>
      <c r="BI333" s="152">
        <f>IF(U333="nulová",N333,0)</f>
        <v>0</v>
      </c>
      <c r="BJ333" s="21" t="s">
        <v>40</v>
      </c>
      <c r="BK333" s="152">
        <f>ROUND(L333*K333,2)</f>
        <v>0</v>
      </c>
      <c r="BL333" s="21" t="s">
        <v>268</v>
      </c>
      <c r="BM333" s="21" t="s">
        <v>987</v>
      </c>
    </row>
    <row r="334" s="1" customFormat="1" ht="25.5" customHeight="1">
      <c r="B334" s="45"/>
      <c r="C334" s="227" t="s">
        <v>988</v>
      </c>
      <c r="D334" s="227" t="s">
        <v>220</v>
      </c>
      <c r="E334" s="228" t="s">
        <v>989</v>
      </c>
      <c r="F334" s="229" t="s">
        <v>990</v>
      </c>
      <c r="G334" s="229"/>
      <c r="H334" s="229"/>
      <c r="I334" s="229"/>
      <c r="J334" s="230" t="s">
        <v>223</v>
      </c>
      <c r="K334" s="231">
        <v>195.559</v>
      </c>
      <c r="L334" s="232">
        <v>0</v>
      </c>
      <c r="M334" s="233"/>
      <c r="N334" s="234">
        <f>ROUND(L334*K334,2)</f>
        <v>0</v>
      </c>
      <c r="O334" s="234"/>
      <c r="P334" s="234"/>
      <c r="Q334" s="234"/>
      <c r="R334" s="47"/>
      <c r="T334" s="235" t="s">
        <v>22</v>
      </c>
      <c r="U334" s="55" t="s">
        <v>49</v>
      </c>
      <c r="V334" s="46"/>
      <c r="W334" s="236">
        <f>V334*K334</f>
        <v>0</v>
      </c>
      <c r="X334" s="236">
        <v>0</v>
      </c>
      <c r="Y334" s="236">
        <f>X334*K334</f>
        <v>0</v>
      </c>
      <c r="Z334" s="236">
        <v>0</v>
      </c>
      <c r="AA334" s="237">
        <f>Z334*K334</f>
        <v>0</v>
      </c>
      <c r="AR334" s="21" t="s">
        <v>268</v>
      </c>
      <c r="AT334" s="21" t="s">
        <v>220</v>
      </c>
      <c r="AU334" s="21" t="s">
        <v>93</v>
      </c>
      <c r="AY334" s="21" t="s">
        <v>219</v>
      </c>
      <c r="BE334" s="152">
        <f>IF(U334="základní",N334,0)</f>
        <v>0</v>
      </c>
      <c r="BF334" s="152">
        <f>IF(U334="snížená",N334,0)</f>
        <v>0</v>
      </c>
      <c r="BG334" s="152">
        <f>IF(U334="zákl. přenesená",N334,0)</f>
        <v>0</v>
      </c>
      <c r="BH334" s="152">
        <f>IF(U334="sníž. přenesená",N334,0)</f>
        <v>0</v>
      </c>
      <c r="BI334" s="152">
        <f>IF(U334="nulová",N334,0)</f>
        <v>0</v>
      </c>
      <c r="BJ334" s="21" t="s">
        <v>40</v>
      </c>
      <c r="BK334" s="152">
        <f>ROUND(L334*K334,2)</f>
        <v>0</v>
      </c>
      <c r="BL334" s="21" t="s">
        <v>268</v>
      </c>
      <c r="BM334" s="21" t="s">
        <v>991</v>
      </c>
    </row>
    <row r="335" s="1" customFormat="1" ht="51" customHeight="1">
      <c r="B335" s="45"/>
      <c r="C335" s="243" t="s">
        <v>992</v>
      </c>
      <c r="D335" s="243" t="s">
        <v>536</v>
      </c>
      <c r="E335" s="244" t="s">
        <v>993</v>
      </c>
      <c r="F335" s="245" t="s">
        <v>994</v>
      </c>
      <c r="G335" s="245"/>
      <c r="H335" s="245"/>
      <c r="I335" s="245"/>
      <c r="J335" s="246" t="s">
        <v>372</v>
      </c>
      <c r="K335" s="247">
        <v>47</v>
      </c>
      <c r="L335" s="248">
        <v>0</v>
      </c>
      <c r="M335" s="249"/>
      <c r="N335" s="250">
        <f>ROUND(L335*K335,2)</f>
        <v>0</v>
      </c>
      <c r="O335" s="234"/>
      <c r="P335" s="234"/>
      <c r="Q335" s="234"/>
      <c r="R335" s="47"/>
      <c r="T335" s="235" t="s">
        <v>22</v>
      </c>
      <c r="U335" s="55" t="s">
        <v>49</v>
      </c>
      <c r="V335" s="46"/>
      <c r="W335" s="236">
        <f>V335*K335</f>
        <v>0</v>
      </c>
      <c r="X335" s="236">
        <v>0</v>
      </c>
      <c r="Y335" s="236">
        <f>X335*K335</f>
        <v>0</v>
      </c>
      <c r="Z335" s="236">
        <v>0</v>
      </c>
      <c r="AA335" s="237">
        <f>Z335*K335</f>
        <v>0</v>
      </c>
      <c r="AR335" s="21" t="s">
        <v>414</v>
      </c>
      <c r="AT335" s="21" t="s">
        <v>536</v>
      </c>
      <c r="AU335" s="21" t="s">
        <v>93</v>
      </c>
      <c r="AY335" s="21" t="s">
        <v>219</v>
      </c>
      <c r="BE335" s="152">
        <f>IF(U335="základní",N335,0)</f>
        <v>0</v>
      </c>
      <c r="BF335" s="152">
        <f>IF(U335="snížená",N335,0)</f>
        <v>0</v>
      </c>
      <c r="BG335" s="152">
        <f>IF(U335="zákl. přenesená",N335,0)</f>
        <v>0</v>
      </c>
      <c r="BH335" s="152">
        <f>IF(U335="sníž. přenesená",N335,0)</f>
        <v>0</v>
      </c>
      <c r="BI335" s="152">
        <f>IF(U335="nulová",N335,0)</f>
        <v>0</v>
      </c>
      <c r="BJ335" s="21" t="s">
        <v>40</v>
      </c>
      <c r="BK335" s="152">
        <f>ROUND(L335*K335,2)</f>
        <v>0</v>
      </c>
      <c r="BL335" s="21" t="s">
        <v>268</v>
      </c>
      <c r="BM335" s="21" t="s">
        <v>995</v>
      </c>
    </row>
    <row r="336" s="1" customFormat="1" ht="51" customHeight="1">
      <c r="B336" s="45"/>
      <c r="C336" s="243" t="s">
        <v>996</v>
      </c>
      <c r="D336" s="243" t="s">
        <v>536</v>
      </c>
      <c r="E336" s="244" t="s">
        <v>997</v>
      </c>
      <c r="F336" s="245" t="s">
        <v>998</v>
      </c>
      <c r="G336" s="245"/>
      <c r="H336" s="245"/>
      <c r="I336" s="245"/>
      <c r="J336" s="246" t="s">
        <v>372</v>
      </c>
      <c r="K336" s="247">
        <v>9</v>
      </c>
      <c r="L336" s="248">
        <v>0</v>
      </c>
      <c r="M336" s="249"/>
      <c r="N336" s="250">
        <f>ROUND(L336*K336,2)</f>
        <v>0</v>
      </c>
      <c r="O336" s="234"/>
      <c r="P336" s="234"/>
      <c r="Q336" s="234"/>
      <c r="R336" s="47"/>
      <c r="T336" s="235" t="s">
        <v>22</v>
      </c>
      <c r="U336" s="55" t="s">
        <v>49</v>
      </c>
      <c r="V336" s="46"/>
      <c r="W336" s="236">
        <f>V336*K336</f>
        <v>0</v>
      </c>
      <c r="X336" s="236">
        <v>0</v>
      </c>
      <c r="Y336" s="236">
        <f>X336*K336</f>
        <v>0</v>
      </c>
      <c r="Z336" s="236">
        <v>0</v>
      </c>
      <c r="AA336" s="237">
        <f>Z336*K336</f>
        <v>0</v>
      </c>
      <c r="AR336" s="21" t="s">
        <v>414</v>
      </c>
      <c r="AT336" s="21" t="s">
        <v>536</v>
      </c>
      <c r="AU336" s="21" t="s">
        <v>93</v>
      </c>
      <c r="AY336" s="21" t="s">
        <v>219</v>
      </c>
      <c r="BE336" s="152">
        <f>IF(U336="základní",N336,0)</f>
        <v>0</v>
      </c>
      <c r="BF336" s="152">
        <f>IF(U336="snížená",N336,0)</f>
        <v>0</v>
      </c>
      <c r="BG336" s="152">
        <f>IF(U336="zákl. přenesená",N336,0)</f>
        <v>0</v>
      </c>
      <c r="BH336" s="152">
        <f>IF(U336="sníž. přenesená",N336,0)</f>
        <v>0</v>
      </c>
      <c r="BI336" s="152">
        <f>IF(U336="nulová",N336,0)</f>
        <v>0</v>
      </c>
      <c r="BJ336" s="21" t="s">
        <v>40</v>
      </c>
      <c r="BK336" s="152">
        <f>ROUND(L336*K336,2)</f>
        <v>0</v>
      </c>
      <c r="BL336" s="21" t="s">
        <v>268</v>
      </c>
      <c r="BM336" s="21" t="s">
        <v>999</v>
      </c>
    </row>
    <row r="337" s="1" customFormat="1" ht="51" customHeight="1">
      <c r="B337" s="45"/>
      <c r="C337" s="243" t="s">
        <v>1000</v>
      </c>
      <c r="D337" s="243" t="s">
        <v>536</v>
      </c>
      <c r="E337" s="244" t="s">
        <v>1001</v>
      </c>
      <c r="F337" s="245" t="s">
        <v>1002</v>
      </c>
      <c r="G337" s="245"/>
      <c r="H337" s="245"/>
      <c r="I337" s="245"/>
      <c r="J337" s="246" t="s">
        <v>372</v>
      </c>
      <c r="K337" s="247">
        <v>3</v>
      </c>
      <c r="L337" s="248">
        <v>0</v>
      </c>
      <c r="M337" s="249"/>
      <c r="N337" s="250">
        <f>ROUND(L337*K337,2)</f>
        <v>0</v>
      </c>
      <c r="O337" s="234"/>
      <c r="P337" s="234"/>
      <c r="Q337" s="234"/>
      <c r="R337" s="47"/>
      <c r="T337" s="235" t="s">
        <v>22</v>
      </c>
      <c r="U337" s="55" t="s">
        <v>49</v>
      </c>
      <c r="V337" s="46"/>
      <c r="W337" s="236">
        <f>V337*K337</f>
        <v>0</v>
      </c>
      <c r="X337" s="236">
        <v>0</v>
      </c>
      <c r="Y337" s="236">
        <f>X337*K337</f>
        <v>0</v>
      </c>
      <c r="Z337" s="236">
        <v>0</v>
      </c>
      <c r="AA337" s="237">
        <f>Z337*K337</f>
        <v>0</v>
      </c>
      <c r="AR337" s="21" t="s">
        <v>414</v>
      </c>
      <c r="AT337" s="21" t="s">
        <v>536</v>
      </c>
      <c r="AU337" s="21" t="s">
        <v>93</v>
      </c>
      <c r="AY337" s="21" t="s">
        <v>219</v>
      </c>
      <c r="BE337" s="152">
        <f>IF(U337="základní",N337,0)</f>
        <v>0</v>
      </c>
      <c r="BF337" s="152">
        <f>IF(U337="snížená",N337,0)</f>
        <v>0</v>
      </c>
      <c r="BG337" s="152">
        <f>IF(U337="zákl. přenesená",N337,0)</f>
        <v>0</v>
      </c>
      <c r="BH337" s="152">
        <f>IF(U337="sníž. přenesená",N337,0)</f>
        <v>0</v>
      </c>
      <c r="BI337" s="152">
        <f>IF(U337="nulová",N337,0)</f>
        <v>0</v>
      </c>
      <c r="BJ337" s="21" t="s">
        <v>40</v>
      </c>
      <c r="BK337" s="152">
        <f>ROUND(L337*K337,2)</f>
        <v>0</v>
      </c>
      <c r="BL337" s="21" t="s">
        <v>268</v>
      </c>
      <c r="BM337" s="21" t="s">
        <v>1003</v>
      </c>
    </row>
    <row r="338" s="1" customFormat="1" ht="51" customHeight="1">
      <c r="B338" s="45"/>
      <c r="C338" s="243" t="s">
        <v>1004</v>
      </c>
      <c r="D338" s="243" t="s">
        <v>536</v>
      </c>
      <c r="E338" s="244" t="s">
        <v>1005</v>
      </c>
      <c r="F338" s="245" t="s">
        <v>1006</v>
      </c>
      <c r="G338" s="245"/>
      <c r="H338" s="245"/>
      <c r="I338" s="245"/>
      <c r="J338" s="246" t="s">
        <v>372</v>
      </c>
      <c r="K338" s="247">
        <v>2</v>
      </c>
      <c r="L338" s="248">
        <v>0</v>
      </c>
      <c r="M338" s="249"/>
      <c r="N338" s="250">
        <f>ROUND(L338*K338,2)</f>
        <v>0</v>
      </c>
      <c r="O338" s="234"/>
      <c r="P338" s="234"/>
      <c r="Q338" s="234"/>
      <c r="R338" s="47"/>
      <c r="T338" s="235" t="s">
        <v>22</v>
      </c>
      <c r="U338" s="55" t="s">
        <v>49</v>
      </c>
      <c r="V338" s="46"/>
      <c r="W338" s="236">
        <f>V338*K338</f>
        <v>0</v>
      </c>
      <c r="X338" s="236">
        <v>0</v>
      </c>
      <c r="Y338" s="236">
        <f>X338*K338</f>
        <v>0</v>
      </c>
      <c r="Z338" s="236">
        <v>0</v>
      </c>
      <c r="AA338" s="237">
        <f>Z338*K338</f>
        <v>0</v>
      </c>
      <c r="AR338" s="21" t="s">
        <v>414</v>
      </c>
      <c r="AT338" s="21" t="s">
        <v>536</v>
      </c>
      <c r="AU338" s="21" t="s">
        <v>93</v>
      </c>
      <c r="AY338" s="21" t="s">
        <v>219</v>
      </c>
      <c r="BE338" s="152">
        <f>IF(U338="základní",N338,0)</f>
        <v>0</v>
      </c>
      <c r="BF338" s="152">
        <f>IF(U338="snížená",N338,0)</f>
        <v>0</v>
      </c>
      <c r="BG338" s="152">
        <f>IF(U338="zákl. přenesená",N338,0)</f>
        <v>0</v>
      </c>
      <c r="BH338" s="152">
        <f>IF(U338="sníž. přenesená",N338,0)</f>
        <v>0</v>
      </c>
      <c r="BI338" s="152">
        <f>IF(U338="nulová",N338,0)</f>
        <v>0</v>
      </c>
      <c r="BJ338" s="21" t="s">
        <v>40</v>
      </c>
      <c r="BK338" s="152">
        <f>ROUND(L338*K338,2)</f>
        <v>0</v>
      </c>
      <c r="BL338" s="21" t="s">
        <v>268</v>
      </c>
      <c r="BM338" s="21" t="s">
        <v>1007</v>
      </c>
    </row>
    <row r="339" s="1" customFormat="1" ht="51" customHeight="1">
      <c r="B339" s="45"/>
      <c r="C339" s="243" t="s">
        <v>1008</v>
      </c>
      <c r="D339" s="243" t="s">
        <v>536</v>
      </c>
      <c r="E339" s="244" t="s">
        <v>1009</v>
      </c>
      <c r="F339" s="245" t="s">
        <v>1010</v>
      </c>
      <c r="G339" s="245"/>
      <c r="H339" s="245"/>
      <c r="I339" s="245"/>
      <c r="J339" s="246" t="s">
        <v>372</v>
      </c>
      <c r="K339" s="247">
        <v>1</v>
      </c>
      <c r="L339" s="248">
        <v>0</v>
      </c>
      <c r="M339" s="249"/>
      <c r="N339" s="250">
        <f>ROUND(L339*K339,2)</f>
        <v>0</v>
      </c>
      <c r="O339" s="234"/>
      <c r="P339" s="234"/>
      <c r="Q339" s="234"/>
      <c r="R339" s="47"/>
      <c r="T339" s="235" t="s">
        <v>22</v>
      </c>
      <c r="U339" s="55" t="s">
        <v>49</v>
      </c>
      <c r="V339" s="46"/>
      <c r="W339" s="236">
        <f>V339*K339</f>
        <v>0</v>
      </c>
      <c r="X339" s="236">
        <v>0</v>
      </c>
      <c r="Y339" s="236">
        <f>X339*K339</f>
        <v>0</v>
      </c>
      <c r="Z339" s="236">
        <v>0</v>
      </c>
      <c r="AA339" s="237">
        <f>Z339*K339</f>
        <v>0</v>
      </c>
      <c r="AR339" s="21" t="s">
        <v>414</v>
      </c>
      <c r="AT339" s="21" t="s">
        <v>536</v>
      </c>
      <c r="AU339" s="21" t="s">
        <v>93</v>
      </c>
      <c r="AY339" s="21" t="s">
        <v>219</v>
      </c>
      <c r="BE339" s="152">
        <f>IF(U339="základní",N339,0)</f>
        <v>0</v>
      </c>
      <c r="BF339" s="152">
        <f>IF(U339="snížená",N339,0)</f>
        <v>0</v>
      </c>
      <c r="BG339" s="152">
        <f>IF(U339="zákl. přenesená",N339,0)</f>
        <v>0</v>
      </c>
      <c r="BH339" s="152">
        <f>IF(U339="sníž. přenesená",N339,0)</f>
        <v>0</v>
      </c>
      <c r="BI339" s="152">
        <f>IF(U339="nulová",N339,0)</f>
        <v>0</v>
      </c>
      <c r="BJ339" s="21" t="s">
        <v>40</v>
      </c>
      <c r="BK339" s="152">
        <f>ROUND(L339*K339,2)</f>
        <v>0</v>
      </c>
      <c r="BL339" s="21" t="s">
        <v>268</v>
      </c>
      <c r="BM339" s="21" t="s">
        <v>1011</v>
      </c>
    </row>
    <row r="340" s="1" customFormat="1" ht="25.5" customHeight="1">
      <c r="B340" s="45"/>
      <c r="C340" s="243" t="s">
        <v>1012</v>
      </c>
      <c r="D340" s="243" t="s">
        <v>536</v>
      </c>
      <c r="E340" s="244" t="s">
        <v>1013</v>
      </c>
      <c r="F340" s="245" t="s">
        <v>1014</v>
      </c>
      <c r="G340" s="245"/>
      <c r="H340" s="245"/>
      <c r="I340" s="245"/>
      <c r="J340" s="246" t="s">
        <v>372</v>
      </c>
      <c r="K340" s="247">
        <v>1</v>
      </c>
      <c r="L340" s="248">
        <v>0</v>
      </c>
      <c r="M340" s="249"/>
      <c r="N340" s="250">
        <f>ROUND(L340*K340,2)</f>
        <v>0</v>
      </c>
      <c r="O340" s="234"/>
      <c r="P340" s="234"/>
      <c r="Q340" s="234"/>
      <c r="R340" s="47"/>
      <c r="T340" s="235" t="s">
        <v>22</v>
      </c>
      <c r="U340" s="55" t="s">
        <v>49</v>
      </c>
      <c r="V340" s="46"/>
      <c r="W340" s="236">
        <f>V340*K340</f>
        <v>0</v>
      </c>
      <c r="X340" s="236">
        <v>0</v>
      </c>
      <c r="Y340" s="236">
        <f>X340*K340</f>
        <v>0</v>
      </c>
      <c r="Z340" s="236">
        <v>0</v>
      </c>
      <c r="AA340" s="237">
        <f>Z340*K340</f>
        <v>0</v>
      </c>
      <c r="AR340" s="21" t="s">
        <v>414</v>
      </c>
      <c r="AT340" s="21" t="s">
        <v>536</v>
      </c>
      <c r="AU340" s="21" t="s">
        <v>93</v>
      </c>
      <c r="AY340" s="21" t="s">
        <v>219</v>
      </c>
      <c r="BE340" s="152">
        <f>IF(U340="základní",N340,0)</f>
        <v>0</v>
      </c>
      <c r="BF340" s="152">
        <f>IF(U340="snížená",N340,0)</f>
        <v>0</v>
      </c>
      <c r="BG340" s="152">
        <f>IF(U340="zákl. přenesená",N340,0)</f>
        <v>0</v>
      </c>
      <c r="BH340" s="152">
        <f>IF(U340="sníž. přenesená",N340,0)</f>
        <v>0</v>
      </c>
      <c r="BI340" s="152">
        <f>IF(U340="nulová",N340,0)</f>
        <v>0</v>
      </c>
      <c r="BJ340" s="21" t="s">
        <v>40</v>
      </c>
      <c r="BK340" s="152">
        <f>ROUND(L340*K340,2)</f>
        <v>0</v>
      </c>
      <c r="BL340" s="21" t="s">
        <v>268</v>
      </c>
      <c r="BM340" s="21" t="s">
        <v>1015</v>
      </c>
    </row>
    <row r="341" s="1" customFormat="1" ht="25.5" customHeight="1">
      <c r="B341" s="45"/>
      <c r="C341" s="243" t="s">
        <v>1016</v>
      </c>
      <c r="D341" s="243" t="s">
        <v>536</v>
      </c>
      <c r="E341" s="244" t="s">
        <v>1017</v>
      </c>
      <c r="F341" s="245" t="s">
        <v>1018</v>
      </c>
      <c r="G341" s="245"/>
      <c r="H341" s="245"/>
      <c r="I341" s="245"/>
      <c r="J341" s="246" t="s">
        <v>372</v>
      </c>
      <c r="K341" s="247">
        <v>1</v>
      </c>
      <c r="L341" s="248">
        <v>0</v>
      </c>
      <c r="M341" s="249"/>
      <c r="N341" s="250">
        <f>ROUND(L341*K341,2)</f>
        <v>0</v>
      </c>
      <c r="O341" s="234"/>
      <c r="P341" s="234"/>
      <c r="Q341" s="234"/>
      <c r="R341" s="47"/>
      <c r="T341" s="235" t="s">
        <v>22</v>
      </c>
      <c r="U341" s="55" t="s">
        <v>49</v>
      </c>
      <c r="V341" s="46"/>
      <c r="W341" s="236">
        <f>V341*K341</f>
        <v>0</v>
      </c>
      <c r="X341" s="236">
        <v>0</v>
      </c>
      <c r="Y341" s="236">
        <f>X341*K341</f>
        <v>0</v>
      </c>
      <c r="Z341" s="236">
        <v>0</v>
      </c>
      <c r="AA341" s="237">
        <f>Z341*K341</f>
        <v>0</v>
      </c>
      <c r="AR341" s="21" t="s">
        <v>414</v>
      </c>
      <c r="AT341" s="21" t="s">
        <v>536</v>
      </c>
      <c r="AU341" s="21" t="s">
        <v>93</v>
      </c>
      <c r="AY341" s="21" t="s">
        <v>219</v>
      </c>
      <c r="BE341" s="152">
        <f>IF(U341="základní",N341,0)</f>
        <v>0</v>
      </c>
      <c r="BF341" s="152">
        <f>IF(U341="snížená",N341,0)</f>
        <v>0</v>
      </c>
      <c r="BG341" s="152">
        <f>IF(U341="zákl. přenesená",N341,0)</f>
        <v>0</v>
      </c>
      <c r="BH341" s="152">
        <f>IF(U341="sníž. přenesená",N341,0)</f>
        <v>0</v>
      </c>
      <c r="BI341" s="152">
        <f>IF(U341="nulová",N341,0)</f>
        <v>0</v>
      </c>
      <c r="BJ341" s="21" t="s">
        <v>40</v>
      </c>
      <c r="BK341" s="152">
        <f>ROUND(L341*K341,2)</f>
        <v>0</v>
      </c>
      <c r="BL341" s="21" t="s">
        <v>268</v>
      </c>
      <c r="BM341" s="21" t="s">
        <v>1019</v>
      </c>
    </row>
    <row r="342" s="1" customFormat="1" ht="38.25" customHeight="1">
      <c r="B342" s="45"/>
      <c r="C342" s="227" t="s">
        <v>1020</v>
      </c>
      <c r="D342" s="227" t="s">
        <v>220</v>
      </c>
      <c r="E342" s="228" t="s">
        <v>1021</v>
      </c>
      <c r="F342" s="229" t="s">
        <v>1022</v>
      </c>
      <c r="G342" s="229"/>
      <c r="H342" s="229"/>
      <c r="I342" s="229"/>
      <c r="J342" s="230" t="s">
        <v>372</v>
      </c>
      <c r="K342" s="231">
        <v>32</v>
      </c>
      <c r="L342" s="232">
        <v>0</v>
      </c>
      <c r="M342" s="233"/>
      <c r="N342" s="234">
        <f>ROUND(L342*K342,2)</f>
        <v>0</v>
      </c>
      <c r="O342" s="234"/>
      <c r="P342" s="234"/>
      <c r="Q342" s="234"/>
      <c r="R342" s="47"/>
      <c r="T342" s="235" t="s">
        <v>22</v>
      </c>
      <c r="U342" s="55" t="s">
        <v>49</v>
      </c>
      <c r="V342" s="46"/>
      <c r="W342" s="236">
        <f>V342*K342</f>
        <v>0</v>
      </c>
      <c r="X342" s="236">
        <v>0</v>
      </c>
      <c r="Y342" s="236">
        <f>X342*K342</f>
        <v>0</v>
      </c>
      <c r="Z342" s="236">
        <v>0</v>
      </c>
      <c r="AA342" s="237">
        <f>Z342*K342</f>
        <v>0</v>
      </c>
      <c r="AR342" s="21" t="s">
        <v>268</v>
      </c>
      <c r="AT342" s="21" t="s">
        <v>220</v>
      </c>
      <c r="AU342" s="21" t="s">
        <v>93</v>
      </c>
      <c r="AY342" s="21" t="s">
        <v>219</v>
      </c>
      <c r="BE342" s="152">
        <f>IF(U342="základní",N342,0)</f>
        <v>0</v>
      </c>
      <c r="BF342" s="152">
        <f>IF(U342="snížená",N342,0)</f>
        <v>0</v>
      </c>
      <c r="BG342" s="152">
        <f>IF(U342="zákl. přenesená",N342,0)</f>
        <v>0</v>
      </c>
      <c r="BH342" s="152">
        <f>IF(U342="sníž. přenesená",N342,0)</f>
        <v>0</v>
      </c>
      <c r="BI342" s="152">
        <f>IF(U342="nulová",N342,0)</f>
        <v>0</v>
      </c>
      <c r="BJ342" s="21" t="s">
        <v>40</v>
      </c>
      <c r="BK342" s="152">
        <f>ROUND(L342*K342,2)</f>
        <v>0</v>
      </c>
      <c r="BL342" s="21" t="s">
        <v>268</v>
      </c>
      <c r="BM342" s="21" t="s">
        <v>1023</v>
      </c>
    </row>
    <row r="343" s="1" customFormat="1" ht="38.25" customHeight="1">
      <c r="B343" s="45"/>
      <c r="C343" s="243" t="s">
        <v>1024</v>
      </c>
      <c r="D343" s="243" t="s">
        <v>536</v>
      </c>
      <c r="E343" s="244" t="s">
        <v>1025</v>
      </c>
      <c r="F343" s="245" t="s">
        <v>1026</v>
      </c>
      <c r="G343" s="245"/>
      <c r="H343" s="245"/>
      <c r="I343" s="245"/>
      <c r="J343" s="246" t="s">
        <v>372</v>
      </c>
      <c r="K343" s="247">
        <v>17</v>
      </c>
      <c r="L343" s="248">
        <v>0</v>
      </c>
      <c r="M343" s="249"/>
      <c r="N343" s="250">
        <f>ROUND(L343*K343,2)</f>
        <v>0</v>
      </c>
      <c r="O343" s="234"/>
      <c r="P343" s="234"/>
      <c r="Q343" s="234"/>
      <c r="R343" s="47"/>
      <c r="T343" s="235" t="s">
        <v>22</v>
      </c>
      <c r="U343" s="55" t="s">
        <v>49</v>
      </c>
      <c r="V343" s="46"/>
      <c r="W343" s="236">
        <f>V343*K343</f>
        <v>0</v>
      </c>
      <c r="X343" s="236">
        <v>0</v>
      </c>
      <c r="Y343" s="236">
        <f>X343*K343</f>
        <v>0</v>
      </c>
      <c r="Z343" s="236">
        <v>0</v>
      </c>
      <c r="AA343" s="237">
        <f>Z343*K343</f>
        <v>0</v>
      </c>
      <c r="AR343" s="21" t="s">
        <v>414</v>
      </c>
      <c r="AT343" s="21" t="s">
        <v>536</v>
      </c>
      <c r="AU343" s="21" t="s">
        <v>93</v>
      </c>
      <c r="AY343" s="21" t="s">
        <v>219</v>
      </c>
      <c r="BE343" s="152">
        <f>IF(U343="základní",N343,0)</f>
        <v>0</v>
      </c>
      <c r="BF343" s="152">
        <f>IF(U343="snížená",N343,0)</f>
        <v>0</v>
      </c>
      <c r="BG343" s="152">
        <f>IF(U343="zákl. přenesená",N343,0)</f>
        <v>0</v>
      </c>
      <c r="BH343" s="152">
        <f>IF(U343="sníž. přenesená",N343,0)</f>
        <v>0</v>
      </c>
      <c r="BI343" s="152">
        <f>IF(U343="nulová",N343,0)</f>
        <v>0</v>
      </c>
      <c r="BJ343" s="21" t="s">
        <v>40</v>
      </c>
      <c r="BK343" s="152">
        <f>ROUND(L343*K343,2)</f>
        <v>0</v>
      </c>
      <c r="BL343" s="21" t="s">
        <v>268</v>
      </c>
      <c r="BM343" s="21" t="s">
        <v>1027</v>
      </c>
    </row>
    <row r="344" s="1" customFormat="1" ht="38.25" customHeight="1">
      <c r="B344" s="45"/>
      <c r="C344" s="243" t="s">
        <v>1028</v>
      </c>
      <c r="D344" s="243" t="s">
        <v>536</v>
      </c>
      <c r="E344" s="244" t="s">
        <v>1029</v>
      </c>
      <c r="F344" s="245" t="s">
        <v>1030</v>
      </c>
      <c r="G344" s="245"/>
      <c r="H344" s="245"/>
      <c r="I344" s="245"/>
      <c r="J344" s="246" t="s">
        <v>372</v>
      </c>
      <c r="K344" s="247">
        <v>6</v>
      </c>
      <c r="L344" s="248">
        <v>0</v>
      </c>
      <c r="M344" s="249"/>
      <c r="N344" s="250">
        <f>ROUND(L344*K344,2)</f>
        <v>0</v>
      </c>
      <c r="O344" s="234"/>
      <c r="P344" s="234"/>
      <c r="Q344" s="234"/>
      <c r="R344" s="47"/>
      <c r="T344" s="235" t="s">
        <v>22</v>
      </c>
      <c r="U344" s="55" t="s">
        <v>49</v>
      </c>
      <c r="V344" s="46"/>
      <c r="W344" s="236">
        <f>V344*K344</f>
        <v>0</v>
      </c>
      <c r="X344" s="236">
        <v>0</v>
      </c>
      <c r="Y344" s="236">
        <f>X344*K344</f>
        <v>0</v>
      </c>
      <c r="Z344" s="236">
        <v>0</v>
      </c>
      <c r="AA344" s="237">
        <f>Z344*K344</f>
        <v>0</v>
      </c>
      <c r="AR344" s="21" t="s">
        <v>414</v>
      </c>
      <c r="AT344" s="21" t="s">
        <v>536</v>
      </c>
      <c r="AU344" s="21" t="s">
        <v>93</v>
      </c>
      <c r="AY344" s="21" t="s">
        <v>219</v>
      </c>
      <c r="BE344" s="152">
        <f>IF(U344="základní",N344,0)</f>
        <v>0</v>
      </c>
      <c r="BF344" s="152">
        <f>IF(U344="snížená",N344,0)</f>
        <v>0</v>
      </c>
      <c r="BG344" s="152">
        <f>IF(U344="zákl. přenesená",N344,0)</f>
        <v>0</v>
      </c>
      <c r="BH344" s="152">
        <f>IF(U344="sníž. přenesená",N344,0)</f>
        <v>0</v>
      </c>
      <c r="BI344" s="152">
        <f>IF(U344="nulová",N344,0)</f>
        <v>0</v>
      </c>
      <c r="BJ344" s="21" t="s">
        <v>40</v>
      </c>
      <c r="BK344" s="152">
        <f>ROUND(L344*K344,2)</f>
        <v>0</v>
      </c>
      <c r="BL344" s="21" t="s">
        <v>268</v>
      </c>
      <c r="BM344" s="21" t="s">
        <v>1031</v>
      </c>
    </row>
    <row r="345" s="1" customFormat="1" ht="38.25" customHeight="1">
      <c r="B345" s="45"/>
      <c r="C345" s="243" t="s">
        <v>1032</v>
      </c>
      <c r="D345" s="243" t="s">
        <v>536</v>
      </c>
      <c r="E345" s="244" t="s">
        <v>1033</v>
      </c>
      <c r="F345" s="245" t="s">
        <v>1034</v>
      </c>
      <c r="G345" s="245"/>
      <c r="H345" s="245"/>
      <c r="I345" s="245"/>
      <c r="J345" s="246" t="s">
        <v>372</v>
      </c>
      <c r="K345" s="247">
        <v>9</v>
      </c>
      <c r="L345" s="248">
        <v>0</v>
      </c>
      <c r="M345" s="249"/>
      <c r="N345" s="250">
        <f>ROUND(L345*K345,2)</f>
        <v>0</v>
      </c>
      <c r="O345" s="234"/>
      <c r="P345" s="234"/>
      <c r="Q345" s="234"/>
      <c r="R345" s="47"/>
      <c r="T345" s="235" t="s">
        <v>22</v>
      </c>
      <c r="U345" s="55" t="s">
        <v>49</v>
      </c>
      <c r="V345" s="46"/>
      <c r="W345" s="236">
        <f>V345*K345</f>
        <v>0</v>
      </c>
      <c r="X345" s="236">
        <v>0</v>
      </c>
      <c r="Y345" s="236">
        <f>X345*K345</f>
        <v>0</v>
      </c>
      <c r="Z345" s="236">
        <v>0</v>
      </c>
      <c r="AA345" s="237">
        <f>Z345*K345</f>
        <v>0</v>
      </c>
      <c r="AR345" s="21" t="s">
        <v>414</v>
      </c>
      <c r="AT345" s="21" t="s">
        <v>536</v>
      </c>
      <c r="AU345" s="21" t="s">
        <v>93</v>
      </c>
      <c r="AY345" s="21" t="s">
        <v>219</v>
      </c>
      <c r="BE345" s="152">
        <f>IF(U345="základní",N345,0)</f>
        <v>0</v>
      </c>
      <c r="BF345" s="152">
        <f>IF(U345="snížená",N345,0)</f>
        <v>0</v>
      </c>
      <c r="BG345" s="152">
        <f>IF(U345="zákl. přenesená",N345,0)</f>
        <v>0</v>
      </c>
      <c r="BH345" s="152">
        <f>IF(U345="sníž. přenesená",N345,0)</f>
        <v>0</v>
      </c>
      <c r="BI345" s="152">
        <f>IF(U345="nulová",N345,0)</f>
        <v>0</v>
      </c>
      <c r="BJ345" s="21" t="s">
        <v>40</v>
      </c>
      <c r="BK345" s="152">
        <f>ROUND(L345*K345,2)</f>
        <v>0</v>
      </c>
      <c r="BL345" s="21" t="s">
        <v>268</v>
      </c>
      <c r="BM345" s="21" t="s">
        <v>1035</v>
      </c>
    </row>
    <row r="346" s="1" customFormat="1" ht="38.25" customHeight="1">
      <c r="B346" s="45"/>
      <c r="C346" s="227" t="s">
        <v>1036</v>
      </c>
      <c r="D346" s="227" t="s">
        <v>220</v>
      </c>
      <c r="E346" s="228" t="s">
        <v>1037</v>
      </c>
      <c r="F346" s="229" t="s">
        <v>1038</v>
      </c>
      <c r="G346" s="229"/>
      <c r="H346" s="229"/>
      <c r="I346" s="229"/>
      <c r="J346" s="230" t="s">
        <v>372</v>
      </c>
      <c r="K346" s="231">
        <v>2</v>
      </c>
      <c r="L346" s="232">
        <v>0</v>
      </c>
      <c r="M346" s="233"/>
      <c r="N346" s="234">
        <f>ROUND(L346*K346,2)</f>
        <v>0</v>
      </c>
      <c r="O346" s="234"/>
      <c r="P346" s="234"/>
      <c r="Q346" s="234"/>
      <c r="R346" s="47"/>
      <c r="T346" s="235" t="s">
        <v>22</v>
      </c>
      <c r="U346" s="55" t="s">
        <v>49</v>
      </c>
      <c r="V346" s="46"/>
      <c r="W346" s="236">
        <f>V346*K346</f>
        <v>0</v>
      </c>
      <c r="X346" s="236">
        <v>0</v>
      </c>
      <c r="Y346" s="236">
        <f>X346*K346</f>
        <v>0</v>
      </c>
      <c r="Z346" s="236">
        <v>0</v>
      </c>
      <c r="AA346" s="237">
        <f>Z346*K346</f>
        <v>0</v>
      </c>
      <c r="AR346" s="21" t="s">
        <v>268</v>
      </c>
      <c r="AT346" s="21" t="s">
        <v>220</v>
      </c>
      <c r="AU346" s="21" t="s">
        <v>93</v>
      </c>
      <c r="AY346" s="21" t="s">
        <v>219</v>
      </c>
      <c r="BE346" s="152">
        <f>IF(U346="základní",N346,0)</f>
        <v>0</v>
      </c>
      <c r="BF346" s="152">
        <f>IF(U346="snížená",N346,0)</f>
        <v>0</v>
      </c>
      <c r="BG346" s="152">
        <f>IF(U346="zákl. přenesená",N346,0)</f>
        <v>0</v>
      </c>
      <c r="BH346" s="152">
        <f>IF(U346="sníž. přenesená",N346,0)</f>
        <v>0</v>
      </c>
      <c r="BI346" s="152">
        <f>IF(U346="nulová",N346,0)</f>
        <v>0</v>
      </c>
      <c r="BJ346" s="21" t="s">
        <v>40</v>
      </c>
      <c r="BK346" s="152">
        <f>ROUND(L346*K346,2)</f>
        <v>0</v>
      </c>
      <c r="BL346" s="21" t="s">
        <v>268</v>
      </c>
      <c r="BM346" s="21" t="s">
        <v>1039</v>
      </c>
    </row>
    <row r="347" s="1" customFormat="1" ht="38.25" customHeight="1">
      <c r="B347" s="45"/>
      <c r="C347" s="243" t="s">
        <v>1040</v>
      </c>
      <c r="D347" s="243" t="s">
        <v>536</v>
      </c>
      <c r="E347" s="244" t="s">
        <v>1041</v>
      </c>
      <c r="F347" s="245" t="s">
        <v>1042</v>
      </c>
      <c r="G347" s="245"/>
      <c r="H347" s="245"/>
      <c r="I347" s="245"/>
      <c r="J347" s="246" t="s">
        <v>372</v>
      </c>
      <c r="K347" s="247">
        <v>2</v>
      </c>
      <c r="L347" s="248">
        <v>0</v>
      </c>
      <c r="M347" s="249"/>
      <c r="N347" s="250">
        <f>ROUND(L347*K347,2)</f>
        <v>0</v>
      </c>
      <c r="O347" s="234"/>
      <c r="P347" s="234"/>
      <c r="Q347" s="234"/>
      <c r="R347" s="47"/>
      <c r="T347" s="235" t="s">
        <v>22</v>
      </c>
      <c r="U347" s="55" t="s">
        <v>49</v>
      </c>
      <c r="V347" s="46"/>
      <c r="W347" s="236">
        <f>V347*K347</f>
        <v>0</v>
      </c>
      <c r="X347" s="236">
        <v>0</v>
      </c>
      <c r="Y347" s="236">
        <f>X347*K347</f>
        <v>0</v>
      </c>
      <c r="Z347" s="236">
        <v>0</v>
      </c>
      <c r="AA347" s="237">
        <f>Z347*K347</f>
        <v>0</v>
      </c>
      <c r="AR347" s="21" t="s">
        <v>414</v>
      </c>
      <c r="AT347" s="21" t="s">
        <v>536</v>
      </c>
      <c r="AU347" s="21" t="s">
        <v>93</v>
      </c>
      <c r="AY347" s="21" t="s">
        <v>219</v>
      </c>
      <c r="BE347" s="152">
        <f>IF(U347="základní",N347,0)</f>
        <v>0</v>
      </c>
      <c r="BF347" s="152">
        <f>IF(U347="snížená",N347,0)</f>
        <v>0</v>
      </c>
      <c r="BG347" s="152">
        <f>IF(U347="zákl. přenesená",N347,0)</f>
        <v>0</v>
      </c>
      <c r="BH347" s="152">
        <f>IF(U347="sníž. přenesená",N347,0)</f>
        <v>0</v>
      </c>
      <c r="BI347" s="152">
        <f>IF(U347="nulová",N347,0)</f>
        <v>0</v>
      </c>
      <c r="BJ347" s="21" t="s">
        <v>40</v>
      </c>
      <c r="BK347" s="152">
        <f>ROUND(L347*K347,2)</f>
        <v>0</v>
      </c>
      <c r="BL347" s="21" t="s">
        <v>268</v>
      </c>
      <c r="BM347" s="21" t="s">
        <v>1043</v>
      </c>
    </row>
    <row r="348" s="1" customFormat="1" ht="38.25" customHeight="1">
      <c r="B348" s="45"/>
      <c r="C348" s="227" t="s">
        <v>1044</v>
      </c>
      <c r="D348" s="227" t="s">
        <v>220</v>
      </c>
      <c r="E348" s="228" t="s">
        <v>1045</v>
      </c>
      <c r="F348" s="229" t="s">
        <v>1046</v>
      </c>
      <c r="G348" s="229"/>
      <c r="H348" s="229"/>
      <c r="I348" s="229"/>
      <c r="J348" s="230" t="s">
        <v>372</v>
      </c>
      <c r="K348" s="231">
        <v>19</v>
      </c>
      <c r="L348" s="232">
        <v>0</v>
      </c>
      <c r="M348" s="233"/>
      <c r="N348" s="234">
        <f>ROUND(L348*K348,2)</f>
        <v>0</v>
      </c>
      <c r="O348" s="234"/>
      <c r="P348" s="234"/>
      <c r="Q348" s="234"/>
      <c r="R348" s="47"/>
      <c r="T348" s="235" t="s">
        <v>22</v>
      </c>
      <c r="U348" s="55" t="s">
        <v>49</v>
      </c>
      <c r="V348" s="46"/>
      <c r="W348" s="236">
        <f>V348*K348</f>
        <v>0</v>
      </c>
      <c r="X348" s="236">
        <v>0</v>
      </c>
      <c r="Y348" s="236">
        <f>X348*K348</f>
        <v>0</v>
      </c>
      <c r="Z348" s="236">
        <v>0</v>
      </c>
      <c r="AA348" s="237">
        <f>Z348*K348</f>
        <v>0</v>
      </c>
      <c r="AR348" s="21" t="s">
        <v>268</v>
      </c>
      <c r="AT348" s="21" t="s">
        <v>220</v>
      </c>
      <c r="AU348" s="21" t="s">
        <v>93</v>
      </c>
      <c r="AY348" s="21" t="s">
        <v>219</v>
      </c>
      <c r="BE348" s="152">
        <f>IF(U348="základní",N348,0)</f>
        <v>0</v>
      </c>
      <c r="BF348" s="152">
        <f>IF(U348="snížená",N348,0)</f>
        <v>0</v>
      </c>
      <c r="BG348" s="152">
        <f>IF(U348="zákl. přenesená",N348,0)</f>
        <v>0</v>
      </c>
      <c r="BH348" s="152">
        <f>IF(U348="sníž. přenesená",N348,0)</f>
        <v>0</v>
      </c>
      <c r="BI348" s="152">
        <f>IF(U348="nulová",N348,0)</f>
        <v>0</v>
      </c>
      <c r="BJ348" s="21" t="s">
        <v>40</v>
      </c>
      <c r="BK348" s="152">
        <f>ROUND(L348*K348,2)</f>
        <v>0</v>
      </c>
      <c r="BL348" s="21" t="s">
        <v>268</v>
      </c>
      <c r="BM348" s="21" t="s">
        <v>1047</v>
      </c>
    </row>
    <row r="349" s="1" customFormat="1" ht="63.75" customHeight="1">
      <c r="B349" s="45"/>
      <c r="C349" s="243" t="s">
        <v>1048</v>
      </c>
      <c r="D349" s="243" t="s">
        <v>536</v>
      </c>
      <c r="E349" s="244" t="s">
        <v>1049</v>
      </c>
      <c r="F349" s="245" t="s">
        <v>1050</v>
      </c>
      <c r="G349" s="245"/>
      <c r="H349" s="245"/>
      <c r="I349" s="245"/>
      <c r="J349" s="246" t="s">
        <v>372</v>
      </c>
      <c r="K349" s="247">
        <v>14</v>
      </c>
      <c r="L349" s="248">
        <v>0</v>
      </c>
      <c r="M349" s="249"/>
      <c r="N349" s="250">
        <f>ROUND(L349*K349,2)</f>
        <v>0</v>
      </c>
      <c r="O349" s="234"/>
      <c r="P349" s="234"/>
      <c r="Q349" s="234"/>
      <c r="R349" s="47"/>
      <c r="T349" s="235" t="s">
        <v>22</v>
      </c>
      <c r="U349" s="55" t="s">
        <v>49</v>
      </c>
      <c r="V349" s="46"/>
      <c r="W349" s="236">
        <f>V349*K349</f>
        <v>0</v>
      </c>
      <c r="X349" s="236">
        <v>0</v>
      </c>
      <c r="Y349" s="236">
        <f>X349*K349</f>
        <v>0</v>
      </c>
      <c r="Z349" s="236">
        <v>0</v>
      </c>
      <c r="AA349" s="237">
        <f>Z349*K349</f>
        <v>0</v>
      </c>
      <c r="AR349" s="21" t="s">
        <v>414</v>
      </c>
      <c r="AT349" s="21" t="s">
        <v>536</v>
      </c>
      <c r="AU349" s="21" t="s">
        <v>93</v>
      </c>
      <c r="AY349" s="21" t="s">
        <v>219</v>
      </c>
      <c r="BE349" s="152">
        <f>IF(U349="základní",N349,0)</f>
        <v>0</v>
      </c>
      <c r="BF349" s="152">
        <f>IF(U349="snížená",N349,0)</f>
        <v>0</v>
      </c>
      <c r="BG349" s="152">
        <f>IF(U349="zákl. přenesená",N349,0)</f>
        <v>0</v>
      </c>
      <c r="BH349" s="152">
        <f>IF(U349="sníž. přenesená",N349,0)</f>
        <v>0</v>
      </c>
      <c r="BI349" s="152">
        <f>IF(U349="nulová",N349,0)</f>
        <v>0</v>
      </c>
      <c r="BJ349" s="21" t="s">
        <v>40</v>
      </c>
      <c r="BK349" s="152">
        <f>ROUND(L349*K349,2)</f>
        <v>0</v>
      </c>
      <c r="BL349" s="21" t="s">
        <v>268</v>
      </c>
      <c r="BM349" s="21" t="s">
        <v>1051</v>
      </c>
    </row>
    <row r="350" s="1" customFormat="1" ht="51" customHeight="1">
      <c r="B350" s="45"/>
      <c r="C350" s="243" t="s">
        <v>1052</v>
      </c>
      <c r="D350" s="243" t="s">
        <v>536</v>
      </c>
      <c r="E350" s="244" t="s">
        <v>1053</v>
      </c>
      <c r="F350" s="245" t="s">
        <v>1054</v>
      </c>
      <c r="G350" s="245"/>
      <c r="H350" s="245"/>
      <c r="I350" s="245"/>
      <c r="J350" s="246" t="s">
        <v>372</v>
      </c>
      <c r="K350" s="247">
        <v>5</v>
      </c>
      <c r="L350" s="248">
        <v>0</v>
      </c>
      <c r="M350" s="249"/>
      <c r="N350" s="250">
        <f>ROUND(L350*K350,2)</f>
        <v>0</v>
      </c>
      <c r="O350" s="234"/>
      <c r="P350" s="234"/>
      <c r="Q350" s="234"/>
      <c r="R350" s="47"/>
      <c r="T350" s="235" t="s">
        <v>22</v>
      </c>
      <c r="U350" s="55" t="s">
        <v>49</v>
      </c>
      <c r="V350" s="46"/>
      <c r="W350" s="236">
        <f>V350*K350</f>
        <v>0</v>
      </c>
      <c r="X350" s="236">
        <v>0</v>
      </c>
      <c r="Y350" s="236">
        <f>X350*K350</f>
        <v>0</v>
      </c>
      <c r="Z350" s="236">
        <v>0</v>
      </c>
      <c r="AA350" s="237">
        <f>Z350*K350</f>
        <v>0</v>
      </c>
      <c r="AR350" s="21" t="s">
        <v>414</v>
      </c>
      <c r="AT350" s="21" t="s">
        <v>536</v>
      </c>
      <c r="AU350" s="21" t="s">
        <v>93</v>
      </c>
      <c r="AY350" s="21" t="s">
        <v>219</v>
      </c>
      <c r="BE350" s="152">
        <f>IF(U350="základní",N350,0)</f>
        <v>0</v>
      </c>
      <c r="BF350" s="152">
        <f>IF(U350="snížená",N350,0)</f>
        <v>0</v>
      </c>
      <c r="BG350" s="152">
        <f>IF(U350="zákl. přenesená",N350,0)</f>
        <v>0</v>
      </c>
      <c r="BH350" s="152">
        <f>IF(U350="sníž. přenesená",N350,0)</f>
        <v>0</v>
      </c>
      <c r="BI350" s="152">
        <f>IF(U350="nulová",N350,0)</f>
        <v>0</v>
      </c>
      <c r="BJ350" s="21" t="s">
        <v>40</v>
      </c>
      <c r="BK350" s="152">
        <f>ROUND(L350*K350,2)</f>
        <v>0</v>
      </c>
      <c r="BL350" s="21" t="s">
        <v>268</v>
      </c>
      <c r="BM350" s="21" t="s">
        <v>1055</v>
      </c>
    </row>
    <row r="351" s="1" customFormat="1" ht="25.5" customHeight="1">
      <c r="B351" s="45"/>
      <c r="C351" s="227" t="s">
        <v>1056</v>
      </c>
      <c r="D351" s="227" t="s">
        <v>220</v>
      </c>
      <c r="E351" s="228" t="s">
        <v>1057</v>
      </c>
      <c r="F351" s="229" t="s">
        <v>1058</v>
      </c>
      <c r="G351" s="229"/>
      <c r="H351" s="229"/>
      <c r="I351" s="229"/>
      <c r="J351" s="230" t="s">
        <v>372</v>
      </c>
      <c r="K351" s="231">
        <v>34</v>
      </c>
      <c r="L351" s="232">
        <v>0</v>
      </c>
      <c r="M351" s="233"/>
      <c r="N351" s="234">
        <f>ROUND(L351*K351,2)</f>
        <v>0</v>
      </c>
      <c r="O351" s="234"/>
      <c r="P351" s="234"/>
      <c r="Q351" s="234"/>
      <c r="R351" s="47"/>
      <c r="T351" s="235" t="s">
        <v>22</v>
      </c>
      <c r="U351" s="55" t="s">
        <v>49</v>
      </c>
      <c r="V351" s="46"/>
      <c r="W351" s="236">
        <f>V351*K351</f>
        <v>0</v>
      </c>
      <c r="X351" s="236">
        <v>0</v>
      </c>
      <c r="Y351" s="236">
        <f>X351*K351</f>
        <v>0</v>
      </c>
      <c r="Z351" s="236">
        <v>0</v>
      </c>
      <c r="AA351" s="237">
        <f>Z351*K351</f>
        <v>0</v>
      </c>
      <c r="AR351" s="21" t="s">
        <v>268</v>
      </c>
      <c r="AT351" s="21" t="s">
        <v>220</v>
      </c>
      <c r="AU351" s="21" t="s">
        <v>93</v>
      </c>
      <c r="AY351" s="21" t="s">
        <v>219</v>
      </c>
      <c r="BE351" s="152">
        <f>IF(U351="základní",N351,0)</f>
        <v>0</v>
      </c>
      <c r="BF351" s="152">
        <f>IF(U351="snížená",N351,0)</f>
        <v>0</v>
      </c>
      <c r="BG351" s="152">
        <f>IF(U351="zákl. přenesená",N351,0)</f>
        <v>0</v>
      </c>
      <c r="BH351" s="152">
        <f>IF(U351="sníž. přenesená",N351,0)</f>
        <v>0</v>
      </c>
      <c r="BI351" s="152">
        <f>IF(U351="nulová",N351,0)</f>
        <v>0</v>
      </c>
      <c r="BJ351" s="21" t="s">
        <v>40</v>
      </c>
      <c r="BK351" s="152">
        <f>ROUND(L351*K351,2)</f>
        <v>0</v>
      </c>
      <c r="BL351" s="21" t="s">
        <v>268</v>
      </c>
      <c r="BM351" s="21" t="s">
        <v>1059</v>
      </c>
    </row>
    <row r="352" s="1" customFormat="1" ht="25.5" customHeight="1">
      <c r="B352" s="45"/>
      <c r="C352" s="243" t="s">
        <v>1060</v>
      </c>
      <c r="D352" s="243" t="s">
        <v>536</v>
      </c>
      <c r="E352" s="244" t="s">
        <v>1061</v>
      </c>
      <c r="F352" s="245" t="s">
        <v>1062</v>
      </c>
      <c r="G352" s="245"/>
      <c r="H352" s="245"/>
      <c r="I352" s="245"/>
      <c r="J352" s="246" t="s">
        <v>372</v>
      </c>
      <c r="K352" s="247">
        <v>34</v>
      </c>
      <c r="L352" s="248">
        <v>0</v>
      </c>
      <c r="M352" s="249"/>
      <c r="N352" s="250">
        <f>ROUND(L352*K352,2)</f>
        <v>0</v>
      </c>
      <c r="O352" s="234"/>
      <c r="P352" s="234"/>
      <c r="Q352" s="234"/>
      <c r="R352" s="47"/>
      <c r="T352" s="235" t="s">
        <v>22</v>
      </c>
      <c r="U352" s="55" t="s">
        <v>49</v>
      </c>
      <c r="V352" s="46"/>
      <c r="W352" s="236">
        <f>V352*K352</f>
        <v>0</v>
      </c>
      <c r="X352" s="236">
        <v>0</v>
      </c>
      <c r="Y352" s="236">
        <f>X352*K352</f>
        <v>0</v>
      </c>
      <c r="Z352" s="236">
        <v>0</v>
      </c>
      <c r="AA352" s="237">
        <f>Z352*K352</f>
        <v>0</v>
      </c>
      <c r="AR352" s="21" t="s">
        <v>414</v>
      </c>
      <c r="AT352" s="21" t="s">
        <v>536</v>
      </c>
      <c r="AU352" s="21" t="s">
        <v>93</v>
      </c>
      <c r="AY352" s="21" t="s">
        <v>219</v>
      </c>
      <c r="BE352" s="152">
        <f>IF(U352="základní",N352,0)</f>
        <v>0</v>
      </c>
      <c r="BF352" s="152">
        <f>IF(U352="snížená",N352,0)</f>
        <v>0</v>
      </c>
      <c r="BG352" s="152">
        <f>IF(U352="zákl. přenesená",N352,0)</f>
        <v>0</v>
      </c>
      <c r="BH352" s="152">
        <f>IF(U352="sníž. přenesená",N352,0)</f>
        <v>0</v>
      </c>
      <c r="BI352" s="152">
        <f>IF(U352="nulová",N352,0)</f>
        <v>0</v>
      </c>
      <c r="BJ352" s="21" t="s">
        <v>40</v>
      </c>
      <c r="BK352" s="152">
        <f>ROUND(L352*K352,2)</f>
        <v>0</v>
      </c>
      <c r="BL352" s="21" t="s">
        <v>268</v>
      </c>
      <c r="BM352" s="21" t="s">
        <v>1063</v>
      </c>
    </row>
    <row r="353" s="1" customFormat="1" ht="38.25" customHeight="1">
      <c r="B353" s="45"/>
      <c r="C353" s="227" t="s">
        <v>1064</v>
      </c>
      <c r="D353" s="227" t="s">
        <v>220</v>
      </c>
      <c r="E353" s="228" t="s">
        <v>1065</v>
      </c>
      <c r="F353" s="229" t="s">
        <v>1066</v>
      </c>
      <c r="G353" s="229"/>
      <c r="H353" s="229"/>
      <c r="I353" s="229"/>
      <c r="J353" s="230" t="s">
        <v>372</v>
      </c>
      <c r="K353" s="231">
        <v>19</v>
      </c>
      <c r="L353" s="232">
        <v>0</v>
      </c>
      <c r="M353" s="233"/>
      <c r="N353" s="234">
        <f>ROUND(L353*K353,2)</f>
        <v>0</v>
      </c>
      <c r="O353" s="234"/>
      <c r="P353" s="234"/>
      <c r="Q353" s="234"/>
      <c r="R353" s="47"/>
      <c r="T353" s="235" t="s">
        <v>22</v>
      </c>
      <c r="U353" s="55" t="s">
        <v>49</v>
      </c>
      <c r="V353" s="46"/>
      <c r="W353" s="236">
        <f>V353*K353</f>
        <v>0</v>
      </c>
      <c r="X353" s="236">
        <v>0</v>
      </c>
      <c r="Y353" s="236">
        <f>X353*K353</f>
        <v>0</v>
      </c>
      <c r="Z353" s="236">
        <v>0</v>
      </c>
      <c r="AA353" s="237">
        <f>Z353*K353</f>
        <v>0</v>
      </c>
      <c r="AR353" s="21" t="s">
        <v>268</v>
      </c>
      <c r="AT353" s="21" t="s">
        <v>220</v>
      </c>
      <c r="AU353" s="21" t="s">
        <v>93</v>
      </c>
      <c r="AY353" s="21" t="s">
        <v>219</v>
      </c>
      <c r="BE353" s="152">
        <f>IF(U353="základní",N353,0)</f>
        <v>0</v>
      </c>
      <c r="BF353" s="152">
        <f>IF(U353="snížená",N353,0)</f>
        <v>0</v>
      </c>
      <c r="BG353" s="152">
        <f>IF(U353="zákl. přenesená",N353,0)</f>
        <v>0</v>
      </c>
      <c r="BH353" s="152">
        <f>IF(U353="sníž. přenesená",N353,0)</f>
        <v>0</v>
      </c>
      <c r="BI353" s="152">
        <f>IF(U353="nulová",N353,0)</f>
        <v>0</v>
      </c>
      <c r="BJ353" s="21" t="s">
        <v>40</v>
      </c>
      <c r="BK353" s="152">
        <f>ROUND(L353*K353,2)</f>
        <v>0</v>
      </c>
      <c r="BL353" s="21" t="s">
        <v>268</v>
      </c>
      <c r="BM353" s="21" t="s">
        <v>1067</v>
      </c>
    </row>
    <row r="354" s="1" customFormat="1" ht="25.5" customHeight="1">
      <c r="B354" s="45"/>
      <c r="C354" s="243" t="s">
        <v>1068</v>
      </c>
      <c r="D354" s="243" t="s">
        <v>536</v>
      </c>
      <c r="E354" s="244" t="s">
        <v>1069</v>
      </c>
      <c r="F354" s="245" t="s">
        <v>1070</v>
      </c>
      <c r="G354" s="245"/>
      <c r="H354" s="245"/>
      <c r="I354" s="245"/>
      <c r="J354" s="246" t="s">
        <v>372</v>
      </c>
      <c r="K354" s="247">
        <v>19</v>
      </c>
      <c r="L354" s="248">
        <v>0</v>
      </c>
      <c r="M354" s="249"/>
      <c r="N354" s="250">
        <f>ROUND(L354*K354,2)</f>
        <v>0</v>
      </c>
      <c r="O354" s="234"/>
      <c r="P354" s="234"/>
      <c r="Q354" s="234"/>
      <c r="R354" s="47"/>
      <c r="T354" s="235" t="s">
        <v>22</v>
      </c>
      <c r="U354" s="55" t="s">
        <v>49</v>
      </c>
      <c r="V354" s="46"/>
      <c r="W354" s="236">
        <f>V354*K354</f>
        <v>0</v>
      </c>
      <c r="X354" s="236">
        <v>0</v>
      </c>
      <c r="Y354" s="236">
        <f>X354*K354</f>
        <v>0</v>
      </c>
      <c r="Z354" s="236">
        <v>0</v>
      </c>
      <c r="AA354" s="237">
        <f>Z354*K354</f>
        <v>0</v>
      </c>
      <c r="AR354" s="21" t="s">
        <v>414</v>
      </c>
      <c r="AT354" s="21" t="s">
        <v>536</v>
      </c>
      <c r="AU354" s="21" t="s">
        <v>93</v>
      </c>
      <c r="AY354" s="21" t="s">
        <v>219</v>
      </c>
      <c r="BE354" s="152">
        <f>IF(U354="základní",N354,0)</f>
        <v>0</v>
      </c>
      <c r="BF354" s="152">
        <f>IF(U354="snížená",N354,0)</f>
        <v>0</v>
      </c>
      <c r="BG354" s="152">
        <f>IF(U354="zákl. přenesená",N354,0)</f>
        <v>0</v>
      </c>
      <c r="BH354" s="152">
        <f>IF(U354="sníž. přenesená",N354,0)</f>
        <v>0</v>
      </c>
      <c r="BI354" s="152">
        <f>IF(U354="nulová",N354,0)</f>
        <v>0</v>
      </c>
      <c r="BJ354" s="21" t="s">
        <v>40</v>
      </c>
      <c r="BK354" s="152">
        <f>ROUND(L354*K354,2)</f>
        <v>0</v>
      </c>
      <c r="BL354" s="21" t="s">
        <v>268</v>
      </c>
      <c r="BM354" s="21" t="s">
        <v>1071</v>
      </c>
    </row>
    <row r="355" s="1" customFormat="1" ht="25.5" customHeight="1">
      <c r="B355" s="45"/>
      <c r="C355" s="227" t="s">
        <v>1072</v>
      </c>
      <c r="D355" s="227" t="s">
        <v>220</v>
      </c>
      <c r="E355" s="228" t="s">
        <v>1073</v>
      </c>
      <c r="F355" s="229" t="s">
        <v>1074</v>
      </c>
      <c r="G355" s="229"/>
      <c r="H355" s="229"/>
      <c r="I355" s="229"/>
      <c r="J355" s="230" t="s">
        <v>273</v>
      </c>
      <c r="K355" s="242">
        <v>0</v>
      </c>
      <c r="L355" s="232">
        <v>0</v>
      </c>
      <c r="M355" s="233"/>
      <c r="N355" s="234">
        <f>ROUND(L355*K355,2)</f>
        <v>0</v>
      </c>
      <c r="O355" s="234"/>
      <c r="P355" s="234"/>
      <c r="Q355" s="234"/>
      <c r="R355" s="47"/>
      <c r="T355" s="235" t="s">
        <v>22</v>
      </c>
      <c r="U355" s="55" t="s">
        <v>49</v>
      </c>
      <c r="V355" s="46"/>
      <c r="W355" s="236">
        <f>V355*K355</f>
        <v>0</v>
      </c>
      <c r="X355" s="236">
        <v>0</v>
      </c>
      <c r="Y355" s="236">
        <f>X355*K355</f>
        <v>0</v>
      </c>
      <c r="Z355" s="236">
        <v>0</v>
      </c>
      <c r="AA355" s="237">
        <f>Z355*K355</f>
        <v>0</v>
      </c>
      <c r="AR355" s="21" t="s">
        <v>268</v>
      </c>
      <c r="AT355" s="21" t="s">
        <v>220</v>
      </c>
      <c r="AU355" s="21" t="s">
        <v>93</v>
      </c>
      <c r="AY355" s="21" t="s">
        <v>219</v>
      </c>
      <c r="BE355" s="152">
        <f>IF(U355="základní",N355,0)</f>
        <v>0</v>
      </c>
      <c r="BF355" s="152">
        <f>IF(U355="snížená",N355,0)</f>
        <v>0</v>
      </c>
      <c r="BG355" s="152">
        <f>IF(U355="zákl. přenesená",N355,0)</f>
        <v>0</v>
      </c>
      <c r="BH355" s="152">
        <f>IF(U355="sníž. přenesená",N355,0)</f>
        <v>0</v>
      </c>
      <c r="BI355" s="152">
        <f>IF(U355="nulová",N355,0)</f>
        <v>0</v>
      </c>
      <c r="BJ355" s="21" t="s">
        <v>40</v>
      </c>
      <c r="BK355" s="152">
        <f>ROUND(L355*K355,2)</f>
        <v>0</v>
      </c>
      <c r="BL355" s="21" t="s">
        <v>268</v>
      </c>
      <c r="BM355" s="21" t="s">
        <v>1075</v>
      </c>
    </row>
    <row r="356" s="10" customFormat="1" ht="29.88" customHeight="1">
      <c r="B356" s="213"/>
      <c r="C356" s="214"/>
      <c r="D356" s="224" t="s">
        <v>296</v>
      </c>
      <c r="E356" s="224"/>
      <c r="F356" s="224"/>
      <c r="G356" s="224"/>
      <c r="H356" s="224"/>
      <c r="I356" s="224"/>
      <c r="J356" s="224"/>
      <c r="K356" s="224"/>
      <c r="L356" s="224"/>
      <c r="M356" s="224"/>
      <c r="N356" s="238">
        <f>BK356</f>
        <v>0</v>
      </c>
      <c r="O356" s="239"/>
      <c r="P356" s="239"/>
      <c r="Q356" s="239"/>
      <c r="R356" s="217"/>
      <c r="T356" s="218"/>
      <c r="U356" s="214"/>
      <c r="V356" s="214"/>
      <c r="W356" s="219">
        <f>SUM(W357:W380)</f>
        <v>0</v>
      </c>
      <c r="X356" s="214"/>
      <c r="Y356" s="219">
        <f>SUM(Y357:Y380)</f>
        <v>0.037349999999999994</v>
      </c>
      <c r="Z356" s="214"/>
      <c r="AA356" s="220">
        <f>SUM(AA357:AA380)</f>
        <v>0</v>
      </c>
      <c r="AR356" s="221" t="s">
        <v>93</v>
      </c>
      <c r="AT356" s="222" t="s">
        <v>83</v>
      </c>
      <c r="AU356" s="222" t="s">
        <v>40</v>
      </c>
      <c r="AY356" s="221" t="s">
        <v>219</v>
      </c>
      <c r="BK356" s="223">
        <f>SUM(BK357:BK380)</f>
        <v>0</v>
      </c>
    </row>
    <row r="357" s="1" customFormat="1" ht="25.5" customHeight="1">
      <c r="B357" s="45"/>
      <c r="C357" s="227" t="s">
        <v>1076</v>
      </c>
      <c r="D357" s="227" t="s">
        <v>220</v>
      </c>
      <c r="E357" s="228" t="s">
        <v>1077</v>
      </c>
      <c r="F357" s="229" t="s">
        <v>1078</v>
      </c>
      <c r="G357" s="229"/>
      <c r="H357" s="229"/>
      <c r="I357" s="229"/>
      <c r="J357" s="230" t="s">
        <v>1079</v>
      </c>
      <c r="K357" s="231">
        <v>2233.884</v>
      </c>
      <c r="L357" s="232">
        <v>0</v>
      </c>
      <c r="M357" s="233"/>
      <c r="N357" s="234">
        <f>ROUND(L357*K357,2)</f>
        <v>0</v>
      </c>
      <c r="O357" s="234"/>
      <c r="P357" s="234"/>
      <c r="Q357" s="234"/>
      <c r="R357" s="47"/>
      <c r="T357" s="235" t="s">
        <v>22</v>
      </c>
      <c r="U357" s="55" t="s">
        <v>49</v>
      </c>
      <c r="V357" s="46"/>
      <c r="W357" s="236">
        <f>V357*K357</f>
        <v>0</v>
      </c>
      <c r="X357" s="236">
        <v>0</v>
      </c>
      <c r="Y357" s="236">
        <f>X357*K357</f>
        <v>0</v>
      </c>
      <c r="Z357" s="236">
        <v>0</v>
      </c>
      <c r="AA357" s="237">
        <f>Z357*K357</f>
        <v>0</v>
      </c>
      <c r="AR357" s="21" t="s">
        <v>268</v>
      </c>
      <c r="AT357" s="21" t="s">
        <v>220</v>
      </c>
      <c r="AU357" s="21" t="s">
        <v>93</v>
      </c>
      <c r="AY357" s="21" t="s">
        <v>219</v>
      </c>
      <c r="BE357" s="152">
        <f>IF(U357="základní",N357,0)</f>
        <v>0</v>
      </c>
      <c r="BF357" s="152">
        <f>IF(U357="snížená",N357,0)</f>
        <v>0</v>
      </c>
      <c r="BG357" s="152">
        <f>IF(U357="zákl. přenesená",N357,0)</f>
        <v>0</v>
      </c>
      <c r="BH357" s="152">
        <f>IF(U357="sníž. přenesená",N357,0)</f>
        <v>0</v>
      </c>
      <c r="BI357" s="152">
        <f>IF(U357="nulová",N357,0)</f>
        <v>0</v>
      </c>
      <c r="BJ357" s="21" t="s">
        <v>40</v>
      </c>
      <c r="BK357" s="152">
        <f>ROUND(L357*K357,2)</f>
        <v>0</v>
      </c>
      <c r="BL357" s="21" t="s">
        <v>268</v>
      </c>
      <c r="BM357" s="21" t="s">
        <v>1080</v>
      </c>
    </row>
    <row r="358" s="1" customFormat="1" ht="25.5" customHeight="1">
      <c r="B358" s="45"/>
      <c r="C358" s="227" t="s">
        <v>1081</v>
      </c>
      <c r="D358" s="227" t="s">
        <v>220</v>
      </c>
      <c r="E358" s="228" t="s">
        <v>1082</v>
      </c>
      <c r="F358" s="229" t="s">
        <v>1083</v>
      </c>
      <c r="G358" s="229"/>
      <c r="H358" s="229"/>
      <c r="I358" s="229"/>
      <c r="J358" s="230" t="s">
        <v>1079</v>
      </c>
      <c r="K358" s="231">
        <v>418.24200000000002</v>
      </c>
      <c r="L358" s="232">
        <v>0</v>
      </c>
      <c r="M358" s="233"/>
      <c r="N358" s="234">
        <f>ROUND(L358*K358,2)</f>
        <v>0</v>
      </c>
      <c r="O358" s="234"/>
      <c r="P358" s="234"/>
      <c r="Q358" s="234"/>
      <c r="R358" s="47"/>
      <c r="T358" s="235" t="s">
        <v>22</v>
      </c>
      <c r="U358" s="55" t="s">
        <v>49</v>
      </c>
      <c r="V358" s="46"/>
      <c r="W358" s="236">
        <f>V358*K358</f>
        <v>0</v>
      </c>
      <c r="X358" s="236">
        <v>0</v>
      </c>
      <c r="Y358" s="236">
        <f>X358*K358</f>
        <v>0</v>
      </c>
      <c r="Z358" s="236">
        <v>0</v>
      </c>
      <c r="AA358" s="237">
        <f>Z358*K358</f>
        <v>0</v>
      </c>
      <c r="AR358" s="21" t="s">
        <v>268</v>
      </c>
      <c r="AT358" s="21" t="s">
        <v>220</v>
      </c>
      <c r="AU358" s="21" t="s">
        <v>93</v>
      </c>
      <c r="AY358" s="21" t="s">
        <v>219</v>
      </c>
      <c r="BE358" s="152">
        <f>IF(U358="základní",N358,0)</f>
        <v>0</v>
      </c>
      <c r="BF358" s="152">
        <f>IF(U358="snížená",N358,0)</f>
        <v>0</v>
      </c>
      <c r="BG358" s="152">
        <f>IF(U358="zákl. přenesená",N358,0)</f>
        <v>0</v>
      </c>
      <c r="BH358" s="152">
        <f>IF(U358="sníž. přenesená",N358,0)</f>
        <v>0</v>
      </c>
      <c r="BI358" s="152">
        <f>IF(U358="nulová",N358,0)</f>
        <v>0</v>
      </c>
      <c r="BJ358" s="21" t="s">
        <v>40</v>
      </c>
      <c r="BK358" s="152">
        <f>ROUND(L358*K358,2)</f>
        <v>0</v>
      </c>
      <c r="BL358" s="21" t="s">
        <v>268</v>
      </c>
      <c r="BM358" s="21" t="s">
        <v>1084</v>
      </c>
    </row>
    <row r="359" s="1" customFormat="1" ht="25.5" customHeight="1">
      <c r="B359" s="45"/>
      <c r="C359" s="227" t="s">
        <v>1085</v>
      </c>
      <c r="D359" s="227" t="s">
        <v>220</v>
      </c>
      <c r="E359" s="228" t="s">
        <v>1086</v>
      </c>
      <c r="F359" s="229" t="s">
        <v>1087</v>
      </c>
      <c r="G359" s="229"/>
      <c r="H359" s="229"/>
      <c r="I359" s="229"/>
      <c r="J359" s="230" t="s">
        <v>1079</v>
      </c>
      <c r="K359" s="231">
        <v>171.69999999999999</v>
      </c>
      <c r="L359" s="232">
        <v>0</v>
      </c>
      <c r="M359" s="233"/>
      <c r="N359" s="234">
        <f>ROUND(L359*K359,2)</f>
        <v>0</v>
      </c>
      <c r="O359" s="234"/>
      <c r="P359" s="234"/>
      <c r="Q359" s="234"/>
      <c r="R359" s="47"/>
      <c r="T359" s="235" t="s">
        <v>22</v>
      </c>
      <c r="U359" s="55" t="s">
        <v>49</v>
      </c>
      <c r="V359" s="46"/>
      <c r="W359" s="236">
        <f>V359*K359</f>
        <v>0</v>
      </c>
      <c r="X359" s="236">
        <v>0</v>
      </c>
      <c r="Y359" s="236">
        <f>X359*K359</f>
        <v>0</v>
      </c>
      <c r="Z359" s="236">
        <v>0</v>
      </c>
      <c r="AA359" s="237">
        <f>Z359*K359</f>
        <v>0</v>
      </c>
      <c r="AR359" s="21" t="s">
        <v>268</v>
      </c>
      <c r="AT359" s="21" t="s">
        <v>220</v>
      </c>
      <c r="AU359" s="21" t="s">
        <v>93</v>
      </c>
      <c r="AY359" s="21" t="s">
        <v>219</v>
      </c>
      <c r="BE359" s="152">
        <f>IF(U359="základní",N359,0)</f>
        <v>0</v>
      </c>
      <c r="BF359" s="152">
        <f>IF(U359="snížená",N359,0)</f>
        <v>0</v>
      </c>
      <c r="BG359" s="152">
        <f>IF(U359="zákl. přenesená",N359,0)</f>
        <v>0</v>
      </c>
      <c r="BH359" s="152">
        <f>IF(U359="sníž. přenesená",N359,0)</f>
        <v>0</v>
      </c>
      <c r="BI359" s="152">
        <f>IF(U359="nulová",N359,0)</f>
        <v>0</v>
      </c>
      <c r="BJ359" s="21" t="s">
        <v>40</v>
      </c>
      <c r="BK359" s="152">
        <f>ROUND(L359*K359,2)</f>
        <v>0</v>
      </c>
      <c r="BL359" s="21" t="s">
        <v>268</v>
      </c>
      <c r="BM359" s="21" t="s">
        <v>1088</v>
      </c>
    </row>
    <row r="360" s="1" customFormat="1" ht="25.5" customHeight="1">
      <c r="B360" s="45"/>
      <c r="C360" s="227" t="s">
        <v>1089</v>
      </c>
      <c r="D360" s="227" t="s">
        <v>220</v>
      </c>
      <c r="E360" s="228" t="s">
        <v>1090</v>
      </c>
      <c r="F360" s="229" t="s">
        <v>1091</v>
      </c>
      <c r="G360" s="229"/>
      <c r="H360" s="229"/>
      <c r="I360" s="229"/>
      <c r="J360" s="230" t="s">
        <v>1079</v>
      </c>
      <c r="K360" s="231">
        <v>705.89400000000001</v>
      </c>
      <c r="L360" s="232">
        <v>0</v>
      </c>
      <c r="M360" s="233"/>
      <c r="N360" s="234">
        <f>ROUND(L360*K360,2)</f>
        <v>0</v>
      </c>
      <c r="O360" s="234"/>
      <c r="P360" s="234"/>
      <c r="Q360" s="234"/>
      <c r="R360" s="47"/>
      <c r="T360" s="235" t="s">
        <v>22</v>
      </c>
      <c r="U360" s="55" t="s">
        <v>49</v>
      </c>
      <c r="V360" s="46"/>
      <c r="W360" s="236">
        <f>V360*K360</f>
        <v>0</v>
      </c>
      <c r="X360" s="236">
        <v>0</v>
      </c>
      <c r="Y360" s="236">
        <f>X360*K360</f>
        <v>0</v>
      </c>
      <c r="Z360" s="236">
        <v>0</v>
      </c>
      <c r="AA360" s="237">
        <f>Z360*K360</f>
        <v>0</v>
      </c>
      <c r="AR360" s="21" t="s">
        <v>268</v>
      </c>
      <c r="AT360" s="21" t="s">
        <v>220</v>
      </c>
      <c r="AU360" s="21" t="s">
        <v>93</v>
      </c>
      <c r="AY360" s="21" t="s">
        <v>219</v>
      </c>
      <c r="BE360" s="152">
        <f>IF(U360="základní",N360,0)</f>
        <v>0</v>
      </c>
      <c r="BF360" s="152">
        <f>IF(U360="snížená",N360,0)</f>
        <v>0</v>
      </c>
      <c r="BG360" s="152">
        <f>IF(U360="zákl. přenesená",N360,0)</f>
        <v>0</v>
      </c>
      <c r="BH360" s="152">
        <f>IF(U360="sníž. přenesená",N360,0)</f>
        <v>0</v>
      </c>
      <c r="BI360" s="152">
        <f>IF(U360="nulová",N360,0)</f>
        <v>0</v>
      </c>
      <c r="BJ360" s="21" t="s">
        <v>40</v>
      </c>
      <c r="BK360" s="152">
        <f>ROUND(L360*K360,2)</f>
        <v>0</v>
      </c>
      <c r="BL360" s="21" t="s">
        <v>268</v>
      </c>
      <c r="BM360" s="21" t="s">
        <v>1092</v>
      </c>
    </row>
    <row r="361" s="1" customFormat="1" ht="25.5" customHeight="1">
      <c r="B361" s="45"/>
      <c r="C361" s="227" t="s">
        <v>1093</v>
      </c>
      <c r="D361" s="227" t="s">
        <v>220</v>
      </c>
      <c r="E361" s="228" t="s">
        <v>1094</v>
      </c>
      <c r="F361" s="229" t="s">
        <v>1095</v>
      </c>
      <c r="G361" s="229"/>
      <c r="H361" s="229"/>
      <c r="I361" s="229"/>
      <c r="J361" s="230" t="s">
        <v>1079</v>
      </c>
      <c r="K361" s="231">
        <v>612.05999999999995</v>
      </c>
      <c r="L361" s="232">
        <v>0</v>
      </c>
      <c r="M361" s="233"/>
      <c r="N361" s="234">
        <f>ROUND(L361*K361,2)</f>
        <v>0</v>
      </c>
      <c r="O361" s="234"/>
      <c r="P361" s="234"/>
      <c r="Q361" s="234"/>
      <c r="R361" s="47"/>
      <c r="T361" s="235" t="s">
        <v>22</v>
      </c>
      <c r="U361" s="55" t="s">
        <v>49</v>
      </c>
      <c r="V361" s="46"/>
      <c r="W361" s="236">
        <f>V361*K361</f>
        <v>0</v>
      </c>
      <c r="X361" s="236">
        <v>0</v>
      </c>
      <c r="Y361" s="236">
        <f>X361*K361</f>
        <v>0</v>
      </c>
      <c r="Z361" s="236">
        <v>0</v>
      </c>
      <c r="AA361" s="237">
        <f>Z361*K361</f>
        <v>0</v>
      </c>
      <c r="AR361" s="21" t="s">
        <v>268</v>
      </c>
      <c r="AT361" s="21" t="s">
        <v>220</v>
      </c>
      <c r="AU361" s="21" t="s">
        <v>93</v>
      </c>
      <c r="AY361" s="21" t="s">
        <v>219</v>
      </c>
      <c r="BE361" s="152">
        <f>IF(U361="základní",N361,0)</f>
        <v>0</v>
      </c>
      <c r="BF361" s="152">
        <f>IF(U361="snížená",N361,0)</f>
        <v>0</v>
      </c>
      <c r="BG361" s="152">
        <f>IF(U361="zákl. přenesená",N361,0)</f>
        <v>0</v>
      </c>
      <c r="BH361" s="152">
        <f>IF(U361="sníž. přenesená",N361,0)</f>
        <v>0</v>
      </c>
      <c r="BI361" s="152">
        <f>IF(U361="nulová",N361,0)</f>
        <v>0</v>
      </c>
      <c r="BJ361" s="21" t="s">
        <v>40</v>
      </c>
      <c r="BK361" s="152">
        <f>ROUND(L361*K361,2)</f>
        <v>0</v>
      </c>
      <c r="BL361" s="21" t="s">
        <v>268</v>
      </c>
      <c r="BM361" s="21" t="s">
        <v>1096</v>
      </c>
    </row>
    <row r="362" s="1" customFormat="1" ht="38.25" customHeight="1">
      <c r="B362" s="45"/>
      <c r="C362" s="227" t="s">
        <v>1097</v>
      </c>
      <c r="D362" s="227" t="s">
        <v>220</v>
      </c>
      <c r="E362" s="228" t="s">
        <v>1098</v>
      </c>
      <c r="F362" s="229" t="s">
        <v>1099</v>
      </c>
      <c r="G362" s="229"/>
      <c r="H362" s="229"/>
      <c r="I362" s="229"/>
      <c r="J362" s="230" t="s">
        <v>372</v>
      </c>
      <c r="K362" s="231">
        <v>1</v>
      </c>
      <c r="L362" s="232">
        <v>0</v>
      </c>
      <c r="M362" s="233"/>
      <c r="N362" s="234">
        <f>ROUND(L362*K362,2)</f>
        <v>0</v>
      </c>
      <c r="O362" s="234"/>
      <c r="P362" s="234"/>
      <c r="Q362" s="234"/>
      <c r="R362" s="47"/>
      <c r="T362" s="235" t="s">
        <v>22</v>
      </c>
      <c r="U362" s="55" t="s">
        <v>49</v>
      </c>
      <c r="V362" s="46"/>
      <c r="W362" s="236">
        <f>V362*K362</f>
        <v>0</v>
      </c>
      <c r="X362" s="236">
        <v>0</v>
      </c>
      <c r="Y362" s="236">
        <f>X362*K362</f>
        <v>0</v>
      </c>
      <c r="Z362" s="236">
        <v>0</v>
      </c>
      <c r="AA362" s="237">
        <f>Z362*K362</f>
        <v>0</v>
      </c>
      <c r="AR362" s="21" t="s">
        <v>268</v>
      </c>
      <c r="AT362" s="21" t="s">
        <v>220</v>
      </c>
      <c r="AU362" s="21" t="s">
        <v>93</v>
      </c>
      <c r="AY362" s="21" t="s">
        <v>219</v>
      </c>
      <c r="BE362" s="152">
        <f>IF(U362="základní",N362,0)</f>
        <v>0</v>
      </c>
      <c r="BF362" s="152">
        <f>IF(U362="snížená",N362,0)</f>
        <v>0</v>
      </c>
      <c r="BG362" s="152">
        <f>IF(U362="zákl. přenesená",N362,0)</f>
        <v>0</v>
      </c>
      <c r="BH362" s="152">
        <f>IF(U362="sníž. přenesená",N362,0)</f>
        <v>0</v>
      </c>
      <c r="BI362" s="152">
        <f>IF(U362="nulová",N362,0)</f>
        <v>0</v>
      </c>
      <c r="BJ362" s="21" t="s">
        <v>40</v>
      </c>
      <c r="BK362" s="152">
        <f>ROUND(L362*K362,2)</f>
        <v>0</v>
      </c>
      <c r="BL362" s="21" t="s">
        <v>268</v>
      </c>
      <c r="BM362" s="21" t="s">
        <v>1100</v>
      </c>
    </row>
    <row r="363" s="1" customFormat="1" ht="38.25" customHeight="1">
      <c r="B363" s="45"/>
      <c r="C363" s="227" t="s">
        <v>1101</v>
      </c>
      <c r="D363" s="227" t="s">
        <v>220</v>
      </c>
      <c r="E363" s="228" t="s">
        <v>1102</v>
      </c>
      <c r="F363" s="229" t="s">
        <v>1103</v>
      </c>
      <c r="G363" s="229"/>
      <c r="H363" s="229"/>
      <c r="I363" s="229"/>
      <c r="J363" s="230" t="s">
        <v>429</v>
      </c>
      <c r="K363" s="231">
        <v>32</v>
      </c>
      <c r="L363" s="232">
        <v>0</v>
      </c>
      <c r="M363" s="233"/>
      <c r="N363" s="234">
        <f>ROUND(L363*K363,2)</f>
        <v>0</v>
      </c>
      <c r="O363" s="234"/>
      <c r="P363" s="234"/>
      <c r="Q363" s="234"/>
      <c r="R363" s="47"/>
      <c r="T363" s="235" t="s">
        <v>22</v>
      </c>
      <c r="U363" s="55" t="s">
        <v>49</v>
      </c>
      <c r="V363" s="46"/>
      <c r="W363" s="236">
        <f>V363*K363</f>
        <v>0</v>
      </c>
      <c r="X363" s="236">
        <v>0</v>
      </c>
      <c r="Y363" s="236">
        <f>X363*K363</f>
        <v>0</v>
      </c>
      <c r="Z363" s="236">
        <v>0</v>
      </c>
      <c r="AA363" s="237">
        <f>Z363*K363</f>
        <v>0</v>
      </c>
      <c r="AR363" s="21" t="s">
        <v>268</v>
      </c>
      <c r="AT363" s="21" t="s">
        <v>220</v>
      </c>
      <c r="AU363" s="21" t="s">
        <v>93</v>
      </c>
      <c r="AY363" s="21" t="s">
        <v>219</v>
      </c>
      <c r="BE363" s="152">
        <f>IF(U363="základní",N363,0)</f>
        <v>0</v>
      </c>
      <c r="BF363" s="152">
        <f>IF(U363="snížená",N363,0)</f>
        <v>0</v>
      </c>
      <c r="BG363" s="152">
        <f>IF(U363="zákl. přenesená",N363,0)</f>
        <v>0</v>
      </c>
      <c r="BH363" s="152">
        <f>IF(U363="sníž. přenesená",N363,0)</f>
        <v>0</v>
      </c>
      <c r="BI363" s="152">
        <f>IF(U363="nulová",N363,0)</f>
        <v>0</v>
      </c>
      <c r="BJ363" s="21" t="s">
        <v>40</v>
      </c>
      <c r="BK363" s="152">
        <f>ROUND(L363*K363,2)</f>
        <v>0</v>
      </c>
      <c r="BL363" s="21" t="s">
        <v>268</v>
      </c>
      <c r="BM363" s="21" t="s">
        <v>1104</v>
      </c>
    </row>
    <row r="364" s="1" customFormat="1" ht="16.5" customHeight="1">
      <c r="B364" s="45"/>
      <c r="C364" s="227" t="s">
        <v>1105</v>
      </c>
      <c r="D364" s="227" t="s">
        <v>220</v>
      </c>
      <c r="E364" s="228" t="s">
        <v>1106</v>
      </c>
      <c r="F364" s="229" t="s">
        <v>1107</v>
      </c>
      <c r="G364" s="229"/>
      <c r="H364" s="229"/>
      <c r="I364" s="229"/>
      <c r="J364" s="230" t="s">
        <v>1108</v>
      </c>
      <c r="K364" s="231">
        <v>1</v>
      </c>
      <c r="L364" s="232">
        <v>0</v>
      </c>
      <c r="M364" s="233"/>
      <c r="N364" s="234">
        <f>ROUND(L364*K364,2)</f>
        <v>0</v>
      </c>
      <c r="O364" s="234"/>
      <c r="P364" s="234"/>
      <c r="Q364" s="234"/>
      <c r="R364" s="47"/>
      <c r="T364" s="235" t="s">
        <v>22</v>
      </c>
      <c r="U364" s="55" t="s">
        <v>49</v>
      </c>
      <c r="V364" s="46"/>
      <c r="W364" s="236">
        <f>V364*K364</f>
        <v>0</v>
      </c>
      <c r="X364" s="236">
        <v>0.00014999999999999999</v>
      </c>
      <c r="Y364" s="236">
        <f>X364*K364</f>
        <v>0.00014999999999999999</v>
      </c>
      <c r="Z364" s="236">
        <v>0</v>
      </c>
      <c r="AA364" s="237">
        <f>Z364*K364</f>
        <v>0</v>
      </c>
      <c r="AR364" s="21" t="s">
        <v>268</v>
      </c>
      <c r="AT364" s="21" t="s">
        <v>220</v>
      </c>
      <c r="AU364" s="21" t="s">
        <v>93</v>
      </c>
      <c r="AY364" s="21" t="s">
        <v>219</v>
      </c>
      <c r="BE364" s="152">
        <f>IF(U364="základní",N364,0)</f>
        <v>0</v>
      </c>
      <c r="BF364" s="152">
        <f>IF(U364="snížená",N364,0)</f>
        <v>0</v>
      </c>
      <c r="BG364" s="152">
        <f>IF(U364="zákl. přenesená",N364,0)</f>
        <v>0</v>
      </c>
      <c r="BH364" s="152">
        <f>IF(U364="sníž. přenesená",N364,0)</f>
        <v>0</v>
      </c>
      <c r="BI364" s="152">
        <f>IF(U364="nulová",N364,0)</f>
        <v>0</v>
      </c>
      <c r="BJ364" s="21" t="s">
        <v>40</v>
      </c>
      <c r="BK364" s="152">
        <f>ROUND(L364*K364,2)</f>
        <v>0</v>
      </c>
      <c r="BL364" s="21" t="s">
        <v>268</v>
      </c>
      <c r="BM364" s="21" t="s">
        <v>1109</v>
      </c>
    </row>
    <row r="365" s="1" customFormat="1" ht="25.5" customHeight="1">
      <c r="B365" s="45"/>
      <c r="C365" s="227" t="s">
        <v>1110</v>
      </c>
      <c r="D365" s="227" t="s">
        <v>220</v>
      </c>
      <c r="E365" s="228" t="s">
        <v>1111</v>
      </c>
      <c r="F365" s="229" t="s">
        <v>1112</v>
      </c>
      <c r="G365" s="229"/>
      <c r="H365" s="229"/>
      <c r="I365" s="229"/>
      <c r="J365" s="230" t="s">
        <v>223</v>
      </c>
      <c r="K365" s="231">
        <v>2</v>
      </c>
      <c r="L365" s="232">
        <v>0</v>
      </c>
      <c r="M365" s="233"/>
      <c r="N365" s="234">
        <f>ROUND(L365*K365,2)</f>
        <v>0</v>
      </c>
      <c r="O365" s="234"/>
      <c r="P365" s="234"/>
      <c r="Q365" s="234"/>
      <c r="R365" s="47"/>
      <c r="T365" s="235" t="s">
        <v>22</v>
      </c>
      <c r="U365" s="55" t="s">
        <v>49</v>
      </c>
      <c r="V365" s="46"/>
      <c r="W365" s="236">
        <f>V365*K365</f>
        <v>0</v>
      </c>
      <c r="X365" s="236">
        <v>0</v>
      </c>
      <c r="Y365" s="236">
        <f>X365*K365</f>
        <v>0</v>
      </c>
      <c r="Z365" s="236">
        <v>0</v>
      </c>
      <c r="AA365" s="237">
        <f>Z365*K365</f>
        <v>0</v>
      </c>
      <c r="AR365" s="21" t="s">
        <v>268</v>
      </c>
      <c r="AT365" s="21" t="s">
        <v>220</v>
      </c>
      <c r="AU365" s="21" t="s">
        <v>93</v>
      </c>
      <c r="AY365" s="21" t="s">
        <v>219</v>
      </c>
      <c r="BE365" s="152">
        <f>IF(U365="základní",N365,0)</f>
        <v>0</v>
      </c>
      <c r="BF365" s="152">
        <f>IF(U365="snížená",N365,0)</f>
        <v>0</v>
      </c>
      <c r="BG365" s="152">
        <f>IF(U365="zákl. přenesená",N365,0)</f>
        <v>0</v>
      </c>
      <c r="BH365" s="152">
        <f>IF(U365="sníž. přenesená",N365,0)</f>
        <v>0</v>
      </c>
      <c r="BI365" s="152">
        <f>IF(U365="nulová",N365,0)</f>
        <v>0</v>
      </c>
      <c r="BJ365" s="21" t="s">
        <v>40</v>
      </c>
      <c r="BK365" s="152">
        <f>ROUND(L365*K365,2)</f>
        <v>0</v>
      </c>
      <c r="BL365" s="21" t="s">
        <v>268</v>
      </c>
      <c r="BM365" s="21" t="s">
        <v>1113</v>
      </c>
    </row>
    <row r="366" s="1" customFormat="1" ht="25.5" customHeight="1">
      <c r="B366" s="45"/>
      <c r="C366" s="243" t="s">
        <v>1114</v>
      </c>
      <c r="D366" s="243" t="s">
        <v>536</v>
      </c>
      <c r="E366" s="244" t="s">
        <v>1115</v>
      </c>
      <c r="F366" s="245" t="s">
        <v>1116</v>
      </c>
      <c r="G366" s="245"/>
      <c r="H366" s="245"/>
      <c r="I366" s="245"/>
      <c r="J366" s="246" t="s">
        <v>223</v>
      </c>
      <c r="K366" s="247">
        <v>2</v>
      </c>
      <c r="L366" s="248">
        <v>0</v>
      </c>
      <c r="M366" s="249"/>
      <c r="N366" s="250">
        <f>ROUND(L366*K366,2)</f>
        <v>0</v>
      </c>
      <c r="O366" s="234"/>
      <c r="P366" s="234"/>
      <c r="Q366" s="234"/>
      <c r="R366" s="47"/>
      <c r="T366" s="235" t="s">
        <v>22</v>
      </c>
      <c r="U366" s="55" t="s">
        <v>49</v>
      </c>
      <c r="V366" s="46"/>
      <c r="W366" s="236">
        <f>V366*K366</f>
        <v>0</v>
      </c>
      <c r="X366" s="236">
        <v>0.017999999999999999</v>
      </c>
      <c r="Y366" s="236">
        <f>X366*K366</f>
        <v>0.035999999999999997</v>
      </c>
      <c r="Z366" s="236">
        <v>0</v>
      </c>
      <c r="AA366" s="237">
        <f>Z366*K366</f>
        <v>0</v>
      </c>
      <c r="AR366" s="21" t="s">
        <v>414</v>
      </c>
      <c r="AT366" s="21" t="s">
        <v>536</v>
      </c>
      <c r="AU366" s="21" t="s">
        <v>93</v>
      </c>
      <c r="AY366" s="21" t="s">
        <v>219</v>
      </c>
      <c r="BE366" s="152">
        <f>IF(U366="základní",N366,0)</f>
        <v>0</v>
      </c>
      <c r="BF366" s="152">
        <f>IF(U366="snížená",N366,0)</f>
        <v>0</v>
      </c>
      <c r="BG366" s="152">
        <f>IF(U366="zákl. přenesená",N366,0)</f>
        <v>0</v>
      </c>
      <c r="BH366" s="152">
        <f>IF(U366="sníž. přenesená",N366,0)</f>
        <v>0</v>
      </c>
      <c r="BI366" s="152">
        <f>IF(U366="nulová",N366,0)</f>
        <v>0</v>
      </c>
      <c r="BJ366" s="21" t="s">
        <v>40</v>
      </c>
      <c r="BK366" s="152">
        <f>ROUND(L366*K366,2)</f>
        <v>0</v>
      </c>
      <c r="BL366" s="21" t="s">
        <v>268</v>
      </c>
      <c r="BM366" s="21" t="s">
        <v>1117</v>
      </c>
    </row>
    <row r="367" s="1" customFormat="1" ht="25.5" customHeight="1">
      <c r="B367" s="45"/>
      <c r="C367" s="227" t="s">
        <v>1118</v>
      </c>
      <c r="D367" s="227" t="s">
        <v>220</v>
      </c>
      <c r="E367" s="228" t="s">
        <v>1119</v>
      </c>
      <c r="F367" s="229" t="s">
        <v>1120</v>
      </c>
      <c r="G367" s="229"/>
      <c r="H367" s="229"/>
      <c r="I367" s="229"/>
      <c r="J367" s="230" t="s">
        <v>429</v>
      </c>
      <c r="K367" s="231">
        <v>6</v>
      </c>
      <c r="L367" s="232">
        <v>0</v>
      </c>
      <c r="M367" s="233"/>
      <c r="N367" s="234">
        <f>ROUND(L367*K367,2)</f>
        <v>0</v>
      </c>
      <c r="O367" s="234"/>
      <c r="P367" s="234"/>
      <c r="Q367" s="234"/>
      <c r="R367" s="47"/>
      <c r="T367" s="235" t="s">
        <v>22</v>
      </c>
      <c r="U367" s="55" t="s">
        <v>49</v>
      </c>
      <c r="V367" s="46"/>
      <c r="W367" s="236">
        <f>V367*K367</f>
        <v>0</v>
      </c>
      <c r="X367" s="236">
        <v>0</v>
      </c>
      <c r="Y367" s="236">
        <f>X367*K367</f>
        <v>0</v>
      </c>
      <c r="Z367" s="236">
        <v>0</v>
      </c>
      <c r="AA367" s="237">
        <f>Z367*K367</f>
        <v>0</v>
      </c>
      <c r="AR367" s="21" t="s">
        <v>268</v>
      </c>
      <c r="AT367" s="21" t="s">
        <v>220</v>
      </c>
      <c r="AU367" s="21" t="s">
        <v>93</v>
      </c>
      <c r="AY367" s="21" t="s">
        <v>219</v>
      </c>
      <c r="BE367" s="152">
        <f>IF(U367="základní",N367,0)</f>
        <v>0</v>
      </c>
      <c r="BF367" s="152">
        <f>IF(U367="snížená",N367,0)</f>
        <v>0</v>
      </c>
      <c r="BG367" s="152">
        <f>IF(U367="zákl. přenesená",N367,0)</f>
        <v>0</v>
      </c>
      <c r="BH367" s="152">
        <f>IF(U367="sníž. přenesená",N367,0)</f>
        <v>0</v>
      </c>
      <c r="BI367" s="152">
        <f>IF(U367="nulová",N367,0)</f>
        <v>0</v>
      </c>
      <c r="BJ367" s="21" t="s">
        <v>40</v>
      </c>
      <c r="BK367" s="152">
        <f>ROUND(L367*K367,2)</f>
        <v>0</v>
      </c>
      <c r="BL367" s="21" t="s">
        <v>268</v>
      </c>
      <c r="BM367" s="21" t="s">
        <v>1121</v>
      </c>
    </row>
    <row r="368" s="1" customFormat="1" ht="25.5" customHeight="1">
      <c r="B368" s="45"/>
      <c r="C368" s="243" t="s">
        <v>1122</v>
      </c>
      <c r="D368" s="243" t="s">
        <v>536</v>
      </c>
      <c r="E368" s="244" t="s">
        <v>1123</v>
      </c>
      <c r="F368" s="245" t="s">
        <v>1124</v>
      </c>
      <c r="G368" s="245"/>
      <c r="H368" s="245"/>
      <c r="I368" s="245"/>
      <c r="J368" s="246" t="s">
        <v>429</v>
      </c>
      <c r="K368" s="247">
        <v>6</v>
      </c>
      <c r="L368" s="248">
        <v>0</v>
      </c>
      <c r="M368" s="249"/>
      <c r="N368" s="250">
        <f>ROUND(L368*K368,2)</f>
        <v>0</v>
      </c>
      <c r="O368" s="234"/>
      <c r="P368" s="234"/>
      <c r="Q368" s="234"/>
      <c r="R368" s="47"/>
      <c r="T368" s="235" t="s">
        <v>22</v>
      </c>
      <c r="U368" s="55" t="s">
        <v>49</v>
      </c>
      <c r="V368" s="46"/>
      <c r="W368" s="236">
        <f>V368*K368</f>
        <v>0</v>
      </c>
      <c r="X368" s="236">
        <v>0.00020000000000000001</v>
      </c>
      <c r="Y368" s="236">
        <f>X368*K368</f>
        <v>0.0012000000000000001</v>
      </c>
      <c r="Z368" s="236">
        <v>0</v>
      </c>
      <c r="AA368" s="237">
        <f>Z368*K368</f>
        <v>0</v>
      </c>
      <c r="AR368" s="21" t="s">
        <v>414</v>
      </c>
      <c r="AT368" s="21" t="s">
        <v>536</v>
      </c>
      <c r="AU368" s="21" t="s">
        <v>93</v>
      </c>
      <c r="AY368" s="21" t="s">
        <v>219</v>
      </c>
      <c r="BE368" s="152">
        <f>IF(U368="základní",N368,0)</f>
        <v>0</v>
      </c>
      <c r="BF368" s="152">
        <f>IF(U368="snížená",N368,0)</f>
        <v>0</v>
      </c>
      <c r="BG368" s="152">
        <f>IF(U368="zákl. přenesená",N368,0)</f>
        <v>0</v>
      </c>
      <c r="BH368" s="152">
        <f>IF(U368="sníž. přenesená",N368,0)</f>
        <v>0</v>
      </c>
      <c r="BI368" s="152">
        <f>IF(U368="nulová",N368,0)</f>
        <v>0</v>
      </c>
      <c r="BJ368" s="21" t="s">
        <v>40</v>
      </c>
      <c r="BK368" s="152">
        <f>ROUND(L368*K368,2)</f>
        <v>0</v>
      </c>
      <c r="BL368" s="21" t="s">
        <v>268</v>
      </c>
      <c r="BM368" s="21" t="s">
        <v>1125</v>
      </c>
    </row>
    <row r="369" s="1" customFormat="1" ht="16.5" customHeight="1">
      <c r="B369" s="45"/>
      <c r="C369" s="227" t="s">
        <v>1126</v>
      </c>
      <c r="D369" s="227" t="s">
        <v>220</v>
      </c>
      <c r="E369" s="228" t="s">
        <v>1127</v>
      </c>
      <c r="F369" s="229" t="s">
        <v>1128</v>
      </c>
      <c r="G369" s="229"/>
      <c r="H369" s="229"/>
      <c r="I369" s="229"/>
      <c r="J369" s="230" t="s">
        <v>372</v>
      </c>
      <c r="K369" s="231">
        <v>1</v>
      </c>
      <c r="L369" s="232">
        <v>0</v>
      </c>
      <c r="M369" s="233"/>
      <c r="N369" s="234">
        <f>ROUND(L369*K369,2)</f>
        <v>0</v>
      </c>
      <c r="O369" s="234"/>
      <c r="P369" s="234"/>
      <c r="Q369" s="234"/>
      <c r="R369" s="47"/>
      <c r="T369" s="235" t="s">
        <v>22</v>
      </c>
      <c r="U369" s="55" t="s">
        <v>49</v>
      </c>
      <c r="V369" s="46"/>
      <c r="W369" s="236">
        <f>V369*K369</f>
        <v>0</v>
      </c>
      <c r="X369" s="236">
        <v>0</v>
      </c>
      <c r="Y369" s="236">
        <f>X369*K369</f>
        <v>0</v>
      </c>
      <c r="Z369" s="236">
        <v>0</v>
      </c>
      <c r="AA369" s="237">
        <f>Z369*K369</f>
        <v>0</v>
      </c>
      <c r="AR369" s="21" t="s">
        <v>268</v>
      </c>
      <c r="AT369" s="21" t="s">
        <v>220</v>
      </c>
      <c r="AU369" s="21" t="s">
        <v>93</v>
      </c>
      <c r="AY369" s="21" t="s">
        <v>219</v>
      </c>
      <c r="BE369" s="152">
        <f>IF(U369="základní",N369,0)</f>
        <v>0</v>
      </c>
      <c r="BF369" s="152">
        <f>IF(U369="snížená",N369,0)</f>
        <v>0</v>
      </c>
      <c r="BG369" s="152">
        <f>IF(U369="zákl. přenesená",N369,0)</f>
        <v>0</v>
      </c>
      <c r="BH369" s="152">
        <f>IF(U369="sníž. přenesená",N369,0)</f>
        <v>0</v>
      </c>
      <c r="BI369" s="152">
        <f>IF(U369="nulová",N369,0)</f>
        <v>0</v>
      </c>
      <c r="BJ369" s="21" t="s">
        <v>40</v>
      </c>
      <c r="BK369" s="152">
        <f>ROUND(L369*K369,2)</f>
        <v>0</v>
      </c>
      <c r="BL369" s="21" t="s">
        <v>268</v>
      </c>
      <c r="BM369" s="21" t="s">
        <v>1129</v>
      </c>
    </row>
    <row r="370" s="1" customFormat="1" ht="38.25" customHeight="1">
      <c r="B370" s="45"/>
      <c r="C370" s="243" t="s">
        <v>1130</v>
      </c>
      <c r="D370" s="243" t="s">
        <v>536</v>
      </c>
      <c r="E370" s="244" t="s">
        <v>1131</v>
      </c>
      <c r="F370" s="245" t="s">
        <v>1132</v>
      </c>
      <c r="G370" s="245"/>
      <c r="H370" s="245"/>
      <c r="I370" s="245"/>
      <c r="J370" s="246" t="s">
        <v>372</v>
      </c>
      <c r="K370" s="247">
        <v>1</v>
      </c>
      <c r="L370" s="248">
        <v>0</v>
      </c>
      <c r="M370" s="249"/>
      <c r="N370" s="250">
        <f>ROUND(L370*K370,2)</f>
        <v>0</v>
      </c>
      <c r="O370" s="234"/>
      <c r="P370" s="234"/>
      <c r="Q370" s="234"/>
      <c r="R370" s="47"/>
      <c r="T370" s="235" t="s">
        <v>22</v>
      </c>
      <c r="U370" s="55" t="s">
        <v>49</v>
      </c>
      <c r="V370" s="46"/>
      <c r="W370" s="236">
        <f>V370*K370</f>
        <v>0</v>
      </c>
      <c r="X370" s="236">
        <v>0</v>
      </c>
      <c r="Y370" s="236">
        <f>X370*K370</f>
        <v>0</v>
      </c>
      <c r="Z370" s="236">
        <v>0</v>
      </c>
      <c r="AA370" s="237">
        <f>Z370*K370</f>
        <v>0</v>
      </c>
      <c r="AR370" s="21" t="s">
        <v>414</v>
      </c>
      <c r="AT370" s="21" t="s">
        <v>536</v>
      </c>
      <c r="AU370" s="21" t="s">
        <v>93</v>
      </c>
      <c r="AY370" s="21" t="s">
        <v>219</v>
      </c>
      <c r="BE370" s="152">
        <f>IF(U370="základní",N370,0)</f>
        <v>0</v>
      </c>
      <c r="BF370" s="152">
        <f>IF(U370="snížená",N370,0)</f>
        <v>0</v>
      </c>
      <c r="BG370" s="152">
        <f>IF(U370="zákl. přenesená",N370,0)</f>
        <v>0</v>
      </c>
      <c r="BH370" s="152">
        <f>IF(U370="sníž. přenesená",N370,0)</f>
        <v>0</v>
      </c>
      <c r="BI370" s="152">
        <f>IF(U370="nulová",N370,0)</f>
        <v>0</v>
      </c>
      <c r="BJ370" s="21" t="s">
        <v>40</v>
      </c>
      <c r="BK370" s="152">
        <f>ROUND(L370*K370,2)</f>
        <v>0</v>
      </c>
      <c r="BL370" s="21" t="s">
        <v>268</v>
      </c>
      <c r="BM370" s="21" t="s">
        <v>1133</v>
      </c>
    </row>
    <row r="371" s="1" customFormat="1" ht="25.5" customHeight="1">
      <c r="B371" s="45"/>
      <c r="C371" s="227" t="s">
        <v>1134</v>
      </c>
      <c r="D371" s="227" t="s">
        <v>220</v>
      </c>
      <c r="E371" s="228" t="s">
        <v>1135</v>
      </c>
      <c r="F371" s="229" t="s">
        <v>1136</v>
      </c>
      <c r="G371" s="229"/>
      <c r="H371" s="229"/>
      <c r="I371" s="229"/>
      <c r="J371" s="230" t="s">
        <v>223</v>
      </c>
      <c r="K371" s="231">
        <v>112.05500000000001</v>
      </c>
      <c r="L371" s="232">
        <v>0</v>
      </c>
      <c r="M371" s="233"/>
      <c r="N371" s="234">
        <f>ROUND(L371*K371,2)</f>
        <v>0</v>
      </c>
      <c r="O371" s="234"/>
      <c r="P371" s="234"/>
      <c r="Q371" s="234"/>
      <c r="R371" s="47"/>
      <c r="T371" s="235" t="s">
        <v>22</v>
      </c>
      <c r="U371" s="55" t="s">
        <v>49</v>
      </c>
      <c r="V371" s="46"/>
      <c r="W371" s="236">
        <f>V371*K371</f>
        <v>0</v>
      </c>
      <c r="X371" s="236">
        <v>0</v>
      </c>
      <c r="Y371" s="236">
        <f>X371*K371</f>
        <v>0</v>
      </c>
      <c r="Z371" s="236">
        <v>0</v>
      </c>
      <c r="AA371" s="237">
        <f>Z371*K371</f>
        <v>0</v>
      </c>
      <c r="AR371" s="21" t="s">
        <v>268</v>
      </c>
      <c r="AT371" s="21" t="s">
        <v>220</v>
      </c>
      <c r="AU371" s="21" t="s">
        <v>93</v>
      </c>
      <c r="AY371" s="21" t="s">
        <v>219</v>
      </c>
      <c r="BE371" s="152">
        <f>IF(U371="základní",N371,0)</f>
        <v>0</v>
      </c>
      <c r="BF371" s="152">
        <f>IF(U371="snížená",N371,0)</f>
        <v>0</v>
      </c>
      <c r="BG371" s="152">
        <f>IF(U371="zákl. přenesená",N371,0)</f>
        <v>0</v>
      </c>
      <c r="BH371" s="152">
        <f>IF(U371="sníž. přenesená",N371,0)</f>
        <v>0</v>
      </c>
      <c r="BI371" s="152">
        <f>IF(U371="nulová",N371,0)</f>
        <v>0</v>
      </c>
      <c r="BJ371" s="21" t="s">
        <v>40</v>
      </c>
      <c r="BK371" s="152">
        <f>ROUND(L371*K371,2)</f>
        <v>0</v>
      </c>
      <c r="BL371" s="21" t="s">
        <v>268</v>
      </c>
      <c r="BM371" s="21" t="s">
        <v>1137</v>
      </c>
    </row>
    <row r="372" s="1" customFormat="1" ht="38.25" customHeight="1">
      <c r="B372" s="45"/>
      <c r="C372" s="243" t="s">
        <v>1138</v>
      </c>
      <c r="D372" s="243" t="s">
        <v>536</v>
      </c>
      <c r="E372" s="244" t="s">
        <v>1139</v>
      </c>
      <c r="F372" s="245" t="s">
        <v>1140</v>
      </c>
      <c r="G372" s="245"/>
      <c r="H372" s="245"/>
      <c r="I372" s="245"/>
      <c r="J372" s="246" t="s">
        <v>372</v>
      </c>
      <c r="K372" s="247">
        <v>1</v>
      </c>
      <c r="L372" s="248">
        <v>0</v>
      </c>
      <c r="M372" s="249"/>
      <c r="N372" s="250">
        <f>ROUND(L372*K372,2)</f>
        <v>0</v>
      </c>
      <c r="O372" s="234"/>
      <c r="P372" s="234"/>
      <c r="Q372" s="234"/>
      <c r="R372" s="47"/>
      <c r="T372" s="235" t="s">
        <v>22</v>
      </c>
      <c r="U372" s="55" t="s">
        <v>49</v>
      </c>
      <c r="V372" s="46"/>
      <c r="W372" s="236">
        <f>V372*K372</f>
        <v>0</v>
      </c>
      <c r="X372" s="236">
        <v>0</v>
      </c>
      <c r="Y372" s="236">
        <f>X372*K372</f>
        <v>0</v>
      </c>
      <c r="Z372" s="236">
        <v>0</v>
      </c>
      <c r="AA372" s="237">
        <f>Z372*K372</f>
        <v>0</v>
      </c>
      <c r="AR372" s="21" t="s">
        <v>414</v>
      </c>
      <c r="AT372" s="21" t="s">
        <v>536</v>
      </c>
      <c r="AU372" s="21" t="s">
        <v>93</v>
      </c>
      <c r="AY372" s="21" t="s">
        <v>219</v>
      </c>
      <c r="BE372" s="152">
        <f>IF(U372="základní",N372,0)</f>
        <v>0</v>
      </c>
      <c r="BF372" s="152">
        <f>IF(U372="snížená",N372,0)</f>
        <v>0</v>
      </c>
      <c r="BG372" s="152">
        <f>IF(U372="zákl. přenesená",N372,0)</f>
        <v>0</v>
      </c>
      <c r="BH372" s="152">
        <f>IF(U372="sníž. přenesená",N372,0)</f>
        <v>0</v>
      </c>
      <c r="BI372" s="152">
        <f>IF(U372="nulová",N372,0)</f>
        <v>0</v>
      </c>
      <c r="BJ372" s="21" t="s">
        <v>40</v>
      </c>
      <c r="BK372" s="152">
        <f>ROUND(L372*K372,2)</f>
        <v>0</v>
      </c>
      <c r="BL372" s="21" t="s">
        <v>268</v>
      </c>
      <c r="BM372" s="21" t="s">
        <v>1141</v>
      </c>
    </row>
    <row r="373" s="1" customFormat="1" ht="38.25" customHeight="1">
      <c r="B373" s="45"/>
      <c r="C373" s="243" t="s">
        <v>1142</v>
      </c>
      <c r="D373" s="243" t="s">
        <v>536</v>
      </c>
      <c r="E373" s="244" t="s">
        <v>1143</v>
      </c>
      <c r="F373" s="245" t="s">
        <v>1144</v>
      </c>
      <c r="G373" s="245"/>
      <c r="H373" s="245"/>
      <c r="I373" s="245"/>
      <c r="J373" s="246" t="s">
        <v>372</v>
      </c>
      <c r="K373" s="247">
        <v>1</v>
      </c>
      <c r="L373" s="248">
        <v>0</v>
      </c>
      <c r="M373" s="249"/>
      <c r="N373" s="250">
        <f>ROUND(L373*K373,2)</f>
        <v>0</v>
      </c>
      <c r="O373" s="234"/>
      <c r="P373" s="234"/>
      <c r="Q373" s="234"/>
      <c r="R373" s="47"/>
      <c r="T373" s="235" t="s">
        <v>22</v>
      </c>
      <c r="U373" s="55" t="s">
        <v>49</v>
      </c>
      <c r="V373" s="46"/>
      <c r="W373" s="236">
        <f>V373*K373</f>
        <v>0</v>
      </c>
      <c r="X373" s="236">
        <v>0</v>
      </c>
      <c r="Y373" s="236">
        <f>X373*K373</f>
        <v>0</v>
      </c>
      <c r="Z373" s="236">
        <v>0</v>
      </c>
      <c r="AA373" s="237">
        <f>Z373*K373</f>
        <v>0</v>
      </c>
      <c r="AR373" s="21" t="s">
        <v>414</v>
      </c>
      <c r="AT373" s="21" t="s">
        <v>536</v>
      </c>
      <c r="AU373" s="21" t="s">
        <v>93</v>
      </c>
      <c r="AY373" s="21" t="s">
        <v>219</v>
      </c>
      <c r="BE373" s="152">
        <f>IF(U373="základní",N373,0)</f>
        <v>0</v>
      </c>
      <c r="BF373" s="152">
        <f>IF(U373="snížená",N373,0)</f>
        <v>0</v>
      </c>
      <c r="BG373" s="152">
        <f>IF(U373="zákl. přenesená",N373,0)</f>
        <v>0</v>
      </c>
      <c r="BH373" s="152">
        <f>IF(U373="sníž. přenesená",N373,0)</f>
        <v>0</v>
      </c>
      <c r="BI373" s="152">
        <f>IF(U373="nulová",N373,0)</f>
        <v>0</v>
      </c>
      <c r="BJ373" s="21" t="s">
        <v>40</v>
      </c>
      <c r="BK373" s="152">
        <f>ROUND(L373*K373,2)</f>
        <v>0</v>
      </c>
      <c r="BL373" s="21" t="s">
        <v>268</v>
      </c>
      <c r="BM373" s="21" t="s">
        <v>1145</v>
      </c>
    </row>
    <row r="374" s="1" customFormat="1" ht="38.25" customHeight="1">
      <c r="B374" s="45"/>
      <c r="C374" s="243" t="s">
        <v>1146</v>
      </c>
      <c r="D374" s="243" t="s">
        <v>536</v>
      </c>
      <c r="E374" s="244" t="s">
        <v>1147</v>
      </c>
      <c r="F374" s="245" t="s">
        <v>1148</v>
      </c>
      <c r="G374" s="245"/>
      <c r="H374" s="245"/>
      <c r="I374" s="245"/>
      <c r="J374" s="246" t="s">
        <v>372</v>
      </c>
      <c r="K374" s="247">
        <v>1</v>
      </c>
      <c r="L374" s="248">
        <v>0</v>
      </c>
      <c r="M374" s="249"/>
      <c r="N374" s="250">
        <f>ROUND(L374*K374,2)</f>
        <v>0</v>
      </c>
      <c r="O374" s="234"/>
      <c r="P374" s="234"/>
      <c r="Q374" s="234"/>
      <c r="R374" s="47"/>
      <c r="T374" s="235" t="s">
        <v>22</v>
      </c>
      <c r="U374" s="55" t="s">
        <v>49</v>
      </c>
      <c r="V374" s="46"/>
      <c r="W374" s="236">
        <f>V374*K374</f>
        <v>0</v>
      </c>
      <c r="X374" s="236">
        <v>0</v>
      </c>
      <c r="Y374" s="236">
        <f>X374*K374</f>
        <v>0</v>
      </c>
      <c r="Z374" s="236">
        <v>0</v>
      </c>
      <c r="AA374" s="237">
        <f>Z374*K374</f>
        <v>0</v>
      </c>
      <c r="AR374" s="21" t="s">
        <v>414</v>
      </c>
      <c r="AT374" s="21" t="s">
        <v>536</v>
      </c>
      <c r="AU374" s="21" t="s">
        <v>93</v>
      </c>
      <c r="AY374" s="21" t="s">
        <v>219</v>
      </c>
      <c r="BE374" s="152">
        <f>IF(U374="základní",N374,0)</f>
        <v>0</v>
      </c>
      <c r="BF374" s="152">
        <f>IF(U374="snížená",N374,0)</f>
        <v>0</v>
      </c>
      <c r="BG374" s="152">
        <f>IF(U374="zákl. přenesená",N374,0)</f>
        <v>0</v>
      </c>
      <c r="BH374" s="152">
        <f>IF(U374="sníž. přenesená",N374,0)</f>
        <v>0</v>
      </c>
      <c r="BI374" s="152">
        <f>IF(U374="nulová",N374,0)</f>
        <v>0</v>
      </c>
      <c r="BJ374" s="21" t="s">
        <v>40</v>
      </c>
      <c r="BK374" s="152">
        <f>ROUND(L374*K374,2)</f>
        <v>0</v>
      </c>
      <c r="BL374" s="21" t="s">
        <v>268</v>
      </c>
      <c r="BM374" s="21" t="s">
        <v>1149</v>
      </c>
    </row>
    <row r="375" s="1" customFormat="1" ht="25.5" customHeight="1">
      <c r="B375" s="45"/>
      <c r="C375" s="243" t="s">
        <v>1150</v>
      </c>
      <c r="D375" s="243" t="s">
        <v>536</v>
      </c>
      <c r="E375" s="244" t="s">
        <v>1151</v>
      </c>
      <c r="F375" s="245" t="s">
        <v>1152</v>
      </c>
      <c r="G375" s="245"/>
      <c r="H375" s="245"/>
      <c r="I375" s="245"/>
      <c r="J375" s="246" t="s">
        <v>372</v>
      </c>
      <c r="K375" s="247">
        <v>1</v>
      </c>
      <c r="L375" s="248">
        <v>0</v>
      </c>
      <c r="M375" s="249"/>
      <c r="N375" s="250">
        <f>ROUND(L375*K375,2)</f>
        <v>0</v>
      </c>
      <c r="O375" s="234"/>
      <c r="P375" s="234"/>
      <c r="Q375" s="234"/>
      <c r="R375" s="47"/>
      <c r="T375" s="235" t="s">
        <v>22</v>
      </c>
      <c r="U375" s="55" t="s">
        <v>49</v>
      </c>
      <c r="V375" s="46"/>
      <c r="W375" s="236">
        <f>V375*K375</f>
        <v>0</v>
      </c>
      <c r="X375" s="236">
        <v>0</v>
      </c>
      <c r="Y375" s="236">
        <f>X375*K375</f>
        <v>0</v>
      </c>
      <c r="Z375" s="236">
        <v>0</v>
      </c>
      <c r="AA375" s="237">
        <f>Z375*K375</f>
        <v>0</v>
      </c>
      <c r="AR375" s="21" t="s">
        <v>414</v>
      </c>
      <c r="AT375" s="21" t="s">
        <v>536</v>
      </c>
      <c r="AU375" s="21" t="s">
        <v>93</v>
      </c>
      <c r="AY375" s="21" t="s">
        <v>219</v>
      </c>
      <c r="BE375" s="152">
        <f>IF(U375="základní",N375,0)</f>
        <v>0</v>
      </c>
      <c r="BF375" s="152">
        <f>IF(U375="snížená",N375,0)</f>
        <v>0</v>
      </c>
      <c r="BG375" s="152">
        <f>IF(U375="zákl. přenesená",N375,0)</f>
        <v>0</v>
      </c>
      <c r="BH375" s="152">
        <f>IF(U375="sníž. přenesená",N375,0)</f>
        <v>0</v>
      </c>
      <c r="BI375" s="152">
        <f>IF(U375="nulová",N375,0)</f>
        <v>0</v>
      </c>
      <c r="BJ375" s="21" t="s">
        <v>40</v>
      </c>
      <c r="BK375" s="152">
        <f>ROUND(L375*K375,2)</f>
        <v>0</v>
      </c>
      <c r="BL375" s="21" t="s">
        <v>268</v>
      </c>
      <c r="BM375" s="21" t="s">
        <v>1153</v>
      </c>
    </row>
    <row r="376" s="1" customFormat="1" ht="25.5" customHeight="1">
      <c r="B376" s="45"/>
      <c r="C376" s="227" t="s">
        <v>1154</v>
      </c>
      <c r="D376" s="227" t="s">
        <v>220</v>
      </c>
      <c r="E376" s="228" t="s">
        <v>1155</v>
      </c>
      <c r="F376" s="229" t="s">
        <v>1156</v>
      </c>
      <c r="G376" s="229"/>
      <c r="H376" s="229"/>
      <c r="I376" s="229"/>
      <c r="J376" s="230" t="s">
        <v>372</v>
      </c>
      <c r="K376" s="231">
        <v>5</v>
      </c>
      <c r="L376" s="232">
        <v>0</v>
      </c>
      <c r="M376" s="233"/>
      <c r="N376" s="234">
        <f>ROUND(L376*K376,2)</f>
        <v>0</v>
      </c>
      <c r="O376" s="234"/>
      <c r="P376" s="234"/>
      <c r="Q376" s="234"/>
      <c r="R376" s="47"/>
      <c r="T376" s="235" t="s">
        <v>22</v>
      </c>
      <c r="U376" s="55" t="s">
        <v>49</v>
      </c>
      <c r="V376" s="46"/>
      <c r="W376" s="236">
        <f>V376*K376</f>
        <v>0</v>
      </c>
      <c r="X376" s="236">
        <v>0</v>
      </c>
      <c r="Y376" s="236">
        <f>X376*K376</f>
        <v>0</v>
      </c>
      <c r="Z376" s="236">
        <v>0</v>
      </c>
      <c r="AA376" s="237">
        <f>Z376*K376</f>
        <v>0</v>
      </c>
      <c r="AR376" s="21" t="s">
        <v>268</v>
      </c>
      <c r="AT376" s="21" t="s">
        <v>220</v>
      </c>
      <c r="AU376" s="21" t="s">
        <v>93</v>
      </c>
      <c r="AY376" s="21" t="s">
        <v>219</v>
      </c>
      <c r="BE376" s="152">
        <f>IF(U376="základní",N376,0)</f>
        <v>0</v>
      </c>
      <c r="BF376" s="152">
        <f>IF(U376="snížená",N376,0)</f>
        <v>0</v>
      </c>
      <c r="BG376" s="152">
        <f>IF(U376="zákl. přenesená",N376,0)</f>
        <v>0</v>
      </c>
      <c r="BH376" s="152">
        <f>IF(U376="sníž. přenesená",N376,0)</f>
        <v>0</v>
      </c>
      <c r="BI376" s="152">
        <f>IF(U376="nulová",N376,0)</f>
        <v>0</v>
      </c>
      <c r="BJ376" s="21" t="s">
        <v>40</v>
      </c>
      <c r="BK376" s="152">
        <f>ROUND(L376*K376,2)</f>
        <v>0</v>
      </c>
      <c r="BL376" s="21" t="s">
        <v>268</v>
      </c>
      <c r="BM376" s="21" t="s">
        <v>1157</v>
      </c>
    </row>
    <row r="377" s="1" customFormat="1" ht="38.25" customHeight="1">
      <c r="B377" s="45"/>
      <c r="C377" s="243" t="s">
        <v>1158</v>
      </c>
      <c r="D377" s="243" t="s">
        <v>536</v>
      </c>
      <c r="E377" s="244" t="s">
        <v>1159</v>
      </c>
      <c r="F377" s="245" t="s">
        <v>1160</v>
      </c>
      <c r="G377" s="245"/>
      <c r="H377" s="245"/>
      <c r="I377" s="245"/>
      <c r="J377" s="246" t="s">
        <v>372</v>
      </c>
      <c r="K377" s="247">
        <v>5</v>
      </c>
      <c r="L377" s="248">
        <v>0</v>
      </c>
      <c r="M377" s="249"/>
      <c r="N377" s="250">
        <f>ROUND(L377*K377,2)</f>
        <v>0</v>
      </c>
      <c r="O377" s="234"/>
      <c r="P377" s="234"/>
      <c r="Q377" s="234"/>
      <c r="R377" s="47"/>
      <c r="T377" s="235" t="s">
        <v>22</v>
      </c>
      <c r="U377" s="55" t="s">
        <v>49</v>
      </c>
      <c r="V377" s="46"/>
      <c r="W377" s="236">
        <f>V377*K377</f>
        <v>0</v>
      </c>
      <c r="X377" s="236">
        <v>0</v>
      </c>
      <c r="Y377" s="236">
        <f>X377*K377</f>
        <v>0</v>
      </c>
      <c r="Z377" s="236">
        <v>0</v>
      </c>
      <c r="AA377" s="237">
        <f>Z377*K377</f>
        <v>0</v>
      </c>
      <c r="AR377" s="21" t="s">
        <v>414</v>
      </c>
      <c r="AT377" s="21" t="s">
        <v>536</v>
      </c>
      <c r="AU377" s="21" t="s">
        <v>93</v>
      </c>
      <c r="AY377" s="21" t="s">
        <v>219</v>
      </c>
      <c r="BE377" s="152">
        <f>IF(U377="základní",N377,0)</f>
        <v>0</v>
      </c>
      <c r="BF377" s="152">
        <f>IF(U377="snížená",N377,0)</f>
        <v>0</v>
      </c>
      <c r="BG377" s="152">
        <f>IF(U377="zákl. přenesená",N377,0)</f>
        <v>0</v>
      </c>
      <c r="BH377" s="152">
        <f>IF(U377="sníž. přenesená",N377,0)</f>
        <v>0</v>
      </c>
      <c r="BI377" s="152">
        <f>IF(U377="nulová",N377,0)</f>
        <v>0</v>
      </c>
      <c r="BJ377" s="21" t="s">
        <v>40</v>
      </c>
      <c r="BK377" s="152">
        <f>ROUND(L377*K377,2)</f>
        <v>0</v>
      </c>
      <c r="BL377" s="21" t="s">
        <v>268</v>
      </c>
      <c r="BM377" s="21" t="s">
        <v>1161</v>
      </c>
    </row>
    <row r="378" s="1" customFormat="1" ht="25.5" customHeight="1">
      <c r="B378" s="45"/>
      <c r="C378" s="227" t="s">
        <v>1162</v>
      </c>
      <c r="D378" s="227" t="s">
        <v>220</v>
      </c>
      <c r="E378" s="228" t="s">
        <v>1163</v>
      </c>
      <c r="F378" s="229" t="s">
        <v>1164</v>
      </c>
      <c r="G378" s="229"/>
      <c r="H378" s="229"/>
      <c r="I378" s="229"/>
      <c r="J378" s="230" t="s">
        <v>372</v>
      </c>
      <c r="K378" s="231">
        <v>2</v>
      </c>
      <c r="L378" s="232">
        <v>0</v>
      </c>
      <c r="M378" s="233"/>
      <c r="N378" s="234">
        <f>ROUND(L378*K378,2)</f>
        <v>0</v>
      </c>
      <c r="O378" s="234"/>
      <c r="P378" s="234"/>
      <c r="Q378" s="234"/>
      <c r="R378" s="47"/>
      <c r="T378" s="235" t="s">
        <v>22</v>
      </c>
      <c r="U378" s="55" t="s">
        <v>49</v>
      </c>
      <c r="V378" s="46"/>
      <c r="W378" s="236">
        <f>V378*K378</f>
        <v>0</v>
      </c>
      <c r="X378" s="236">
        <v>0</v>
      </c>
      <c r="Y378" s="236">
        <f>X378*K378</f>
        <v>0</v>
      </c>
      <c r="Z378" s="236">
        <v>0</v>
      </c>
      <c r="AA378" s="237">
        <f>Z378*K378</f>
        <v>0</v>
      </c>
      <c r="AR378" s="21" t="s">
        <v>268</v>
      </c>
      <c r="AT378" s="21" t="s">
        <v>220</v>
      </c>
      <c r="AU378" s="21" t="s">
        <v>93</v>
      </c>
      <c r="AY378" s="21" t="s">
        <v>219</v>
      </c>
      <c r="BE378" s="152">
        <f>IF(U378="základní",N378,0)</f>
        <v>0</v>
      </c>
      <c r="BF378" s="152">
        <f>IF(U378="snížená",N378,0)</f>
        <v>0</v>
      </c>
      <c r="BG378" s="152">
        <f>IF(U378="zákl. přenesená",N378,0)</f>
        <v>0</v>
      </c>
      <c r="BH378" s="152">
        <f>IF(U378="sníž. přenesená",N378,0)</f>
        <v>0</v>
      </c>
      <c r="BI378" s="152">
        <f>IF(U378="nulová",N378,0)</f>
        <v>0</v>
      </c>
      <c r="BJ378" s="21" t="s">
        <v>40</v>
      </c>
      <c r="BK378" s="152">
        <f>ROUND(L378*K378,2)</f>
        <v>0</v>
      </c>
      <c r="BL378" s="21" t="s">
        <v>268</v>
      </c>
      <c r="BM378" s="21" t="s">
        <v>1165</v>
      </c>
    </row>
    <row r="379" s="1" customFormat="1" ht="38.25" customHeight="1">
      <c r="B379" s="45"/>
      <c r="C379" s="243" t="s">
        <v>1166</v>
      </c>
      <c r="D379" s="243" t="s">
        <v>536</v>
      </c>
      <c r="E379" s="244" t="s">
        <v>1167</v>
      </c>
      <c r="F379" s="245" t="s">
        <v>1168</v>
      </c>
      <c r="G379" s="245"/>
      <c r="H379" s="245"/>
      <c r="I379" s="245"/>
      <c r="J379" s="246" t="s">
        <v>372</v>
      </c>
      <c r="K379" s="247">
        <v>2</v>
      </c>
      <c r="L379" s="248">
        <v>0</v>
      </c>
      <c r="M379" s="249"/>
      <c r="N379" s="250">
        <f>ROUND(L379*K379,2)</f>
        <v>0</v>
      </c>
      <c r="O379" s="234"/>
      <c r="P379" s="234"/>
      <c r="Q379" s="234"/>
      <c r="R379" s="47"/>
      <c r="T379" s="235" t="s">
        <v>22</v>
      </c>
      <c r="U379" s="55" t="s">
        <v>49</v>
      </c>
      <c r="V379" s="46"/>
      <c r="W379" s="236">
        <f>V379*K379</f>
        <v>0</v>
      </c>
      <c r="X379" s="236">
        <v>0</v>
      </c>
      <c r="Y379" s="236">
        <f>X379*K379</f>
        <v>0</v>
      </c>
      <c r="Z379" s="236">
        <v>0</v>
      </c>
      <c r="AA379" s="237">
        <f>Z379*K379</f>
        <v>0</v>
      </c>
      <c r="AR379" s="21" t="s">
        <v>414</v>
      </c>
      <c r="AT379" s="21" t="s">
        <v>536</v>
      </c>
      <c r="AU379" s="21" t="s">
        <v>93</v>
      </c>
      <c r="AY379" s="21" t="s">
        <v>219</v>
      </c>
      <c r="BE379" s="152">
        <f>IF(U379="základní",N379,0)</f>
        <v>0</v>
      </c>
      <c r="BF379" s="152">
        <f>IF(U379="snížená",N379,0)</f>
        <v>0</v>
      </c>
      <c r="BG379" s="152">
        <f>IF(U379="zákl. přenesená",N379,0)</f>
        <v>0</v>
      </c>
      <c r="BH379" s="152">
        <f>IF(U379="sníž. přenesená",N379,0)</f>
        <v>0</v>
      </c>
      <c r="BI379" s="152">
        <f>IF(U379="nulová",N379,0)</f>
        <v>0</v>
      </c>
      <c r="BJ379" s="21" t="s">
        <v>40</v>
      </c>
      <c r="BK379" s="152">
        <f>ROUND(L379*K379,2)</f>
        <v>0</v>
      </c>
      <c r="BL379" s="21" t="s">
        <v>268</v>
      </c>
      <c r="BM379" s="21" t="s">
        <v>1169</v>
      </c>
    </row>
    <row r="380" s="1" customFormat="1" ht="25.5" customHeight="1">
      <c r="B380" s="45"/>
      <c r="C380" s="227" t="s">
        <v>1170</v>
      </c>
      <c r="D380" s="227" t="s">
        <v>220</v>
      </c>
      <c r="E380" s="228" t="s">
        <v>1171</v>
      </c>
      <c r="F380" s="229" t="s">
        <v>1172</v>
      </c>
      <c r="G380" s="229"/>
      <c r="H380" s="229"/>
      <c r="I380" s="229"/>
      <c r="J380" s="230" t="s">
        <v>273</v>
      </c>
      <c r="K380" s="242">
        <v>0</v>
      </c>
      <c r="L380" s="232">
        <v>0</v>
      </c>
      <c r="M380" s="233"/>
      <c r="N380" s="234">
        <f>ROUND(L380*K380,2)</f>
        <v>0</v>
      </c>
      <c r="O380" s="234"/>
      <c r="P380" s="234"/>
      <c r="Q380" s="234"/>
      <c r="R380" s="47"/>
      <c r="T380" s="235" t="s">
        <v>22</v>
      </c>
      <c r="U380" s="55" t="s">
        <v>49</v>
      </c>
      <c r="V380" s="46"/>
      <c r="W380" s="236">
        <f>V380*K380</f>
        <v>0</v>
      </c>
      <c r="X380" s="236">
        <v>0</v>
      </c>
      <c r="Y380" s="236">
        <f>X380*K380</f>
        <v>0</v>
      </c>
      <c r="Z380" s="236">
        <v>0</v>
      </c>
      <c r="AA380" s="237">
        <f>Z380*K380</f>
        <v>0</v>
      </c>
      <c r="AR380" s="21" t="s">
        <v>268</v>
      </c>
      <c r="AT380" s="21" t="s">
        <v>220</v>
      </c>
      <c r="AU380" s="21" t="s">
        <v>93</v>
      </c>
      <c r="AY380" s="21" t="s">
        <v>219</v>
      </c>
      <c r="BE380" s="152">
        <f>IF(U380="základní",N380,0)</f>
        <v>0</v>
      </c>
      <c r="BF380" s="152">
        <f>IF(U380="snížená",N380,0)</f>
        <v>0</v>
      </c>
      <c r="BG380" s="152">
        <f>IF(U380="zákl. přenesená",N380,0)</f>
        <v>0</v>
      </c>
      <c r="BH380" s="152">
        <f>IF(U380="sníž. přenesená",N380,0)</f>
        <v>0</v>
      </c>
      <c r="BI380" s="152">
        <f>IF(U380="nulová",N380,0)</f>
        <v>0</v>
      </c>
      <c r="BJ380" s="21" t="s">
        <v>40</v>
      </c>
      <c r="BK380" s="152">
        <f>ROUND(L380*K380,2)</f>
        <v>0</v>
      </c>
      <c r="BL380" s="21" t="s">
        <v>268</v>
      </c>
      <c r="BM380" s="21" t="s">
        <v>1173</v>
      </c>
    </row>
    <row r="381" s="10" customFormat="1" ht="29.88" customHeight="1">
      <c r="B381" s="213"/>
      <c r="C381" s="214"/>
      <c r="D381" s="224" t="s">
        <v>297</v>
      </c>
      <c r="E381" s="224"/>
      <c r="F381" s="224"/>
      <c r="G381" s="224"/>
      <c r="H381" s="224"/>
      <c r="I381" s="224"/>
      <c r="J381" s="224"/>
      <c r="K381" s="224"/>
      <c r="L381" s="224"/>
      <c r="M381" s="224"/>
      <c r="N381" s="238">
        <f>BK381</f>
        <v>0</v>
      </c>
      <c r="O381" s="239"/>
      <c r="P381" s="239"/>
      <c r="Q381" s="239"/>
      <c r="R381" s="217"/>
      <c r="T381" s="218"/>
      <c r="U381" s="214"/>
      <c r="V381" s="214"/>
      <c r="W381" s="219">
        <f>SUM(W382:W389)</f>
        <v>0</v>
      </c>
      <c r="X381" s="214"/>
      <c r="Y381" s="219">
        <f>SUM(Y382:Y389)</f>
        <v>0</v>
      </c>
      <c r="Z381" s="214"/>
      <c r="AA381" s="220">
        <f>SUM(AA382:AA389)</f>
        <v>0</v>
      </c>
      <c r="AR381" s="221" t="s">
        <v>93</v>
      </c>
      <c r="AT381" s="222" t="s">
        <v>83</v>
      </c>
      <c r="AU381" s="222" t="s">
        <v>40</v>
      </c>
      <c r="AY381" s="221" t="s">
        <v>219</v>
      </c>
      <c r="BK381" s="223">
        <f>SUM(BK382:BK389)</f>
        <v>0</v>
      </c>
    </row>
    <row r="382" s="1" customFormat="1" ht="16.5" customHeight="1">
      <c r="B382" s="45"/>
      <c r="C382" s="227" t="s">
        <v>1174</v>
      </c>
      <c r="D382" s="227" t="s">
        <v>220</v>
      </c>
      <c r="E382" s="228" t="s">
        <v>1175</v>
      </c>
      <c r="F382" s="229" t="s">
        <v>1176</v>
      </c>
      <c r="G382" s="229"/>
      <c r="H382" s="229"/>
      <c r="I382" s="229"/>
      <c r="J382" s="230" t="s">
        <v>223</v>
      </c>
      <c r="K382" s="231">
        <v>687.80799999999999</v>
      </c>
      <c r="L382" s="232">
        <v>0</v>
      </c>
      <c r="M382" s="233"/>
      <c r="N382" s="234">
        <f>ROUND(L382*K382,2)</f>
        <v>0</v>
      </c>
      <c r="O382" s="234"/>
      <c r="P382" s="234"/>
      <c r="Q382" s="234"/>
      <c r="R382" s="47"/>
      <c r="T382" s="235" t="s">
        <v>22</v>
      </c>
      <c r="U382" s="55" t="s">
        <v>49</v>
      </c>
      <c r="V382" s="46"/>
      <c r="W382" s="236">
        <f>V382*K382</f>
        <v>0</v>
      </c>
      <c r="X382" s="236">
        <v>0</v>
      </c>
      <c r="Y382" s="236">
        <f>X382*K382</f>
        <v>0</v>
      </c>
      <c r="Z382" s="236">
        <v>0</v>
      </c>
      <c r="AA382" s="237">
        <f>Z382*K382</f>
        <v>0</v>
      </c>
      <c r="AR382" s="21" t="s">
        <v>268</v>
      </c>
      <c r="AT382" s="21" t="s">
        <v>220</v>
      </c>
      <c r="AU382" s="21" t="s">
        <v>93</v>
      </c>
      <c r="AY382" s="21" t="s">
        <v>219</v>
      </c>
      <c r="BE382" s="152">
        <f>IF(U382="základní",N382,0)</f>
        <v>0</v>
      </c>
      <c r="BF382" s="152">
        <f>IF(U382="snížená",N382,0)</f>
        <v>0</v>
      </c>
      <c r="BG382" s="152">
        <f>IF(U382="zákl. přenesená",N382,0)</f>
        <v>0</v>
      </c>
      <c r="BH382" s="152">
        <f>IF(U382="sníž. přenesená",N382,0)</f>
        <v>0</v>
      </c>
      <c r="BI382" s="152">
        <f>IF(U382="nulová",N382,0)</f>
        <v>0</v>
      </c>
      <c r="BJ382" s="21" t="s">
        <v>40</v>
      </c>
      <c r="BK382" s="152">
        <f>ROUND(L382*K382,2)</f>
        <v>0</v>
      </c>
      <c r="BL382" s="21" t="s">
        <v>268</v>
      </c>
      <c r="BM382" s="21" t="s">
        <v>1177</v>
      </c>
    </row>
    <row r="383" s="1" customFormat="1" ht="25.5" customHeight="1">
      <c r="B383" s="45"/>
      <c r="C383" s="227" t="s">
        <v>1178</v>
      </c>
      <c r="D383" s="227" t="s">
        <v>220</v>
      </c>
      <c r="E383" s="228" t="s">
        <v>1179</v>
      </c>
      <c r="F383" s="229" t="s">
        <v>1180</v>
      </c>
      <c r="G383" s="229"/>
      <c r="H383" s="229"/>
      <c r="I383" s="229"/>
      <c r="J383" s="230" t="s">
        <v>223</v>
      </c>
      <c r="K383" s="231">
        <v>366.37</v>
      </c>
      <c r="L383" s="232">
        <v>0</v>
      </c>
      <c r="M383" s="233"/>
      <c r="N383" s="234">
        <f>ROUND(L383*K383,2)</f>
        <v>0</v>
      </c>
      <c r="O383" s="234"/>
      <c r="P383" s="234"/>
      <c r="Q383" s="234"/>
      <c r="R383" s="47"/>
      <c r="T383" s="235" t="s">
        <v>22</v>
      </c>
      <c r="U383" s="55" t="s">
        <v>49</v>
      </c>
      <c r="V383" s="46"/>
      <c r="W383" s="236">
        <f>V383*K383</f>
        <v>0</v>
      </c>
      <c r="X383" s="236">
        <v>0</v>
      </c>
      <c r="Y383" s="236">
        <f>X383*K383</f>
        <v>0</v>
      </c>
      <c r="Z383" s="236">
        <v>0</v>
      </c>
      <c r="AA383" s="237">
        <f>Z383*K383</f>
        <v>0</v>
      </c>
      <c r="AR383" s="21" t="s">
        <v>268</v>
      </c>
      <c r="AT383" s="21" t="s">
        <v>220</v>
      </c>
      <c r="AU383" s="21" t="s">
        <v>93</v>
      </c>
      <c r="AY383" s="21" t="s">
        <v>219</v>
      </c>
      <c r="BE383" s="152">
        <f>IF(U383="základní",N383,0)</f>
        <v>0</v>
      </c>
      <c r="BF383" s="152">
        <f>IF(U383="snížená",N383,0)</f>
        <v>0</v>
      </c>
      <c r="BG383" s="152">
        <f>IF(U383="zákl. přenesená",N383,0)</f>
        <v>0</v>
      </c>
      <c r="BH383" s="152">
        <f>IF(U383="sníž. přenesená",N383,0)</f>
        <v>0</v>
      </c>
      <c r="BI383" s="152">
        <f>IF(U383="nulová",N383,0)</f>
        <v>0</v>
      </c>
      <c r="BJ383" s="21" t="s">
        <v>40</v>
      </c>
      <c r="BK383" s="152">
        <f>ROUND(L383*K383,2)</f>
        <v>0</v>
      </c>
      <c r="BL383" s="21" t="s">
        <v>268</v>
      </c>
      <c r="BM383" s="21" t="s">
        <v>1181</v>
      </c>
    </row>
    <row r="384" s="1" customFormat="1" ht="25.5" customHeight="1">
      <c r="B384" s="45"/>
      <c r="C384" s="227" t="s">
        <v>1182</v>
      </c>
      <c r="D384" s="227" t="s">
        <v>220</v>
      </c>
      <c r="E384" s="228" t="s">
        <v>1183</v>
      </c>
      <c r="F384" s="229" t="s">
        <v>1184</v>
      </c>
      <c r="G384" s="229"/>
      <c r="H384" s="229"/>
      <c r="I384" s="229"/>
      <c r="J384" s="230" t="s">
        <v>223</v>
      </c>
      <c r="K384" s="231">
        <v>803.37</v>
      </c>
      <c r="L384" s="232">
        <v>0</v>
      </c>
      <c r="M384" s="233"/>
      <c r="N384" s="234">
        <f>ROUND(L384*K384,2)</f>
        <v>0</v>
      </c>
      <c r="O384" s="234"/>
      <c r="P384" s="234"/>
      <c r="Q384" s="234"/>
      <c r="R384" s="47"/>
      <c r="T384" s="235" t="s">
        <v>22</v>
      </c>
      <c r="U384" s="55" t="s">
        <v>49</v>
      </c>
      <c r="V384" s="46"/>
      <c r="W384" s="236">
        <f>V384*K384</f>
        <v>0</v>
      </c>
      <c r="X384" s="236">
        <v>0</v>
      </c>
      <c r="Y384" s="236">
        <f>X384*K384</f>
        <v>0</v>
      </c>
      <c r="Z384" s="236">
        <v>0</v>
      </c>
      <c r="AA384" s="237">
        <f>Z384*K384</f>
        <v>0</v>
      </c>
      <c r="AR384" s="21" t="s">
        <v>268</v>
      </c>
      <c r="AT384" s="21" t="s">
        <v>220</v>
      </c>
      <c r="AU384" s="21" t="s">
        <v>93</v>
      </c>
      <c r="AY384" s="21" t="s">
        <v>219</v>
      </c>
      <c r="BE384" s="152">
        <f>IF(U384="základní",N384,0)</f>
        <v>0</v>
      </c>
      <c r="BF384" s="152">
        <f>IF(U384="snížená",N384,0)</f>
        <v>0</v>
      </c>
      <c r="BG384" s="152">
        <f>IF(U384="zákl. přenesená",N384,0)</f>
        <v>0</v>
      </c>
      <c r="BH384" s="152">
        <f>IF(U384="sníž. přenesená",N384,0)</f>
        <v>0</v>
      </c>
      <c r="BI384" s="152">
        <f>IF(U384="nulová",N384,0)</f>
        <v>0</v>
      </c>
      <c r="BJ384" s="21" t="s">
        <v>40</v>
      </c>
      <c r="BK384" s="152">
        <f>ROUND(L384*K384,2)</f>
        <v>0</v>
      </c>
      <c r="BL384" s="21" t="s">
        <v>268</v>
      </c>
      <c r="BM384" s="21" t="s">
        <v>1185</v>
      </c>
    </row>
    <row r="385" s="1" customFormat="1" ht="38.25" customHeight="1">
      <c r="B385" s="45"/>
      <c r="C385" s="227" t="s">
        <v>1186</v>
      </c>
      <c r="D385" s="227" t="s">
        <v>220</v>
      </c>
      <c r="E385" s="228" t="s">
        <v>1187</v>
      </c>
      <c r="F385" s="229" t="s">
        <v>1188</v>
      </c>
      <c r="G385" s="229"/>
      <c r="H385" s="229"/>
      <c r="I385" s="229"/>
      <c r="J385" s="230" t="s">
        <v>223</v>
      </c>
      <c r="K385" s="231">
        <v>2198.2199999999998</v>
      </c>
      <c r="L385" s="232">
        <v>0</v>
      </c>
      <c r="M385" s="233"/>
      <c r="N385" s="234">
        <f>ROUND(L385*K385,2)</f>
        <v>0</v>
      </c>
      <c r="O385" s="234"/>
      <c r="P385" s="234"/>
      <c r="Q385" s="234"/>
      <c r="R385" s="47"/>
      <c r="T385" s="235" t="s">
        <v>22</v>
      </c>
      <c r="U385" s="55" t="s">
        <v>49</v>
      </c>
      <c r="V385" s="46"/>
      <c r="W385" s="236">
        <f>V385*K385</f>
        <v>0</v>
      </c>
      <c r="X385" s="236">
        <v>0</v>
      </c>
      <c r="Y385" s="236">
        <f>X385*K385</f>
        <v>0</v>
      </c>
      <c r="Z385" s="236">
        <v>0</v>
      </c>
      <c r="AA385" s="237">
        <f>Z385*K385</f>
        <v>0</v>
      </c>
      <c r="AR385" s="21" t="s">
        <v>268</v>
      </c>
      <c r="AT385" s="21" t="s">
        <v>220</v>
      </c>
      <c r="AU385" s="21" t="s">
        <v>93</v>
      </c>
      <c r="AY385" s="21" t="s">
        <v>219</v>
      </c>
      <c r="BE385" s="152">
        <f>IF(U385="základní",N385,0)</f>
        <v>0</v>
      </c>
      <c r="BF385" s="152">
        <f>IF(U385="snížená",N385,0)</f>
        <v>0</v>
      </c>
      <c r="BG385" s="152">
        <f>IF(U385="zákl. přenesená",N385,0)</f>
        <v>0</v>
      </c>
      <c r="BH385" s="152">
        <f>IF(U385="sníž. přenesená",N385,0)</f>
        <v>0</v>
      </c>
      <c r="BI385" s="152">
        <f>IF(U385="nulová",N385,0)</f>
        <v>0</v>
      </c>
      <c r="BJ385" s="21" t="s">
        <v>40</v>
      </c>
      <c r="BK385" s="152">
        <f>ROUND(L385*K385,2)</f>
        <v>0</v>
      </c>
      <c r="BL385" s="21" t="s">
        <v>268</v>
      </c>
      <c r="BM385" s="21" t="s">
        <v>1189</v>
      </c>
    </row>
    <row r="386" s="1" customFormat="1" ht="38.25" customHeight="1">
      <c r="B386" s="45"/>
      <c r="C386" s="227" t="s">
        <v>1190</v>
      </c>
      <c r="D386" s="227" t="s">
        <v>220</v>
      </c>
      <c r="E386" s="228" t="s">
        <v>1191</v>
      </c>
      <c r="F386" s="229" t="s">
        <v>1192</v>
      </c>
      <c r="G386" s="229"/>
      <c r="H386" s="229"/>
      <c r="I386" s="229"/>
      <c r="J386" s="230" t="s">
        <v>223</v>
      </c>
      <c r="K386" s="231">
        <v>8837.0699999999997</v>
      </c>
      <c r="L386" s="232">
        <v>0</v>
      </c>
      <c r="M386" s="233"/>
      <c r="N386" s="234">
        <f>ROUND(L386*K386,2)</f>
        <v>0</v>
      </c>
      <c r="O386" s="234"/>
      <c r="P386" s="234"/>
      <c r="Q386" s="234"/>
      <c r="R386" s="47"/>
      <c r="T386" s="235" t="s">
        <v>22</v>
      </c>
      <c r="U386" s="55" t="s">
        <v>49</v>
      </c>
      <c r="V386" s="46"/>
      <c r="W386" s="236">
        <f>V386*K386</f>
        <v>0</v>
      </c>
      <c r="X386" s="236">
        <v>0</v>
      </c>
      <c r="Y386" s="236">
        <f>X386*K386</f>
        <v>0</v>
      </c>
      <c r="Z386" s="236">
        <v>0</v>
      </c>
      <c r="AA386" s="237">
        <f>Z386*K386</f>
        <v>0</v>
      </c>
      <c r="AR386" s="21" t="s">
        <v>268</v>
      </c>
      <c r="AT386" s="21" t="s">
        <v>220</v>
      </c>
      <c r="AU386" s="21" t="s">
        <v>93</v>
      </c>
      <c r="AY386" s="21" t="s">
        <v>219</v>
      </c>
      <c r="BE386" s="152">
        <f>IF(U386="základní",N386,0)</f>
        <v>0</v>
      </c>
      <c r="BF386" s="152">
        <f>IF(U386="snížená",N386,0)</f>
        <v>0</v>
      </c>
      <c r="BG386" s="152">
        <f>IF(U386="zákl. přenesená",N386,0)</f>
        <v>0</v>
      </c>
      <c r="BH386" s="152">
        <f>IF(U386="sníž. přenesená",N386,0)</f>
        <v>0</v>
      </c>
      <c r="BI386" s="152">
        <f>IF(U386="nulová",N386,0)</f>
        <v>0</v>
      </c>
      <c r="BJ386" s="21" t="s">
        <v>40</v>
      </c>
      <c r="BK386" s="152">
        <f>ROUND(L386*K386,2)</f>
        <v>0</v>
      </c>
      <c r="BL386" s="21" t="s">
        <v>268</v>
      </c>
      <c r="BM386" s="21" t="s">
        <v>1193</v>
      </c>
    </row>
    <row r="387" s="1" customFormat="1" ht="25.5" customHeight="1">
      <c r="B387" s="45"/>
      <c r="C387" s="227" t="s">
        <v>1194</v>
      </c>
      <c r="D387" s="227" t="s">
        <v>220</v>
      </c>
      <c r="E387" s="228" t="s">
        <v>1195</v>
      </c>
      <c r="F387" s="229" t="s">
        <v>1196</v>
      </c>
      <c r="G387" s="229"/>
      <c r="H387" s="229"/>
      <c r="I387" s="229"/>
      <c r="J387" s="230" t="s">
        <v>223</v>
      </c>
      <c r="K387" s="231">
        <v>665.96000000000004</v>
      </c>
      <c r="L387" s="232">
        <v>0</v>
      </c>
      <c r="M387" s="233"/>
      <c r="N387" s="234">
        <f>ROUND(L387*K387,2)</f>
        <v>0</v>
      </c>
      <c r="O387" s="234"/>
      <c r="P387" s="234"/>
      <c r="Q387" s="234"/>
      <c r="R387" s="47"/>
      <c r="T387" s="235" t="s">
        <v>22</v>
      </c>
      <c r="U387" s="55" t="s">
        <v>49</v>
      </c>
      <c r="V387" s="46"/>
      <c r="W387" s="236">
        <f>V387*K387</f>
        <v>0</v>
      </c>
      <c r="X387" s="236">
        <v>0</v>
      </c>
      <c r="Y387" s="236">
        <f>X387*K387</f>
        <v>0</v>
      </c>
      <c r="Z387" s="236">
        <v>0</v>
      </c>
      <c r="AA387" s="237">
        <f>Z387*K387</f>
        <v>0</v>
      </c>
      <c r="AR387" s="21" t="s">
        <v>268</v>
      </c>
      <c r="AT387" s="21" t="s">
        <v>220</v>
      </c>
      <c r="AU387" s="21" t="s">
        <v>93</v>
      </c>
      <c r="AY387" s="21" t="s">
        <v>219</v>
      </c>
      <c r="BE387" s="152">
        <f>IF(U387="základní",N387,0)</f>
        <v>0</v>
      </c>
      <c r="BF387" s="152">
        <f>IF(U387="snížená",N387,0)</f>
        <v>0</v>
      </c>
      <c r="BG387" s="152">
        <f>IF(U387="zákl. přenesená",N387,0)</f>
        <v>0</v>
      </c>
      <c r="BH387" s="152">
        <f>IF(U387="sníž. přenesená",N387,0)</f>
        <v>0</v>
      </c>
      <c r="BI387" s="152">
        <f>IF(U387="nulová",N387,0)</f>
        <v>0</v>
      </c>
      <c r="BJ387" s="21" t="s">
        <v>40</v>
      </c>
      <c r="BK387" s="152">
        <f>ROUND(L387*K387,2)</f>
        <v>0</v>
      </c>
      <c r="BL387" s="21" t="s">
        <v>268</v>
      </c>
      <c r="BM387" s="21" t="s">
        <v>1197</v>
      </c>
    </row>
    <row r="388" s="1" customFormat="1" ht="25.5" customHeight="1">
      <c r="B388" s="45"/>
      <c r="C388" s="227" t="s">
        <v>1198</v>
      </c>
      <c r="D388" s="227" t="s">
        <v>220</v>
      </c>
      <c r="E388" s="228" t="s">
        <v>1199</v>
      </c>
      <c r="F388" s="229" t="s">
        <v>1200</v>
      </c>
      <c r="G388" s="229"/>
      <c r="H388" s="229"/>
      <c r="I388" s="229"/>
      <c r="J388" s="230" t="s">
        <v>223</v>
      </c>
      <c r="K388" s="231">
        <v>21.847999999999999</v>
      </c>
      <c r="L388" s="232">
        <v>0</v>
      </c>
      <c r="M388" s="233"/>
      <c r="N388" s="234">
        <f>ROUND(L388*K388,2)</f>
        <v>0</v>
      </c>
      <c r="O388" s="234"/>
      <c r="P388" s="234"/>
      <c r="Q388" s="234"/>
      <c r="R388" s="47"/>
      <c r="T388" s="235" t="s">
        <v>22</v>
      </c>
      <c r="U388" s="55" t="s">
        <v>49</v>
      </c>
      <c r="V388" s="46"/>
      <c r="W388" s="236">
        <f>V388*K388</f>
        <v>0</v>
      </c>
      <c r="X388" s="236">
        <v>0</v>
      </c>
      <c r="Y388" s="236">
        <f>X388*K388</f>
        <v>0</v>
      </c>
      <c r="Z388" s="236">
        <v>0</v>
      </c>
      <c r="AA388" s="237">
        <f>Z388*K388</f>
        <v>0</v>
      </c>
      <c r="AR388" s="21" t="s">
        <v>268</v>
      </c>
      <c r="AT388" s="21" t="s">
        <v>220</v>
      </c>
      <c r="AU388" s="21" t="s">
        <v>93</v>
      </c>
      <c r="AY388" s="21" t="s">
        <v>219</v>
      </c>
      <c r="BE388" s="152">
        <f>IF(U388="základní",N388,0)</f>
        <v>0</v>
      </c>
      <c r="BF388" s="152">
        <f>IF(U388="snížená",N388,0)</f>
        <v>0</v>
      </c>
      <c r="BG388" s="152">
        <f>IF(U388="zákl. přenesená",N388,0)</f>
        <v>0</v>
      </c>
      <c r="BH388" s="152">
        <f>IF(U388="sníž. přenesená",N388,0)</f>
        <v>0</v>
      </c>
      <c r="BI388" s="152">
        <f>IF(U388="nulová",N388,0)</f>
        <v>0</v>
      </c>
      <c r="BJ388" s="21" t="s">
        <v>40</v>
      </c>
      <c r="BK388" s="152">
        <f>ROUND(L388*K388,2)</f>
        <v>0</v>
      </c>
      <c r="BL388" s="21" t="s">
        <v>268</v>
      </c>
      <c r="BM388" s="21" t="s">
        <v>1201</v>
      </c>
    </row>
    <row r="389" s="1" customFormat="1" ht="25.5" customHeight="1">
      <c r="B389" s="45"/>
      <c r="C389" s="227" t="s">
        <v>1202</v>
      </c>
      <c r="D389" s="227" t="s">
        <v>220</v>
      </c>
      <c r="E389" s="228" t="s">
        <v>1203</v>
      </c>
      <c r="F389" s="229" t="s">
        <v>1204</v>
      </c>
      <c r="G389" s="229"/>
      <c r="H389" s="229"/>
      <c r="I389" s="229"/>
      <c r="J389" s="230" t="s">
        <v>273</v>
      </c>
      <c r="K389" s="242">
        <v>0</v>
      </c>
      <c r="L389" s="232">
        <v>0</v>
      </c>
      <c r="M389" s="233"/>
      <c r="N389" s="234">
        <f>ROUND(L389*K389,2)</f>
        <v>0</v>
      </c>
      <c r="O389" s="234"/>
      <c r="P389" s="234"/>
      <c r="Q389" s="234"/>
      <c r="R389" s="47"/>
      <c r="T389" s="235" t="s">
        <v>22</v>
      </c>
      <c r="U389" s="55" t="s">
        <v>49</v>
      </c>
      <c r="V389" s="46"/>
      <c r="W389" s="236">
        <f>V389*K389</f>
        <v>0</v>
      </c>
      <c r="X389" s="236">
        <v>0</v>
      </c>
      <c r="Y389" s="236">
        <f>X389*K389</f>
        <v>0</v>
      </c>
      <c r="Z389" s="236">
        <v>0</v>
      </c>
      <c r="AA389" s="237">
        <f>Z389*K389</f>
        <v>0</v>
      </c>
      <c r="AR389" s="21" t="s">
        <v>268</v>
      </c>
      <c r="AT389" s="21" t="s">
        <v>220</v>
      </c>
      <c r="AU389" s="21" t="s">
        <v>93</v>
      </c>
      <c r="AY389" s="21" t="s">
        <v>219</v>
      </c>
      <c r="BE389" s="152">
        <f>IF(U389="základní",N389,0)</f>
        <v>0</v>
      </c>
      <c r="BF389" s="152">
        <f>IF(U389="snížená",N389,0)</f>
        <v>0</v>
      </c>
      <c r="BG389" s="152">
        <f>IF(U389="zákl. přenesená",N389,0)</f>
        <v>0</v>
      </c>
      <c r="BH389" s="152">
        <f>IF(U389="sníž. přenesená",N389,0)</f>
        <v>0</v>
      </c>
      <c r="BI389" s="152">
        <f>IF(U389="nulová",N389,0)</f>
        <v>0</v>
      </c>
      <c r="BJ389" s="21" t="s">
        <v>40</v>
      </c>
      <c r="BK389" s="152">
        <f>ROUND(L389*K389,2)</f>
        <v>0</v>
      </c>
      <c r="BL389" s="21" t="s">
        <v>268</v>
      </c>
      <c r="BM389" s="21" t="s">
        <v>1205</v>
      </c>
    </row>
    <row r="390" s="10" customFormat="1" ht="29.88" customHeight="1">
      <c r="B390" s="213"/>
      <c r="C390" s="214"/>
      <c r="D390" s="224" t="s">
        <v>298</v>
      </c>
      <c r="E390" s="224"/>
      <c r="F390" s="224"/>
      <c r="G390" s="224"/>
      <c r="H390" s="224"/>
      <c r="I390" s="224"/>
      <c r="J390" s="224"/>
      <c r="K390" s="224"/>
      <c r="L390" s="224"/>
      <c r="M390" s="224"/>
      <c r="N390" s="238">
        <f>BK390</f>
        <v>0</v>
      </c>
      <c r="O390" s="239"/>
      <c r="P390" s="239"/>
      <c r="Q390" s="239"/>
      <c r="R390" s="217"/>
      <c r="T390" s="218"/>
      <c r="U390" s="214"/>
      <c r="V390" s="214"/>
      <c r="W390" s="219">
        <f>SUM(W391:W393)</f>
        <v>0</v>
      </c>
      <c r="X390" s="214"/>
      <c r="Y390" s="219">
        <f>SUM(Y391:Y393)</f>
        <v>0</v>
      </c>
      <c r="Z390" s="214"/>
      <c r="AA390" s="220">
        <f>SUM(AA391:AA393)</f>
        <v>0</v>
      </c>
      <c r="AR390" s="221" t="s">
        <v>93</v>
      </c>
      <c r="AT390" s="222" t="s">
        <v>83</v>
      </c>
      <c r="AU390" s="222" t="s">
        <v>40</v>
      </c>
      <c r="AY390" s="221" t="s">
        <v>219</v>
      </c>
      <c r="BK390" s="223">
        <f>SUM(BK391:BK393)</f>
        <v>0</v>
      </c>
    </row>
    <row r="391" s="1" customFormat="1" ht="25.5" customHeight="1">
      <c r="B391" s="45"/>
      <c r="C391" s="227" t="s">
        <v>1206</v>
      </c>
      <c r="D391" s="227" t="s">
        <v>220</v>
      </c>
      <c r="E391" s="228" t="s">
        <v>1207</v>
      </c>
      <c r="F391" s="229" t="s">
        <v>1208</v>
      </c>
      <c r="G391" s="229"/>
      <c r="H391" s="229"/>
      <c r="I391" s="229"/>
      <c r="J391" s="230" t="s">
        <v>223</v>
      </c>
      <c r="K391" s="231">
        <v>686.35000000000002</v>
      </c>
      <c r="L391" s="232">
        <v>0</v>
      </c>
      <c r="M391" s="233"/>
      <c r="N391" s="234">
        <f>ROUND(L391*K391,2)</f>
        <v>0</v>
      </c>
      <c r="O391" s="234"/>
      <c r="P391" s="234"/>
      <c r="Q391" s="234"/>
      <c r="R391" s="47"/>
      <c r="T391" s="235" t="s">
        <v>22</v>
      </c>
      <c r="U391" s="55" t="s">
        <v>49</v>
      </c>
      <c r="V391" s="46"/>
      <c r="W391" s="236">
        <f>V391*K391</f>
        <v>0</v>
      </c>
      <c r="X391" s="236">
        <v>0</v>
      </c>
      <c r="Y391" s="236">
        <f>X391*K391</f>
        <v>0</v>
      </c>
      <c r="Z391" s="236">
        <v>0</v>
      </c>
      <c r="AA391" s="237">
        <f>Z391*K391</f>
        <v>0</v>
      </c>
      <c r="AR391" s="21" t="s">
        <v>268</v>
      </c>
      <c r="AT391" s="21" t="s">
        <v>220</v>
      </c>
      <c r="AU391" s="21" t="s">
        <v>93</v>
      </c>
      <c r="AY391" s="21" t="s">
        <v>219</v>
      </c>
      <c r="BE391" s="152">
        <f>IF(U391="základní",N391,0)</f>
        <v>0</v>
      </c>
      <c r="BF391" s="152">
        <f>IF(U391="snížená",N391,0)</f>
        <v>0</v>
      </c>
      <c r="BG391" s="152">
        <f>IF(U391="zákl. přenesená",N391,0)</f>
        <v>0</v>
      </c>
      <c r="BH391" s="152">
        <f>IF(U391="sníž. přenesená",N391,0)</f>
        <v>0</v>
      </c>
      <c r="BI391" s="152">
        <f>IF(U391="nulová",N391,0)</f>
        <v>0</v>
      </c>
      <c r="BJ391" s="21" t="s">
        <v>40</v>
      </c>
      <c r="BK391" s="152">
        <f>ROUND(L391*K391,2)</f>
        <v>0</v>
      </c>
      <c r="BL391" s="21" t="s">
        <v>268</v>
      </c>
      <c r="BM391" s="21" t="s">
        <v>1209</v>
      </c>
    </row>
    <row r="392" s="1" customFormat="1" ht="38.25" customHeight="1">
      <c r="B392" s="45"/>
      <c r="C392" s="227" t="s">
        <v>1210</v>
      </c>
      <c r="D392" s="227" t="s">
        <v>220</v>
      </c>
      <c r="E392" s="228" t="s">
        <v>1211</v>
      </c>
      <c r="F392" s="229" t="s">
        <v>1212</v>
      </c>
      <c r="G392" s="229"/>
      <c r="H392" s="229"/>
      <c r="I392" s="229"/>
      <c r="J392" s="230" t="s">
        <v>223</v>
      </c>
      <c r="K392" s="231">
        <v>686.35000000000002</v>
      </c>
      <c r="L392" s="232">
        <v>0</v>
      </c>
      <c r="M392" s="233"/>
      <c r="N392" s="234">
        <f>ROUND(L392*K392,2)</f>
        <v>0</v>
      </c>
      <c r="O392" s="234"/>
      <c r="P392" s="234"/>
      <c r="Q392" s="234"/>
      <c r="R392" s="47"/>
      <c r="T392" s="235" t="s">
        <v>22</v>
      </c>
      <c r="U392" s="55" t="s">
        <v>49</v>
      </c>
      <c r="V392" s="46"/>
      <c r="W392" s="236">
        <f>V392*K392</f>
        <v>0</v>
      </c>
      <c r="X392" s="236">
        <v>0</v>
      </c>
      <c r="Y392" s="236">
        <f>X392*K392</f>
        <v>0</v>
      </c>
      <c r="Z392" s="236">
        <v>0</v>
      </c>
      <c r="AA392" s="237">
        <f>Z392*K392</f>
        <v>0</v>
      </c>
      <c r="AR392" s="21" t="s">
        <v>268</v>
      </c>
      <c r="AT392" s="21" t="s">
        <v>220</v>
      </c>
      <c r="AU392" s="21" t="s">
        <v>93</v>
      </c>
      <c r="AY392" s="21" t="s">
        <v>219</v>
      </c>
      <c r="BE392" s="152">
        <f>IF(U392="základní",N392,0)</f>
        <v>0</v>
      </c>
      <c r="BF392" s="152">
        <f>IF(U392="snížená",N392,0)</f>
        <v>0</v>
      </c>
      <c r="BG392" s="152">
        <f>IF(U392="zákl. přenesená",N392,0)</f>
        <v>0</v>
      </c>
      <c r="BH392" s="152">
        <f>IF(U392="sníž. přenesená",N392,0)</f>
        <v>0</v>
      </c>
      <c r="BI392" s="152">
        <f>IF(U392="nulová",N392,0)</f>
        <v>0</v>
      </c>
      <c r="BJ392" s="21" t="s">
        <v>40</v>
      </c>
      <c r="BK392" s="152">
        <f>ROUND(L392*K392,2)</f>
        <v>0</v>
      </c>
      <c r="BL392" s="21" t="s">
        <v>268</v>
      </c>
      <c r="BM392" s="21" t="s">
        <v>1213</v>
      </c>
    </row>
    <row r="393" s="1" customFormat="1" ht="25.5" customHeight="1">
      <c r="B393" s="45"/>
      <c r="C393" s="227" t="s">
        <v>1214</v>
      </c>
      <c r="D393" s="227" t="s">
        <v>220</v>
      </c>
      <c r="E393" s="228" t="s">
        <v>1215</v>
      </c>
      <c r="F393" s="229" t="s">
        <v>1216</v>
      </c>
      <c r="G393" s="229"/>
      <c r="H393" s="229"/>
      <c r="I393" s="229"/>
      <c r="J393" s="230" t="s">
        <v>273</v>
      </c>
      <c r="K393" s="242">
        <v>0</v>
      </c>
      <c r="L393" s="232">
        <v>0</v>
      </c>
      <c r="M393" s="233"/>
      <c r="N393" s="234">
        <f>ROUND(L393*K393,2)</f>
        <v>0</v>
      </c>
      <c r="O393" s="234"/>
      <c r="P393" s="234"/>
      <c r="Q393" s="234"/>
      <c r="R393" s="47"/>
      <c r="T393" s="235" t="s">
        <v>22</v>
      </c>
      <c r="U393" s="55" t="s">
        <v>49</v>
      </c>
      <c r="V393" s="46"/>
      <c r="W393" s="236">
        <f>V393*K393</f>
        <v>0</v>
      </c>
      <c r="X393" s="236">
        <v>0</v>
      </c>
      <c r="Y393" s="236">
        <f>X393*K393</f>
        <v>0</v>
      </c>
      <c r="Z393" s="236">
        <v>0</v>
      </c>
      <c r="AA393" s="237">
        <f>Z393*K393</f>
        <v>0</v>
      </c>
      <c r="AR393" s="21" t="s">
        <v>268</v>
      </c>
      <c r="AT393" s="21" t="s">
        <v>220</v>
      </c>
      <c r="AU393" s="21" t="s">
        <v>93</v>
      </c>
      <c r="AY393" s="21" t="s">
        <v>219</v>
      </c>
      <c r="BE393" s="152">
        <f>IF(U393="základní",N393,0)</f>
        <v>0</v>
      </c>
      <c r="BF393" s="152">
        <f>IF(U393="snížená",N393,0)</f>
        <v>0</v>
      </c>
      <c r="BG393" s="152">
        <f>IF(U393="zákl. přenesená",N393,0)</f>
        <v>0</v>
      </c>
      <c r="BH393" s="152">
        <f>IF(U393="sníž. přenesená",N393,0)</f>
        <v>0</v>
      </c>
      <c r="BI393" s="152">
        <f>IF(U393="nulová",N393,0)</f>
        <v>0</v>
      </c>
      <c r="BJ393" s="21" t="s">
        <v>40</v>
      </c>
      <c r="BK393" s="152">
        <f>ROUND(L393*K393,2)</f>
        <v>0</v>
      </c>
      <c r="BL393" s="21" t="s">
        <v>268</v>
      </c>
      <c r="BM393" s="21" t="s">
        <v>1217</v>
      </c>
    </row>
    <row r="394" s="10" customFormat="1" ht="29.88" customHeight="1">
      <c r="B394" s="213"/>
      <c r="C394" s="214"/>
      <c r="D394" s="224" t="s">
        <v>299</v>
      </c>
      <c r="E394" s="224"/>
      <c r="F394" s="224"/>
      <c r="G394" s="224"/>
      <c r="H394" s="224"/>
      <c r="I394" s="224"/>
      <c r="J394" s="224"/>
      <c r="K394" s="224"/>
      <c r="L394" s="224"/>
      <c r="M394" s="224"/>
      <c r="N394" s="238">
        <f>BK394</f>
        <v>0</v>
      </c>
      <c r="O394" s="239"/>
      <c r="P394" s="239"/>
      <c r="Q394" s="239"/>
      <c r="R394" s="217"/>
      <c r="T394" s="218"/>
      <c r="U394" s="214"/>
      <c r="V394" s="214"/>
      <c r="W394" s="219">
        <f>SUM(W395:W396)</f>
        <v>0</v>
      </c>
      <c r="X394" s="214"/>
      <c r="Y394" s="219">
        <f>SUM(Y395:Y396)</f>
        <v>0</v>
      </c>
      <c r="Z394" s="214"/>
      <c r="AA394" s="220">
        <f>SUM(AA395:AA396)</f>
        <v>0</v>
      </c>
      <c r="AR394" s="221" t="s">
        <v>93</v>
      </c>
      <c r="AT394" s="222" t="s">
        <v>83</v>
      </c>
      <c r="AU394" s="222" t="s">
        <v>40</v>
      </c>
      <c r="AY394" s="221" t="s">
        <v>219</v>
      </c>
      <c r="BK394" s="223">
        <f>SUM(BK395:BK396)</f>
        <v>0</v>
      </c>
    </row>
    <row r="395" s="1" customFormat="1" ht="51" customHeight="1">
      <c r="B395" s="45"/>
      <c r="C395" s="227" t="s">
        <v>1218</v>
      </c>
      <c r="D395" s="227" t="s">
        <v>220</v>
      </c>
      <c r="E395" s="228" t="s">
        <v>1219</v>
      </c>
      <c r="F395" s="229" t="s">
        <v>1220</v>
      </c>
      <c r="G395" s="229"/>
      <c r="H395" s="229"/>
      <c r="I395" s="229"/>
      <c r="J395" s="230" t="s">
        <v>223</v>
      </c>
      <c r="K395" s="231">
        <v>803.37</v>
      </c>
      <c r="L395" s="232">
        <v>0</v>
      </c>
      <c r="M395" s="233"/>
      <c r="N395" s="234">
        <f>ROUND(L395*K395,2)</f>
        <v>0</v>
      </c>
      <c r="O395" s="234"/>
      <c r="P395" s="234"/>
      <c r="Q395" s="234"/>
      <c r="R395" s="47"/>
      <c r="T395" s="235" t="s">
        <v>22</v>
      </c>
      <c r="U395" s="55" t="s">
        <v>49</v>
      </c>
      <c r="V395" s="46"/>
      <c r="W395" s="236">
        <f>V395*K395</f>
        <v>0</v>
      </c>
      <c r="X395" s="236">
        <v>0</v>
      </c>
      <c r="Y395" s="236">
        <f>X395*K395</f>
        <v>0</v>
      </c>
      <c r="Z395" s="236">
        <v>0</v>
      </c>
      <c r="AA395" s="237">
        <f>Z395*K395</f>
        <v>0</v>
      </c>
      <c r="AR395" s="21" t="s">
        <v>268</v>
      </c>
      <c r="AT395" s="21" t="s">
        <v>220</v>
      </c>
      <c r="AU395" s="21" t="s">
        <v>93</v>
      </c>
      <c r="AY395" s="21" t="s">
        <v>219</v>
      </c>
      <c r="BE395" s="152">
        <f>IF(U395="základní",N395,0)</f>
        <v>0</v>
      </c>
      <c r="BF395" s="152">
        <f>IF(U395="snížená",N395,0)</f>
        <v>0</v>
      </c>
      <c r="BG395" s="152">
        <f>IF(U395="zákl. přenesená",N395,0)</f>
        <v>0</v>
      </c>
      <c r="BH395" s="152">
        <f>IF(U395="sníž. přenesená",N395,0)</f>
        <v>0</v>
      </c>
      <c r="BI395" s="152">
        <f>IF(U395="nulová",N395,0)</f>
        <v>0</v>
      </c>
      <c r="BJ395" s="21" t="s">
        <v>40</v>
      </c>
      <c r="BK395" s="152">
        <f>ROUND(L395*K395,2)</f>
        <v>0</v>
      </c>
      <c r="BL395" s="21" t="s">
        <v>268</v>
      </c>
      <c r="BM395" s="21" t="s">
        <v>1221</v>
      </c>
    </row>
    <row r="396" s="1" customFormat="1" ht="25.5" customHeight="1">
      <c r="B396" s="45"/>
      <c r="C396" s="227" t="s">
        <v>1222</v>
      </c>
      <c r="D396" s="227" t="s">
        <v>220</v>
      </c>
      <c r="E396" s="228" t="s">
        <v>1223</v>
      </c>
      <c r="F396" s="229" t="s">
        <v>1224</v>
      </c>
      <c r="G396" s="229"/>
      <c r="H396" s="229"/>
      <c r="I396" s="229"/>
      <c r="J396" s="230" t="s">
        <v>273</v>
      </c>
      <c r="K396" s="242">
        <v>0</v>
      </c>
      <c r="L396" s="232">
        <v>0</v>
      </c>
      <c r="M396" s="233"/>
      <c r="N396" s="234">
        <f>ROUND(L396*K396,2)</f>
        <v>0</v>
      </c>
      <c r="O396" s="234"/>
      <c r="P396" s="234"/>
      <c r="Q396" s="234"/>
      <c r="R396" s="47"/>
      <c r="T396" s="235" t="s">
        <v>22</v>
      </c>
      <c r="U396" s="55" t="s">
        <v>49</v>
      </c>
      <c r="V396" s="46"/>
      <c r="W396" s="236">
        <f>V396*K396</f>
        <v>0</v>
      </c>
      <c r="X396" s="236">
        <v>0</v>
      </c>
      <c r="Y396" s="236">
        <f>X396*K396</f>
        <v>0</v>
      </c>
      <c r="Z396" s="236">
        <v>0</v>
      </c>
      <c r="AA396" s="237">
        <f>Z396*K396</f>
        <v>0</v>
      </c>
      <c r="AR396" s="21" t="s">
        <v>268</v>
      </c>
      <c r="AT396" s="21" t="s">
        <v>220</v>
      </c>
      <c r="AU396" s="21" t="s">
        <v>93</v>
      </c>
      <c r="AY396" s="21" t="s">
        <v>219</v>
      </c>
      <c r="BE396" s="152">
        <f>IF(U396="základní",N396,0)</f>
        <v>0</v>
      </c>
      <c r="BF396" s="152">
        <f>IF(U396="snížená",N396,0)</f>
        <v>0</v>
      </c>
      <c r="BG396" s="152">
        <f>IF(U396="zákl. přenesená",N396,0)</f>
        <v>0</v>
      </c>
      <c r="BH396" s="152">
        <f>IF(U396="sníž. přenesená",N396,0)</f>
        <v>0</v>
      </c>
      <c r="BI396" s="152">
        <f>IF(U396="nulová",N396,0)</f>
        <v>0</v>
      </c>
      <c r="BJ396" s="21" t="s">
        <v>40</v>
      </c>
      <c r="BK396" s="152">
        <f>ROUND(L396*K396,2)</f>
        <v>0</v>
      </c>
      <c r="BL396" s="21" t="s">
        <v>268</v>
      </c>
      <c r="BM396" s="21" t="s">
        <v>1225</v>
      </c>
    </row>
    <row r="397" s="10" customFormat="1" ht="29.88" customHeight="1">
      <c r="B397" s="213"/>
      <c r="C397" s="214"/>
      <c r="D397" s="224" t="s">
        <v>300</v>
      </c>
      <c r="E397" s="224"/>
      <c r="F397" s="224"/>
      <c r="G397" s="224"/>
      <c r="H397" s="224"/>
      <c r="I397" s="224"/>
      <c r="J397" s="224"/>
      <c r="K397" s="224"/>
      <c r="L397" s="224"/>
      <c r="M397" s="224"/>
      <c r="N397" s="238">
        <f>BK397</f>
        <v>0</v>
      </c>
      <c r="O397" s="239"/>
      <c r="P397" s="239"/>
      <c r="Q397" s="239"/>
      <c r="R397" s="217"/>
      <c r="T397" s="218"/>
      <c r="U397" s="214"/>
      <c r="V397" s="214"/>
      <c r="W397" s="219">
        <f>SUM(W398:W402)</f>
        <v>0</v>
      </c>
      <c r="X397" s="214"/>
      <c r="Y397" s="219">
        <f>SUM(Y398:Y402)</f>
        <v>0</v>
      </c>
      <c r="Z397" s="214"/>
      <c r="AA397" s="220">
        <f>SUM(AA398:AA402)</f>
        <v>0</v>
      </c>
      <c r="AR397" s="221" t="s">
        <v>93</v>
      </c>
      <c r="AT397" s="222" t="s">
        <v>83</v>
      </c>
      <c r="AU397" s="222" t="s">
        <v>40</v>
      </c>
      <c r="AY397" s="221" t="s">
        <v>219</v>
      </c>
      <c r="BK397" s="223">
        <f>SUM(BK398:BK402)</f>
        <v>0</v>
      </c>
    </row>
    <row r="398" s="1" customFormat="1" ht="25.5" customHeight="1">
      <c r="B398" s="45"/>
      <c r="C398" s="227" t="s">
        <v>1226</v>
      </c>
      <c r="D398" s="227" t="s">
        <v>220</v>
      </c>
      <c r="E398" s="228" t="s">
        <v>1227</v>
      </c>
      <c r="F398" s="229" t="s">
        <v>1228</v>
      </c>
      <c r="G398" s="229"/>
      <c r="H398" s="229"/>
      <c r="I398" s="229"/>
      <c r="J398" s="230" t="s">
        <v>429</v>
      </c>
      <c r="K398" s="231">
        <v>48.82</v>
      </c>
      <c r="L398" s="232">
        <v>0</v>
      </c>
      <c r="M398" s="233"/>
      <c r="N398" s="234">
        <f>ROUND(L398*K398,2)</f>
        <v>0</v>
      </c>
      <c r="O398" s="234"/>
      <c r="P398" s="234"/>
      <c r="Q398" s="234"/>
      <c r="R398" s="47"/>
      <c r="T398" s="235" t="s">
        <v>22</v>
      </c>
      <c r="U398" s="55" t="s">
        <v>49</v>
      </c>
      <c r="V398" s="46"/>
      <c r="W398" s="236">
        <f>V398*K398</f>
        <v>0</v>
      </c>
      <c r="X398" s="236">
        <v>0</v>
      </c>
      <c r="Y398" s="236">
        <f>X398*K398</f>
        <v>0</v>
      </c>
      <c r="Z398" s="236">
        <v>0</v>
      </c>
      <c r="AA398" s="237">
        <f>Z398*K398</f>
        <v>0</v>
      </c>
      <c r="AR398" s="21" t="s">
        <v>268</v>
      </c>
      <c r="AT398" s="21" t="s">
        <v>220</v>
      </c>
      <c r="AU398" s="21" t="s">
        <v>93</v>
      </c>
      <c r="AY398" s="21" t="s">
        <v>219</v>
      </c>
      <c r="BE398" s="152">
        <f>IF(U398="základní",N398,0)</f>
        <v>0</v>
      </c>
      <c r="BF398" s="152">
        <f>IF(U398="snížená",N398,0)</f>
        <v>0</v>
      </c>
      <c r="BG398" s="152">
        <f>IF(U398="zákl. přenesená",N398,0)</f>
        <v>0</v>
      </c>
      <c r="BH398" s="152">
        <f>IF(U398="sníž. přenesená",N398,0)</f>
        <v>0</v>
      </c>
      <c r="BI398" s="152">
        <f>IF(U398="nulová",N398,0)</f>
        <v>0</v>
      </c>
      <c r="BJ398" s="21" t="s">
        <v>40</v>
      </c>
      <c r="BK398" s="152">
        <f>ROUND(L398*K398,2)</f>
        <v>0</v>
      </c>
      <c r="BL398" s="21" t="s">
        <v>268</v>
      </c>
      <c r="BM398" s="21" t="s">
        <v>1229</v>
      </c>
    </row>
    <row r="399" s="1" customFormat="1" ht="25.5" customHeight="1">
      <c r="B399" s="45"/>
      <c r="C399" s="227" t="s">
        <v>1230</v>
      </c>
      <c r="D399" s="227" t="s">
        <v>220</v>
      </c>
      <c r="E399" s="228" t="s">
        <v>1231</v>
      </c>
      <c r="F399" s="229" t="s">
        <v>1232</v>
      </c>
      <c r="G399" s="229"/>
      <c r="H399" s="229"/>
      <c r="I399" s="229"/>
      <c r="J399" s="230" t="s">
        <v>429</v>
      </c>
      <c r="K399" s="231">
        <v>194.84</v>
      </c>
      <c r="L399" s="232">
        <v>0</v>
      </c>
      <c r="M399" s="233"/>
      <c r="N399" s="234">
        <f>ROUND(L399*K399,2)</f>
        <v>0</v>
      </c>
      <c r="O399" s="234"/>
      <c r="P399" s="234"/>
      <c r="Q399" s="234"/>
      <c r="R399" s="47"/>
      <c r="T399" s="235" t="s">
        <v>22</v>
      </c>
      <c r="U399" s="55" t="s">
        <v>49</v>
      </c>
      <c r="V399" s="46"/>
      <c r="W399" s="236">
        <f>V399*K399</f>
        <v>0</v>
      </c>
      <c r="X399" s="236">
        <v>0</v>
      </c>
      <c r="Y399" s="236">
        <f>X399*K399</f>
        <v>0</v>
      </c>
      <c r="Z399" s="236">
        <v>0</v>
      </c>
      <c r="AA399" s="237">
        <f>Z399*K399</f>
        <v>0</v>
      </c>
      <c r="AR399" s="21" t="s">
        <v>268</v>
      </c>
      <c r="AT399" s="21" t="s">
        <v>220</v>
      </c>
      <c r="AU399" s="21" t="s">
        <v>93</v>
      </c>
      <c r="AY399" s="21" t="s">
        <v>219</v>
      </c>
      <c r="BE399" s="152">
        <f>IF(U399="základní",N399,0)</f>
        <v>0</v>
      </c>
      <c r="BF399" s="152">
        <f>IF(U399="snížená",N399,0)</f>
        <v>0</v>
      </c>
      <c r="BG399" s="152">
        <f>IF(U399="zákl. přenesená",N399,0)</f>
        <v>0</v>
      </c>
      <c r="BH399" s="152">
        <f>IF(U399="sníž. přenesená",N399,0)</f>
        <v>0</v>
      </c>
      <c r="BI399" s="152">
        <f>IF(U399="nulová",N399,0)</f>
        <v>0</v>
      </c>
      <c r="BJ399" s="21" t="s">
        <v>40</v>
      </c>
      <c r="BK399" s="152">
        <f>ROUND(L399*K399,2)</f>
        <v>0</v>
      </c>
      <c r="BL399" s="21" t="s">
        <v>268</v>
      </c>
      <c r="BM399" s="21" t="s">
        <v>1233</v>
      </c>
    </row>
    <row r="400" s="1" customFormat="1" ht="16.5" customHeight="1">
      <c r="B400" s="45"/>
      <c r="C400" s="227" t="s">
        <v>1234</v>
      </c>
      <c r="D400" s="227" t="s">
        <v>220</v>
      </c>
      <c r="E400" s="228" t="s">
        <v>1235</v>
      </c>
      <c r="F400" s="229" t="s">
        <v>1236</v>
      </c>
      <c r="G400" s="229"/>
      <c r="H400" s="229"/>
      <c r="I400" s="229"/>
      <c r="J400" s="230" t="s">
        <v>223</v>
      </c>
      <c r="K400" s="231">
        <v>304.02300000000002</v>
      </c>
      <c r="L400" s="232">
        <v>0</v>
      </c>
      <c r="M400" s="233"/>
      <c r="N400" s="234">
        <f>ROUND(L400*K400,2)</f>
        <v>0</v>
      </c>
      <c r="O400" s="234"/>
      <c r="P400" s="234"/>
      <c r="Q400" s="234"/>
      <c r="R400" s="47"/>
      <c r="T400" s="235" t="s">
        <v>22</v>
      </c>
      <c r="U400" s="55" t="s">
        <v>49</v>
      </c>
      <c r="V400" s="46"/>
      <c r="W400" s="236">
        <f>V400*K400</f>
        <v>0</v>
      </c>
      <c r="X400" s="236">
        <v>0</v>
      </c>
      <c r="Y400" s="236">
        <f>X400*K400</f>
        <v>0</v>
      </c>
      <c r="Z400" s="236">
        <v>0</v>
      </c>
      <c r="AA400" s="237">
        <f>Z400*K400</f>
        <v>0</v>
      </c>
      <c r="AR400" s="21" t="s">
        <v>268</v>
      </c>
      <c r="AT400" s="21" t="s">
        <v>220</v>
      </c>
      <c r="AU400" s="21" t="s">
        <v>93</v>
      </c>
      <c r="AY400" s="21" t="s">
        <v>219</v>
      </c>
      <c r="BE400" s="152">
        <f>IF(U400="základní",N400,0)</f>
        <v>0</v>
      </c>
      <c r="BF400" s="152">
        <f>IF(U400="snížená",N400,0)</f>
        <v>0</v>
      </c>
      <c r="BG400" s="152">
        <f>IF(U400="zákl. přenesená",N400,0)</f>
        <v>0</v>
      </c>
      <c r="BH400" s="152">
        <f>IF(U400="sníž. přenesená",N400,0)</f>
        <v>0</v>
      </c>
      <c r="BI400" s="152">
        <f>IF(U400="nulová",N400,0)</f>
        <v>0</v>
      </c>
      <c r="BJ400" s="21" t="s">
        <v>40</v>
      </c>
      <c r="BK400" s="152">
        <f>ROUND(L400*K400,2)</f>
        <v>0</v>
      </c>
      <c r="BL400" s="21" t="s">
        <v>268</v>
      </c>
      <c r="BM400" s="21" t="s">
        <v>1237</v>
      </c>
    </row>
    <row r="401" s="1" customFormat="1" ht="25.5" customHeight="1">
      <c r="B401" s="45"/>
      <c r="C401" s="227" t="s">
        <v>1238</v>
      </c>
      <c r="D401" s="227" t="s">
        <v>220</v>
      </c>
      <c r="E401" s="228" t="s">
        <v>1239</v>
      </c>
      <c r="F401" s="229" t="s">
        <v>1240</v>
      </c>
      <c r="G401" s="229"/>
      <c r="H401" s="229"/>
      <c r="I401" s="229"/>
      <c r="J401" s="230" t="s">
        <v>223</v>
      </c>
      <c r="K401" s="231">
        <v>304.02300000000002</v>
      </c>
      <c r="L401" s="232">
        <v>0</v>
      </c>
      <c r="M401" s="233"/>
      <c r="N401" s="234">
        <f>ROUND(L401*K401,2)</f>
        <v>0</v>
      </c>
      <c r="O401" s="234"/>
      <c r="P401" s="234"/>
      <c r="Q401" s="234"/>
      <c r="R401" s="47"/>
      <c r="T401" s="235" t="s">
        <v>22</v>
      </c>
      <c r="U401" s="55" t="s">
        <v>49</v>
      </c>
      <c r="V401" s="46"/>
      <c r="W401" s="236">
        <f>V401*K401</f>
        <v>0</v>
      </c>
      <c r="X401" s="236">
        <v>0</v>
      </c>
      <c r="Y401" s="236">
        <f>X401*K401</f>
        <v>0</v>
      </c>
      <c r="Z401" s="236">
        <v>0</v>
      </c>
      <c r="AA401" s="237">
        <f>Z401*K401</f>
        <v>0</v>
      </c>
      <c r="AR401" s="21" t="s">
        <v>268</v>
      </c>
      <c r="AT401" s="21" t="s">
        <v>220</v>
      </c>
      <c r="AU401" s="21" t="s">
        <v>93</v>
      </c>
      <c r="AY401" s="21" t="s">
        <v>219</v>
      </c>
      <c r="BE401" s="152">
        <f>IF(U401="základní",N401,0)</f>
        <v>0</v>
      </c>
      <c r="BF401" s="152">
        <f>IF(U401="snížená",N401,0)</f>
        <v>0</v>
      </c>
      <c r="BG401" s="152">
        <f>IF(U401="zákl. přenesená",N401,0)</f>
        <v>0</v>
      </c>
      <c r="BH401" s="152">
        <f>IF(U401="sníž. přenesená",N401,0)</f>
        <v>0</v>
      </c>
      <c r="BI401" s="152">
        <f>IF(U401="nulová",N401,0)</f>
        <v>0</v>
      </c>
      <c r="BJ401" s="21" t="s">
        <v>40</v>
      </c>
      <c r="BK401" s="152">
        <f>ROUND(L401*K401,2)</f>
        <v>0</v>
      </c>
      <c r="BL401" s="21" t="s">
        <v>268</v>
      </c>
      <c r="BM401" s="21" t="s">
        <v>1241</v>
      </c>
    </row>
    <row r="402" s="1" customFormat="1" ht="25.5" customHeight="1">
      <c r="B402" s="45"/>
      <c r="C402" s="227" t="s">
        <v>1242</v>
      </c>
      <c r="D402" s="227" t="s">
        <v>220</v>
      </c>
      <c r="E402" s="228" t="s">
        <v>1243</v>
      </c>
      <c r="F402" s="229" t="s">
        <v>1244</v>
      </c>
      <c r="G402" s="229"/>
      <c r="H402" s="229"/>
      <c r="I402" s="229"/>
      <c r="J402" s="230" t="s">
        <v>273</v>
      </c>
      <c r="K402" s="242">
        <v>0</v>
      </c>
      <c r="L402" s="232">
        <v>0</v>
      </c>
      <c r="M402" s="233"/>
      <c r="N402" s="234">
        <f>ROUND(L402*K402,2)</f>
        <v>0</v>
      </c>
      <c r="O402" s="234"/>
      <c r="P402" s="234"/>
      <c r="Q402" s="234"/>
      <c r="R402" s="47"/>
      <c r="T402" s="235" t="s">
        <v>22</v>
      </c>
      <c r="U402" s="55" t="s">
        <v>49</v>
      </c>
      <c r="V402" s="46"/>
      <c r="W402" s="236">
        <f>V402*K402</f>
        <v>0</v>
      </c>
      <c r="X402" s="236">
        <v>0</v>
      </c>
      <c r="Y402" s="236">
        <f>X402*K402</f>
        <v>0</v>
      </c>
      <c r="Z402" s="236">
        <v>0</v>
      </c>
      <c r="AA402" s="237">
        <f>Z402*K402</f>
        <v>0</v>
      </c>
      <c r="AR402" s="21" t="s">
        <v>268</v>
      </c>
      <c r="AT402" s="21" t="s">
        <v>220</v>
      </c>
      <c r="AU402" s="21" t="s">
        <v>93</v>
      </c>
      <c r="AY402" s="21" t="s">
        <v>219</v>
      </c>
      <c r="BE402" s="152">
        <f>IF(U402="základní",N402,0)</f>
        <v>0</v>
      </c>
      <c r="BF402" s="152">
        <f>IF(U402="snížená",N402,0)</f>
        <v>0</v>
      </c>
      <c r="BG402" s="152">
        <f>IF(U402="zákl. přenesená",N402,0)</f>
        <v>0</v>
      </c>
      <c r="BH402" s="152">
        <f>IF(U402="sníž. přenesená",N402,0)</f>
        <v>0</v>
      </c>
      <c r="BI402" s="152">
        <f>IF(U402="nulová",N402,0)</f>
        <v>0</v>
      </c>
      <c r="BJ402" s="21" t="s">
        <v>40</v>
      </c>
      <c r="BK402" s="152">
        <f>ROUND(L402*K402,2)</f>
        <v>0</v>
      </c>
      <c r="BL402" s="21" t="s">
        <v>268</v>
      </c>
      <c r="BM402" s="21" t="s">
        <v>1245</v>
      </c>
    </row>
    <row r="403" s="10" customFormat="1" ht="29.88" customHeight="1">
      <c r="B403" s="213"/>
      <c r="C403" s="214"/>
      <c r="D403" s="224" t="s">
        <v>301</v>
      </c>
      <c r="E403" s="224"/>
      <c r="F403" s="224"/>
      <c r="G403" s="224"/>
      <c r="H403" s="224"/>
      <c r="I403" s="224"/>
      <c r="J403" s="224"/>
      <c r="K403" s="224"/>
      <c r="L403" s="224"/>
      <c r="M403" s="224"/>
      <c r="N403" s="238">
        <f>BK403</f>
        <v>0</v>
      </c>
      <c r="O403" s="239"/>
      <c r="P403" s="239"/>
      <c r="Q403" s="239"/>
      <c r="R403" s="217"/>
      <c r="T403" s="218"/>
      <c r="U403" s="214"/>
      <c r="V403" s="214"/>
      <c r="W403" s="219">
        <f>SUM(W404:W409)</f>
        <v>0</v>
      </c>
      <c r="X403" s="214"/>
      <c r="Y403" s="219">
        <f>SUM(Y404:Y409)</f>
        <v>0.34056960000000003</v>
      </c>
      <c r="Z403" s="214"/>
      <c r="AA403" s="220">
        <f>SUM(AA404:AA409)</f>
        <v>0</v>
      </c>
      <c r="AR403" s="221" t="s">
        <v>93</v>
      </c>
      <c r="AT403" s="222" t="s">
        <v>83</v>
      </c>
      <c r="AU403" s="222" t="s">
        <v>40</v>
      </c>
      <c r="AY403" s="221" t="s">
        <v>219</v>
      </c>
      <c r="BK403" s="223">
        <f>SUM(BK404:BK409)</f>
        <v>0</v>
      </c>
    </row>
    <row r="404" s="1" customFormat="1" ht="25.5" customHeight="1">
      <c r="B404" s="45"/>
      <c r="C404" s="227" t="s">
        <v>1246</v>
      </c>
      <c r="D404" s="227" t="s">
        <v>220</v>
      </c>
      <c r="E404" s="228" t="s">
        <v>1247</v>
      </c>
      <c r="F404" s="229" t="s">
        <v>1248</v>
      </c>
      <c r="G404" s="229"/>
      <c r="H404" s="229"/>
      <c r="I404" s="229"/>
      <c r="J404" s="230" t="s">
        <v>223</v>
      </c>
      <c r="K404" s="231">
        <v>532.13999999999999</v>
      </c>
      <c r="L404" s="232">
        <v>0</v>
      </c>
      <c r="M404" s="233"/>
      <c r="N404" s="234">
        <f>ROUND(L404*K404,2)</f>
        <v>0</v>
      </c>
      <c r="O404" s="234"/>
      <c r="P404" s="234"/>
      <c r="Q404" s="234"/>
      <c r="R404" s="47"/>
      <c r="T404" s="235" t="s">
        <v>22</v>
      </c>
      <c r="U404" s="55" t="s">
        <v>49</v>
      </c>
      <c r="V404" s="46"/>
      <c r="W404" s="236">
        <f>V404*K404</f>
        <v>0</v>
      </c>
      <c r="X404" s="236">
        <v>0.00022000000000000001</v>
      </c>
      <c r="Y404" s="236">
        <f>X404*K404</f>
        <v>0.1170708</v>
      </c>
      <c r="Z404" s="236">
        <v>0</v>
      </c>
      <c r="AA404" s="237">
        <f>Z404*K404</f>
        <v>0</v>
      </c>
      <c r="AR404" s="21" t="s">
        <v>268</v>
      </c>
      <c r="AT404" s="21" t="s">
        <v>220</v>
      </c>
      <c r="AU404" s="21" t="s">
        <v>93</v>
      </c>
      <c r="AY404" s="21" t="s">
        <v>219</v>
      </c>
      <c r="BE404" s="152">
        <f>IF(U404="základní",N404,0)</f>
        <v>0</v>
      </c>
      <c r="BF404" s="152">
        <f>IF(U404="snížená",N404,0)</f>
        <v>0</v>
      </c>
      <c r="BG404" s="152">
        <f>IF(U404="zákl. přenesená",N404,0)</f>
        <v>0</v>
      </c>
      <c r="BH404" s="152">
        <f>IF(U404="sníž. přenesená",N404,0)</f>
        <v>0</v>
      </c>
      <c r="BI404" s="152">
        <f>IF(U404="nulová",N404,0)</f>
        <v>0</v>
      </c>
      <c r="BJ404" s="21" t="s">
        <v>40</v>
      </c>
      <c r="BK404" s="152">
        <f>ROUND(L404*K404,2)</f>
        <v>0</v>
      </c>
      <c r="BL404" s="21" t="s">
        <v>268</v>
      </c>
      <c r="BM404" s="21" t="s">
        <v>1249</v>
      </c>
    </row>
    <row r="405" s="1" customFormat="1" ht="25.5" customHeight="1">
      <c r="B405" s="45"/>
      <c r="C405" s="227" t="s">
        <v>1250</v>
      </c>
      <c r="D405" s="227" t="s">
        <v>220</v>
      </c>
      <c r="E405" s="228" t="s">
        <v>1251</v>
      </c>
      <c r="F405" s="229" t="s">
        <v>1252</v>
      </c>
      <c r="G405" s="229"/>
      <c r="H405" s="229"/>
      <c r="I405" s="229"/>
      <c r="J405" s="230" t="s">
        <v>223</v>
      </c>
      <c r="K405" s="231">
        <v>532.13999999999999</v>
      </c>
      <c r="L405" s="232">
        <v>0</v>
      </c>
      <c r="M405" s="233"/>
      <c r="N405" s="234">
        <f>ROUND(L405*K405,2)</f>
        <v>0</v>
      </c>
      <c r="O405" s="234"/>
      <c r="P405" s="234"/>
      <c r="Q405" s="234"/>
      <c r="R405" s="47"/>
      <c r="T405" s="235" t="s">
        <v>22</v>
      </c>
      <c r="U405" s="55" t="s">
        <v>49</v>
      </c>
      <c r="V405" s="46"/>
      <c r="W405" s="236">
        <f>V405*K405</f>
        <v>0</v>
      </c>
      <c r="X405" s="236">
        <v>0.00017000000000000001</v>
      </c>
      <c r="Y405" s="236">
        <f>X405*K405</f>
        <v>0.090463800000000011</v>
      </c>
      <c r="Z405" s="236">
        <v>0</v>
      </c>
      <c r="AA405" s="237">
        <f>Z405*K405</f>
        <v>0</v>
      </c>
      <c r="AR405" s="21" t="s">
        <v>268</v>
      </c>
      <c r="AT405" s="21" t="s">
        <v>220</v>
      </c>
      <c r="AU405" s="21" t="s">
        <v>93</v>
      </c>
      <c r="AY405" s="21" t="s">
        <v>219</v>
      </c>
      <c r="BE405" s="152">
        <f>IF(U405="základní",N405,0)</f>
        <v>0</v>
      </c>
      <c r="BF405" s="152">
        <f>IF(U405="snížená",N405,0)</f>
        <v>0</v>
      </c>
      <c r="BG405" s="152">
        <f>IF(U405="zákl. přenesená",N405,0)</f>
        <v>0</v>
      </c>
      <c r="BH405" s="152">
        <f>IF(U405="sníž. přenesená",N405,0)</f>
        <v>0</v>
      </c>
      <c r="BI405" s="152">
        <f>IF(U405="nulová",N405,0)</f>
        <v>0</v>
      </c>
      <c r="BJ405" s="21" t="s">
        <v>40</v>
      </c>
      <c r="BK405" s="152">
        <f>ROUND(L405*K405,2)</f>
        <v>0</v>
      </c>
      <c r="BL405" s="21" t="s">
        <v>268</v>
      </c>
      <c r="BM405" s="21" t="s">
        <v>1253</v>
      </c>
    </row>
    <row r="406" s="1" customFormat="1" ht="25.5" customHeight="1">
      <c r="B406" s="45"/>
      <c r="C406" s="227" t="s">
        <v>1254</v>
      </c>
      <c r="D406" s="227" t="s">
        <v>220</v>
      </c>
      <c r="E406" s="228" t="s">
        <v>1255</v>
      </c>
      <c r="F406" s="229" t="s">
        <v>1256</v>
      </c>
      <c r="G406" s="229"/>
      <c r="H406" s="229"/>
      <c r="I406" s="229"/>
      <c r="J406" s="230" t="s">
        <v>223</v>
      </c>
      <c r="K406" s="231">
        <v>532.13999999999999</v>
      </c>
      <c r="L406" s="232">
        <v>0</v>
      </c>
      <c r="M406" s="233"/>
      <c r="N406" s="234">
        <f>ROUND(L406*K406,2)</f>
        <v>0</v>
      </c>
      <c r="O406" s="234"/>
      <c r="P406" s="234"/>
      <c r="Q406" s="234"/>
      <c r="R406" s="47"/>
      <c r="T406" s="235" t="s">
        <v>22</v>
      </c>
      <c r="U406" s="55" t="s">
        <v>49</v>
      </c>
      <c r="V406" s="46"/>
      <c r="W406" s="236">
        <f>V406*K406</f>
        <v>0</v>
      </c>
      <c r="X406" s="236">
        <v>0.00025000000000000001</v>
      </c>
      <c r="Y406" s="236">
        <f>X406*K406</f>
        <v>0.13303499999999999</v>
      </c>
      <c r="Z406" s="236">
        <v>0</v>
      </c>
      <c r="AA406" s="237">
        <f>Z406*K406</f>
        <v>0</v>
      </c>
      <c r="AR406" s="21" t="s">
        <v>268</v>
      </c>
      <c r="AT406" s="21" t="s">
        <v>220</v>
      </c>
      <c r="AU406" s="21" t="s">
        <v>93</v>
      </c>
      <c r="AY406" s="21" t="s">
        <v>219</v>
      </c>
      <c r="BE406" s="152">
        <f>IF(U406="základní",N406,0)</f>
        <v>0</v>
      </c>
      <c r="BF406" s="152">
        <f>IF(U406="snížená",N406,0)</f>
        <v>0</v>
      </c>
      <c r="BG406" s="152">
        <f>IF(U406="zákl. přenesená",N406,0)</f>
        <v>0</v>
      </c>
      <c r="BH406" s="152">
        <f>IF(U406="sníž. přenesená",N406,0)</f>
        <v>0</v>
      </c>
      <c r="BI406" s="152">
        <f>IF(U406="nulová",N406,0)</f>
        <v>0</v>
      </c>
      <c r="BJ406" s="21" t="s">
        <v>40</v>
      </c>
      <c r="BK406" s="152">
        <f>ROUND(L406*K406,2)</f>
        <v>0</v>
      </c>
      <c r="BL406" s="21" t="s">
        <v>268</v>
      </c>
      <c r="BM406" s="21" t="s">
        <v>1257</v>
      </c>
    </row>
    <row r="407" s="1" customFormat="1" ht="25.5" customHeight="1">
      <c r="B407" s="45"/>
      <c r="C407" s="227" t="s">
        <v>1258</v>
      </c>
      <c r="D407" s="227" t="s">
        <v>220</v>
      </c>
      <c r="E407" s="228" t="s">
        <v>1259</v>
      </c>
      <c r="F407" s="229" t="s">
        <v>1260</v>
      </c>
      <c r="G407" s="229"/>
      <c r="H407" s="229"/>
      <c r="I407" s="229"/>
      <c r="J407" s="230" t="s">
        <v>223</v>
      </c>
      <c r="K407" s="231">
        <v>12.494999999999999</v>
      </c>
      <c r="L407" s="232">
        <v>0</v>
      </c>
      <c r="M407" s="233"/>
      <c r="N407" s="234">
        <f>ROUND(L407*K407,2)</f>
        <v>0</v>
      </c>
      <c r="O407" s="234"/>
      <c r="P407" s="234"/>
      <c r="Q407" s="234"/>
      <c r="R407" s="47"/>
      <c r="T407" s="235" t="s">
        <v>22</v>
      </c>
      <c r="U407" s="55" t="s">
        <v>49</v>
      </c>
      <c r="V407" s="46"/>
      <c r="W407" s="236">
        <f>V407*K407</f>
        <v>0</v>
      </c>
      <c r="X407" s="236">
        <v>0</v>
      </c>
      <c r="Y407" s="236">
        <f>X407*K407</f>
        <v>0</v>
      </c>
      <c r="Z407" s="236">
        <v>0</v>
      </c>
      <c r="AA407" s="237">
        <f>Z407*K407</f>
        <v>0</v>
      </c>
      <c r="AR407" s="21" t="s">
        <v>268</v>
      </c>
      <c r="AT407" s="21" t="s">
        <v>220</v>
      </c>
      <c r="AU407" s="21" t="s">
        <v>93</v>
      </c>
      <c r="AY407" s="21" t="s">
        <v>219</v>
      </c>
      <c r="BE407" s="152">
        <f>IF(U407="základní",N407,0)</f>
        <v>0</v>
      </c>
      <c r="BF407" s="152">
        <f>IF(U407="snížená",N407,0)</f>
        <v>0</v>
      </c>
      <c r="BG407" s="152">
        <f>IF(U407="zákl. přenesená",N407,0)</f>
        <v>0</v>
      </c>
      <c r="BH407" s="152">
        <f>IF(U407="sníž. přenesená",N407,0)</f>
        <v>0</v>
      </c>
      <c r="BI407" s="152">
        <f>IF(U407="nulová",N407,0)</f>
        <v>0</v>
      </c>
      <c r="BJ407" s="21" t="s">
        <v>40</v>
      </c>
      <c r="BK407" s="152">
        <f>ROUND(L407*K407,2)</f>
        <v>0</v>
      </c>
      <c r="BL407" s="21" t="s">
        <v>268</v>
      </c>
      <c r="BM407" s="21" t="s">
        <v>1261</v>
      </c>
    </row>
    <row r="408" s="1" customFormat="1" ht="25.5" customHeight="1">
      <c r="B408" s="45"/>
      <c r="C408" s="227" t="s">
        <v>1262</v>
      </c>
      <c r="D408" s="227" t="s">
        <v>220</v>
      </c>
      <c r="E408" s="228" t="s">
        <v>1263</v>
      </c>
      <c r="F408" s="229" t="s">
        <v>1264</v>
      </c>
      <c r="G408" s="229"/>
      <c r="H408" s="229"/>
      <c r="I408" s="229"/>
      <c r="J408" s="230" t="s">
        <v>223</v>
      </c>
      <c r="K408" s="231">
        <v>12.92</v>
      </c>
      <c r="L408" s="232">
        <v>0</v>
      </c>
      <c r="M408" s="233"/>
      <c r="N408" s="234">
        <f>ROUND(L408*K408,2)</f>
        <v>0</v>
      </c>
      <c r="O408" s="234"/>
      <c r="P408" s="234"/>
      <c r="Q408" s="234"/>
      <c r="R408" s="47"/>
      <c r="T408" s="235" t="s">
        <v>22</v>
      </c>
      <c r="U408" s="55" t="s">
        <v>49</v>
      </c>
      <c r="V408" s="46"/>
      <c r="W408" s="236">
        <f>V408*K408</f>
        <v>0</v>
      </c>
      <c r="X408" s="236">
        <v>0</v>
      </c>
      <c r="Y408" s="236">
        <f>X408*K408</f>
        <v>0</v>
      </c>
      <c r="Z408" s="236">
        <v>0</v>
      </c>
      <c r="AA408" s="237">
        <f>Z408*K408</f>
        <v>0</v>
      </c>
      <c r="AR408" s="21" t="s">
        <v>268</v>
      </c>
      <c r="AT408" s="21" t="s">
        <v>220</v>
      </c>
      <c r="AU408" s="21" t="s">
        <v>93</v>
      </c>
      <c r="AY408" s="21" t="s">
        <v>219</v>
      </c>
      <c r="BE408" s="152">
        <f>IF(U408="základní",N408,0)</f>
        <v>0</v>
      </c>
      <c r="BF408" s="152">
        <f>IF(U408="snížená",N408,0)</f>
        <v>0</v>
      </c>
      <c r="BG408" s="152">
        <f>IF(U408="zákl. přenesená",N408,0)</f>
        <v>0</v>
      </c>
      <c r="BH408" s="152">
        <f>IF(U408="sníž. přenesená",N408,0)</f>
        <v>0</v>
      </c>
      <c r="BI408" s="152">
        <f>IF(U408="nulová",N408,0)</f>
        <v>0</v>
      </c>
      <c r="BJ408" s="21" t="s">
        <v>40</v>
      </c>
      <c r="BK408" s="152">
        <f>ROUND(L408*K408,2)</f>
        <v>0</v>
      </c>
      <c r="BL408" s="21" t="s">
        <v>268</v>
      </c>
      <c r="BM408" s="21" t="s">
        <v>1265</v>
      </c>
    </row>
    <row r="409" s="1" customFormat="1" ht="25.5" customHeight="1">
      <c r="B409" s="45"/>
      <c r="C409" s="227" t="s">
        <v>1266</v>
      </c>
      <c r="D409" s="227" t="s">
        <v>220</v>
      </c>
      <c r="E409" s="228" t="s">
        <v>1267</v>
      </c>
      <c r="F409" s="229" t="s">
        <v>1268</v>
      </c>
      <c r="G409" s="229"/>
      <c r="H409" s="229"/>
      <c r="I409" s="229"/>
      <c r="J409" s="230" t="s">
        <v>223</v>
      </c>
      <c r="K409" s="231">
        <v>12.92</v>
      </c>
      <c r="L409" s="232">
        <v>0</v>
      </c>
      <c r="M409" s="233"/>
      <c r="N409" s="234">
        <f>ROUND(L409*K409,2)</f>
        <v>0</v>
      </c>
      <c r="O409" s="234"/>
      <c r="P409" s="234"/>
      <c r="Q409" s="234"/>
      <c r="R409" s="47"/>
      <c r="T409" s="235" t="s">
        <v>22</v>
      </c>
      <c r="U409" s="55" t="s">
        <v>49</v>
      </c>
      <c r="V409" s="46"/>
      <c r="W409" s="236">
        <f>V409*K409</f>
        <v>0</v>
      </c>
      <c r="X409" s="236">
        <v>0</v>
      </c>
      <c r="Y409" s="236">
        <f>X409*K409</f>
        <v>0</v>
      </c>
      <c r="Z409" s="236">
        <v>0</v>
      </c>
      <c r="AA409" s="237">
        <f>Z409*K409</f>
        <v>0</v>
      </c>
      <c r="AR409" s="21" t="s">
        <v>268</v>
      </c>
      <c r="AT409" s="21" t="s">
        <v>220</v>
      </c>
      <c r="AU409" s="21" t="s">
        <v>93</v>
      </c>
      <c r="AY409" s="21" t="s">
        <v>219</v>
      </c>
      <c r="BE409" s="152">
        <f>IF(U409="základní",N409,0)</f>
        <v>0</v>
      </c>
      <c r="BF409" s="152">
        <f>IF(U409="snížená",N409,0)</f>
        <v>0</v>
      </c>
      <c r="BG409" s="152">
        <f>IF(U409="zákl. přenesená",N409,0)</f>
        <v>0</v>
      </c>
      <c r="BH409" s="152">
        <f>IF(U409="sníž. přenesená",N409,0)</f>
        <v>0</v>
      </c>
      <c r="BI409" s="152">
        <f>IF(U409="nulová",N409,0)</f>
        <v>0</v>
      </c>
      <c r="BJ409" s="21" t="s">
        <v>40</v>
      </c>
      <c r="BK409" s="152">
        <f>ROUND(L409*K409,2)</f>
        <v>0</v>
      </c>
      <c r="BL409" s="21" t="s">
        <v>268</v>
      </c>
      <c r="BM409" s="21" t="s">
        <v>1269</v>
      </c>
    </row>
    <row r="410" s="10" customFormat="1" ht="29.88" customHeight="1">
      <c r="B410" s="213"/>
      <c r="C410" s="214"/>
      <c r="D410" s="224" t="s">
        <v>302</v>
      </c>
      <c r="E410" s="224"/>
      <c r="F410" s="224"/>
      <c r="G410" s="224"/>
      <c r="H410" s="224"/>
      <c r="I410" s="224"/>
      <c r="J410" s="224"/>
      <c r="K410" s="224"/>
      <c r="L410" s="224"/>
      <c r="M410" s="224"/>
      <c r="N410" s="238">
        <f>BK410</f>
        <v>0</v>
      </c>
      <c r="O410" s="239"/>
      <c r="P410" s="239"/>
      <c r="Q410" s="239"/>
      <c r="R410" s="217"/>
      <c r="T410" s="218"/>
      <c r="U410" s="214"/>
      <c r="V410" s="214"/>
      <c r="W410" s="219">
        <f>W411</f>
        <v>0</v>
      </c>
      <c r="X410" s="214"/>
      <c r="Y410" s="219">
        <f>Y411</f>
        <v>0</v>
      </c>
      <c r="Z410" s="214"/>
      <c r="AA410" s="220">
        <f>AA411</f>
        <v>0</v>
      </c>
      <c r="AR410" s="221" t="s">
        <v>93</v>
      </c>
      <c r="AT410" s="222" t="s">
        <v>83</v>
      </c>
      <c r="AU410" s="222" t="s">
        <v>40</v>
      </c>
      <c r="AY410" s="221" t="s">
        <v>219</v>
      </c>
      <c r="BK410" s="223">
        <f>BK411</f>
        <v>0</v>
      </c>
    </row>
    <row r="411" s="1" customFormat="1" ht="38.25" customHeight="1">
      <c r="B411" s="45"/>
      <c r="C411" s="227" t="s">
        <v>1270</v>
      </c>
      <c r="D411" s="227" t="s">
        <v>220</v>
      </c>
      <c r="E411" s="228" t="s">
        <v>1271</v>
      </c>
      <c r="F411" s="229" t="s">
        <v>1272</v>
      </c>
      <c r="G411" s="229"/>
      <c r="H411" s="229"/>
      <c r="I411" s="229"/>
      <c r="J411" s="230" t="s">
        <v>223</v>
      </c>
      <c r="K411" s="231">
        <v>4624.768</v>
      </c>
      <c r="L411" s="232">
        <v>0</v>
      </c>
      <c r="M411" s="233"/>
      <c r="N411" s="234">
        <f>ROUND(L411*K411,2)</f>
        <v>0</v>
      </c>
      <c r="O411" s="234"/>
      <c r="P411" s="234"/>
      <c r="Q411" s="234"/>
      <c r="R411" s="47"/>
      <c r="T411" s="235" t="s">
        <v>22</v>
      </c>
      <c r="U411" s="55" t="s">
        <v>49</v>
      </c>
      <c r="V411" s="46"/>
      <c r="W411" s="236">
        <f>V411*K411</f>
        <v>0</v>
      </c>
      <c r="X411" s="236">
        <v>0</v>
      </c>
      <c r="Y411" s="236">
        <f>X411*K411</f>
        <v>0</v>
      </c>
      <c r="Z411" s="236">
        <v>0</v>
      </c>
      <c r="AA411" s="237">
        <f>Z411*K411</f>
        <v>0</v>
      </c>
      <c r="AR411" s="21" t="s">
        <v>268</v>
      </c>
      <c r="AT411" s="21" t="s">
        <v>220</v>
      </c>
      <c r="AU411" s="21" t="s">
        <v>93</v>
      </c>
      <c r="AY411" s="21" t="s">
        <v>219</v>
      </c>
      <c r="BE411" s="152">
        <f>IF(U411="základní",N411,0)</f>
        <v>0</v>
      </c>
      <c r="BF411" s="152">
        <f>IF(U411="snížená",N411,0)</f>
        <v>0</v>
      </c>
      <c r="BG411" s="152">
        <f>IF(U411="zákl. přenesená",N411,0)</f>
        <v>0</v>
      </c>
      <c r="BH411" s="152">
        <f>IF(U411="sníž. přenesená",N411,0)</f>
        <v>0</v>
      </c>
      <c r="BI411" s="152">
        <f>IF(U411="nulová",N411,0)</f>
        <v>0</v>
      </c>
      <c r="BJ411" s="21" t="s">
        <v>40</v>
      </c>
      <c r="BK411" s="152">
        <f>ROUND(L411*K411,2)</f>
        <v>0</v>
      </c>
      <c r="BL411" s="21" t="s">
        <v>268</v>
      </c>
      <c r="BM411" s="21" t="s">
        <v>1273</v>
      </c>
    </row>
    <row r="412" s="10" customFormat="1" ht="29.88" customHeight="1">
      <c r="B412" s="213"/>
      <c r="C412" s="214"/>
      <c r="D412" s="224" t="s">
        <v>303</v>
      </c>
      <c r="E412" s="224"/>
      <c r="F412" s="224"/>
      <c r="G412" s="224"/>
      <c r="H412" s="224"/>
      <c r="I412" s="224"/>
      <c r="J412" s="224"/>
      <c r="K412" s="224"/>
      <c r="L412" s="224"/>
      <c r="M412" s="224"/>
      <c r="N412" s="238">
        <f>BK412</f>
        <v>0</v>
      </c>
      <c r="O412" s="239"/>
      <c r="P412" s="239"/>
      <c r="Q412" s="239"/>
      <c r="R412" s="217"/>
      <c r="T412" s="218"/>
      <c r="U412" s="214"/>
      <c r="V412" s="214"/>
      <c r="W412" s="219">
        <f>SUM(W413:W414)</f>
        <v>0</v>
      </c>
      <c r="X412" s="214"/>
      <c r="Y412" s="219">
        <f>SUM(Y413:Y414)</f>
        <v>0</v>
      </c>
      <c r="Z412" s="214"/>
      <c r="AA412" s="220">
        <f>SUM(AA413:AA414)</f>
        <v>0</v>
      </c>
      <c r="AR412" s="221" t="s">
        <v>93</v>
      </c>
      <c r="AT412" s="222" t="s">
        <v>83</v>
      </c>
      <c r="AU412" s="222" t="s">
        <v>40</v>
      </c>
      <c r="AY412" s="221" t="s">
        <v>219</v>
      </c>
      <c r="BK412" s="223">
        <f>SUM(BK413:BK414)</f>
        <v>0</v>
      </c>
    </row>
    <row r="413" s="1" customFormat="1" ht="25.5" customHeight="1">
      <c r="B413" s="45"/>
      <c r="C413" s="227" t="s">
        <v>1274</v>
      </c>
      <c r="D413" s="227" t="s">
        <v>220</v>
      </c>
      <c r="E413" s="228" t="s">
        <v>1275</v>
      </c>
      <c r="F413" s="229" t="s">
        <v>1276</v>
      </c>
      <c r="G413" s="229"/>
      <c r="H413" s="229"/>
      <c r="I413" s="229"/>
      <c r="J413" s="230" t="s">
        <v>223</v>
      </c>
      <c r="K413" s="231">
        <v>190.67500000000001</v>
      </c>
      <c r="L413" s="232">
        <v>0</v>
      </c>
      <c r="M413" s="233"/>
      <c r="N413" s="234">
        <f>ROUND(L413*K413,2)</f>
        <v>0</v>
      </c>
      <c r="O413" s="234"/>
      <c r="P413" s="234"/>
      <c r="Q413" s="234"/>
      <c r="R413" s="47"/>
      <c r="T413" s="235" t="s">
        <v>22</v>
      </c>
      <c r="U413" s="55" t="s">
        <v>49</v>
      </c>
      <c r="V413" s="46"/>
      <c r="W413" s="236">
        <f>V413*K413</f>
        <v>0</v>
      </c>
      <c r="X413" s="236">
        <v>0</v>
      </c>
      <c r="Y413" s="236">
        <f>X413*K413</f>
        <v>0</v>
      </c>
      <c r="Z413" s="236">
        <v>0</v>
      </c>
      <c r="AA413" s="237">
        <f>Z413*K413</f>
        <v>0</v>
      </c>
      <c r="AR413" s="21" t="s">
        <v>268</v>
      </c>
      <c r="AT413" s="21" t="s">
        <v>220</v>
      </c>
      <c r="AU413" s="21" t="s">
        <v>93</v>
      </c>
      <c r="AY413" s="21" t="s">
        <v>219</v>
      </c>
      <c r="BE413" s="152">
        <f>IF(U413="základní",N413,0)</f>
        <v>0</v>
      </c>
      <c r="BF413" s="152">
        <f>IF(U413="snížená",N413,0)</f>
        <v>0</v>
      </c>
      <c r="BG413" s="152">
        <f>IF(U413="zákl. přenesená",N413,0)</f>
        <v>0</v>
      </c>
      <c r="BH413" s="152">
        <f>IF(U413="sníž. přenesená",N413,0)</f>
        <v>0</v>
      </c>
      <c r="BI413" s="152">
        <f>IF(U413="nulová",N413,0)</f>
        <v>0</v>
      </c>
      <c r="BJ413" s="21" t="s">
        <v>40</v>
      </c>
      <c r="BK413" s="152">
        <f>ROUND(L413*K413,2)</f>
        <v>0</v>
      </c>
      <c r="BL413" s="21" t="s">
        <v>268</v>
      </c>
      <c r="BM413" s="21" t="s">
        <v>1277</v>
      </c>
    </row>
    <row r="414" s="1" customFormat="1" ht="25.5" customHeight="1">
      <c r="B414" s="45"/>
      <c r="C414" s="227" t="s">
        <v>1278</v>
      </c>
      <c r="D414" s="227" t="s">
        <v>220</v>
      </c>
      <c r="E414" s="228" t="s">
        <v>1279</v>
      </c>
      <c r="F414" s="229" t="s">
        <v>1280</v>
      </c>
      <c r="G414" s="229"/>
      <c r="H414" s="229"/>
      <c r="I414" s="229"/>
      <c r="J414" s="230" t="s">
        <v>273</v>
      </c>
      <c r="K414" s="242">
        <v>0</v>
      </c>
      <c r="L414" s="232">
        <v>0</v>
      </c>
      <c r="M414" s="233"/>
      <c r="N414" s="234">
        <f>ROUND(L414*K414,2)</f>
        <v>0</v>
      </c>
      <c r="O414" s="234"/>
      <c r="P414" s="234"/>
      <c r="Q414" s="234"/>
      <c r="R414" s="47"/>
      <c r="T414" s="235" t="s">
        <v>22</v>
      </c>
      <c r="U414" s="55" t="s">
        <v>49</v>
      </c>
      <c r="V414" s="46"/>
      <c r="W414" s="236">
        <f>V414*K414</f>
        <v>0</v>
      </c>
      <c r="X414" s="236">
        <v>0</v>
      </c>
      <c r="Y414" s="236">
        <f>X414*K414</f>
        <v>0</v>
      </c>
      <c r="Z414" s="236">
        <v>0</v>
      </c>
      <c r="AA414" s="237">
        <f>Z414*K414</f>
        <v>0</v>
      </c>
      <c r="AR414" s="21" t="s">
        <v>268</v>
      </c>
      <c r="AT414" s="21" t="s">
        <v>220</v>
      </c>
      <c r="AU414" s="21" t="s">
        <v>93</v>
      </c>
      <c r="AY414" s="21" t="s">
        <v>219</v>
      </c>
      <c r="BE414" s="152">
        <f>IF(U414="základní",N414,0)</f>
        <v>0</v>
      </c>
      <c r="BF414" s="152">
        <f>IF(U414="snížená",N414,0)</f>
        <v>0</v>
      </c>
      <c r="BG414" s="152">
        <f>IF(U414="zákl. přenesená",N414,0)</f>
        <v>0</v>
      </c>
      <c r="BH414" s="152">
        <f>IF(U414="sníž. přenesená",N414,0)</f>
        <v>0</v>
      </c>
      <c r="BI414" s="152">
        <f>IF(U414="nulová",N414,0)</f>
        <v>0</v>
      </c>
      <c r="BJ414" s="21" t="s">
        <v>40</v>
      </c>
      <c r="BK414" s="152">
        <f>ROUND(L414*K414,2)</f>
        <v>0</v>
      </c>
      <c r="BL414" s="21" t="s">
        <v>268</v>
      </c>
      <c r="BM414" s="21" t="s">
        <v>1281</v>
      </c>
    </row>
    <row r="415" s="10" customFormat="1" ht="37.44001" customHeight="1">
      <c r="B415" s="213"/>
      <c r="C415" s="214"/>
      <c r="D415" s="215" t="s">
        <v>304</v>
      </c>
      <c r="E415" s="215"/>
      <c r="F415" s="215"/>
      <c r="G415" s="215"/>
      <c r="H415" s="215"/>
      <c r="I415" s="215"/>
      <c r="J415" s="215"/>
      <c r="K415" s="215"/>
      <c r="L415" s="215"/>
      <c r="M415" s="215"/>
      <c r="N415" s="240">
        <f>BK415</f>
        <v>0</v>
      </c>
      <c r="O415" s="241"/>
      <c r="P415" s="241"/>
      <c r="Q415" s="241"/>
      <c r="R415" s="217"/>
      <c r="T415" s="218"/>
      <c r="U415" s="214"/>
      <c r="V415" s="214"/>
      <c r="W415" s="219">
        <f>W416</f>
        <v>0</v>
      </c>
      <c r="X415" s="214"/>
      <c r="Y415" s="219">
        <f>Y416</f>
        <v>0</v>
      </c>
      <c r="Z415" s="214"/>
      <c r="AA415" s="220">
        <f>AA416</f>
        <v>0</v>
      </c>
      <c r="AR415" s="221" t="s">
        <v>101</v>
      </c>
      <c r="AT415" s="222" t="s">
        <v>83</v>
      </c>
      <c r="AU415" s="222" t="s">
        <v>84</v>
      </c>
      <c r="AY415" s="221" t="s">
        <v>219</v>
      </c>
      <c r="BK415" s="223">
        <f>BK416</f>
        <v>0</v>
      </c>
    </row>
    <row r="416" s="10" customFormat="1" ht="19.92" customHeight="1">
      <c r="B416" s="213"/>
      <c r="C416" s="214"/>
      <c r="D416" s="224" t="s">
        <v>305</v>
      </c>
      <c r="E416" s="224"/>
      <c r="F416" s="224"/>
      <c r="G416" s="224"/>
      <c r="H416" s="224"/>
      <c r="I416" s="224"/>
      <c r="J416" s="224"/>
      <c r="K416" s="224"/>
      <c r="L416" s="224"/>
      <c r="M416" s="224"/>
      <c r="N416" s="225">
        <f>BK416</f>
        <v>0</v>
      </c>
      <c r="O416" s="226"/>
      <c r="P416" s="226"/>
      <c r="Q416" s="226"/>
      <c r="R416" s="217"/>
      <c r="T416" s="218"/>
      <c r="U416" s="214"/>
      <c r="V416" s="214"/>
      <c r="W416" s="219">
        <f>W417</f>
        <v>0</v>
      </c>
      <c r="X416" s="214"/>
      <c r="Y416" s="219">
        <f>Y417</f>
        <v>0</v>
      </c>
      <c r="Z416" s="214"/>
      <c r="AA416" s="220">
        <f>AA417</f>
        <v>0</v>
      </c>
      <c r="AR416" s="221" t="s">
        <v>101</v>
      </c>
      <c r="AT416" s="222" t="s">
        <v>83</v>
      </c>
      <c r="AU416" s="222" t="s">
        <v>40</v>
      </c>
      <c r="AY416" s="221" t="s">
        <v>219</v>
      </c>
      <c r="BK416" s="223">
        <f>BK417</f>
        <v>0</v>
      </c>
    </row>
    <row r="417" s="1" customFormat="1" ht="51" customHeight="1">
      <c r="B417" s="45"/>
      <c r="C417" s="227" t="s">
        <v>1282</v>
      </c>
      <c r="D417" s="227" t="s">
        <v>220</v>
      </c>
      <c r="E417" s="228" t="s">
        <v>1283</v>
      </c>
      <c r="F417" s="229" t="s">
        <v>1284</v>
      </c>
      <c r="G417" s="229"/>
      <c r="H417" s="229"/>
      <c r="I417" s="229"/>
      <c r="J417" s="230" t="s">
        <v>372</v>
      </c>
      <c r="K417" s="231">
        <v>1</v>
      </c>
      <c r="L417" s="232">
        <v>0</v>
      </c>
      <c r="M417" s="233"/>
      <c r="N417" s="234">
        <f>ROUND(L417*K417,2)</f>
        <v>0</v>
      </c>
      <c r="O417" s="234"/>
      <c r="P417" s="234"/>
      <c r="Q417" s="234"/>
      <c r="R417" s="47"/>
      <c r="T417" s="235" t="s">
        <v>22</v>
      </c>
      <c r="U417" s="55" t="s">
        <v>49</v>
      </c>
      <c r="V417" s="46"/>
      <c r="W417" s="236">
        <f>V417*K417</f>
        <v>0</v>
      </c>
      <c r="X417" s="236">
        <v>0</v>
      </c>
      <c r="Y417" s="236">
        <f>X417*K417</f>
        <v>0</v>
      </c>
      <c r="Z417" s="236">
        <v>0</v>
      </c>
      <c r="AA417" s="237">
        <f>Z417*K417</f>
        <v>0</v>
      </c>
      <c r="AR417" s="21" t="s">
        <v>544</v>
      </c>
      <c r="AT417" s="21" t="s">
        <v>220</v>
      </c>
      <c r="AU417" s="21" t="s">
        <v>93</v>
      </c>
      <c r="AY417" s="21" t="s">
        <v>219</v>
      </c>
      <c r="BE417" s="152">
        <f>IF(U417="základní",N417,0)</f>
        <v>0</v>
      </c>
      <c r="BF417" s="152">
        <f>IF(U417="snížená",N417,0)</f>
        <v>0</v>
      </c>
      <c r="BG417" s="152">
        <f>IF(U417="zákl. přenesená",N417,0)</f>
        <v>0</v>
      </c>
      <c r="BH417" s="152">
        <f>IF(U417="sníž. přenesená",N417,0)</f>
        <v>0</v>
      </c>
      <c r="BI417" s="152">
        <f>IF(U417="nulová",N417,0)</f>
        <v>0</v>
      </c>
      <c r="BJ417" s="21" t="s">
        <v>40</v>
      </c>
      <c r="BK417" s="152">
        <f>ROUND(L417*K417,2)</f>
        <v>0</v>
      </c>
      <c r="BL417" s="21" t="s">
        <v>544</v>
      </c>
      <c r="BM417" s="21" t="s">
        <v>1285</v>
      </c>
    </row>
    <row r="418" s="1" customFormat="1" ht="49.92" customHeight="1">
      <c r="B418" s="45"/>
      <c r="C418" s="46"/>
      <c r="D418" s="215" t="s">
        <v>282</v>
      </c>
      <c r="E418" s="46"/>
      <c r="F418" s="46"/>
      <c r="G418" s="46"/>
      <c r="H418" s="46"/>
      <c r="I418" s="46"/>
      <c r="J418" s="46"/>
      <c r="K418" s="46"/>
      <c r="L418" s="46"/>
      <c r="M418" s="46"/>
      <c r="N418" s="240">
        <f>BK418</f>
        <v>0</v>
      </c>
      <c r="O418" s="241"/>
      <c r="P418" s="241"/>
      <c r="Q418" s="241"/>
      <c r="R418" s="47"/>
      <c r="T418" s="201"/>
      <c r="U418" s="71"/>
      <c r="V418" s="71"/>
      <c r="W418" s="71"/>
      <c r="X418" s="71"/>
      <c r="Y418" s="71"/>
      <c r="Z418" s="71"/>
      <c r="AA418" s="73"/>
      <c r="AT418" s="21" t="s">
        <v>83</v>
      </c>
      <c r="AU418" s="21" t="s">
        <v>84</v>
      </c>
      <c r="AY418" s="21" t="s">
        <v>283</v>
      </c>
      <c r="BK418" s="152">
        <v>0</v>
      </c>
    </row>
    <row r="419" s="1" customFormat="1" ht="6.96" customHeight="1">
      <c r="B419" s="74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6"/>
    </row>
  </sheetData>
  <sheetProtection sheet="1" formatColumns="0" formatRows="0" objects="1" scenarios="1" spinCount="10" saltValue="Hw3C371DPnMNCdP+kaUp9IpgoRY7w8JaQkfo55sbqRyD2WtA/ikP2fUwGm91ZJYi/rDypd1eDtdpRf846tThgg==" hashValue="vDbaBW8Kf0yAgN3w3ZLfxwBUkQqVZxndAMFjjZJxJRne1K8Ero78D4OSd06OIW21DgSmKyZ63BrRgOonxstHfA==" algorithmName="SHA-512" password="CC35"/>
  <mergeCells count="863">
    <mergeCell ref="N417:Q417"/>
    <mergeCell ref="N410:Q410"/>
    <mergeCell ref="N412:Q412"/>
    <mergeCell ref="N415:Q415"/>
    <mergeCell ref="N416:Q416"/>
    <mergeCell ref="N418:Q418"/>
    <mergeCell ref="F408:I408"/>
    <mergeCell ref="F407:I407"/>
    <mergeCell ref="F409:I409"/>
    <mergeCell ref="F411:I411"/>
    <mergeCell ref="F413:I413"/>
    <mergeCell ref="F414:I414"/>
    <mergeCell ref="F417:I417"/>
    <mergeCell ref="L408:M408"/>
    <mergeCell ref="L407:M407"/>
    <mergeCell ref="L409:M409"/>
    <mergeCell ref="L411:M411"/>
    <mergeCell ref="L413:M413"/>
    <mergeCell ref="L414:M414"/>
    <mergeCell ref="L417:M41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7:Q117"/>
    <mergeCell ref="N118:Q118"/>
    <mergeCell ref="N119:Q119"/>
    <mergeCell ref="N120:Q120"/>
    <mergeCell ref="N121:Q121"/>
    <mergeCell ref="N122:Q122"/>
    <mergeCell ref="N123:Q123"/>
    <mergeCell ref="L125:Q125"/>
    <mergeCell ref="C131:Q131"/>
    <mergeCell ref="F133:P133"/>
    <mergeCell ref="F134:P134"/>
    <mergeCell ref="F135:P135"/>
    <mergeCell ref="M137:P137"/>
    <mergeCell ref="M139:Q139"/>
    <mergeCell ref="M140:Q140"/>
    <mergeCell ref="F142:I142"/>
    <mergeCell ref="L142:M142"/>
    <mergeCell ref="N142:Q142"/>
    <mergeCell ref="D119:H119"/>
    <mergeCell ref="D118:H118"/>
    <mergeCell ref="D120:H120"/>
    <mergeCell ref="D121:H121"/>
    <mergeCell ref="D122:H122"/>
    <mergeCell ref="F146:I146"/>
    <mergeCell ref="L146:M146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43:Q143"/>
    <mergeCell ref="N144:Q144"/>
    <mergeCell ref="N145:Q145"/>
    <mergeCell ref="F147:I147"/>
    <mergeCell ref="F151:I151"/>
    <mergeCell ref="F150:I150"/>
    <mergeCell ref="F148:I148"/>
    <mergeCell ref="F149:I149"/>
    <mergeCell ref="F152:I152"/>
    <mergeCell ref="F153:I153"/>
    <mergeCell ref="F154:I154"/>
    <mergeCell ref="F155:I155"/>
    <mergeCell ref="F157:I157"/>
    <mergeCell ref="F158:I158"/>
    <mergeCell ref="F159:I159"/>
    <mergeCell ref="F160:I160"/>
    <mergeCell ref="F161:I161"/>
    <mergeCell ref="F162:I162"/>
    <mergeCell ref="L147:M147"/>
    <mergeCell ref="L153:M153"/>
    <mergeCell ref="L148:M148"/>
    <mergeCell ref="L149:M149"/>
    <mergeCell ref="L150:M150"/>
    <mergeCell ref="L151:M151"/>
    <mergeCell ref="L152:M152"/>
    <mergeCell ref="L154:M154"/>
    <mergeCell ref="L155:M155"/>
    <mergeCell ref="L157:M157"/>
    <mergeCell ref="L158:M158"/>
    <mergeCell ref="L159:M159"/>
    <mergeCell ref="L160:M160"/>
    <mergeCell ref="L161:M161"/>
    <mergeCell ref="L162:M162"/>
    <mergeCell ref="N172:Q172"/>
    <mergeCell ref="N171:Q171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N173:Q173"/>
    <mergeCell ref="N174:Q174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7:Q187"/>
    <mergeCell ref="N188:Q188"/>
    <mergeCell ref="N186:Q186"/>
    <mergeCell ref="F179:I179"/>
    <mergeCell ref="F180:I180"/>
    <mergeCell ref="F181:I181"/>
    <mergeCell ref="F182:I182"/>
    <mergeCell ref="F183:I183"/>
    <mergeCell ref="F184:I184"/>
    <mergeCell ref="F185:I185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L179:M179"/>
    <mergeCell ref="L180:M180"/>
    <mergeCell ref="L181:M181"/>
    <mergeCell ref="L182:M182"/>
    <mergeCell ref="L183:M183"/>
    <mergeCell ref="L184:M184"/>
    <mergeCell ref="L185:M185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N189:Q189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200:Q200"/>
    <mergeCell ref="N201:Q201"/>
    <mergeCell ref="N202:Q202"/>
    <mergeCell ref="N203:Q203"/>
    <mergeCell ref="N204:Q204"/>
    <mergeCell ref="N199:Q199"/>
    <mergeCell ref="F195:I195"/>
    <mergeCell ref="F196:I196"/>
    <mergeCell ref="F197:I197"/>
    <mergeCell ref="F198:I198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L195:M195"/>
    <mergeCell ref="L196:M196"/>
    <mergeCell ref="L197:M197"/>
    <mergeCell ref="L198:M198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N156:Q156"/>
    <mergeCell ref="N157:Q157"/>
    <mergeCell ref="N161:Q161"/>
    <mergeCell ref="N158:Q158"/>
    <mergeCell ref="N159:Q159"/>
    <mergeCell ref="N160:Q160"/>
    <mergeCell ref="N162:Q162"/>
    <mergeCell ref="N164:Q164"/>
    <mergeCell ref="N165:Q165"/>
    <mergeCell ref="N166:Q166"/>
    <mergeCell ref="N167:Q167"/>
    <mergeCell ref="N168:Q168"/>
    <mergeCell ref="N169:Q169"/>
    <mergeCell ref="N170:Q170"/>
    <mergeCell ref="N163:Q163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6:I236"/>
    <mergeCell ref="F237:I237"/>
    <mergeCell ref="F238:I238"/>
    <mergeCell ref="F239:I239"/>
    <mergeCell ref="F240:I240"/>
    <mergeCell ref="F241:I241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6:M236"/>
    <mergeCell ref="L237:M237"/>
    <mergeCell ref="L238:M238"/>
    <mergeCell ref="L239:M239"/>
    <mergeCell ref="L240:M240"/>
    <mergeCell ref="L241:M241"/>
    <mergeCell ref="N252:Q252"/>
    <mergeCell ref="N250:Q250"/>
    <mergeCell ref="N249:Q249"/>
    <mergeCell ref="N251:Q251"/>
    <mergeCell ref="F242:I242"/>
    <mergeCell ref="F243:I243"/>
    <mergeCell ref="F244:I244"/>
    <mergeCell ref="F245:I245"/>
    <mergeCell ref="F246:I246"/>
    <mergeCell ref="F247:I247"/>
    <mergeCell ref="F248:I248"/>
    <mergeCell ref="F250:I250"/>
    <mergeCell ref="F253:I253"/>
    <mergeCell ref="F254:I254"/>
    <mergeCell ref="F255:I255"/>
    <mergeCell ref="F256:I256"/>
    <mergeCell ref="F257:I257"/>
    <mergeCell ref="F258:I258"/>
    <mergeCell ref="F259:I259"/>
    <mergeCell ref="L242:M242"/>
    <mergeCell ref="L243:M243"/>
    <mergeCell ref="L244:M244"/>
    <mergeCell ref="L245:M245"/>
    <mergeCell ref="L246:M246"/>
    <mergeCell ref="L247:M247"/>
    <mergeCell ref="L248:M248"/>
    <mergeCell ref="L250:M250"/>
    <mergeCell ref="L253:M253"/>
    <mergeCell ref="L254:M254"/>
    <mergeCell ref="L255:M255"/>
    <mergeCell ref="L256:M256"/>
    <mergeCell ref="L257:M257"/>
    <mergeCell ref="L258:M258"/>
    <mergeCell ref="L259:M259"/>
    <mergeCell ref="N273:Q273"/>
    <mergeCell ref="N263:Q263"/>
    <mergeCell ref="F260:I260"/>
    <mergeCell ref="F261:I261"/>
    <mergeCell ref="F262:I262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4:I274"/>
    <mergeCell ref="F275:I275"/>
    <mergeCell ref="F276:I276"/>
    <mergeCell ref="L260:M260"/>
    <mergeCell ref="L261:M261"/>
    <mergeCell ref="L262:M262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4:M274"/>
    <mergeCell ref="L275:M275"/>
    <mergeCell ref="L276:M276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53:Q253"/>
    <mergeCell ref="N255:Q255"/>
    <mergeCell ref="N254:Q254"/>
    <mergeCell ref="N256:Q256"/>
    <mergeCell ref="N257:Q257"/>
    <mergeCell ref="N258:Q258"/>
    <mergeCell ref="N259:Q259"/>
    <mergeCell ref="N260:Q260"/>
    <mergeCell ref="N261:Q261"/>
    <mergeCell ref="N262:Q262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N274:Q274"/>
    <mergeCell ref="N275:Q275"/>
    <mergeCell ref="N276:Q276"/>
    <mergeCell ref="N277:Q277"/>
    <mergeCell ref="N278:Q278"/>
    <mergeCell ref="N279:Q279"/>
    <mergeCell ref="N281:Q281"/>
    <mergeCell ref="N282:Q282"/>
    <mergeCell ref="N283:Q283"/>
    <mergeCell ref="N284:Q284"/>
    <mergeCell ref="N285:Q285"/>
    <mergeCell ref="N280:Q280"/>
    <mergeCell ref="F277:I277"/>
    <mergeCell ref="F278:I278"/>
    <mergeCell ref="F279:I279"/>
    <mergeCell ref="F281:I281"/>
    <mergeCell ref="F282:I282"/>
    <mergeCell ref="F283:I283"/>
    <mergeCell ref="F284:I284"/>
    <mergeCell ref="F285:I285"/>
    <mergeCell ref="F287:I287"/>
    <mergeCell ref="F288:I288"/>
    <mergeCell ref="F289:I289"/>
    <mergeCell ref="F290:I290"/>
    <mergeCell ref="F291:I291"/>
    <mergeCell ref="F292:I292"/>
    <mergeCell ref="F293:I293"/>
    <mergeCell ref="L277:M277"/>
    <mergeCell ref="L278:M278"/>
    <mergeCell ref="L279:M279"/>
    <mergeCell ref="L281:M281"/>
    <mergeCell ref="L282:M282"/>
    <mergeCell ref="L283:M283"/>
    <mergeCell ref="L284:M284"/>
    <mergeCell ref="L285:M285"/>
    <mergeCell ref="L287:M287"/>
    <mergeCell ref="L288:M288"/>
    <mergeCell ref="L289:M289"/>
    <mergeCell ref="L290:M290"/>
    <mergeCell ref="L291:M291"/>
    <mergeCell ref="L292:M292"/>
    <mergeCell ref="L293:M293"/>
    <mergeCell ref="N287:Q287"/>
    <mergeCell ref="N288:Q288"/>
    <mergeCell ref="N289:Q289"/>
    <mergeCell ref="N290:Q290"/>
    <mergeCell ref="N291:Q291"/>
    <mergeCell ref="N292:Q292"/>
    <mergeCell ref="N293:Q293"/>
    <mergeCell ref="N294:Q294"/>
    <mergeCell ref="N295:Q295"/>
    <mergeCell ref="N296:Q296"/>
    <mergeCell ref="N297:Q297"/>
    <mergeCell ref="N298:Q298"/>
    <mergeCell ref="N299:Q299"/>
    <mergeCell ref="N300:Q300"/>
    <mergeCell ref="N301:Q301"/>
    <mergeCell ref="N286:Q286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N302:Q302"/>
    <mergeCell ref="N303:Q303"/>
    <mergeCell ref="N304:Q304"/>
    <mergeCell ref="N305:Q305"/>
    <mergeCell ref="N306:Q306"/>
    <mergeCell ref="N307:Q307"/>
    <mergeCell ref="N308:Q308"/>
    <mergeCell ref="N309:Q309"/>
    <mergeCell ref="N310:Q310"/>
    <mergeCell ref="N311:Q311"/>
    <mergeCell ref="N312:Q312"/>
    <mergeCell ref="N313:Q313"/>
    <mergeCell ref="N314:Q314"/>
    <mergeCell ref="N315:Q315"/>
    <mergeCell ref="N316:Q316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1:I321"/>
    <mergeCell ref="F322:I322"/>
    <mergeCell ref="F323:I323"/>
    <mergeCell ref="F324:I324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1:M321"/>
    <mergeCell ref="L322:M322"/>
    <mergeCell ref="L323:M323"/>
    <mergeCell ref="L324:M324"/>
    <mergeCell ref="N333:Q333"/>
    <mergeCell ref="N332:Q332"/>
    <mergeCell ref="N331:Q331"/>
    <mergeCell ref="F325:I325"/>
    <mergeCell ref="F326:I326"/>
    <mergeCell ref="F327:I327"/>
    <mergeCell ref="F328:I328"/>
    <mergeCell ref="F329:I329"/>
    <mergeCell ref="F330:I330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L325:M325"/>
    <mergeCell ref="L326:M326"/>
    <mergeCell ref="L327:M327"/>
    <mergeCell ref="L328:M328"/>
    <mergeCell ref="L329:M329"/>
    <mergeCell ref="L330:M330"/>
    <mergeCell ref="L332:M332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N317:Q317"/>
    <mergeCell ref="N318:Q318"/>
    <mergeCell ref="N319:Q319"/>
    <mergeCell ref="N321:Q321"/>
    <mergeCell ref="N322:Q322"/>
    <mergeCell ref="N323:Q323"/>
    <mergeCell ref="N324:Q324"/>
    <mergeCell ref="N325:Q325"/>
    <mergeCell ref="N326:Q326"/>
    <mergeCell ref="N327:Q327"/>
    <mergeCell ref="N328:Q328"/>
    <mergeCell ref="N329:Q329"/>
    <mergeCell ref="N330:Q330"/>
    <mergeCell ref="N320:Q320"/>
    <mergeCell ref="N334:Q334"/>
    <mergeCell ref="N335:Q335"/>
    <mergeCell ref="N336:Q336"/>
    <mergeCell ref="N337:Q337"/>
    <mergeCell ref="N338:Q338"/>
    <mergeCell ref="N339:Q339"/>
    <mergeCell ref="N340:Q340"/>
    <mergeCell ref="N341:Q341"/>
    <mergeCell ref="N342:Q342"/>
    <mergeCell ref="N343:Q343"/>
    <mergeCell ref="N344:Q344"/>
    <mergeCell ref="N345:Q345"/>
    <mergeCell ref="N346:Q346"/>
    <mergeCell ref="N347:Q347"/>
    <mergeCell ref="N348:Q348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L355:M355"/>
    <mergeCell ref="N349:Q349"/>
    <mergeCell ref="N350:Q350"/>
    <mergeCell ref="N351:Q351"/>
    <mergeCell ref="N352:Q352"/>
    <mergeCell ref="N353:Q353"/>
    <mergeCell ref="N354:Q354"/>
    <mergeCell ref="N355:Q355"/>
    <mergeCell ref="N357:Q357"/>
    <mergeCell ref="N358:Q358"/>
    <mergeCell ref="N359:Q359"/>
    <mergeCell ref="N360:Q360"/>
    <mergeCell ref="N361:Q361"/>
    <mergeCell ref="N362:Q362"/>
    <mergeCell ref="N363:Q363"/>
    <mergeCell ref="N364:Q364"/>
    <mergeCell ref="N356:Q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L357:M357"/>
    <mergeCell ref="L358:M358"/>
    <mergeCell ref="L359:M359"/>
    <mergeCell ref="L360:M360"/>
    <mergeCell ref="L361:M361"/>
    <mergeCell ref="L362:M362"/>
    <mergeCell ref="L363:M363"/>
    <mergeCell ref="L364:M364"/>
    <mergeCell ref="L365:M365"/>
    <mergeCell ref="L366:M366"/>
    <mergeCell ref="L367:M367"/>
    <mergeCell ref="L368:M368"/>
    <mergeCell ref="L369:M369"/>
    <mergeCell ref="L370:M370"/>
    <mergeCell ref="L371:M371"/>
    <mergeCell ref="N365:Q365"/>
    <mergeCell ref="N366:Q366"/>
    <mergeCell ref="N367:Q367"/>
    <mergeCell ref="N368:Q368"/>
    <mergeCell ref="N369:Q369"/>
    <mergeCell ref="N370:Q370"/>
    <mergeCell ref="N371:Q371"/>
    <mergeCell ref="N372:Q372"/>
    <mergeCell ref="N373:Q373"/>
    <mergeCell ref="N374:Q374"/>
    <mergeCell ref="N375:Q375"/>
    <mergeCell ref="N376:Q376"/>
    <mergeCell ref="N377:Q377"/>
    <mergeCell ref="N378:Q378"/>
    <mergeCell ref="N379:Q379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2:I382"/>
    <mergeCell ref="F383:I383"/>
    <mergeCell ref="F384:I384"/>
    <mergeCell ref="F385:I385"/>
    <mergeCell ref="F386:I386"/>
    <mergeCell ref="F387:I387"/>
    <mergeCell ref="L372:M372"/>
    <mergeCell ref="L373:M373"/>
    <mergeCell ref="L374:M374"/>
    <mergeCell ref="L375:M375"/>
    <mergeCell ref="L376:M376"/>
    <mergeCell ref="L377:M377"/>
    <mergeCell ref="L378:M378"/>
    <mergeCell ref="L379:M379"/>
    <mergeCell ref="L380:M380"/>
    <mergeCell ref="L382:M382"/>
    <mergeCell ref="L383:M383"/>
    <mergeCell ref="L384:M384"/>
    <mergeCell ref="L385:M385"/>
    <mergeCell ref="L386:M386"/>
    <mergeCell ref="L387:M387"/>
    <mergeCell ref="N396:Q396"/>
    <mergeCell ref="N395:Q395"/>
    <mergeCell ref="N394:Q394"/>
    <mergeCell ref="N397:Q397"/>
    <mergeCell ref="F388:I388"/>
    <mergeCell ref="F389:I389"/>
    <mergeCell ref="F391:I391"/>
    <mergeCell ref="F392:I392"/>
    <mergeCell ref="F393:I393"/>
    <mergeCell ref="F395:I395"/>
    <mergeCell ref="F396:I396"/>
    <mergeCell ref="F398:I398"/>
    <mergeCell ref="F399:I399"/>
    <mergeCell ref="F400:I400"/>
    <mergeCell ref="F401:I401"/>
    <mergeCell ref="F402:I402"/>
    <mergeCell ref="F404:I404"/>
    <mergeCell ref="F405:I405"/>
    <mergeCell ref="F406:I406"/>
    <mergeCell ref="L388:M388"/>
    <mergeCell ref="L389:M389"/>
    <mergeCell ref="L391:M391"/>
    <mergeCell ref="L392:M392"/>
    <mergeCell ref="L393:M393"/>
    <mergeCell ref="L395:M395"/>
    <mergeCell ref="L396:M396"/>
    <mergeCell ref="L398:M398"/>
    <mergeCell ref="L399:M399"/>
    <mergeCell ref="L400:M400"/>
    <mergeCell ref="L401:M401"/>
    <mergeCell ref="L402:M402"/>
    <mergeCell ref="L404:M404"/>
    <mergeCell ref="L405:M405"/>
    <mergeCell ref="L406:M406"/>
    <mergeCell ref="N380:Q380"/>
    <mergeCell ref="N382:Q382"/>
    <mergeCell ref="N383:Q383"/>
    <mergeCell ref="N384:Q384"/>
    <mergeCell ref="N385:Q385"/>
    <mergeCell ref="N386:Q386"/>
    <mergeCell ref="N387:Q387"/>
    <mergeCell ref="N388:Q388"/>
    <mergeCell ref="N389:Q389"/>
    <mergeCell ref="N391:Q391"/>
    <mergeCell ref="N392:Q392"/>
    <mergeCell ref="N393:Q393"/>
    <mergeCell ref="N381:Q381"/>
    <mergeCell ref="N390:Q390"/>
    <mergeCell ref="N398:Q398"/>
    <mergeCell ref="N400:Q400"/>
    <mergeCell ref="N399:Q399"/>
    <mergeCell ref="N401:Q401"/>
    <mergeCell ref="N402:Q402"/>
    <mergeCell ref="N404:Q404"/>
    <mergeCell ref="N405:Q405"/>
    <mergeCell ref="N406:Q406"/>
    <mergeCell ref="N407:Q407"/>
    <mergeCell ref="N408:Q408"/>
    <mergeCell ref="N409:Q409"/>
    <mergeCell ref="N411:Q411"/>
    <mergeCell ref="N413:Q413"/>
    <mergeCell ref="N414:Q414"/>
    <mergeCell ref="N403:Q403"/>
  </mergeCells>
  <hyperlinks>
    <hyperlink ref="F1:G1" location="C2" display="1) Krycí list rozpočtu"/>
    <hyperlink ref="H1:K1" location="C87" display="2) Rekapitulace rozpočtu"/>
    <hyperlink ref="L1" location="C14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105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183</v>
      </c>
      <c r="E8" s="30"/>
      <c r="F8" s="163" t="s">
        <v>285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1286</v>
      </c>
      <c r="E9" s="46"/>
      <c r="F9" s="35" t="s">
        <v>1287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21</v>
      </c>
      <c r="E10" s="46"/>
      <c r="F10" s="32" t="s">
        <v>22</v>
      </c>
      <c r="G10" s="46"/>
      <c r="H10" s="46"/>
      <c r="I10" s="46"/>
      <c r="J10" s="46"/>
      <c r="K10" s="46"/>
      <c r="L10" s="46"/>
      <c r="M10" s="37" t="s">
        <v>23</v>
      </c>
      <c r="N10" s="46"/>
      <c r="O10" s="32" t="s">
        <v>22</v>
      </c>
      <c r="P10" s="46"/>
      <c r="Q10" s="46"/>
      <c r="R10" s="47"/>
    </row>
    <row r="11" s="1" customFormat="1" ht="14.4" customHeight="1">
      <c r="B11" s="45"/>
      <c r="C11" s="46"/>
      <c r="D11" s="37" t="s">
        <v>24</v>
      </c>
      <c r="E11" s="46"/>
      <c r="F11" s="32" t="s">
        <v>25</v>
      </c>
      <c r="G11" s="46"/>
      <c r="H11" s="46"/>
      <c r="I11" s="46"/>
      <c r="J11" s="46"/>
      <c r="K11" s="46"/>
      <c r="L11" s="46"/>
      <c r="M11" s="37" t="s">
        <v>26</v>
      </c>
      <c r="N11" s="46"/>
      <c r="O11" s="164" t="str">
        <f>'Rekapitulace stavby'!AN8</f>
        <v>5. 3. 2018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28</v>
      </c>
      <c r="E13" s="46"/>
      <c r="F13" s="46"/>
      <c r="G13" s="46"/>
      <c r="H13" s="46"/>
      <c r="I13" s="46"/>
      <c r="J13" s="46"/>
      <c r="K13" s="46"/>
      <c r="L13" s="46"/>
      <c r="M13" s="37" t="s">
        <v>29</v>
      </c>
      <c r="N13" s="46"/>
      <c r="O13" s="32" t="s">
        <v>30</v>
      </c>
      <c r="P13" s="32"/>
      <c r="Q13" s="46"/>
      <c r="R13" s="47"/>
    </row>
    <row r="14" s="1" customFormat="1" ht="18" customHeight="1">
      <c r="B14" s="45"/>
      <c r="C14" s="46"/>
      <c r="D14" s="46"/>
      <c r="E14" s="32" t="s">
        <v>31</v>
      </c>
      <c r="F14" s="46"/>
      <c r="G14" s="46"/>
      <c r="H14" s="46"/>
      <c r="I14" s="46"/>
      <c r="J14" s="46"/>
      <c r="K14" s="46"/>
      <c r="L14" s="46"/>
      <c r="M14" s="37" t="s">
        <v>32</v>
      </c>
      <c r="N14" s="46"/>
      <c r="O14" s="32" t="s">
        <v>22</v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33</v>
      </c>
      <c r="E16" s="46"/>
      <c r="F16" s="46"/>
      <c r="G16" s="46"/>
      <c r="H16" s="46"/>
      <c r="I16" s="46"/>
      <c r="J16" s="46"/>
      <c r="K16" s="46"/>
      <c r="L16" s="46"/>
      <c r="M16" s="37" t="s">
        <v>29</v>
      </c>
      <c r="N16" s="46"/>
      <c r="O16" s="38" t="str">
        <f>IF('Rekapitulace stavby'!AN13="","",'Rekapitulace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IF('Rekapitulace stavby'!E14="","",'Rekapitulace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32</v>
      </c>
      <c r="N17" s="46"/>
      <c r="O17" s="38" t="str">
        <f>IF('Rekapitulace stavby'!AN14="","",'Rekapitulace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35</v>
      </c>
      <c r="E19" s="46"/>
      <c r="F19" s="46"/>
      <c r="G19" s="46"/>
      <c r="H19" s="46"/>
      <c r="I19" s="46"/>
      <c r="J19" s="46"/>
      <c r="K19" s="46"/>
      <c r="L19" s="46"/>
      <c r="M19" s="37" t="s">
        <v>29</v>
      </c>
      <c r="N19" s="46"/>
      <c r="O19" s="32" t="s">
        <v>36</v>
      </c>
      <c r="P19" s="32"/>
      <c r="Q19" s="46"/>
      <c r="R19" s="47"/>
    </row>
    <row r="20" s="1" customFormat="1" ht="18" customHeight="1">
      <c r="B20" s="45"/>
      <c r="C20" s="46"/>
      <c r="D20" s="46"/>
      <c r="E20" s="32" t="s">
        <v>37</v>
      </c>
      <c r="F20" s="46"/>
      <c r="G20" s="46"/>
      <c r="H20" s="46"/>
      <c r="I20" s="46"/>
      <c r="J20" s="46"/>
      <c r="K20" s="46"/>
      <c r="L20" s="46"/>
      <c r="M20" s="37" t="s">
        <v>32</v>
      </c>
      <c r="N20" s="46"/>
      <c r="O20" s="32" t="s">
        <v>38</v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41</v>
      </c>
      <c r="E22" s="46"/>
      <c r="F22" s="46"/>
      <c r="G22" s="46"/>
      <c r="H22" s="46"/>
      <c r="I22" s="46"/>
      <c r="J22" s="46"/>
      <c r="K22" s="46"/>
      <c r="L22" s="46"/>
      <c r="M22" s="37" t="s">
        <v>29</v>
      </c>
      <c r="N22" s="46"/>
      <c r="O22" s="32" t="s">
        <v>36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37</v>
      </c>
      <c r="F23" s="46"/>
      <c r="G23" s="46"/>
      <c r="H23" s="46"/>
      <c r="I23" s="46"/>
      <c r="J23" s="46"/>
      <c r="K23" s="46"/>
      <c r="L23" s="46"/>
      <c r="M23" s="37" t="s">
        <v>32</v>
      </c>
      <c r="N23" s="46"/>
      <c r="O23" s="32" t="s">
        <v>38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43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85.5" customHeight="1">
      <c r="B26" s="45"/>
      <c r="C26" s="46"/>
      <c r="D26" s="46"/>
      <c r="E26" s="41" t="s">
        <v>44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184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169</v>
      </c>
      <c r="E30" s="46"/>
      <c r="F30" s="46"/>
      <c r="G30" s="46"/>
      <c r="H30" s="46"/>
      <c r="I30" s="46"/>
      <c r="J30" s="46"/>
      <c r="K30" s="46"/>
      <c r="L30" s="46"/>
      <c r="M30" s="44">
        <f>N97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47</v>
      </c>
      <c r="E32" s="46"/>
      <c r="F32" s="46"/>
      <c r="G32" s="46"/>
      <c r="H32" s="46"/>
      <c r="I32" s="46"/>
      <c r="J32" s="46"/>
      <c r="K32" s="46"/>
      <c r="L32" s="46"/>
      <c r="M32" s="168">
        <f>ROUND(M29+M30,0)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48</v>
      </c>
      <c r="E34" s="53" t="s">
        <v>49</v>
      </c>
      <c r="F34" s="54">
        <v>0.20999999999999999</v>
      </c>
      <c r="G34" s="169" t="s">
        <v>50</v>
      </c>
      <c r="H34" s="170">
        <f>(SUM(BE97:BE104)+SUM(BE124:BE147))</f>
        <v>0</v>
      </c>
      <c r="I34" s="46"/>
      <c r="J34" s="46"/>
      <c r="K34" s="46"/>
      <c r="L34" s="46"/>
      <c r="M34" s="170">
        <f>ROUND((SUM(BE97:BE104)+SUM(BE124:BE147)), 0)*F34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51</v>
      </c>
      <c r="F35" s="54">
        <v>0.14999999999999999</v>
      </c>
      <c r="G35" s="169" t="s">
        <v>50</v>
      </c>
      <c r="H35" s="170">
        <f>(SUM(BF97:BF104)+SUM(BF124:BF147))</f>
        <v>0</v>
      </c>
      <c r="I35" s="46"/>
      <c r="J35" s="46"/>
      <c r="K35" s="46"/>
      <c r="L35" s="46"/>
      <c r="M35" s="170">
        <f>ROUND((SUM(BF97:BF104)+SUM(BF124:BF147)), 0)*F35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52</v>
      </c>
      <c r="F36" s="54">
        <v>0.20999999999999999</v>
      </c>
      <c r="G36" s="169" t="s">
        <v>50</v>
      </c>
      <c r="H36" s="170">
        <f>(SUM(BG97:BG104)+SUM(BG124:BG147))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53</v>
      </c>
      <c r="F37" s="54">
        <v>0.14999999999999999</v>
      </c>
      <c r="G37" s="169" t="s">
        <v>50</v>
      </c>
      <c r="H37" s="170">
        <f>(SUM(BH97:BH104)+SUM(BH124:BH147))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54</v>
      </c>
      <c r="F38" s="54">
        <v>0</v>
      </c>
      <c r="G38" s="169" t="s">
        <v>50</v>
      </c>
      <c r="H38" s="170">
        <f>(SUM(BI97:BI104)+SUM(BI124:BI147))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55</v>
      </c>
      <c r="E40" s="102"/>
      <c r="F40" s="102"/>
      <c r="G40" s="172" t="s">
        <v>56</v>
      </c>
      <c r="H40" s="173" t="s">
        <v>57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183</v>
      </c>
      <c r="D80" s="30"/>
      <c r="E80" s="30"/>
      <c r="F80" s="163" t="s">
        <v>285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1286</v>
      </c>
      <c r="D81" s="46"/>
      <c r="E81" s="46"/>
      <c r="F81" s="86" t="str">
        <f>F9</f>
        <v>001A - Pilotové založení objektu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24</v>
      </c>
      <c r="D83" s="46"/>
      <c r="E83" s="46"/>
      <c r="F83" s="32" t="str">
        <f>F11</f>
        <v>Dobruška</v>
      </c>
      <c r="G83" s="46"/>
      <c r="H83" s="46"/>
      <c r="I83" s="46"/>
      <c r="J83" s="46"/>
      <c r="K83" s="37" t="s">
        <v>26</v>
      </c>
      <c r="L83" s="46"/>
      <c r="M83" s="89" t="str">
        <f>IF(O11="","",O11)</f>
        <v>5. 3. 2018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28</v>
      </c>
      <c r="D85" s="46"/>
      <c r="E85" s="46"/>
      <c r="F85" s="32" t="str">
        <f>E14</f>
        <v>SŠ - Podorlické vzdělávací centrum Dobruška</v>
      </c>
      <c r="G85" s="46"/>
      <c r="H85" s="46"/>
      <c r="I85" s="46"/>
      <c r="J85" s="46"/>
      <c r="K85" s="37" t="s">
        <v>35</v>
      </c>
      <c r="L85" s="46"/>
      <c r="M85" s="32" t="str">
        <f>E20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33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41</v>
      </c>
      <c r="L86" s="46"/>
      <c r="M86" s="32" t="str">
        <f>E23</f>
        <v>ApA Architektonicko-projekt.ateliér Vamberk s.r.o.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186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187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188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N124</f>
        <v>0</v>
      </c>
      <c r="O90" s="183"/>
      <c r="P90" s="183"/>
      <c r="Q90" s="183"/>
      <c r="R90" s="47"/>
      <c r="T90" s="179"/>
      <c r="U90" s="179"/>
      <c r="AU90" s="21" t="s">
        <v>189</v>
      </c>
    </row>
    <row r="91" s="7" customFormat="1" ht="24.96" customHeight="1">
      <c r="B91" s="184"/>
      <c r="C91" s="185"/>
      <c r="D91" s="186" t="s">
        <v>190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N125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191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N126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286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N132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193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N141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290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N146</f>
        <v>0</v>
      </c>
      <c r="O95" s="133"/>
      <c r="P95" s="133"/>
      <c r="Q95" s="133"/>
      <c r="R95" s="191"/>
      <c r="T95" s="192"/>
      <c r="U95" s="192"/>
    </row>
    <row r="96" s="1" customFormat="1" ht="21.84" customHeight="1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7"/>
      <c r="T96" s="179"/>
      <c r="U96" s="179"/>
    </row>
    <row r="97" s="1" customFormat="1" ht="29.28" customHeight="1">
      <c r="B97" s="45"/>
      <c r="C97" s="182" t="s">
        <v>197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183">
        <f>ROUND(N98+N99+N100+N101+N102+N103,0)</f>
        <v>0</v>
      </c>
      <c r="O97" s="193"/>
      <c r="P97" s="193"/>
      <c r="Q97" s="193"/>
      <c r="R97" s="47"/>
      <c r="T97" s="194"/>
      <c r="U97" s="195" t="s">
        <v>48</v>
      </c>
    </row>
    <row r="98" s="1" customFormat="1" ht="18" customHeight="1">
      <c r="B98" s="45"/>
      <c r="C98" s="46"/>
      <c r="D98" s="153" t="s">
        <v>198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ROUND(N90*T98,0)</f>
        <v>0</v>
      </c>
      <c r="O98" s="135"/>
      <c r="P98" s="135"/>
      <c r="Q98" s="135"/>
      <c r="R98" s="47"/>
      <c r="S98" s="196"/>
      <c r="T98" s="197"/>
      <c r="U98" s="198" t="s">
        <v>49</v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9" t="s">
        <v>162</v>
      </c>
      <c r="AZ98" s="196"/>
      <c r="BA98" s="196"/>
      <c r="BB98" s="196"/>
      <c r="BC98" s="196"/>
      <c r="BD98" s="196"/>
      <c r="BE98" s="200">
        <f>IF(U98="základní",N98,0)</f>
        <v>0</v>
      </c>
      <c r="BF98" s="200">
        <f>IF(U98="snížená",N98,0)</f>
        <v>0</v>
      </c>
      <c r="BG98" s="200">
        <f>IF(U98="zákl. přenesená",N98,0)</f>
        <v>0</v>
      </c>
      <c r="BH98" s="200">
        <f>IF(U98="sníž. přenesená",N98,0)</f>
        <v>0</v>
      </c>
      <c r="BI98" s="200">
        <f>IF(U98="nulová",N98,0)</f>
        <v>0</v>
      </c>
      <c r="BJ98" s="199" t="s">
        <v>40</v>
      </c>
      <c r="BK98" s="196"/>
      <c r="BL98" s="196"/>
      <c r="BM98" s="196"/>
    </row>
    <row r="99" s="1" customFormat="1" ht="18" customHeight="1">
      <c r="B99" s="45"/>
      <c r="C99" s="46"/>
      <c r="D99" s="153" t="s">
        <v>199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ROUND(N90*T99,0)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200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ROUND(N90*T100,0)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201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ROUND(N90*T101,0)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202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ROUND(N90*T102,0)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47" t="s">
        <v>203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148">
        <f>ROUND(N90*T103,0)</f>
        <v>0</v>
      </c>
      <c r="O103" s="135"/>
      <c r="P103" s="135"/>
      <c r="Q103" s="135"/>
      <c r="R103" s="47"/>
      <c r="S103" s="196"/>
      <c r="T103" s="201"/>
      <c r="U103" s="202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204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7"/>
      <c r="T104" s="179"/>
      <c r="U104" s="179"/>
    </row>
    <row r="105" s="1" customFormat="1" ht="29.28" customHeight="1">
      <c r="B105" s="45"/>
      <c r="C105" s="158" t="s">
        <v>174</v>
      </c>
      <c r="D105" s="159"/>
      <c r="E105" s="159"/>
      <c r="F105" s="159"/>
      <c r="G105" s="159"/>
      <c r="H105" s="159"/>
      <c r="I105" s="159"/>
      <c r="J105" s="159"/>
      <c r="K105" s="159"/>
      <c r="L105" s="160">
        <f>ROUND(SUM(N90+N97),0)</f>
        <v>0</v>
      </c>
      <c r="M105" s="160"/>
      <c r="N105" s="160"/>
      <c r="O105" s="160"/>
      <c r="P105" s="160"/>
      <c r="Q105" s="160"/>
      <c r="R105" s="47"/>
      <c r="T105" s="179"/>
      <c r="U105" s="179"/>
    </row>
    <row r="106" s="1" customFormat="1" ht="6.96" customHeight="1"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T106" s="179"/>
      <c r="U106" s="179"/>
    </row>
    <row r="110" s="1" customFormat="1" ht="6.96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</row>
    <row r="111" s="1" customFormat="1" ht="36.96" customHeight="1">
      <c r="B111" s="45"/>
      <c r="C111" s="26" t="s">
        <v>205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6.96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30" customHeight="1">
      <c r="B113" s="45"/>
      <c r="C113" s="37" t="s">
        <v>19</v>
      </c>
      <c r="D113" s="46"/>
      <c r="E113" s="46"/>
      <c r="F113" s="163" t="str">
        <f>F6</f>
        <v>Dobruška - objekt výuky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46"/>
      <c r="R113" s="47"/>
    </row>
    <row r="114" ht="30" customHeight="1">
      <c r="B114" s="25"/>
      <c r="C114" s="37" t="s">
        <v>181</v>
      </c>
      <c r="D114" s="30"/>
      <c r="E114" s="30"/>
      <c r="F114" s="163" t="s">
        <v>284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8"/>
    </row>
    <row r="115" ht="30" customHeight="1">
      <c r="B115" s="25"/>
      <c r="C115" s="37" t="s">
        <v>183</v>
      </c>
      <c r="D115" s="30"/>
      <c r="E115" s="30"/>
      <c r="F115" s="163" t="s">
        <v>285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s="1" customFormat="1" ht="36.96" customHeight="1">
      <c r="B116" s="45"/>
      <c r="C116" s="84" t="s">
        <v>1286</v>
      </c>
      <c r="D116" s="46"/>
      <c r="E116" s="46"/>
      <c r="F116" s="86" t="str">
        <f>F9</f>
        <v>001A - Pilotové založení objektu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18" customHeight="1">
      <c r="B118" s="45"/>
      <c r="C118" s="37" t="s">
        <v>24</v>
      </c>
      <c r="D118" s="46"/>
      <c r="E118" s="46"/>
      <c r="F118" s="32" t="str">
        <f>F11</f>
        <v>Dobruška</v>
      </c>
      <c r="G118" s="46"/>
      <c r="H118" s="46"/>
      <c r="I118" s="46"/>
      <c r="J118" s="46"/>
      <c r="K118" s="37" t="s">
        <v>26</v>
      </c>
      <c r="L118" s="46"/>
      <c r="M118" s="89" t="str">
        <f>IF(O11="","",O11)</f>
        <v>5. 3. 2018</v>
      </c>
      <c r="N118" s="89"/>
      <c r="O118" s="89"/>
      <c r="P118" s="89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>
      <c r="B120" s="45"/>
      <c r="C120" s="37" t="s">
        <v>28</v>
      </c>
      <c r="D120" s="46"/>
      <c r="E120" s="46"/>
      <c r="F120" s="32" t="str">
        <f>E14</f>
        <v>SŠ - Podorlické vzdělávací centrum Dobruška</v>
      </c>
      <c r="G120" s="46"/>
      <c r="H120" s="46"/>
      <c r="I120" s="46"/>
      <c r="J120" s="46"/>
      <c r="K120" s="37" t="s">
        <v>35</v>
      </c>
      <c r="L120" s="46"/>
      <c r="M120" s="32" t="str">
        <f>E20</f>
        <v>ApA Architektonicko-projekt.ateliér Vamberk s.r.o.</v>
      </c>
      <c r="N120" s="32"/>
      <c r="O120" s="32"/>
      <c r="P120" s="32"/>
      <c r="Q120" s="32"/>
      <c r="R120" s="47"/>
    </row>
    <row r="121" s="1" customFormat="1" ht="14.4" customHeight="1">
      <c r="B121" s="45"/>
      <c r="C121" s="37" t="s">
        <v>33</v>
      </c>
      <c r="D121" s="46"/>
      <c r="E121" s="46"/>
      <c r="F121" s="32" t="str">
        <f>IF(E17="","",E17)</f>
        <v>Vyplň údaj</v>
      </c>
      <c r="G121" s="46"/>
      <c r="H121" s="46"/>
      <c r="I121" s="46"/>
      <c r="J121" s="46"/>
      <c r="K121" s="37" t="s">
        <v>41</v>
      </c>
      <c r="L121" s="46"/>
      <c r="M121" s="32" t="str">
        <f>E23</f>
        <v>ApA Architektonicko-projekt.ateliér Vamberk s.r.o.</v>
      </c>
      <c r="N121" s="32"/>
      <c r="O121" s="32"/>
      <c r="P121" s="32"/>
      <c r="Q121" s="32"/>
      <c r="R121" s="47"/>
    </row>
    <row r="122" s="1" customFormat="1" ht="10.32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9" customFormat="1" ht="29.28" customHeight="1">
      <c r="B123" s="203"/>
      <c r="C123" s="204" t="s">
        <v>206</v>
      </c>
      <c r="D123" s="205" t="s">
        <v>207</v>
      </c>
      <c r="E123" s="205" t="s">
        <v>66</v>
      </c>
      <c r="F123" s="205" t="s">
        <v>208</v>
      </c>
      <c r="G123" s="205"/>
      <c r="H123" s="205"/>
      <c r="I123" s="205"/>
      <c r="J123" s="205" t="s">
        <v>209</v>
      </c>
      <c r="K123" s="205" t="s">
        <v>210</v>
      </c>
      <c r="L123" s="205" t="s">
        <v>211</v>
      </c>
      <c r="M123" s="205"/>
      <c r="N123" s="205" t="s">
        <v>187</v>
      </c>
      <c r="O123" s="205"/>
      <c r="P123" s="205"/>
      <c r="Q123" s="206"/>
      <c r="R123" s="207"/>
      <c r="T123" s="105" t="s">
        <v>212</v>
      </c>
      <c r="U123" s="106" t="s">
        <v>48</v>
      </c>
      <c r="V123" s="106" t="s">
        <v>213</v>
      </c>
      <c r="W123" s="106" t="s">
        <v>214</v>
      </c>
      <c r="X123" s="106" t="s">
        <v>215</v>
      </c>
      <c r="Y123" s="106" t="s">
        <v>216</v>
      </c>
      <c r="Z123" s="106" t="s">
        <v>217</v>
      </c>
      <c r="AA123" s="107" t="s">
        <v>218</v>
      </c>
    </row>
    <row r="124" s="1" customFormat="1" ht="29.28" customHeight="1">
      <c r="B124" s="45"/>
      <c r="C124" s="109" t="s">
        <v>184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08">
        <f>BK124</f>
        <v>0</v>
      </c>
      <c r="O124" s="209"/>
      <c r="P124" s="209"/>
      <c r="Q124" s="209"/>
      <c r="R124" s="47"/>
      <c r="T124" s="108"/>
      <c r="U124" s="66"/>
      <c r="V124" s="66"/>
      <c r="W124" s="210">
        <f>W125+W148</f>
        <v>0</v>
      </c>
      <c r="X124" s="66"/>
      <c r="Y124" s="210">
        <f>Y125+Y148</f>
        <v>1258.7847437999999</v>
      </c>
      <c r="Z124" s="66"/>
      <c r="AA124" s="211">
        <f>AA125+AA148</f>
        <v>14.224999999999998</v>
      </c>
      <c r="AT124" s="21" t="s">
        <v>83</v>
      </c>
      <c r="AU124" s="21" t="s">
        <v>189</v>
      </c>
      <c r="BK124" s="212">
        <f>BK125+BK148</f>
        <v>0</v>
      </c>
    </row>
    <row r="125" s="10" customFormat="1" ht="37.44001" customHeight="1">
      <c r="B125" s="213"/>
      <c r="C125" s="214"/>
      <c r="D125" s="215" t="s">
        <v>190</v>
      </c>
      <c r="E125" s="215"/>
      <c r="F125" s="215"/>
      <c r="G125" s="215"/>
      <c r="H125" s="215"/>
      <c r="I125" s="215"/>
      <c r="J125" s="215"/>
      <c r="K125" s="215"/>
      <c r="L125" s="215"/>
      <c r="M125" s="215"/>
      <c r="N125" s="216">
        <f>BK125</f>
        <v>0</v>
      </c>
      <c r="O125" s="187"/>
      <c r="P125" s="187"/>
      <c r="Q125" s="187"/>
      <c r="R125" s="217"/>
      <c r="T125" s="218"/>
      <c r="U125" s="214"/>
      <c r="V125" s="214"/>
      <c r="W125" s="219">
        <f>W126+W132+W141+W146</f>
        <v>0</v>
      </c>
      <c r="X125" s="214"/>
      <c r="Y125" s="219">
        <f>Y126+Y132+Y141+Y146</f>
        <v>1258.7847437999999</v>
      </c>
      <c r="Z125" s="214"/>
      <c r="AA125" s="220">
        <f>AA126+AA132+AA141+AA146</f>
        <v>14.224999999999998</v>
      </c>
      <c r="AR125" s="221" t="s">
        <v>40</v>
      </c>
      <c r="AT125" s="222" t="s">
        <v>83</v>
      </c>
      <c r="AU125" s="222" t="s">
        <v>84</v>
      </c>
      <c r="AY125" s="221" t="s">
        <v>219</v>
      </c>
      <c r="BK125" s="223">
        <f>BK126+BK132+BK141+BK146</f>
        <v>0</v>
      </c>
    </row>
    <row r="126" s="10" customFormat="1" ht="19.92" customHeight="1">
      <c r="B126" s="213"/>
      <c r="C126" s="214"/>
      <c r="D126" s="224" t="s">
        <v>191</v>
      </c>
      <c r="E126" s="224"/>
      <c r="F126" s="224"/>
      <c r="G126" s="224"/>
      <c r="H126" s="224"/>
      <c r="I126" s="224"/>
      <c r="J126" s="224"/>
      <c r="K126" s="224"/>
      <c r="L126" s="224"/>
      <c r="M126" s="224"/>
      <c r="N126" s="225">
        <f>BK126</f>
        <v>0</v>
      </c>
      <c r="O126" s="226"/>
      <c r="P126" s="226"/>
      <c r="Q126" s="226"/>
      <c r="R126" s="217"/>
      <c r="T126" s="218"/>
      <c r="U126" s="214"/>
      <c r="V126" s="214"/>
      <c r="W126" s="219">
        <f>SUM(W127:W131)</f>
        <v>0</v>
      </c>
      <c r="X126" s="214"/>
      <c r="Y126" s="219">
        <f>SUM(Y127:Y131)</f>
        <v>0</v>
      </c>
      <c r="Z126" s="214"/>
      <c r="AA126" s="220">
        <f>SUM(AA127:AA131)</f>
        <v>0</v>
      </c>
      <c r="AR126" s="221" t="s">
        <v>40</v>
      </c>
      <c r="AT126" s="222" t="s">
        <v>83</v>
      </c>
      <c r="AU126" s="222" t="s">
        <v>40</v>
      </c>
      <c r="AY126" s="221" t="s">
        <v>219</v>
      </c>
      <c r="BK126" s="223">
        <f>SUM(BK127:BK131)</f>
        <v>0</v>
      </c>
    </row>
    <row r="127" s="1" customFormat="1" ht="25.5" customHeight="1">
      <c r="B127" s="45"/>
      <c r="C127" s="227" t="s">
        <v>40</v>
      </c>
      <c r="D127" s="227" t="s">
        <v>220</v>
      </c>
      <c r="E127" s="228" t="s">
        <v>1288</v>
      </c>
      <c r="F127" s="229" t="s">
        <v>1289</v>
      </c>
      <c r="G127" s="229"/>
      <c r="H127" s="229"/>
      <c r="I127" s="229"/>
      <c r="J127" s="230" t="s">
        <v>231</v>
      </c>
      <c r="K127" s="231">
        <v>200.441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224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224</v>
      </c>
      <c r="BM127" s="21" t="s">
        <v>1290</v>
      </c>
    </row>
    <row r="128" s="1" customFormat="1" ht="38.25" customHeight="1">
      <c r="B128" s="45"/>
      <c r="C128" s="227" t="s">
        <v>93</v>
      </c>
      <c r="D128" s="227" t="s">
        <v>220</v>
      </c>
      <c r="E128" s="228" t="s">
        <v>1291</v>
      </c>
      <c r="F128" s="229" t="s">
        <v>1292</v>
      </c>
      <c r="G128" s="229"/>
      <c r="H128" s="229"/>
      <c r="I128" s="229"/>
      <c r="J128" s="230" t="s">
        <v>231</v>
      </c>
      <c r="K128" s="231">
        <v>2004.4110000000001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224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1293</v>
      </c>
    </row>
    <row r="129" s="1" customFormat="1" ht="25.5" customHeight="1">
      <c r="B129" s="45"/>
      <c r="C129" s="227" t="s">
        <v>101</v>
      </c>
      <c r="D129" s="227" t="s">
        <v>220</v>
      </c>
      <c r="E129" s="228" t="s">
        <v>321</v>
      </c>
      <c r="F129" s="229" t="s">
        <v>322</v>
      </c>
      <c r="G129" s="229"/>
      <c r="H129" s="229"/>
      <c r="I129" s="229"/>
      <c r="J129" s="230" t="s">
        <v>231</v>
      </c>
      <c r="K129" s="231">
        <v>200.441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224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224</v>
      </c>
      <c r="BM129" s="21" t="s">
        <v>1294</v>
      </c>
    </row>
    <row r="130" s="1" customFormat="1" ht="16.5" customHeight="1">
      <c r="B130" s="45"/>
      <c r="C130" s="227" t="s">
        <v>224</v>
      </c>
      <c r="D130" s="227" t="s">
        <v>220</v>
      </c>
      <c r="E130" s="228" t="s">
        <v>324</v>
      </c>
      <c r="F130" s="229" t="s">
        <v>325</v>
      </c>
      <c r="G130" s="229"/>
      <c r="H130" s="229"/>
      <c r="I130" s="229"/>
      <c r="J130" s="230" t="s">
        <v>231</v>
      </c>
      <c r="K130" s="231">
        <v>200.441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1295</v>
      </c>
    </row>
    <row r="131" s="1" customFormat="1" ht="25.5" customHeight="1">
      <c r="B131" s="45"/>
      <c r="C131" s="227" t="s">
        <v>236</v>
      </c>
      <c r="D131" s="227" t="s">
        <v>220</v>
      </c>
      <c r="E131" s="228" t="s">
        <v>327</v>
      </c>
      <c r="F131" s="229" t="s">
        <v>328</v>
      </c>
      <c r="G131" s="229"/>
      <c r="H131" s="229"/>
      <c r="I131" s="229"/>
      <c r="J131" s="230" t="s">
        <v>239</v>
      </c>
      <c r="K131" s="231">
        <v>360.79399999999998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1296</v>
      </c>
    </row>
    <row r="132" s="10" customFormat="1" ht="29.88" customHeight="1">
      <c r="B132" s="213"/>
      <c r="C132" s="214"/>
      <c r="D132" s="224" t="s">
        <v>286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38">
        <f>BK132</f>
        <v>0</v>
      </c>
      <c r="O132" s="239"/>
      <c r="P132" s="239"/>
      <c r="Q132" s="239"/>
      <c r="R132" s="217"/>
      <c r="T132" s="218"/>
      <c r="U132" s="214"/>
      <c r="V132" s="214"/>
      <c r="W132" s="219">
        <f>SUM(W133:W140)</f>
        <v>0</v>
      </c>
      <c r="X132" s="214"/>
      <c r="Y132" s="219">
        <f>SUM(Y133:Y140)</f>
        <v>1258.7847437999999</v>
      </c>
      <c r="Z132" s="214"/>
      <c r="AA132" s="220">
        <f>SUM(AA133:AA140)</f>
        <v>14.224999999999998</v>
      </c>
      <c r="AR132" s="221" t="s">
        <v>40</v>
      </c>
      <c r="AT132" s="222" t="s">
        <v>83</v>
      </c>
      <c r="AU132" s="222" t="s">
        <v>40</v>
      </c>
      <c r="AY132" s="221" t="s">
        <v>219</v>
      </c>
      <c r="BK132" s="223">
        <f>SUM(BK133:BK140)</f>
        <v>0</v>
      </c>
    </row>
    <row r="133" s="1" customFormat="1" ht="25.5" customHeight="1">
      <c r="B133" s="45"/>
      <c r="C133" s="227" t="s">
        <v>241</v>
      </c>
      <c r="D133" s="227" t="s">
        <v>220</v>
      </c>
      <c r="E133" s="228" t="s">
        <v>1297</v>
      </c>
      <c r="F133" s="229" t="s">
        <v>1298</v>
      </c>
      <c r="G133" s="229"/>
      <c r="H133" s="229"/>
      <c r="I133" s="229"/>
      <c r="J133" s="230" t="s">
        <v>429</v>
      </c>
      <c r="K133" s="231">
        <v>674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0.00010000000000000001</v>
      </c>
      <c r="Y133" s="236">
        <f>X133*K133</f>
        <v>0.067400000000000002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1299</v>
      </c>
    </row>
    <row r="134" s="1" customFormat="1" ht="25.5" customHeight="1">
      <c r="B134" s="45"/>
      <c r="C134" s="227" t="s">
        <v>245</v>
      </c>
      <c r="D134" s="227" t="s">
        <v>220</v>
      </c>
      <c r="E134" s="228" t="s">
        <v>1300</v>
      </c>
      <c r="F134" s="229" t="s">
        <v>1301</v>
      </c>
      <c r="G134" s="229"/>
      <c r="H134" s="229"/>
      <c r="I134" s="229"/>
      <c r="J134" s="230" t="s">
        <v>429</v>
      </c>
      <c r="K134" s="231">
        <v>81.5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0.00011</v>
      </c>
      <c r="Y134" s="236">
        <f>X134*K134</f>
        <v>0.0089650000000000007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1302</v>
      </c>
    </row>
    <row r="135" s="1" customFormat="1" ht="25.5" customHeight="1">
      <c r="B135" s="45"/>
      <c r="C135" s="227" t="s">
        <v>249</v>
      </c>
      <c r="D135" s="227" t="s">
        <v>220</v>
      </c>
      <c r="E135" s="228" t="s">
        <v>1303</v>
      </c>
      <c r="F135" s="229" t="s">
        <v>1304</v>
      </c>
      <c r="G135" s="229"/>
      <c r="H135" s="229"/>
      <c r="I135" s="229"/>
      <c r="J135" s="230" t="s">
        <v>429</v>
      </c>
      <c r="K135" s="231">
        <v>755.5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1305</v>
      </c>
    </row>
    <row r="136" s="1" customFormat="1" ht="38.25" customHeight="1">
      <c r="B136" s="45"/>
      <c r="C136" s="227" t="s">
        <v>253</v>
      </c>
      <c r="D136" s="227" t="s">
        <v>220</v>
      </c>
      <c r="E136" s="228" t="s">
        <v>1306</v>
      </c>
      <c r="F136" s="229" t="s">
        <v>1307</v>
      </c>
      <c r="G136" s="229"/>
      <c r="H136" s="229"/>
      <c r="I136" s="229"/>
      <c r="J136" s="230" t="s">
        <v>429</v>
      </c>
      <c r="K136" s="231">
        <v>675.5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1308</v>
      </c>
    </row>
    <row r="137" s="1" customFormat="1" ht="16.5" customHeight="1">
      <c r="B137" s="45"/>
      <c r="C137" s="243" t="s">
        <v>257</v>
      </c>
      <c r="D137" s="243" t="s">
        <v>536</v>
      </c>
      <c r="E137" s="244" t="s">
        <v>1309</v>
      </c>
      <c r="F137" s="245" t="s">
        <v>1310</v>
      </c>
      <c r="G137" s="245"/>
      <c r="H137" s="245"/>
      <c r="I137" s="245"/>
      <c r="J137" s="246" t="s">
        <v>231</v>
      </c>
      <c r="K137" s="247">
        <v>209.98599999999999</v>
      </c>
      <c r="L137" s="248">
        <v>0</v>
      </c>
      <c r="M137" s="249"/>
      <c r="N137" s="250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2.4289999999999998</v>
      </c>
      <c r="Y137" s="236">
        <f>X137*K137</f>
        <v>510.05599399999994</v>
      </c>
      <c r="Z137" s="236">
        <v>0</v>
      </c>
      <c r="AA137" s="237">
        <f>Z137*K137</f>
        <v>0</v>
      </c>
      <c r="AR137" s="21" t="s">
        <v>249</v>
      </c>
      <c r="AT137" s="21" t="s">
        <v>536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1311</v>
      </c>
    </row>
    <row r="138" s="1" customFormat="1" ht="25.5" customHeight="1">
      <c r="B138" s="45"/>
      <c r="C138" s="227" t="s">
        <v>261</v>
      </c>
      <c r="D138" s="227" t="s">
        <v>220</v>
      </c>
      <c r="E138" s="228" t="s">
        <v>1312</v>
      </c>
      <c r="F138" s="229" t="s">
        <v>1313</v>
      </c>
      <c r="G138" s="229"/>
      <c r="H138" s="229"/>
      <c r="I138" s="229"/>
      <c r="J138" s="230" t="s">
        <v>239</v>
      </c>
      <c r="K138" s="231">
        <v>11.140000000000001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1.1133200000000001</v>
      </c>
      <c r="Y138" s="236">
        <f>X138*K138</f>
        <v>12.402384800000002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1314</v>
      </c>
    </row>
    <row r="139" s="1" customFormat="1" ht="25.5" customHeight="1">
      <c r="B139" s="45"/>
      <c r="C139" s="227" t="s">
        <v>265</v>
      </c>
      <c r="D139" s="227" t="s">
        <v>220</v>
      </c>
      <c r="E139" s="228" t="s">
        <v>1315</v>
      </c>
      <c r="F139" s="229" t="s">
        <v>1316</v>
      </c>
      <c r="G139" s="229"/>
      <c r="H139" s="229"/>
      <c r="I139" s="229"/>
      <c r="J139" s="230" t="s">
        <v>429</v>
      </c>
      <c r="K139" s="231">
        <v>25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0.56899999999999995</v>
      </c>
      <c r="AA139" s="237">
        <f>Z139*K139</f>
        <v>14.224999999999998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1317</v>
      </c>
    </row>
    <row r="140" s="1" customFormat="1" ht="25.5" customHeight="1">
      <c r="B140" s="45"/>
      <c r="C140" s="227" t="s">
        <v>270</v>
      </c>
      <c r="D140" s="227" t="s">
        <v>220</v>
      </c>
      <c r="E140" s="228" t="s">
        <v>1318</v>
      </c>
      <c r="F140" s="229" t="s">
        <v>1319</v>
      </c>
      <c r="G140" s="229"/>
      <c r="H140" s="229"/>
      <c r="I140" s="229"/>
      <c r="J140" s="230" t="s">
        <v>231</v>
      </c>
      <c r="K140" s="231">
        <v>387.5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1.8999999999999999</v>
      </c>
      <c r="Y140" s="236">
        <f>X140*K140</f>
        <v>736.25</v>
      </c>
      <c r="Z140" s="236">
        <v>0</v>
      </c>
      <c r="AA140" s="237">
        <f>Z140*K140</f>
        <v>0</v>
      </c>
      <c r="AR140" s="21" t="s">
        <v>224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1320</v>
      </c>
    </row>
    <row r="141" s="10" customFormat="1" ht="29.88" customHeight="1">
      <c r="B141" s="213"/>
      <c r="C141" s="214"/>
      <c r="D141" s="224" t="s">
        <v>193</v>
      </c>
      <c r="E141" s="224"/>
      <c r="F141" s="224"/>
      <c r="G141" s="224"/>
      <c r="H141" s="224"/>
      <c r="I141" s="224"/>
      <c r="J141" s="224"/>
      <c r="K141" s="224"/>
      <c r="L141" s="224"/>
      <c r="M141" s="224"/>
      <c r="N141" s="238">
        <f>BK141</f>
        <v>0</v>
      </c>
      <c r="O141" s="239"/>
      <c r="P141" s="239"/>
      <c r="Q141" s="239"/>
      <c r="R141" s="217"/>
      <c r="T141" s="218"/>
      <c r="U141" s="214"/>
      <c r="V141" s="214"/>
      <c r="W141" s="219">
        <f>SUM(W142:W145)</f>
        <v>0</v>
      </c>
      <c r="X141" s="214"/>
      <c r="Y141" s="219">
        <f>SUM(Y142:Y145)</f>
        <v>0</v>
      </c>
      <c r="Z141" s="214"/>
      <c r="AA141" s="220">
        <f>SUM(AA142:AA145)</f>
        <v>0</v>
      </c>
      <c r="AR141" s="221" t="s">
        <v>40</v>
      </c>
      <c r="AT141" s="222" t="s">
        <v>83</v>
      </c>
      <c r="AU141" s="222" t="s">
        <v>40</v>
      </c>
      <c r="AY141" s="221" t="s">
        <v>219</v>
      </c>
      <c r="BK141" s="223">
        <f>SUM(BK142:BK145)</f>
        <v>0</v>
      </c>
    </row>
    <row r="142" s="1" customFormat="1" ht="38.25" customHeight="1">
      <c r="B142" s="45"/>
      <c r="C142" s="227" t="s">
        <v>275</v>
      </c>
      <c r="D142" s="227" t="s">
        <v>220</v>
      </c>
      <c r="E142" s="228" t="s">
        <v>1321</v>
      </c>
      <c r="F142" s="229" t="s">
        <v>1322</v>
      </c>
      <c r="G142" s="229"/>
      <c r="H142" s="229"/>
      <c r="I142" s="229"/>
      <c r="J142" s="230" t="s">
        <v>239</v>
      </c>
      <c r="K142" s="231">
        <v>14.225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224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1323</v>
      </c>
    </row>
    <row r="143" s="1" customFormat="1" ht="25.5" customHeight="1">
      <c r="B143" s="45"/>
      <c r="C143" s="227" t="s">
        <v>11</v>
      </c>
      <c r="D143" s="227" t="s">
        <v>220</v>
      </c>
      <c r="E143" s="228" t="s">
        <v>1324</v>
      </c>
      <c r="F143" s="229" t="s">
        <v>1325</v>
      </c>
      <c r="G143" s="229"/>
      <c r="H143" s="229"/>
      <c r="I143" s="229"/>
      <c r="J143" s="230" t="s">
        <v>239</v>
      </c>
      <c r="K143" s="231">
        <v>270.27499999999998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224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1326</v>
      </c>
    </row>
    <row r="144" s="1" customFormat="1" ht="16.5" customHeight="1">
      <c r="B144" s="45"/>
      <c r="C144" s="227" t="s">
        <v>268</v>
      </c>
      <c r="D144" s="227" t="s">
        <v>220</v>
      </c>
      <c r="E144" s="228" t="s">
        <v>1327</v>
      </c>
      <c r="F144" s="229" t="s">
        <v>1328</v>
      </c>
      <c r="G144" s="229"/>
      <c r="H144" s="229"/>
      <c r="I144" s="229"/>
      <c r="J144" s="230" t="s">
        <v>239</v>
      </c>
      <c r="K144" s="231">
        <v>14.225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224</v>
      </c>
      <c r="AT144" s="21" t="s">
        <v>220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1329</v>
      </c>
    </row>
    <row r="145" s="1" customFormat="1" ht="25.5" customHeight="1">
      <c r="B145" s="45"/>
      <c r="C145" s="227" t="s">
        <v>354</v>
      </c>
      <c r="D145" s="227" t="s">
        <v>220</v>
      </c>
      <c r="E145" s="228" t="s">
        <v>1330</v>
      </c>
      <c r="F145" s="229" t="s">
        <v>1331</v>
      </c>
      <c r="G145" s="229"/>
      <c r="H145" s="229"/>
      <c r="I145" s="229"/>
      <c r="J145" s="230" t="s">
        <v>239</v>
      </c>
      <c r="K145" s="231">
        <v>14.225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224</v>
      </c>
      <c r="AT145" s="21" t="s">
        <v>220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224</v>
      </c>
      <c r="BM145" s="21" t="s">
        <v>1332</v>
      </c>
    </row>
    <row r="146" s="10" customFormat="1" ht="29.88" customHeight="1">
      <c r="B146" s="213"/>
      <c r="C146" s="214"/>
      <c r="D146" s="224" t="s">
        <v>290</v>
      </c>
      <c r="E146" s="224"/>
      <c r="F146" s="224"/>
      <c r="G146" s="224"/>
      <c r="H146" s="224"/>
      <c r="I146" s="224"/>
      <c r="J146" s="224"/>
      <c r="K146" s="224"/>
      <c r="L146" s="224"/>
      <c r="M146" s="224"/>
      <c r="N146" s="238">
        <f>BK146</f>
        <v>0</v>
      </c>
      <c r="O146" s="239"/>
      <c r="P146" s="239"/>
      <c r="Q146" s="239"/>
      <c r="R146" s="217"/>
      <c r="T146" s="218"/>
      <c r="U146" s="214"/>
      <c r="V146" s="214"/>
      <c r="W146" s="219">
        <f>W147</f>
        <v>0</v>
      </c>
      <c r="X146" s="214"/>
      <c r="Y146" s="219">
        <f>Y147</f>
        <v>0</v>
      </c>
      <c r="Z146" s="214"/>
      <c r="AA146" s="220">
        <f>AA147</f>
        <v>0</v>
      </c>
      <c r="AR146" s="221" t="s">
        <v>40</v>
      </c>
      <c r="AT146" s="222" t="s">
        <v>83</v>
      </c>
      <c r="AU146" s="222" t="s">
        <v>40</v>
      </c>
      <c r="AY146" s="221" t="s">
        <v>219</v>
      </c>
      <c r="BK146" s="223">
        <f>BK147</f>
        <v>0</v>
      </c>
    </row>
    <row r="147" s="1" customFormat="1" ht="25.5" customHeight="1">
      <c r="B147" s="45"/>
      <c r="C147" s="227" t="s">
        <v>358</v>
      </c>
      <c r="D147" s="227" t="s">
        <v>220</v>
      </c>
      <c r="E147" s="228" t="s">
        <v>1333</v>
      </c>
      <c r="F147" s="229" t="s">
        <v>1334</v>
      </c>
      <c r="G147" s="229"/>
      <c r="H147" s="229"/>
      <c r="I147" s="229"/>
      <c r="J147" s="230" t="s">
        <v>239</v>
      </c>
      <c r="K147" s="231">
        <v>1452.5350000000001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224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1335</v>
      </c>
    </row>
    <row r="148" s="1" customFormat="1" ht="49.92" customHeight="1">
      <c r="B148" s="45"/>
      <c r="C148" s="46"/>
      <c r="D148" s="215" t="s">
        <v>282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240">
        <f>BK148</f>
        <v>0</v>
      </c>
      <c r="O148" s="241"/>
      <c r="P148" s="241"/>
      <c r="Q148" s="241"/>
      <c r="R148" s="47"/>
      <c r="T148" s="201"/>
      <c r="U148" s="71"/>
      <c r="V148" s="71"/>
      <c r="W148" s="71"/>
      <c r="X148" s="71"/>
      <c r="Y148" s="71"/>
      <c r="Z148" s="71"/>
      <c r="AA148" s="73"/>
      <c r="AT148" s="21" t="s">
        <v>83</v>
      </c>
      <c r="AU148" s="21" t="s">
        <v>84</v>
      </c>
      <c r="AY148" s="21" t="s">
        <v>283</v>
      </c>
      <c r="BK148" s="152">
        <v>0</v>
      </c>
    </row>
    <row r="149" s="1" customFormat="1" ht="6.96" customHeight="1"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</row>
  </sheetData>
  <sheetProtection sheet="1" formatColumns="0" formatRows="0" objects="1" scenarios="1" spinCount="10" saltValue="mWbPG0lkPDY7KlbJHDL9wmVZ+o5zTeFHaXzWRSnoXxohzdQPzndyhfa6byaXkbGi3wkEtx2onn4g0VLlUxlEDw==" hashValue="1VMTNNlNW7biJQtYD9eBOP/K0gD3Q6ONCmwhbXXv3T4GsEQsreor5CSx6xCeL+I8FeF6vB9KoCI9y2sDm/Q6iA==" algorithmName="SHA-512" password="CC35"/>
  <mergeCells count="134">
    <mergeCell ref="F138:I138"/>
    <mergeCell ref="F137:I137"/>
    <mergeCell ref="F134:I134"/>
    <mergeCell ref="F135:I135"/>
    <mergeCell ref="F136:I136"/>
    <mergeCell ref="F139:I139"/>
    <mergeCell ref="F140:I140"/>
    <mergeCell ref="F142:I142"/>
    <mergeCell ref="F143:I143"/>
    <mergeCell ref="F144:I144"/>
    <mergeCell ref="F145:I145"/>
    <mergeCell ref="F147:I147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N97:Q97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5:P115"/>
    <mergeCell ref="F113:P113"/>
    <mergeCell ref="F114:P114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F128:I128"/>
    <mergeCell ref="L127:M127"/>
    <mergeCell ref="N127:Q127"/>
    <mergeCell ref="L128:M128"/>
    <mergeCell ref="N128:Q128"/>
    <mergeCell ref="L129:M129"/>
    <mergeCell ref="N129:Q129"/>
    <mergeCell ref="L130:M130"/>
    <mergeCell ref="N130:Q130"/>
    <mergeCell ref="L131:M131"/>
    <mergeCell ref="N131:Q131"/>
    <mergeCell ref="N132:Q132"/>
    <mergeCell ref="F129:I129"/>
    <mergeCell ref="F131:I131"/>
    <mergeCell ref="F130:I130"/>
    <mergeCell ref="L140:M140"/>
    <mergeCell ref="L134:M134"/>
    <mergeCell ref="L135:M135"/>
    <mergeCell ref="L136:M136"/>
    <mergeCell ref="L137:M137"/>
    <mergeCell ref="L138:M138"/>
    <mergeCell ref="L139:M139"/>
    <mergeCell ref="L142:M142"/>
    <mergeCell ref="L143:M143"/>
    <mergeCell ref="L144:M144"/>
    <mergeCell ref="L145:M145"/>
    <mergeCell ref="L147:M147"/>
    <mergeCell ref="N147:Q147"/>
    <mergeCell ref="N142:Q142"/>
    <mergeCell ref="N143:Q143"/>
    <mergeCell ref="N144:Q144"/>
    <mergeCell ref="N145:Q145"/>
    <mergeCell ref="N141:Q141"/>
    <mergeCell ref="N146:Q146"/>
    <mergeCell ref="N148:Q148"/>
    <mergeCell ref="F133:I133"/>
    <mergeCell ref="L133:M133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H1:K1"/>
    <mergeCell ref="C2:Q2"/>
    <mergeCell ref="C4:Q4"/>
    <mergeCell ref="F6:P6"/>
    <mergeCell ref="F8:P8"/>
    <mergeCell ref="F7:P7"/>
    <mergeCell ref="F9:P9"/>
    <mergeCell ref="S2:AC2"/>
  </mergeCells>
  <hyperlinks>
    <hyperlink ref="F1:G1" location="C2" display="1) Krycí list rozpočtu"/>
    <hyperlink ref="H1:K1" location="C88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108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1336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N103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(SUM(BE103:BE110)+SUM(BE129:BE264))</f>
        <v>0</v>
      </c>
      <c r="I33" s="46"/>
      <c r="J33" s="46"/>
      <c r="K33" s="46"/>
      <c r="L33" s="46"/>
      <c r="M33" s="170">
        <f>ROUND((SUM(BE103:BE110)+SUM(BE129:BE264)),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(SUM(BF103:BF110)+SUM(BF129:BF264))</f>
        <v>0</v>
      </c>
      <c r="I34" s="46"/>
      <c r="J34" s="46"/>
      <c r="K34" s="46"/>
      <c r="L34" s="46"/>
      <c r="M34" s="170">
        <f>ROUND((SUM(BF103:BF110)+SUM(BF129:BF264)),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(SUM(BG103:BG110)+SUM(BG129:BG264))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(SUM(BH103:BH110)+SUM(BH129:BH264))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(SUM(BI103:BI110)+SUM(BI129:BI264))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002 - Vzduchotechnika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N129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1337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N130</f>
        <v>0</v>
      </c>
      <c r="O90" s="185"/>
      <c r="P90" s="185"/>
      <c r="Q90" s="185"/>
      <c r="R90" s="188"/>
      <c r="T90" s="189"/>
      <c r="U90" s="189"/>
    </row>
    <row r="91" s="7" customFormat="1" ht="24.96" customHeight="1">
      <c r="B91" s="184"/>
      <c r="C91" s="185"/>
      <c r="D91" s="186" t="s">
        <v>194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N131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1338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N132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1339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N150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1340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N160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1341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N169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1342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N176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1343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N186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1344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N193</f>
        <v>0</v>
      </c>
      <c r="O98" s="133"/>
      <c r="P98" s="133"/>
      <c r="Q98" s="133"/>
      <c r="R98" s="191"/>
      <c r="T98" s="192"/>
      <c r="U98" s="192"/>
    </row>
    <row r="99" s="8" customFormat="1" ht="19.92" customHeight="1">
      <c r="B99" s="190"/>
      <c r="C99" s="133"/>
      <c r="D99" s="147" t="s">
        <v>1345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N220</f>
        <v>0</v>
      </c>
      <c r="O99" s="133"/>
      <c r="P99" s="133"/>
      <c r="Q99" s="133"/>
      <c r="R99" s="191"/>
      <c r="T99" s="192"/>
      <c r="U99" s="192"/>
    </row>
    <row r="100" s="8" customFormat="1" ht="19.92" customHeight="1">
      <c r="B100" s="190"/>
      <c r="C100" s="133"/>
      <c r="D100" s="147" t="s">
        <v>1346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N238</f>
        <v>0</v>
      </c>
      <c r="O100" s="133"/>
      <c r="P100" s="133"/>
      <c r="Q100" s="133"/>
      <c r="R100" s="191"/>
      <c r="T100" s="192"/>
      <c r="U100" s="192"/>
    </row>
    <row r="101" s="8" customFormat="1" ht="14.88" customHeight="1">
      <c r="B101" s="190"/>
      <c r="C101" s="133"/>
      <c r="D101" s="147" t="s">
        <v>1347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5">
        <f>N255</f>
        <v>0</v>
      </c>
      <c r="O101" s="133"/>
      <c r="P101" s="133"/>
      <c r="Q101" s="133"/>
      <c r="R101" s="191"/>
      <c r="T101" s="192"/>
      <c r="U101" s="192"/>
    </row>
    <row r="102" s="1" customFormat="1" ht="21.84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7"/>
      <c r="T102" s="179"/>
      <c r="U102" s="179"/>
    </row>
    <row r="103" s="1" customFormat="1" ht="29.28" customHeight="1">
      <c r="B103" s="45"/>
      <c r="C103" s="182" t="s">
        <v>197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183">
        <f>ROUND(N104+N105+N106+N107+N108+N109,0)</f>
        <v>0</v>
      </c>
      <c r="O103" s="193"/>
      <c r="P103" s="193"/>
      <c r="Q103" s="193"/>
      <c r="R103" s="47"/>
      <c r="T103" s="194"/>
      <c r="U103" s="195" t="s">
        <v>48</v>
      </c>
    </row>
    <row r="104" s="1" customFormat="1" ht="18" customHeight="1">
      <c r="B104" s="45"/>
      <c r="C104" s="46"/>
      <c r="D104" s="153" t="s">
        <v>198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197"/>
      <c r="U104" s="198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162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 ht="18" customHeight="1">
      <c r="B105" s="45"/>
      <c r="C105" s="46"/>
      <c r="D105" s="153" t="s">
        <v>199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ROUND(N89*T105,0)</f>
        <v>0</v>
      </c>
      <c r="O105" s="135"/>
      <c r="P105" s="135"/>
      <c r="Q105" s="135"/>
      <c r="R105" s="47"/>
      <c r="S105" s="196"/>
      <c r="T105" s="197"/>
      <c r="U105" s="198" t="s">
        <v>49</v>
      </c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9" t="s">
        <v>162</v>
      </c>
      <c r="AZ105" s="196"/>
      <c r="BA105" s="196"/>
      <c r="BB105" s="196"/>
      <c r="BC105" s="196"/>
      <c r="BD105" s="196"/>
      <c r="BE105" s="200">
        <f>IF(U105="základní",N105,0)</f>
        <v>0</v>
      </c>
      <c r="BF105" s="200">
        <f>IF(U105="snížená",N105,0)</f>
        <v>0</v>
      </c>
      <c r="BG105" s="200">
        <f>IF(U105="zákl. přenesená",N105,0)</f>
        <v>0</v>
      </c>
      <c r="BH105" s="200">
        <f>IF(U105="sníž. přenesená",N105,0)</f>
        <v>0</v>
      </c>
      <c r="BI105" s="200">
        <f>IF(U105="nulová",N105,0)</f>
        <v>0</v>
      </c>
      <c r="BJ105" s="199" t="s">
        <v>40</v>
      </c>
      <c r="BK105" s="196"/>
      <c r="BL105" s="196"/>
      <c r="BM105" s="196"/>
    </row>
    <row r="106" s="1" customFormat="1" ht="18" customHeight="1">
      <c r="B106" s="45"/>
      <c r="C106" s="46"/>
      <c r="D106" s="153" t="s">
        <v>200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ROUND(N89*T106,0)</f>
        <v>0</v>
      </c>
      <c r="O106" s="135"/>
      <c r="P106" s="135"/>
      <c r="Q106" s="135"/>
      <c r="R106" s="47"/>
      <c r="S106" s="196"/>
      <c r="T106" s="197"/>
      <c r="U106" s="198" t="s">
        <v>49</v>
      </c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9" t="s">
        <v>162</v>
      </c>
      <c r="AZ106" s="196"/>
      <c r="BA106" s="196"/>
      <c r="BB106" s="196"/>
      <c r="BC106" s="196"/>
      <c r="BD106" s="196"/>
      <c r="BE106" s="200">
        <f>IF(U106="základní",N106,0)</f>
        <v>0</v>
      </c>
      <c r="BF106" s="200">
        <f>IF(U106="snížená",N106,0)</f>
        <v>0</v>
      </c>
      <c r="BG106" s="200">
        <f>IF(U106="zákl. přenesená",N106,0)</f>
        <v>0</v>
      </c>
      <c r="BH106" s="200">
        <f>IF(U106="sníž. přenesená",N106,0)</f>
        <v>0</v>
      </c>
      <c r="BI106" s="200">
        <f>IF(U106="nulová",N106,0)</f>
        <v>0</v>
      </c>
      <c r="BJ106" s="199" t="s">
        <v>40</v>
      </c>
      <c r="BK106" s="196"/>
      <c r="BL106" s="196"/>
      <c r="BM106" s="196"/>
    </row>
    <row r="107" s="1" customFormat="1" ht="18" customHeight="1">
      <c r="B107" s="45"/>
      <c r="C107" s="46"/>
      <c r="D107" s="153" t="s">
        <v>201</v>
      </c>
      <c r="E107" s="147"/>
      <c r="F107" s="147"/>
      <c r="G107" s="147"/>
      <c r="H107" s="147"/>
      <c r="I107" s="46"/>
      <c r="J107" s="46"/>
      <c r="K107" s="46"/>
      <c r="L107" s="46"/>
      <c r="M107" s="46"/>
      <c r="N107" s="148">
        <f>ROUND(N89*T107,0)</f>
        <v>0</v>
      </c>
      <c r="O107" s="135"/>
      <c r="P107" s="135"/>
      <c r="Q107" s="135"/>
      <c r="R107" s="47"/>
      <c r="S107" s="196"/>
      <c r="T107" s="197"/>
      <c r="U107" s="198" t="s">
        <v>49</v>
      </c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9" t="s">
        <v>162</v>
      </c>
      <c r="AZ107" s="196"/>
      <c r="BA107" s="196"/>
      <c r="BB107" s="196"/>
      <c r="BC107" s="196"/>
      <c r="BD107" s="196"/>
      <c r="BE107" s="200">
        <f>IF(U107="základní",N107,0)</f>
        <v>0</v>
      </c>
      <c r="BF107" s="200">
        <f>IF(U107="snížená",N107,0)</f>
        <v>0</v>
      </c>
      <c r="BG107" s="200">
        <f>IF(U107="zákl. přenesená",N107,0)</f>
        <v>0</v>
      </c>
      <c r="BH107" s="200">
        <f>IF(U107="sníž. přenesená",N107,0)</f>
        <v>0</v>
      </c>
      <c r="BI107" s="200">
        <f>IF(U107="nulová",N107,0)</f>
        <v>0</v>
      </c>
      <c r="BJ107" s="199" t="s">
        <v>40</v>
      </c>
      <c r="BK107" s="196"/>
      <c r="BL107" s="196"/>
      <c r="BM107" s="196"/>
    </row>
    <row r="108" s="1" customFormat="1" ht="18" customHeight="1">
      <c r="B108" s="45"/>
      <c r="C108" s="46"/>
      <c r="D108" s="153" t="s">
        <v>202</v>
      </c>
      <c r="E108" s="147"/>
      <c r="F108" s="147"/>
      <c r="G108" s="147"/>
      <c r="H108" s="147"/>
      <c r="I108" s="46"/>
      <c r="J108" s="46"/>
      <c r="K108" s="46"/>
      <c r="L108" s="46"/>
      <c r="M108" s="46"/>
      <c r="N108" s="148">
        <f>ROUND(N89*T108,0)</f>
        <v>0</v>
      </c>
      <c r="O108" s="135"/>
      <c r="P108" s="135"/>
      <c r="Q108" s="135"/>
      <c r="R108" s="47"/>
      <c r="S108" s="196"/>
      <c r="T108" s="197"/>
      <c r="U108" s="198" t="s">
        <v>49</v>
      </c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9" t="s">
        <v>162</v>
      </c>
      <c r="AZ108" s="196"/>
      <c r="BA108" s="196"/>
      <c r="BB108" s="196"/>
      <c r="BC108" s="196"/>
      <c r="BD108" s="196"/>
      <c r="BE108" s="200">
        <f>IF(U108="základní",N108,0)</f>
        <v>0</v>
      </c>
      <c r="BF108" s="200">
        <f>IF(U108="snížená",N108,0)</f>
        <v>0</v>
      </c>
      <c r="BG108" s="200">
        <f>IF(U108="zákl. přenesená",N108,0)</f>
        <v>0</v>
      </c>
      <c r="BH108" s="200">
        <f>IF(U108="sníž. přenesená",N108,0)</f>
        <v>0</v>
      </c>
      <c r="BI108" s="200">
        <f>IF(U108="nulová",N108,0)</f>
        <v>0</v>
      </c>
      <c r="BJ108" s="199" t="s">
        <v>40</v>
      </c>
      <c r="BK108" s="196"/>
      <c r="BL108" s="196"/>
      <c r="BM108" s="196"/>
    </row>
    <row r="109" s="1" customFormat="1" ht="18" customHeight="1">
      <c r="B109" s="45"/>
      <c r="C109" s="46"/>
      <c r="D109" s="147" t="s">
        <v>203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148">
        <f>ROUND(N89*T109,0)</f>
        <v>0</v>
      </c>
      <c r="O109" s="135"/>
      <c r="P109" s="135"/>
      <c r="Q109" s="135"/>
      <c r="R109" s="47"/>
      <c r="S109" s="196"/>
      <c r="T109" s="201"/>
      <c r="U109" s="202" t="s">
        <v>49</v>
      </c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9" t="s">
        <v>204</v>
      </c>
      <c r="AZ109" s="196"/>
      <c r="BA109" s="196"/>
      <c r="BB109" s="196"/>
      <c r="BC109" s="196"/>
      <c r="BD109" s="196"/>
      <c r="BE109" s="200">
        <f>IF(U109="základní",N109,0)</f>
        <v>0</v>
      </c>
      <c r="BF109" s="200">
        <f>IF(U109="snížená",N109,0)</f>
        <v>0</v>
      </c>
      <c r="BG109" s="200">
        <f>IF(U109="zákl. přenesená",N109,0)</f>
        <v>0</v>
      </c>
      <c r="BH109" s="200">
        <f>IF(U109="sníž. přenesená",N109,0)</f>
        <v>0</v>
      </c>
      <c r="BI109" s="200">
        <f>IF(U109="nulová",N109,0)</f>
        <v>0</v>
      </c>
      <c r="BJ109" s="199" t="s">
        <v>40</v>
      </c>
      <c r="BK109" s="196"/>
      <c r="BL109" s="196"/>
      <c r="BM109" s="196"/>
    </row>
    <row r="110" s="1" customForma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  <c r="T110" s="179"/>
      <c r="U110" s="179"/>
    </row>
    <row r="111" s="1" customFormat="1" ht="29.28" customHeight="1">
      <c r="B111" s="45"/>
      <c r="C111" s="158" t="s">
        <v>174</v>
      </c>
      <c r="D111" s="159"/>
      <c r="E111" s="159"/>
      <c r="F111" s="159"/>
      <c r="G111" s="159"/>
      <c r="H111" s="159"/>
      <c r="I111" s="159"/>
      <c r="J111" s="159"/>
      <c r="K111" s="159"/>
      <c r="L111" s="160">
        <f>ROUND(SUM(N89+N103),0)</f>
        <v>0</v>
      </c>
      <c r="M111" s="160"/>
      <c r="N111" s="160"/>
      <c r="O111" s="160"/>
      <c r="P111" s="160"/>
      <c r="Q111" s="160"/>
      <c r="R111" s="47"/>
      <c r="T111" s="179"/>
      <c r="U111" s="179"/>
    </row>
    <row r="112" s="1" customFormat="1" ht="6.96" customHeight="1"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/>
      <c r="T112" s="179"/>
      <c r="U112" s="179"/>
    </row>
    <row r="116" s="1" customFormat="1" ht="6.96" customHeight="1"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9"/>
    </row>
    <row r="117" s="1" customFormat="1" ht="36.96" customHeight="1">
      <c r="B117" s="45"/>
      <c r="C117" s="26" t="s">
        <v>205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 ht="30" customHeight="1">
      <c r="B119" s="45"/>
      <c r="C119" s="37" t="s">
        <v>19</v>
      </c>
      <c r="D119" s="46"/>
      <c r="E119" s="46"/>
      <c r="F119" s="163" t="str">
        <f>F6</f>
        <v>Dobruška - objekt výuky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46"/>
      <c r="R119" s="47"/>
    </row>
    <row r="120" ht="30" customHeight="1">
      <c r="B120" s="25"/>
      <c r="C120" s="37" t="s">
        <v>181</v>
      </c>
      <c r="D120" s="30"/>
      <c r="E120" s="30"/>
      <c r="F120" s="163" t="s">
        <v>284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8"/>
    </row>
    <row r="121" s="1" customFormat="1" ht="36.96" customHeight="1">
      <c r="B121" s="45"/>
      <c r="C121" s="84" t="s">
        <v>183</v>
      </c>
      <c r="D121" s="46"/>
      <c r="E121" s="46"/>
      <c r="F121" s="86" t="str">
        <f>F8</f>
        <v>002 - Vzduchotechnika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1" customFormat="1" ht="6.96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 ht="18" customHeight="1">
      <c r="B123" s="45"/>
      <c r="C123" s="37" t="s">
        <v>24</v>
      </c>
      <c r="D123" s="46"/>
      <c r="E123" s="46"/>
      <c r="F123" s="32" t="str">
        <f>F10</f>
        <v>Dobruška</v>
      </c>
      <c r="G123" s="46"/>
      <c r="H123" s="46"/>
      <c r="I123" s="46"/>
      <c r="J123" s="46"/>
      <c r="K123" s="37" t="s">
        <v>26</v>
      </c>
      <c r="L123" s="46"/>
      <c r="M123" s="89" t="str">
        <f>IF(O10="","",O10)</f>
        <v>5. 3. 2018</v>
      </c>
      <c r="N123" s="89"/>
      <c r="O123" s="89"/>
      <c r="P123" s="89"/>
      <c r="Q123" s="46"/>
      <c r="R123" s="47"/>
    </row>
    <row r="124" s="1" customFormat="1" ht="6.96" customHeight="1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7"/>
    </row>
    <row r="125" s="1" customFormat="1">
      <c r="B125" s="45"/>
      <c r="C125" s="37" t="s">
        <v>28</v>
      </c>
      <c r="D125" s="46"/>
      <c r="E125" s="46"/>
      <c r="F125" s="32" t="str">
        <f>E13</f>
        <v>SŠ - Podorlické vzdělávací centrum Dobruška</v>
      </c>
      <c r="G125" s="46"/>
      <c r="H125" s="46"/>
      <c r="I125" s="46"/>
      <c r="J125" s="46"/>
      <c r="K125" s="37" t="s">
        <v>35</v>
      </c>
      <c r="L125" s="46"/>
      <c r="M125" s="32" t="str">
        <f>E19</f>
        <v>ApA Architektonicko-projekt.ateliér Vamberk s.r.o.</v>
      </c>
      <c r="N125" s="32"/>
      <c r="O125" s="32"/>
      <c r="P125" s="32"/>
      <c r="Q125" s="32"/>
      <c r="R125" s="47"/>
    </row>
    <row r="126" s="1" customFormat="1" ht="14.4" customHeight="1">
      <c r="B126" s="45"/>
      <c r="C126" s="37" t="s">
        <v>33</v>
      </c>
      <c r="D126" s="46"/>
      <c r="E126" s="46"/>
      <c r="F126" s="32" t="str">
        <f>IF(E16="","",E16)</f>
        <v>Vyplň údaj</v>
      </c>
      <c r="G126" s="46"/>
      <c r="H126" s="46"/>
      <c r="I126" s="46"/>
      <c r="J126" s="46"/>
      <c r="K126" s="37" t="s">
        <v>41</v>
      </c>
      <c r="L126" s="46"/>
      <c r="M126" s="32" t="str">
        <f>E22</f>
        <v>ApA Architektonicko-projekt.ateliér Vamberk s.r.o.</v>
      </c>
      <c r="N126" s="32"/>
      <c r="O126" s="32"/>
      <c r="P126" s="32"/>
      <c r="Q126" s="32"/>
      <c r="R126" s="47"/>
    </row>
    <row r="127" s="1" customFormat="1" ht="10.32" customHeight="1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="9" customFormat="1" ht="29.28" customHeight="1">
      <c r="B128" s="203"/>
      <c r="C128" s="204" t="s">
        <v>206</v>
      </c>
      <c r="D128" s="205" t="s">
        <v>207</v>
      </c>
      <c r="E128" s="205" t="s">
        <v>66</v>
      </c>
      <c r="F128" s="205" t="s">
        <v>208</v>
      </c>
      <c r="G128" s="205"/>
      <c r="H128" s="205"/>
      <c r="I128" s="205"/>
      <c r="J128" s="205" t="s">
        <v>209</v>
      </c>
      <c r="K128" s="205" t="s">
        <v>210</v>
      </c>
      <c r="L128" s="205" t="s">
        <v>211</v>
      </c>
      <c r="M128" s="205"/>
      <c r="N128" s="205" t="s">
        <v>187</v>
      </c>
      <c r="O128" s="205"/>
      <c r="P128" s="205"/>
      <c r="Q128" s="206"/>
      <c r="R128" s="207"/>
      <c r="T128" s="105" t="s">
        <v>212</v>
      </c>
      <c r="U128" s="106" t="s">
        <v>48</v>
      </c>
      <c r="V128" s="106" t="s">
        <v>213</v>
      </c>
      <c r="W128" s="106" t="s">
        <v>214</v>
      </c>
      <c r="X128" s="106" t="s">
        <v>215</v>
      </c>
      <c r="Y128" s="106" t="s">
        <v>216</v>
      </c>
      <c r="Z128" s="106" t="s">
        <v>217</v>
      </c>
      <c r="AA128" s="107" t="s">
        <v>218</v>
      </c>
    </row>
    <row r="129" s="1" customFormat="1" ht="29.28" customHeight="1">
      <c r="B129" s="45"/>
      <c r="C129" s="109" t="s">
        <v>184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208">
        <f>BK129</f>
        <v>0</v>
      </c>
      <c r="O129" s="209"/>
      <c r="P129" s="209"/>
      <c r="Q129" s="209"/>
      <c r="R129" s="47"/>
      <c r="T129" s="108"/>
      <c r="U129" s="66"/>
      <c r="V129" s="66"/>
      <c r="W129" s="210">
        <f>W130+W131+W265</f>
        <v>0</v>
      </c>
      <c r="X129" s="66"/>
      <c r="Y129" s="210">
        <f>Y130+Y131+Y265</f>
        <v>0</v>
      </c>
      <c r="Z129" s="66"/>
      <c r="AA129" s="211">
        <f>AA130+AA131+AA265</f>
        <v>0</v>
      </c>
      <c r="AT129" s="21" t="s">
        <v>83</v>
      </c>
      <c r="AU129" s="21" t="s">
        <v>189</v>
      </c>
      <c r="BK129" s="212">
        <f>BK130+BK131+BK265</f>
        <v>0</v>
      </c>
    </row>
    <row r="130" s="10" customFormat="1" ht="37.44001" customHeight="1">
      <c r="B130" s="213"/>
      <c r="C130" s="214"/>
      <c r="D130" s="215" t="s">
        <v>1337</v>
      </c>
      <c r="E130" s="215"/>
      <c r="F130" s="215"/>
      <c r="G130" s="215"/>
      <c r="H130" s="215"/>
      <c r="I130" s="215"/>
      <c r="J130" s="215"/>
      <c r="K130" s="215"/>
      <c r="L130" s="215"/>
      <c r="M130" s="215"/>
      <c r="N130" s="216">
        <f>BK130</f>
        <v>0</v>
      </c>
      <c r="O130" s="187"/>
      <c r="P130" s="187"/>
      <c r="Q130" s="187"/>
      <c r="R130" s="217"/>
      <c r="T130" s="218"/>
      <c r="U130" s="214"/>
      <c r="V130" s="214"/>
      <c r="W130" s="219">
        <v>0</v>
      </c>
      <c r="X130" s="214"/>
      <c r="Y130" s="219">
        <v>0</v>
      </c>
      <c r="Z130" s="214"/>
      <c r="AA130" s="220">
        <v>0</v>
      </c>
      <c r="AR130" s="221" t="s">
        <v>40</v>
      </c>
      <c r="AT130" s="222" t="s">
        <v>83</v>
      </c>
      <c r="AU130" s="222" t="s">
        <v>84</v>
      </c>
      <c r="AY130" s="221" t="s">
        <v>219</v>
      </c>
      <c r="BK130" s="223">
        <v>0</v>
      </c>
    </row>
    <row r="131" s="10" customFormat="1" ht="24.96" customHeight="1">
      <c r="B131" s="213"/>
      <c r="C131" s="214"/>
      <c r="D131" s="215" t="s">
        <v>194</v>
      </c>
      <c r="E131" s="215"/>
      <c r="F131" s="215"/>
      <c r="G131" s="215"/>
      <c r="H131" s="215"/>
      <c r="I131" s="215"/>
      <c r="J131" s="215"/>
      <c r="K131" s="215"/>
      <c r="L131" s="215"/>
      <c r="M131" s="215"/>
      <c r="N131" s="216">
        <f>BK131</f>
        <v>0</v>
      </c>
      <c r="O131" s="187"/>
      <c r="P131" s="187"/>
      <c r="Q131" s="187"/>
      <c r="R131" s="217"/>
      <c r="T131" s="218"/>
      <c r="U131" s="214"/>
      <c r="V131" s="214"/>
      <c r="W131" s="219">
        <f>W132+W150+W160+W169+W176+W186+W193+W220+W238</f>
        <v>0</v>
      </c>
      <c r="X131" s="214"/>
      <c r="Y131" s="219">
        <f>Y132+Y150+Y160+Y169+Y176+Y186+Y193+Y220+Y238</f>
        <v>0</v>
      </c>
      <c r="Z131" s="214"/>
      <c r="AA131" s="220">
        <f>AA132+AA150+AA160+AA169+AA176+AA186+AA193+AA220+AA238</f>
        <v>0</v>
      </c>
      <c r="AR131" s="221" t="s">
        <v>40</v>
      </c>
      <c r="AT131" s="222" t="s">
        <v>83</v>
      </c>
      <c r="AU131" s="222" t="s">
        <v>84</v>
      </c>
      <c r="AY131" s="221" t="s">
        <v>219</v>
      </c>
      <c r="BK131" s="223">
        <f>BK132+BK150+BK160+BK169+BK176+BK186+BK193+BK220+BK238</f>
        <v>0</v>
      </c>
    </row>
    <row r="132" s="10" customFormat="1" ht="19.92" customHeight="1">
      <c r="B132" s="213"/>
      <c r="C132" s="214"/>
      <c r="D132" s="224" t="s">
        <v>1338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25">
        <f>BK132</f>
        <v>0</v>
      </c>
      <c r="O132" s="226"/>
      <c r="P132" s="226"/>
      <c r="Q132" s="226"/>
      <c r="R132" s="217"/>
      <c r="T132" s="218"/>
      <c r="U132" s="214"/>
      <c r="V132" s="214"/>
      <c r="W132" s="219">
        <f>SUM(W133:W149)</f>
        <v>0</v>
      </c>
      <c r="X132" s="214"/>
      <c r="Y132" s="219">
        <f>SUM(Y133:Y149)</f>
        <v>0</v>
      </c>
      <c r="Z132" s="214"/>
      <c r="AA132" s="220">
        <f>SUM(AA133:AA149)</f>
        <v>0</v>
      </c>
      <c r="AR132" s="221" t="s">
        <v>40</v>
      </c>
      <c r="AT132" s="222" t="s">
        <v>83</v>
      </c>
      <c r="AU132" s="222" t="s">
        <v>40</v>
      </c>
      <c r="AY132" s="221" t="s">
        <v>219</v>
      </c>
      <c r="BK132" s="223">
        <f>SUM(BK133:BK149)</f>
        <v>0</v>
      </c>
    </row>
    <row r="133" s="1" customFormat="1" ht="16.5" customHeight="1">
      <c r="B133" s="45"/>
      <c r="C133" s="227" t="s">
        <v>40</v>
      </c>
      <c r="D133" s="227" t="s">
        <v>220</v>
      </c>
      <c r="E133" s="228" t="s">
        <v>1348</v>
      </c>
      <c r="F133" s="229" t="s">
        <v>1349</v>
      </c>
      <c r="G133" s="229"/>
      <c r="H133" s="229"/>
      <c r="I133" s="229"/>
      <c r="J133" s="230" t="s">
        <v>1350</v>
      </c>
      <c r="K133" s="231">
        <v>1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1351</v>
      </c>
    </row>
    <row r="134" s="1" customFormat="1" ht="38.25" customHeight="1">
      <c r="B134" s="45"/>
      <c r="C134" s="227" t="s">
        <v>93</v>
      </c>
      <c r="D134" s="227" t="s">
        <v>220</v>
      </c>
      <c r="E134" s="228" t="s">
        <v>1352</v>
      </c>
      <c r="F134" s="229" t="s">
        <v>1353</v>
      </c>
      <c r="G134" s="229"/>
      <c r="H134" s="229"/>
      <c r="I134" s="229"/>
      <c r="J134" s="230" t="s">
        <v>1354</v>
      </c>
      <c r="K134" s="231">
        <v>10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224</v>
      </c>
      <c r="AT134" s="21" t="s">
        <v>220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224</v>
      </c>
      <c r="BM134" s="21" t="s">
        <v>1355</v>
      </c>
    </row>
    <row r="135" s="1" customFormat="1" ht="16.5" customHeight="1">
      <c r="B135" s="45"/>
      <c r="C135" s="227" t="s">
        <v>101</v>
      </c>
      <c r="D135" s="227" t="s">
        <v>220</v>
      </c>
      <c r="E135" s="228" t="s">
        <v>1356</v>
      </c>
      <c r="F135" s="229" t="s">
        <v>1357</v>
      </c>
      <c r="G135" s="229"/>
      <c r="H135" s="229"/>
      <c r="I135" s="229"/>
      <c r="J135" s="230" t="s">
        <v>1358</v>
      </c>
      <c r="K135" s="231">
        <v>20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1359</v>
      </c>
    </row>
    <row r="136" s="1" customFormat="1" ht="16.5" customHeight="1">
      <c r="B136" s="45"/>
      <c r="C136" s="227" t="s">
        <v>224</v>
      </c>
      <c r="D136" s="227" t="s">
        <v>220</v>
      </c>
      <c r="E136" s="228" t="s">
        <v>1360</v>
      </c>
      <c r="F136" s="229" t="s">
        <v>1361</v>
      </c>
      <c r="G136" s="229"/>
      <c r="H136" s="229"/>
      <c r="I136" s="229"/>
      <c r="J136" s="230" t="s">
        <v>1358</v>
      </c>
      <c r="K136" s="231">
        <v>10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1362</v>
      </c>
    </row>
    <row r="137" s="1" customFormat="1" ht="25.5" customHeight="1">
      <c r="B137" s="45"/>
      <c r="C137" s="227" t="s">
        <v>236</v>
      </c>
      <c r="D137" s="227" t="s">
        <v>220</v>
      </c>
      <c r="E137" s="228" t="s">
        <v>1363</v>
      </c>
      <c r="F137" s="229" t="s">
        <v>1364</v>
      </c>
      <c r="G137" s="229"/>
      <c r="H137" s="229"/>
      <c r="I137" s="229"/>
      <c r="J137" s="230" t="s">
        <v>1358</v>
      </c>
      <c r="K137" s="231">
        <v>1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224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224</v>
      </c>
      <c r="BM137" s="21" t="s">
        <v>1365</v>
      </c>
    </row>
    <row r="138" s="1" customFormat="1" ht="38.25" customHeight="1">
      <c r="B138" s="45"/>
      <c r="C138" s="227" t="s">
        <v>241</v>
      </c>
      <c r="D138" s="227" t="s">
        <v>220</v>
      </c>
      <c r="E138" s="228" t="s">
        <v>1366</v>
      </c>
      <c r="F138" s="229" t="s">
        <v>1367</v>
      </c>
      <c r="G138" s="229"/>
      <c r="H138" s="229"/>
      <c r="I138" s="229"/>
      <c r="J138" s="230" t="s">
        <v>1358</v>
      </c>
      <c r="K138" s="231">
        <v>31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1368</v>
      </c>
    </row>
    <row r="139" s="1" customFormat="1" ht="25.5" customHeight="1">
      <c r="B139" s="45"/>
      <c r="C139" s="227" t="s">
        <v>245</v>
      </c>
      <c r="D139" s="227" t="s">
        <v>220</v>
      </c>
      <c r="E139" s="228" t="s">
        <v>1369</v>
      </c>
      <c r="F139" s="229" t="s">
        <v>1370</v>
      </c>
      <c r="G139" s="229"/>
      <c r="H139" s="229"/>
      <c r="I139" s="229"/>
      <c r="J139" s="230" t="s">
        <v>429</v>
      </c>
      <c r="K139" s="231">
        <v>35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224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1371</v>
      </c>
    </row>
    <row r="140" s="1" customFormat="1" ht="25.5" customHeight="1">
      <c r="B140" s="45"/>
      <c r="C140" s="227" t="s">
        <v>249</v>
      </c>
      <c r="D140" s="227" t="s">
        <v>220</v>
      </c>
      <c r="E140" s="228" t="s">
        <v>1372</v>
      </c>
      <c r="F140" s="229" t="s">
        <v>1373</v>
      </c>
      <c r="G140" s="229"/>
      <c r="H140" s="229"/>
      <c r="I140" s="229"/>
      <c r="J140" s="230" t="s">
        <v>429</v>
      </c>
      <c r="K140" s="231">
        <v>10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224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224</v>
      </c>
      <c r="BM140" s="21" t="s">
        <v>1374</v>
      </c>
    </row>
    <row r="141" s="1" customFormat="1" ht="25.5" customHeight="1">
      <c r="B141" s="45"/>
      <c r="C141" s="227" t="s">
        <v>253</v>
      </c>
      <c r="D141" s="227" t="s">
        <v>220</v>
      </c>
      <c r="E141" s="228" t="s">
        <v>1375</v>
      </c>
      <c r="F141" s="229" t="s">
        <v>1376</v>
      </c>
      <c r="G141" s="229"/>
      <c r="H141" s="229"/>
      <c r="I141" s="229"/>
      <c r="J141" s="230" t="s">
        <v>429</v>
      </c>
      <c r="K141" s="231">
        <v>2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224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224</v>
      </c>
      <c r="BM141" s="21" t="s">
        <v>1377</v>
      </c>
    </row>
    <row r="142" s="1" customFormat="1" ht="25.5" customHeight="1">
      <c r="B142" s="45"/>
      <c r="C142" s="227" t="s">
        <v>257</v>
      </c>
      <c r="D142" s="227" t="s">
        <v>220</v>
      </c>
      <c r="E142" s="228" t="s">
        <v>1378</v>
      </c>
      <c r="F142" s="229" t="s">
        <v>1379</v>
      </c>
      <c r="G142" s="229"/>
      <c r="H142" s="229"/>
      <c r="I142" s="229"/>
      <c r="J142" s="230" t="s">
        <v>429</v>
      </c>
      <c r="K142" s="231">
        <v>12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224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224</v>
      </c>
      <c r="BM142" s="21" t="s">
        <v>1380</v>
      </c>
    </row>
    <row r="143" s="1" customFormat="1" ht="25.5" customHeight="1">
      <c r="B143" s="45"/>
      <c r="C143" s="227" t="s">
        <v>261</v>
      </c>
      <c r="D143" s="227" t="s">
        <v>220</v>
      </c>
      <c r="E143" s="228" t="s">
        <v>1381</v>
      </c>
      <c r="F143" s="229" t="s">
        <v>1382</v>
      </c>
      <c r="G143" s="229"/>
      <c r="H143" s="229"/>
      <c r="I143" s="229"/>
      <c r="J143" s="230" t="s">
        <v>429</v>
      </c>
      <c r="K143" s="231">
        <v>7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224</v>
      </c>
      <c r="AT143" s="21" t="s">
        <v>220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224</v>
      </c>
      <c r="BM143" s="21" t="s">
        <v>1383</v>
      </c>
    </row>
    <row r="144" s="1" customFormat="1" ht="16.5" customHeight="1">
      <c r="B144" s="45"/>
      <c r="C144" s="227" t="s">
        <v>265</v>
      </c>
      <c r="D144" s="227" t="s">
        <v>220</v>
      </c>
      <c r="E144" s="228" t="s">
        <v>1384</v>
      </c>
      <c r="F144" s="229" t="s">
        <v>1385</v>
      </c>
      <c r="G144" s="229"/>
      <c r="H144" s="229"/>
      <c r="I144" s="229"/>
      <c r="J144" s="230" t="s">
        <v>429</v>
      </c>
      <c r="K144" s="231">
        <v>40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224</v>
      </c>
      <c r="AT144" s="21" t="s">
        <v>220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224</v>
      </c>
      <c r="BM144" s="21" t="s">
        <v>1386</v>
      </c>
    </row>
    <row r="145" s="1" customFormat="1" ht="16.5" customHeight="1">
      <c r="B145" s="45"/>
      <c r="C145" s="227" t="s">
        <v>270</v>
      </c>
      <c r="D145" s="227" t="s">
        <v>220</v>
      </c>
      <c r="E145" s="228" t="s">
        <v>1387</v>
      </c>
      <c r="F145" s="229" t="s">
        <v>1388</v>
      </c>
      <c r="G145" s="229"/>
      <c r="H145" s="229"/>
      <c r="I145" s="229"/>
      <c r="J145" s="230" t="s">
        <v>429</v>
      </c>
      <c r="K145" s="231">
        <v>10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224</v>
      </c>
      <c r="AT145" s="21" t="s">
        <v>220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224</v>
      </c>
      <c r="BM145" s="21" t="s">
        <v>1389</v>
      </c>
    </row>
    <row r="146" s="1" customFormat="1" ht="16.5" customHeight="1">
      <c r="B146" s="45"/>
      <c r="C146" s="227" t="s">
        <v>275</v>
      </c>
      <c r="D146" s="227" t="s">
        <v>220</v>
      </c>
      <c r="E146" s="228" t="s">
        <v>1390</v>
      </c>
      <c r="F146" s="229" t="s">
        <v>1391</v>
      </c>
      <c r="G146" s="229"/>
      <c r="H146" s="229"/>
      <c r="I146" s="229"/>
      <c r="J146" s="230" t="s">
        <v>429</v>
      </c>
      <c r="K146" s="231">
        <v>10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224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224</v>
      </c>
      <c r="BM146" s="21" t="s">
        <v>1392</v>
      </c>
    </row>
    <row r="147" s="1" customFormat="1" ht="16.5" customHeight="1">
      <c r="B147" s="45"/>
      <c r="C147" s="227" t="s">
        <v>11</v>
      </c>
      <c r="D147" s="227" t="s">
        <v>220</v>
      </c>
      <c r="E147" s="228" t="s">
        <v>1393</v>
      </c>
      <c r="F147" s="229" t="s">
        <v>1394</v>
      </c>
      <c r="G147" s="229"/>
      <c r="H147" s="229"/>
      <c r="I147" s="229"/>
      <c r="J147" s="230" t="s">
        <v>429</v>
      </c>
      <c r="K147" s="231">
        <v>2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224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224</v>
      </c>
      <c r="BM147" s="21" t="s">
        <v>1395</v>
      </c>
    </row>
    <row r="148" s="1" customFormat="1" ht="51" customHeight="1">
      <c r="B148" s="45"/>
      <c r="C148" s="227" t="s">
        <v>268</v>
      </c>
      <c r="D148" s="227" t="s">
        <v>220</v>
      </c>
      <c r="E148" s="228" t="s">
        <v>1396</v>
      </c>
      <c r="F148" s="229" t="s">
        <v>1397</v>
      </c>
      <c r="G148" s="229"/>
      <c r="H148" s="229"/>
      <c r="I148" s="229"/>
      <c r="J148" s="230" t="s">
        <v>223</v>
      </c>
      <c r="K148" s="231">
        <v>15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224</v>
      </c>
      <c r="AT148" s="21" t="s">
        <v>220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224</v>
      </c>
      <c r="BM148" s="21" t="s">
        <v>1398</v>
      </c>
    </row>
    <row r="149" s="1" customFormat="1" ht="25.5" customHeight="1">
      <c r="B149" s="45"/>
      <c r="C149" s="227" t="s">
        <v>354</v>
      </c>
      <c r="D149" s="227" t="s">
        <v>220</v>
      </c>
      <c r="E149" s="228" t="s">
        <v>1399</v>
      </c>
      <c r="F149" s="229" t="s">
        <v>1400</v>
      </c>
      <c r="G149" s="229"/>
      <c r="H149" s="229"/>
      <c r="I149" s="229"/>
      <c r="J149" s="230" t="s">
        <v>1354</v>
      </c>
      <c r="K149" s="231">
        <v>1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224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224</v>
      </c>
      <c r="BM149" s="21" t="s">
        <v>1401</v>
      </c>
    </row>
    <row r="150" s="10" customFormat="1" ht="29.88" customHeight="1">
      <c r="B150" s="213"/>
      <c r="C150" s="214"/>
      <c r="D150" s="224" t="s">
        <v>1339</v>
      </c>
      <c r="E150" s="224"/>
      <c r="F150" s="224"/>
      <c r="G150" s="224"/>
      <c r="H150" s="224"/>
      <c r="I150" s="224"/>
      <c r="J150" s="224"/>
      <c r="K150" s="224"/>
      <c r="L150" s="224"/>
      <c r="M150" s="224"/>
      <c r="N150" s="238">
        <f>BK150</f>
        <v>0</v>
      </c>
      <c r="O150" s="239"/>
      <c r="P150" s="239"/>
      <c r="Q150" s="239"/>
      <c r="R150" s="217"/>
      <c r="T150" s="218"/>
      <c r="U150" s="214"/>
      <c r="V150" s="214"/>
      <c r="W150" s="219">
        <f>SUM(W151:W159)</f>
        <v>0</v>
      </c>
      <c r="X150" s="214"/>
      <c r="Y150" s="219">
        <f>SUM(Y151:Y159)</f>
        <v>0</v>
      </c>
      <c r="Z150" s="214"/>
      <c r="AA150" s="220">
        <f>SUM(AA151:AA159)</f>
        <v>0</v>
      </c>
      <c r="AR150" s="221" t="s">
        <v>40</v>
      </c>
      <c r="AT150" s="222" t="s">
        <v>83</v>
      </c>
      <c r="AU150" s="222" t="s">
        <v>40</v>
      </c>
      <c r="AY150" s="221" t="s">
        <v>219</v>
      </c>
      <c r="BK150" s="223">
        <f>SUM(BK151:BK159)</f>
        <v>0</v>
      </c>
    </row>
    <row r="151" s="1" customFormat="1" ht="16.5" customHeight="1">
      <c r="B151" s="45"/>
      <c r="C151" s="227" t="s">
        <v>358</v>
      </c>
      <c r="D151" s="227" t="s">
        <v>220</v>
      </c>
      <c r="E151" s="228" t="s">
        <v>1402</v>
      </c>
      <c r="F151" s="229" t="s">
        <v>1403</v>
      </c>
      <c r="G151" s="229"/>
      <c r="H151" s="229"/>
      <c r="I151" s="229"/>
      <c r="J151" s="230" t="s">
        <v>1350</v>
      </c>
      <c r="K151" s="231">
        <v>1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224</v>
      </c>
      <c r="AT151" s="21" t="s">
        <v>220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224</v>
      </c>
      <c r="BM151" s="21" t="s">
        <v>1404</v>
      </c>
    </row>
    <row r="152" s="1" customFormat="1" ht="63.75" customHeight="1">
      <c r="B152" s="45"/>
      <c r="C152" s="227" t="s">
        <v>362</v>
      </c>
      <c r="D152" s="227" t="s">
        <v>220</v>
      </c>
      <c r="E152" s="228" t="s">
        <v>1405</v>
      </c>
      <c r="F152" s="229" t="s">
        <v>1406</v>
      </c>
      <c r="G152" s="229"/>
      <c r="H152" s="229"/>
      <c r="I152" s="229"/>
      <c r="J152" s="230" t="s">
        <v>1354</v>
      </c>
      <c r="K152" s="231">
        <v>2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224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224</v>
      </c>
      <c r="BM152" s="21" t="s">
        <v>1407</v>
      </c>
    </row>
    <row r="153" s="1" customFormat="1" ht="25.5" customHeight="1">
      <c r="B153" s="45"/>
      <c r="C153" s="227" t="s">
        <v>366</v>
      </c>
      <c r="D153" s="227" t="s">
        <v>220</v>
      </c>
      <c r="E153" s="228" t="s">
        <v>1408</v>
      </c>
      <c r="F153" s="229" t="s">
        <v>1409</v>
      </c>
      <c r="G153" s="229"/>
      <c r="H153" s="229"/>
      <c r="I153" s="229"/>
      <c r="J153" s="230" t="s">
        <v>1354</v>
      </c>
      <c r="K153" s="231">
        <v>2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224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224</v>
      </c>
      <c r="BM153" s="21" t="s">
        <v>1410</v>
      </c>
    </row>
    <row r="154" s="1" customFormat="1" ht="25.5" customHeight="1">
      <c r="B154" s="45"/>
      <c r="C154" s="227" t="s">
        <v>10</v>
      </c>
      <c r="D154" s="227" t="s">
        <v>220</v>
      </c>
      <c r="E154" s="228" t="s">
        <v>1411</v>
      </c>
      <c r="F154" s="229" t="s">
        <v>1412</v>
      </c>
      <c r="G154" s="229"/>
      <c r="H154" s="229"/>
      <c r="I154" s="229"/>
      <c r="J154" s="230" t="s">
        <v>1354</v>
      </c>
      <c r="K154" s="231">
        <v>2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224</v>
      </c>
      <c r="AT154" s="21" t="s">
        <v>220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224</v>
      </c>
      <c r="BM154" s="21" t="s">
        <v>1413</v>
      </c>
    </row>
    <row r="155" s="1" customFormat="1" ht="25.5" customHeight="1">
      <c r="B155" s="45"/>
      <c r="C155" s="227" t="s">
        <v>374</v>
      </c>
      <c r="D155" s="227" t="s">
        <v>220</v>
      </c>
      <c r="E155" s="228" t="s">
        <v>1414</v>
      </c>
      <c r="F155" s="229" t="s">
        <v>1415</v>
      </c>
      <c r="G155" s="229"/>
      <c r="H155" s="229"/>
      <c r="I155" s="229"/>
      <c r="J155" s="230" t="s">
        <v>429</v>
      </c>
      <c r="K155" s="231">
        <v>3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224</v>
      </c>
      <c r="AT155" s="21" t="s">
        <v>220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224</v>
      </c>
      <c r="BM155" s="21" t="s">
        <v>1416</v>
      </c>
    </row>
    <row r="156" s="1" customFormat="1" ht="51" customHeight="1">
      <c r="B156" s="45"/>
      <c r="C156" s="227" t="s">
        <v>378</v>
      </c>
      <c r="D156" s="227" t="s">
        <v>220</v>
      </c>
      <c r="E156" s="228" t="s">
        <v>1417</v>
      </c>
      <c r="F156" s="229" t="s">
        <v>1418</v>
      </c>
      <c r="G156" s="229"/>
      <c r="H156" s="229"/>
      <c r="I156" s="229"/>
      <c r="J156" s="230" t="s">
        <v>223</v>
      </c>
      <c r="K156" s="231">
        <v>6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224</v>
      </c>
      <c r="AT156" s="21" t="s">
        <v>220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224</v>
      </c>
      <c r="BM156" s="21" t="s">
        <v>1419</v>
      </c>
    </row>
    <row r="157" s="1" customFormat="1" ht="25.5" customHeight="1">
      <c r="B157" s="45"/>
      <c r="C157" s="227" t="s">
        <v>382</v>
      </c>
      <c r="D157" s="227" t="s">
        <v>220</v>
      </c>
      <c r="E157" s="228" t="s">
        <v>1420</v>
      </c>
      <c r="F157" s="229" t="s">
        <v>1421</v>
      </c>
      <c r="G157" s="229"/>
      <c r="H157" s="229"/>
      <c r="I157" s="229"/>
      <c r="J157" s="230" t="s">
        <v>1358</v>
      </c>
      <c r="K157" s="231">
        <v>2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224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224</v>
      </c>
      <c r="BM157" s="21" t="s">
        <v>1422</v>
      </c>
    </row>
    <row r="158" s="1" customFormat="1" ht="16.5" customHeight="1">
      <c r="B158" s="45"/>
      <c r="C158" s="227" t="s">
        <v>386</v>
      </c>
      <c r="D158" s="227" t="s">
        <v>220</v>
      </c>
      <c r="E158" s="228" t="s">
        <v>1423</v>
      </c>
      <c r="F158" s="229" t="s">
        <v>1424</v>
      </c>
      <c r="G158" s="229"/>
      <c r="H158" s="229"/>
      <c r="I158" s="229"/>
      <c r="J158" s="230" t="s">
        <v>1358</v>
      </c>
      <c r="K158" s="231">
        <v>4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224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224</v>
      </c>
      <c r="BM158" s="21" t="s">
        <v>1425</v>
      </c>
    </row>
    <row r="159" s="1" customFormat="1" ht="25.5" customHeight="1">
      <c r="B159" s="45"/>
      <c r="C159" s="227" t="s">
        <v>390</v>
      </c>
      <c r="D159" s="227" t="s">
        <v>220</v>
      </c>
      <c r="E159" s="228" t="s">
        <v>1426</v>
      </c>
      <c r="F159" s="229" t="s">
        <v>1427</v>
      </c>
      <c r="G159" s="229"/>
      <c r="H159" s="229"/>
      <c r="I159" s="229"/>
      <c r="J159" s="230" t="s">
        <v>1358</v>
      </c>
      <c r="K159" s="231">
        <v>2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224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224</v>
      </c>
      <c r="BM159" s="21" t="s">
        <v>1428</v>
      </c>
    </row>
    <row r="160" s="10" customFormat="1" ht="29.88" customHeight="1">
      <c r="B160" s="213"/>
      <c r="C160" s="214"/>
      <c r="D160" s="224" t="s">
        <v>1340</v>
      </c>
      <c r="E160" s="224"/>
      <c r="F160" s="224"/>
      <c r="G160" s="224"/>
      <c r="H160" s="224"/>
      <c r="I160" s="224"/>
      <c r="J160" s="224"/>
      <c r="K160" s="224"/>
      <c r="L160" s="224"/>
      <c r="M160" s="224"/>
      <c r="N160" s="238">
        <f>BK160</f>
        <v>0</v>
      </c>
      <c r="O160" s="239"/>
      <c r="P160" s="239"/>
      <c r="Q160" s="239"/>
      <c r="R160" s="217"/>
      <c r="T160" s="218"/>
      <c r="U160" s="214"/>
      <c r="V160" s="214"/>
      <c r="W160" s="219">
        <f>SUM(W161:W168)</f>
        <v>0</v>
      </c>
      <c r="X160" s="214"/>
      <c r="Y160" s="219">
        <f>SUM(Y161:Y168)</f>
        <v>0</v>
      </c>
      <c r="Z160" s="214"/>
      <c r="AA160" s="220">
        <f>SUM(AA161:AA168)</f>
        <v>0</v>
      </c>
      <c r="AR160" s="221" t="s">
        <v>40</v>
      </c>
      <c r="AT160" s="222" t="s">
        <v>83</v>
      </c>
      <c r="AU160" s="222" t="s">
        <v>40</v>
      </c>
      <c r="AY160" s="221" t="s">
        <v>219</v>
      </c>
      <c r="BK160" s="223">
        <f>SUM(BK161:BK168)</f>
        <v>0</v>
      </c>
    </row>
    <row r="161" s="1" customFormat="1" ht="16.5" customHeight="1">
      <c r="B161" s="45"/>
      <c r="C161" s="227" t="s">
        <v>394</v>
      </c>
      <c r="D161" s="227" t="s">
        <v>220</v>
      </c>
      <c r="E161" s="228" t="s">
        <v>1429</v>
      </c>
      <c r="F161" s="229" t="s">
        <v>1430</v>
      </c>
      <c r="G161" s="229"/>
      <c r="H161" s="229"/>
      <c r="I161" s="229"/>
      <c r="J161" s="230" t="s">
        <v>1350</v>
      </c>
      <c r="K161" s="231">
        <v>1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224</v>
      </c>
      <c r="AT161" s="21" t="s">
        <v>220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224</v>
      </c>
      <c r="BM161" s="21" t="s">
        <v>1431</v>
      </c>
    </row>
    <row r="162" s="1" customFormat="1" ht="38.25" customHeight="1">
      <c r="B162" s="45"/>
      <c r="C162" s="227" t="s">
        <v>398</v>
      </c>
      <c r="D162" s="227" t="s">
        <v>220</v>
      </c>
      <c r="E162" s="228" t="s">
        <v>1432</v>
      </c>
      <c r="F162" s="229" t="s">
        <v>1433</v>
      </c>
      <c r="G162" s="229"/>
      <c r="H162" s="229"/>
      <c r="I162" s="229"/>
      <c r="J162" s="230" t="s">
        <v>1358</v>
      </c>
      <c r="K162" s="231">
        <v>1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224</v>
      </c>
      <c r="AT162" s="21" t="s">
        <v>220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224</v>
      </c>
      <c r="BM162" s="21" t="s">
        <v>1434</v>
      </c>
    </row>
    <row r="163" s="1" customFormat="1" ht="25.5" customHeight="1">
      <c r="B163" s="45"/>
      <c r="C163" s="227" t="s">
        <v>402</v>
      </c>
      <c r="D163" s="227" t="s">
        <v>220</v>
      </c>
      <c r="E163" s="228" t="s">
        <v>1435</v>
      </c>
      <c r="F163" s="229" t="s">
        <v>1436</v>
      </c>
      <c r="G163" s="229"/>
      <c r="H163" s="229"/>
      <c r="I163" s="229"/>
      <c r="J163" s="230" t="s">
        <v>1358</v>
      </c>
      <c r="K163" s="231">
        <v>1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224</v>
      </c>
      <c r="AT163" s="21" t="s">
        <v>220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224</v>
      </c>
      <c r="BM163" s="21" t="s">
        <v>1437</v>
      </c>
    </row>
    <row r="164" s="1" customFormat="1" ht="16.5" customHeight="1">
      <c r="B164" s="45"/>
      <c r="C164" s="227" t="s">
        <v>406</v>
      </c>
      <c r="D164" s="227" t="s">
        <v>220</v>
      </c>
      <c r="E164" s="228" t="s">
        <v>1438</v>
      </c>
      <c r="F164" s="229" t="s">
        <v>1439</v>
      </c>
      <c r="G164" s="229"/>
      <c r="H164" s="229"/>
      <c r="I164" s="229"/>
      <c r="J164" s="230" t="s">
        <v>1358</v>
      </c>
      <c r="K164" s="231">
        <v>2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224</v>
      </c>
      <c r="AT164" s="21" t="s">
        <v>220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224</v>
      </c>
      <c r="BM164" s="21" t="s">
        <v>1440</v>
      </c>
    </row>
    <row r="165" s="1" customFormat="1" ht="38.25" customHeight="1">
      <c r="B165" s="45"/>
      <c r="C165" s="227" t="s">
        <v>410</v>
      </c>
      <c r="D165" s="227" t="s">
        <v>220</v>
      </c>
      <c r="E165" s="228" t="s">
        <v>1441</v>
      </c>
      <c r="F165" s="229" t="s">
        <v>1442</v>
      </c>
      <c r="G165" s="229"/>
      <c r="H165" s="229"/>
      <c r="I165" s="229"/>
      <c r="J165" s="230" t="s">
        <v>1358</v>
      </c>
      <c r="K165" s="231">
        <v>1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224</v>
      </c>
      <c r="AT165" s="21" t="s">
        <v>220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224</v>
      </c>
      <c r="BM165" s="21" t="s">
        <v>1443</v>
      </c>
    </row>
    <row r="166" s="1" customFormat="1" ht="25.5" customHeight="1">
      <c r="B166" s="45"/>
      <c r="C166" s="227" t="s">
        <v>414</v>
      </c>
      <c r="D166" s="227" t="s">
        <v>220</v>
      </c>
      <c r="E166" s="228" t="s">
        <v>1444</v>
      </c>
      <c r="F166" s="229" t="s">
        <v>1445</v>
      </c>
      <c r="G166" s="229"/>
      <c r="H166" s="229"/>
      <c r="I166" s="229"/>
      <c r="J166" s="230" t="s">
        <v>1358</v>
      </c>
      <c r="K166" s="231">
        <v>1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224</v>
      </c>
      <c r="AT166" s="21" t="s">
        <v>220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224</v>
      </c>
      <c r="BM166" s="21" t="s">
        <v>1446</v>
      </c>
    </row>
    <row r="167" s="1" customFormat="1" ht="25.5" customHeight="1">
      <c r="B167" s="45"/>
      <c r="C167" s="227" t="s">
        <v>418</v>
      </c>
      <c r="D167" s="227" t="s">
        <v>220</v>
      </c>
      <c r="E167" s="228" t="s">
        <v>1447</v>
      </c>
      <c r="F167" s="229" t="s">
        <v>1448</v>
      </c>
      <c r="G167" s="229"/>
      <c r="H167" s="229"/>
      <c r="I167" s="229"/>
      <c r="J167" s="230" t="s">
        <v>1358</v>
      </c>
      <c r="K167" s="231">
        <v>1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22</v>
      </c>
      <c r="U167" s="55" t="s">
        <v>49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224</v>
      </c>
      <c r="AT167" s="21" t="s">
        <v>220</v>
      </c>
      <c r="AU167" s="21" t="s">
        <v>93</v>
      </c>
      <c r="AY167" s="21" t="s">
        <v>219</v>
      </c>
      <c r="BE167" s="152">
        <f>IF(U167="základní",N167,0)</f>
        <v>0</v>
      </c>
      <c r="BF167" s="152">
        <f>IF(U167="snížená",N167,0)</f>
        <v>0</v>
      </c>
      <c r="BG167" s="152">
        <f>IF(U167="zákl. přenesená",N167,0)</f>
        <v>0</v>
      </c>
      <c r="BH167" s="152">
        <f>IF(U167="sníž. přenesená",N167,0)</f>
        <v>0</v>
      </c>
      <c r="BI167" s="152">
        <f>IF(U167="nulová",N167,0)</f>
        <v>0</v>
      </c>
      <c r="BJ167" s="21" t="s">
        <v>40</v>
      </c>
      <c r="BK167" s="152">
        <f>ROUND(L167*K167,2)</f>
        <v>0</v>
      </c>
      <c r="BL167" s="21" t="s">
        <v>224</v>
      </c>
      <c r="BM167" s="21" t="s">
        <v>1449</v>
      </c>
    </row>
    <row r="168" s="1" customFormat="1" ht="38.25" customHeight="1">
      <c r="B168" s="45"/>
      <c r="C168" s="227" t="s">
        <v>422</v>
      </c>
      <c r="D168" s="227" t="s">
        <v>220</v>
      </c>
      <c r="E168" s="228" t="s">
        <v>1450</v>
      </c>
      <c r="F168" s="229" t="s">
        <v>1451</v>
      </c>
      <c r="G168" s="229"/>
      <c r="H168" s="229"/>
      <c r="I168" s="229"/>
      <c r="J168" s="230" t="s">
        <v>1354</v>
      </c>
      <c r="K168" s="231">
        <v>2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224</v>
      </c>
      <c r="AT168" s="21" t="s">
        <v>220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224</v>
      </c>
      <c r="BM168" s="21" t="s">
        <v>1452</v>
      </c>
    </row>
    <row r="169" s="10" customFormat="1" ht="29.88" customHeight="1">
      <c r="B169" s="213"/>
      <c r="C169" s="214"/>
      <c r="D169" s="224" t="s">
        <v>1341</v>
      </c>
      <c r="E169" s="224"/>
      <c r="F169" s="224"/>
      <c r="G169" s="224"/>
      <c r="H169" s="224"/>
      <c r="I169" s="224"/>
      <c r="J169" s="224"/>
      <c r="K169" s="224"/>
      <c r="L169" s="224"/>
      <c r="M169" s="224"/>
      <c r="N169" s="238">
        <f>BK169</f>
        <v>0</v>
      </c>
      <c r="O169" s="239"/>
      <c r="P169" s="239"/>
      <c r="Q169" s="239"/>
      <c r="R169" s="217"/>
      <c r="T169" s="218"/>
      <c r="U169" s="214"/>
      <c r="V169" s="214"/>
      <c r="W169" s="219">
        <f>SUM(W170:W175)</f>
        <v>0</v>
      </c>
      <c r="X169" s="214"/>
      <c r="Y169" s="219">
        <f>SUM(Y170:Y175)</f>
        <v>0</v>
      </c>
      <c r="Z169" s="214"/>
      <c r="AA169" s="220">
        <f>SUM(AA170:AA175)</f>
        <v>0</v>
      </c>
      <c r="AR169" s="221" t="s">
        <v>40</v>
      </c>
      <c r="AT169" s="222" t="s">
        <v>83</v>
      </c>
      <c r="AU169" s="222" t="s">
        <v>40</v>
      </c>
      <c r="AY169" s="221" t="s">
        <v>219</v>
      </c>
      <c r="BK169" s="223">
        <f>SUM(BK170:BK175)</f>
        <v>0</v>
      </c>
    </row>
    <row r="170" s="1" customFormat="1" ht="16.5" customHeight="1">
      <c r="B170" s="45"/>
      <c r="C170" s="227" t="s">
        <v>426</v>
      </c>
      <c r="D170" s="227" t="s">
        <v>220</v>
      </c>
      <c r="E170" s="228" t="s">
        <v>1453</v>
      </c>
      <c r="F170" s="229" t="s">
        <v>1454</v>
      </c>
      <c r="G170" s="229"/>
      <c r="H170" s="229"/>
      <c r="I170" s="229"/>
      <c r="J170" s="230" t="s">
        <v>1350</v>
      </c>
      <c r="K170" s="231">
        <v>1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224</v>
      </c>
      <c r="AT170" s="21" t="s">
        <v>220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224</v>
      </c>
      <c r="BM170" s="21" t="s">
        <v>1455</v>
      </c>
    </row>
    <row r="171" s="1" customFormat="1" ht="38.25" customHeight="1">
      <c r="B171" s="45"/>
      <c r="C171" s="227" t="s">
        <v>431</v>
      </c>
      <c r="D171" s="227" t="s">
        <v>220</v>
      </c>
      <c r="E171" s="228" t="s">
        <v>1456</v>
      </c>
      <c r="F171" s="229" t="s">
        <v>1457</v>
      </c>
      <c r="G171" s="229"/>
      <c r="H171" s="229"/>
      <c r="I171" s="229"/>
      <c r="J171" s="230" t="s">
        <v>1354</v>
      </c>
      <c r="K171" s="231">
        <v>1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224</v>
      </c>
      <c r="AT171" s="21" t="s">
        <v>220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224</v>
      </c>
      <c r="BM171" s="21" t="s">
        <v>1458</v>
      </c>
    </row>
    <row r="172" s="1" customFormat="1" ht="38.25" customHeight="1">
      <c r="B172" s="45"/>
      <c r="C172" s="227" t="s">
        <v>435</v>
      </c>
      <c r="D172" s="227" t="s">
        <v>220</v>
      </c>
      <c r="E172" s="228" t="s">
        <v>1459</v>
      </c>
      <c r="F172" s="229" t="s">
        <v>1460</v>
      </c>
      <c r="G172" s="229"/>
      <c r="H172" s="229"/>
      <c r="I172" s="229"/>
      <c r="J172" s="230" t="s">
        <v>1354</v>
      </c>
      <c r="K172" s="231">
        <v>1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224</v>
      </c>
      <c r="AT172" s="21" t="s">
        <v>220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224</v>
      </c>
      <c r="BM172" s="21" t="s">
        <v>1461</v>
      </c>
    </row>
    <row r="173" s="1" customFormat="1" ht="38.25" customHeight="1">
      <c r="B173" s="45"/>
      <c r="C173" s="227" t="s">
        <v>439</v>
      </c>
      <c r="D173" s="227" t="s">
        <v>220</v>
      </c>
      <c r="E173" s="228" t="s">
        <v>1462</v>
      </c>
      <c r="F173" s="229" t="s">
        <v>1463</v>
      </c>
      <c r="G173" s="229"/>
      <c r="H173" s="229"/>
      <c r="I173" s="229"/>
      <c r="J173" s="230" t="s">
        <v>429</v>
      </c>
      <c r="K173" s="231">
        <v>15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22</v>
      </c>
      <c r="U173" s="55" t="s">
        <v>49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224</v>
      </c>
      <c r="AT173" s="21" t="s">
        <v>220</v>
      </c>
      <c r="AU173" s="21" t="s">
        <v>93</v>
      </c>
      <c r="AY173" s="21" t="s">
        <v>219</v>
      </c>
      <c r="BE173" s="152">
        <f>IF(U173="základní",N173,0)</f>
        <v>0</v>
      </c>
      <c r="BF173" s="152">
        <f>IF(U173="snížená",N173,0)</f>
        <v>0</v>
      </c>
      <c r="BG173" s="152">
        <f>IF(U173="zákl. přenesená",N173,0)</f>
        <v>0</v>
      </c>
      <c r="BH173" s="152">
        <f>IF(U173="sníž. přenesená",N173,0)</f>
        <v>0</v>
      </c>
      <c r="BI173" s="152">
        <f>IF(U173="nulová",N173,0)</f>
        <v>0</v>
      </c>
      <c r="BJ173" s="21" t="s">
        <v>40</v>
      </c>
      <c r="BK173" s="152">
        <f>ROUND(L173*K173,2)</f>
        <v>0</v>
      </c>
      <c r="BL173" s="21" t="s">
        <v>224</v>
      </c>
      <c r="BM173" s="21" t="s">
        <v>1464</v>
      </c>
    </row>
    <row r="174" s="1" customFormat="1" ht="25.5" customHeight="1">
      <c r="B174" s="45"/>
      <c r="C174" s="227" t="s">
        <v>443</v>
      </c>
      <c r="D174" s="227" t="s">
        <v>220</v>
      </c>
      <c r="E174" s="228" t="s">
        <v>1465</v>
      </c>
      <c r="F174" s="229" t="s">
        <v>1466</v>
      </c>
      <c r="G174" s="229"/>
      <c r="H174" s="229"/>
      <c r="I174" s="229"/>
      <c r="J174" s="230" t="s">
        <v>429</v>
      </c>
      <c r="K174" s="231">
        <v>4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22</v>
      </c>
      <c r="U174" s="55" t="s">
        <v>49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224</v>
      </c>
      <c r="AT174" s="21" t="s">
        <v>220</v>
      </c>
      <c r="AU174" s="21" t="s">
        <v>93</v>
      </c>
      <c r="AY174" s="21" t="s">
        <v>219</v>
      </c>
      <c r="BE174" s="152">
        <f>IF(U174="základní",N174,0)</f>
        <v>0</v>
      </c>
      <c r="BF174" s="152">
        <f>IF(U174="snížená",N174,0)</f>
        <v>0</v>
      </c>
      <c r="BG174" s="152">
        <f>IF(U174="zákl. přenesená",N174,0)</f>
        <v>0</v>
      </c>
      <c r="BH174" s="152">
        <f>IF(U174="sníž. přenesená",N174,0)</f>
        <v>0</v>
      </c>
      <c r="BI174" s="152">
        <f>IF(U174="nulová",N174,0)</f>
        <v>0</v>
      </c>
      <c r="BJ174" s="21" t="s">
        <v>40</v>
      </c>
      <c r="BK174" s="152">
        <f>ROUND(L174*K174,2)</f>
        <v>0</v>
      </c>
      <c r="BL174" s="21" t="s">
        <v>224</v>
      </c>
      <c r="BM174" s="21" t="s">
        <v>1467</v>
      </c>
    </row>
    <row r="175" s="1" customFormat="1" ht="25.5" customHeight="1">
      <c r="B175" s="45"/>
      <c r="C175" s="227" t="s">
        <v>447</v>
      </c>
      <c r="D175" s="227" t="s">
        <v>220</v>
      </c>
      <c r="E175" s="228" t="s">
        <v>1468</v>
      </c>
      <c r="F175" s="229" t="s">
        <v>1469</v>
      </c>
      <c r="G175" s="229"/>
      <c r="H175" s="229"/>
      <c r="I175" s="229"/>
      <c r="J175" s="230" t="s">
        <v>1358</v>
      </c>
      <c r="K175" s="231">
        <v>2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22</v>
      </c>
      <c r="U175" s="55" t="s">
        <v>49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224</v>
      </c>
      <c r="AT175" s="21" t="s">
        <v>220</v>
      </c>
      <c r="AU175" s="21" t="s">
        <v>93</v>
      </c>
      <c r="AY175" s="21" t="s">
        <v>219</v>
      </c>
      <c r="BE175" s="152">
        <f>IF(U175="základní",N175,0)</f>
        <v>0</v>
      </c>
      <c r="BF175" s="152">
        <f>IF(U175="snížená",N175,0)</f>
        <v>0</v>
      </c>
      <c r="BG175" s="152">
        <f>IF(U175="zákl. přenesená",N175,0)</f>
        <v>0</v>
      </c>
      <c r="BH175" s="152">
        <f>IF(U175="sníž. přenesená",N175,0)</f>
        <v>0</v>
      </c>
      <c r="BI175" s="152">
        <f>IF(U175="nulová",N175,0)</f>
        <v>0</v>
      </c>
      <c r="BJ175" s="21" t="s">
        <v>40</v>
      </c>
      <c r="BK175" s="152">
        <f>ROUND(L175*K175,2)</f>
        <v>0</v>
      </c>
      <c r="BL175" s="21" t="s">
        <v>224</v>
      </c>
      <c r="BM175" s="21" t="s">
        <v>1470</v>
      </c>
    </row>
    <row r="176" s="10" customFormat="1" ht="29.88" customHeight="1">
      <c r="B176" s="213"/>
      <c r="C176" s="214"/>
      <c r="D176" s="224" t="s">
        <v>1342</v>
      </c>
      <c r="E176" s="224"/>
      <c r="F176" s="224"/>
      <c r="G176" s="224"/>
      <c r="H176" s="224"/>
      <c r="I176" s="224"/>
      <c r="J176" s="224"/>
      <c r="K176" s="224"/>
      <c r="L176" s="224"/>
      <c r="M176" s="224"/>
      <c r="N176" s="238">
        <f>BK176</f>
        <v>0</v>
      </c>
      <c r="O176" s="239"/>
      <c r="P176" s="239"/>
      <c r="Q176" s="239"/>
      <c r="R176" s="217"/>
      <c r="T176" s="218"/>
      <c r="U176" s="214"/>
      <c r="V176" s="214"/>
      <c r="W176" s="219">
        <f>SUM(W177:W185)</f>
        <v>0</v>
      </c>
      <c r="X176" s="214"/>
      <c r="Y176" s="219">
        <f>SUM(Y177:Y185)</f>
        <v>0</v>
      </c>
      <c r="Z176" s="214"/>
      <c r="AA176" s="220">
        <f>SUM(AA177:AA185)</f>
        <v>0</v>
      </c>
      <c r="AR176" s="221" t="s">
        <v>40</v>
      </c>
      <c r="AT176" s="222" t="s">
        <v>83</v>
      </c>
      <c r="AU176" s="222" t="s">
        <v>40</v>
      </c>
      <c r="AY176" s="221" t="s">
        <v>219</v>
      </c>
      <c r="BK176" s="223">
        <f>SUM(BK177:BK185)</f>
        <v>0</v>
      </c>
    </row>
    <row r="177" s="1" customFormat="1" ht="16.5" customHeight="1">
      <c r="B177" s="45"/>
      <c r="C177" s="227" t="s">
        <v>451</v>
      </c>
      <c r="D177" s="227" t="s">
        <v>220</v>
      </c>
      <c r="E177" s="228" t="s">
        <v>1471</v>
      </c>
      <c r="F177" s="229" t="s">
        <v>1472</v>
      </c>
      <c r="G177" s="229"/>
      <c r="H177" s="229"/>
      <c r="I177" s="229"/>
      <c r="J177" s="230" t="s">
        <v>1350</v>
      </c>
      <c r="K177" s="231">
        <v>1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22</v>
      </c>
      <c r="U177" s="55" t="s">
        <v>49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224</v>
      </c>
      <c r="AT177" s="21" t="s">
        <v>220</v>
      </c>
      <c r="AU177" s="21" t="s">
        <v>93</v>
      </c>
      <c r="AY177" s="21" t="s">
        <v>219</v>
      </c>
      <c r="BE177" s="152">
        <f>IF(U177="základní",N177,0)</f>
        <v>0</v>
      </c>
      <c r="BF177" s="152">
        <f>IF(U177="snížená",N177,0)</f>
        <v>0</v>
      </c>
      <c r="BG177" s="152">
        <f>IF(U177="zákl. přenesená",N177,0)</f>
        <v>0</v>
      </c>
      <c r="BH177" s="152">
        <f>IF(U177="sníž. přenesená",N177,0)</f>
        <v>0</v>
      </c>
      <c r="BI177" s="152">
        <f>IF(U177="nulová",N177,0)</f>
        <v>0</v>
      </c>
      <c r="BJ177" s="21" t="s">
        <v>40</v>
      </c>
      <c r="BK177" s="152">
        <f>ROUND(L177*K177,2)</f>
        <v>0</v>
      </c>
      <c r="BL177" s="21" t="s">
        <v>224</v>
      </c>
      <c r="BM177" s="21" t="s">
        <v>1473</v>
      </c>
    </row>
    <row r="178" s="1" customFormat="1" ht="38.25" customHeight="1">
      <c r="B178" s="45"/>
      <c r="C178" s="227" t="s">
        <v>455</v>
      </c>
      <c r="D178" s="227" t="s">
        <v>220</v>
      </c>
      <c r="E178" s="228" t="s">
        <v>1474</v>
      </c>
      <c r="F178" s="229" t="s">
        <v>1457</v>
      </c>
      <c r="G178" s="229"/>
      <c r="H178" s="229"/>
      <c r="I178" s="229"/>
      <c r="J178" s="230" t="s">
        <v>1354</v>
      </c>
      <c r="K178" s="231">
        <v>1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22</v>
      </c>
      <c r="U178" s="55" t="s">
        <v>49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224</v>
      </c>
      <c r="AT178" s="21" t="s">
        <v>220</v>
      </c>
      <c r="AU178" s="21" t="s">
        <v>93</v>
      </c>
      <c r="AY178" s="21" t="s">
        <v>219</v>
      </c>
      <c r="BE178" s="152">
        <f>IF(U178="základní",N178,0)</f>
        <v>0</v>
      </c>
      <c r="BF178" s="152">
        <f>IF(U178="snížená",N178,0)</f>
        <v>0</v>
      </c>
      <c r="BG178" s="152">
        <f>IF(U178="zákl. přenesená",N178,0)</f>
        <v>0</v>
      </c>
      <c r="BH178" s="152">
        <f>IF(U178="sníž. přenesená",N178,0)</f>
        <v>0</v>
      </c>
      <c r="BI178" s="152">
        <f>IF(U178="nulová",N178,0)</f>
        <v>0</v>
      </c>
      <c r="BJ178" s="21" t="s">
        <v>40</v>
      </c>
      <c r="BK178" s="152">
        <f>ROUND(L178*K178,2)</f>
        <v>0</v>
      </c>
      <c r="BL178" s="21" t="s">
        <v>224</v>
      </c>
      <c r="BM178" s="21" t="s">
        <v>1475</v>
      </c>
    </row>
    <row r="179" s="1" customFormat="1" ht="38.25" customHeight="1">
      <c r="B179" s="45"/>
      <c r="C179" s="227" t="s">
        <v>459</v>
      </c>
      <c r="D179" s="227" t="s">
        <v>220</v>
      </c>
      <c r="E179" s="228" t="s">
        <v>1476</v>
      </c>
      <c r="F179" s="229" t="s">
        <v>1460</v>
      </c>
      <c r="G179" s="229"/>
      <c r="H179" s="229"/>
      <c r="I179" s="229"/>
      <c r="J179" s="230" t="s">
        <v>1354</v>
      </c>
      <c r="K179" s="231">
        <v>1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22</v>
      </c>
      <c r="U179" s="55" t="s">
        <v>49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224</v>
      </c>
      <c r="AT179" s="21" t="s">
        <v>220</v>
      </c>
      <c r="AU179" s="21" t="s">
        <v>93</v>
      </c>
      <c r="AY179" s="21" t="s">
        <v>219</v>
      </c>
      <c r="BE179" s="152">
        <f>IF(U179="základní",N179,0)</f>
        <v>0</v>
      </c>
      <c r="BF179" s="152">
        <f>IF(U179="snížená",N179,0)</f>
        <v>0</v>
      </c>
      <c r="BG179" s="152">
        <f>IF(U179="zákl. přenesená",N179,0)</f>
        <v>0</v>
      </c>
      <c r="BH179" s="152">
        <f>IF(U179="sníž. přenesená",N179,0)</f>
        <v>0</v>
      </c>
      <c r="BI179" s="152">
        <f>IF(U179="nulová",N179,0)</f>
        <v>0</v>
      </c>
      <c r="BJ179" s="21" t="s">
        <v>40</v>
      </c>
      <c r="BK179" s="152">
        <f>ROUND(L179*K179,2)</f>
        <v>0</v>
      </c>
      <c r="BL179" s="21" t="s">
        <v>224</v>
      </c>
      <c r="BM179" s="21" t="s">
        <v>1477</v>
      </c>
    </row>
    <row r="180" s="1" customFormat="1" ht="38.25" customHeight="1">
      <c r="B180" s="45"/>
      <c r="C180" s="227" t="s">
        <v>463</v>
      </c>
      <c r="D180" s="227" t="s">
        <v>220</v>
      </c>
      <c r="E180" s="228" t="s">
        <v>1478</v>
      </c>
      <c r="F180" s="229" t="s">
        <v>1463</v>
      </c>
      <c r="G180" s="229"/>
      <c r="H180" s="229"/>
      <c r="I180" s="229"/>
      <c r="J180" s="230" t="s">
        <v>429</v>
      </c>
      <c r="K180" s="231">
        <v>17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22</v>
      </c>
      <c r="U180" s="55" t="s">
        <v>49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</v>
      </c>
      <c r="AA180" s="237">
        <f>Z180*K180</f>
        <v>0</v>
      </c>
      <c r="AR180" s="21" t="s">
        <v>224</v>
      </c>
      <c r="AT180" s="21" t="s">
        <v>220</v>
      </c>
      <c r="AU180" s="21" t="s">
        <v>93</v>
      </c>
      <c r="AY180" s="21" t="s">
        <v>219</v>
      </c>
      <c r="BE180" s="152">
        <f>IF(U180="základní",N180,0)</f>
        <v>0</v>
      </c>
      <c r="BF180" s="152">
        <f>IF(U180="snížená",N180,0)</f>
        <v>0</v>
      </c>
      <c r="BG180" s="152">
        <f>IF(U180="zákl. přenesená",N180,0)</f>
        <v>0</v>
      </c>
      <c r="BH180" s="152">
        <f>IF(U180="sníž. přenesená",N180,0)</f>
        <v>0</v>
      </c>
      <c r="BI180" s="152">
        <f>IF(U180="nulová",N180,0)</f>
        <v>0</v>
      </c>
      <c r="BJ180" s="21" t="s">
        <v>40</v>
      </c>
      <c r="BK180" s="152">
        <f>ROUND(L180*K180,2)</f>
        <v>0</v>
      </c>
      <c r="BL180" s="21" t="s">
        <v>224</v>
      </c>
      <c r="BM180" s="21" t="s">
        <v>1479</v>
      </c>
    </row>
    <row r="181" s="1" customFormat="1" ht="25.5" customHeight="1">
      <c r="B181" s="45"/>
      <c r="C181" s="227" t="s">
        <v>467</v>
      </c>
      <c r="D181" s="227" t="s">
        <v>220</v>
      </c>
      <c r="E181" s="228" t="s">
        <v>1480</v>
      </c>
      <c r="F181" s="229" t="s">
        <v>1466</v>
      </c>
      <c r="G181" s="229"/>
      <c r="H181" s="229"/>
      <c r="I181" s="229"/>
      <c r="J181" s="230" t="s">
        <v>429</v>
      </c>
      <c r="K181" s="231">
        <v>4</v>
      </c>
      <c r="L181" s="232">
        <v>0</v>
      </c>
      <c r="M181" s="233"/>
      <c r="N181" s="234">
        <f>ROUND(L181*K181,2)</f>
        <v>0</v>
      </c>
      <c r="O181" s="234"/>
      <c r="P181" s="234"/>
      <c r="Q181" s="234"/>
      <c r="R181" s="47"/>
      <c r="T181" s="235" t="s">
        <v>22</v>
      </c>
      <c r="U181" s="55" t="s">
        <v>49</v>
      </c>
      <c r="V181" s="46"/>
      <c r="W181" s="236">
        <f>V181*K181</f>
        <v>0</v>
      </c>
      <c r="X181" s="236">
        <v>0</v>
      </c>
      <c r="Y181" s="236">
        <f>X181*K181</f>
        <v>0</v>
      </c>
      <c r="Z181" s="236">
        <v>0</v>
      </c>
      <c r="AA181" s="237">
        <f>Z181*K181</f>
        <v>0</v>
      </c>
      <c r="AR181" s="21" t="s">
        <v>224</v>
      </c>
      <c r="AT181" s="21" t="s">
        <v>220</v>
      </c>
      <c r="AU181" s="21" t="s">
        <v>93</v>
      </c>
      <c r="AY181" s="21" t="s">
        <v>219</v>
      </c>
      <c r="BE181" s="152">
        <f>IF(U181="základní",N181,0)</f>
        <v>0</v>
      </c>
      <c r="BF181" s="152">
        <f>IF(U181="snížená",N181,0)</f>
        <v>0</v>
      </c>
      <c r="BG181" s="152">
        <f>IF(U181="zákl. přenesená",N181,0)</f>
        <v>0</v>
      </c>
      <c r="BH181" s="152">
        <f>IF(U181="sníž. přenesená",N181,0)</f>
        <v>0</v>
      </c>
      <c r="BI181" s="152">
        <f>IF(U181="nulová",N181,0)</f>
        <v>0</v>
      </c>
      <c r="BJ181" s="21" t="s">
        <v>40</v>
      </c>
      <c r="BK181" s="152">
        <f>ROUND(L181*K181,2)</f>
        <v>0</v>
      </c>
      <c r="BL181" s="21" t="s">
        <v>224</v>
      </c>
      <c r="BM181" s="21" t="s">
        <v>1481</v>
      </c>
    </row>
    <row r="182" s="1" customFormat="1" ht="25.5" customHeight="1">
      <c r="B182" s="45"/>
      <c r="C182" s="227" t="s">
        <v>471</v>
      </c>
      <c r="D182" s="227" t="s">
        <v>220</v>
      </c>
      <c r="E182" s="228" t="s">
        <v>1482</v>
      </c>
      <c r="F182" s="229" t="s">
        <v>1469</v>
      </c>
      <c r="G182" s="229"/>
      <c r="H182" s="229"/>
      <c r="I182" s="229"/>
      <c r="J182" s="230" t="s">
        <v>1358</v>
      </c>
      <c r="K182" s="231">
        <v>2</v>
      </c>
      <c r="L182" s="232">
        <v>0</v>
      </c>
      <c r="M182" s="233"/>
      <c r="N182" s="234">
        <f>ROUND(L182*K182,2)</f>
        <v>0</v>
      </c>
      <c r="O182" s="234"/>
      <c r="P182" s="234"/>
      <c r="Q182" s="234"/>
      <c r="R182" s="47"/>
      <c r="T182" s="235" t="s">
        <v>22</v>
      </c>
      <c r="U182" s="55" t="s">
        <v>49</v>
      </c>
      <c r="V182" s="46"/>
      <c r="W182" s="236">
        <f>V182*K182</f>
        <v>0</v>
      </c>
      <c r="X182" s="236">
        <v>0</v>
      </c>
      <c r="Y182" s="236">
        <f>X182*K182</f>
        <v>0</v>
      </c>
      <c r="Z182" s="236">
        <v>0</v>
      </c>
      <c r="AA182" s="237">
        <f>Z182*K182</f>
        <v>0</v>
      </c>
      <c r="AR182" s="21" t="s">
        <v>224</v>
      </c>
      <c r="AT182" s="21" t="s">
        <v>220</v>
      </c>
      <c r="AU182" s="21" t="s">
        <v>93</v>
      </c>
      <c r="AY182" s="21" t="s">
        <v>219</v>
      </c>
      <c r="BE182" s="152">
        <f>IF(U182="základní",N182,0)</f>
        <v>0</v>
      </c>
      <c r="BF182" s="152">
        <f>IF(U182="snížená",N182,0)</f>
        <v>0</v>
      </c>
      <c r="BG182" s="152">
        <f>IF(U182="zákl. přenesená",N182,0)</f>
        <v>0</v>
      </c>
      <c r="BH182" s="152">
        <f>IF(U182="sníž. přenesená",N182,0)</f>
        <v>0</v>
      </c>
      <c r="BI182" s="152">
        <f>IF(U182="nulová",N182,0)</f>
        <v>0</v>
      </c>
      <c r="BJ182" s="21" t="s">
        <v>40</v>
      </c>
      <c r="BK182" s="152">
        <f>ROUND(L182*K182,2)</f>
        <v>0</v>
      </c>
      <c r="BL182" s="21" t="s">
        <v>224</v>
      </c>
      <c r="BM182" s="21" t="s">
        <v>1483</v>
      </c>
    </row>
    <row r="183" s="1" customFormat="1" ht="25.5" customHeight="1">
      <c r="B183" s="45"/>
      <c r="C183" s="227" t="s">
        <v>475</v>
      </c>
      <c r="D183" s="227" t="s">
        <v>220</v>
      </c>
      <c r="E183" s="228" t="s">
        <v>1484</v>
      </c>
      <c r="F183" s="229" t="s">
        <v>1485</v>
      </c>
      <c r="G183" s="229"/>
      <c r="H183" s="229"/>
      <c r="I183" s="229"/>
      <c r="J183" s="230" t="s">
        <v>1358</v>
      </c>
      <c r="K183" s="231">
        <v>1</v>
      </c>
      <c r="L183" s="232">
        <v>0</v>
      </c>
      <c r="M183" s="233"/>
      <c r="N183" s="234">
        <f>ROUND(L183*K183,2)</f>
        <v>0</v>
      </c>
      <c r="O183" s="234"/>
      <c r="P183" s="234"/>
      <c r="Q183" s="234"/>
      <c r="R183" s="47"/>
      <c r="T183" s="235" t="s">
        <v>22</v>
      </c>
      <c r="U183" s="55" t="s">
        <v>49</v>
      </c>
      <c r="V183" s="46"/>
      <c r="W183" s="236">
        <f>V183*K183</f>
        <v>0</v>
      </c>
      <c r="X183" s="236">
        <v>0</v>
      </c>
      <c r="Y183" s="236">
        <f>X183*K183</f>
        <v>0</v>
      </c>
      <c r="Z183" s="236">
        <v>0</v>
      </c>
      <c r="AA183" s="237">
        <f>Z183*K183</f>
        <v>0</v>
      </c>
      <c r="AR183" s="21" t="s">
        <v>224</v>
      </c>
      <c r="AT183" s="21" t="s">
        <v>220</v>
      </c>
      <c r="AU183" s="21" t="s">
        <v>93</v>
      </c>
      <c r="AY183" s="21" t="s">
        <v>219</v>
      </c>
      <c r="BE183" s="152">
        <f>IF(U183="základní",N183,0)</f>
        <v>0</v>
      </c>
      <c r="BF183" s="152">
        <f>IF(U183="snížená",N183,0)</f>
        <v>0</v>
      </c>
      <c r="BG183" s="152">
        <f>IF(U183="zákl. přenesená",N183,0)</f>
        <v>0</v>
      </c>
      <c r="BH183" s="152">
        <f>IF(U183="sníž. přenesená",N183,0)</f>
        <v>0</v>
      </c>
      <c r="BI183" s="152">
        <f>IF(U183="nulová",N183,0)</f>
        <v>0</v>
      </c>
      <c r="BJ183" s="21" t="s">
        <v>40</v>
      </c>
      <c r="BK183" s="152">
        <f>ROUND(L183*K183,2)</f>
        <v>0</v>
      </c>
      <c r="BL183" s="21" t="s">
        <v>224</v>
      </c>
      <c r="BM183" s="21" t="s">
        <v>1486</v>
      </c>
    </row>
    <row r="184" s="1" customFormat="1" ht="25.5" customHeight="1">
      <c r="B184" s="45"/>
      <c r="C184" s="227" t="s">
        <v>479</v>
      </c>
      <c r="D184" s="227" t="s">
        <v>220</v>
      </c>
      <c r="E184" s="228" t="s">
        <v>1487</v>
      </c>
      <c r="F184" s="229" t="s">
        <v>1488</v>
      </c>
      <c r="G184" s="229"/>
      <c r="H184" s="229"/>
      <c r="I184" s="229"/>
      <c r="J184" s="230" t="s">
        <v>429</v>
      </c>
      <c r="K184" s="231">
        <v>1</v>
      </c>
      <c r="L184" s="232">
        <v>0</v>
      </c>
      <c r="M184" s="233"/>
      <c r="N184" s="234">
        <f>ROUND(L184*K184,2)</f>
        <v>0</v>
      </c>
      <c r="O184" s="234"/>
      <c r="P184" s="234"/>
      <c r="Q184" s="234"/>
      <c r="R184" s="47"/>
      <c r="T184" s="235" t="s">
        <v>22</v>
      </c>
      <c r="U184" s="55" t="s">
        <v>49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224</v>
      </c>
      <c r="AT184" s="21" t="s">
        <v>220</v>
      </c>
      <c r="AU184" s="21" t="s">
        <v>93</v>
      </c>
      <c r="AY184" s="21" t="s">
        <v>219</v>
      </c>
      <c r="BE184" s="152">
        <f>IF(U184="základní",N184,0)</f>
        <v>0</v>
      </c>
      <c r="BF184" s="152">
        <f>IF(U184="snížená",N184,0)</f>
        <v>0</v>
      </c>
      <c r="BG184" s="152">
        <f>IF(U184="zákl. přenesená",N184,0)</f>
        <v>0</v>
      </c>
      <c r="BH184" s="152">
        <f>IF(U184="sníž. přenesená",N184,0)</f>
        <v>0</v>
      </c>
      <c r="BI184" s="152">
        <f>IF(U184="nulová",N184,0)</f>
        <v>0</v>
      </c>
      <c r="BJ184" s="21" t="s">
        <v>40</v>
      </c>
      <c r="BK184" s="152">
        <f>ROUND(L184*K184,2)</f>
        <v>0</v>
      </c>
      <c r="BL184" s="21" t="s">
        <v>224</v>
      </c>
      <c r="BM184" s="21" t="s">
        <v>1489</v>
      </c>
    </row>
    <row r="185" s="1" customFormat="1" ht="16.5" customHeight="1">
      <c r="B185" s="45"/>
      <c r="C185" s="227" t="s">
        <v>483</v>
      </c>
      <c r="D185" s="227" t="s">
        <v>220</v>
      </c>
      <c r="E185" s="228" t="s">
        <v>1490</v>
      </c>
      <c r="F185" s="229" t="s">
        <v>1491</v>
      </c>
      <c r="G185" s="229"/>
      <c r="H185" s="229"/>
      <c r="I185" s="229"/>
      <c r="J185" s="230" t="s">
        <v>429</v>
      </c>
      <c r="K185" s="231">
        <v>1</v>
      </c>
      <c r="L185" s="232">
        <v>0</v>
      </c>
      <c r="M185" s="233"/>
      <c r="N185" s="234">
        <f>ROUND(L185*K185,2)</f>
        <v>0</v>
      </c>
      <c r="O185" s="234"/>
      <c r="P185" s="234"/>
      <c r="Q185" s="234"/>
      <c r="R185" s="47"/>
      <c r="T185" s="235" t="s">
        <v>22</v>
      </c>
      <c r="U185" s="55" t="s">
        <v>49</v>
      </c>
      <c r="V185" s="46"/>
      <c r="W185" s="236">
        <f>V185*K185</f>
        <v>0</v>
      </c>
      <c r="X185" s="236">
        <v>0</v>
      </c>
      <c r="Y185" s="236">
        <f>X185*K185</f>
        <v>0</v>
      </c>
      <c r="Z185" s="236">
        <v>0</v>
      </c>
      <c r="AA185" s="237">
        <f>Z185*K185</f>
        <v>0</v>
      </c>
      <c r="AR185" s="21" t="s">
        <v>224</v>
      </c>
      <c r="AT185" s="21" t="s">
        <v>220</v>
      </c>
      <c r="AU185" s="21" t="s">
        <v>93</v>
      </c>
      <c r="AY185" s="21" t="s">
        <v>219</v>
      </c>
      <c r="BE185" s="152">
        <f>IF(U185="základní",N185,0)</f>
        <v>0</v>
      </c>
      <c r="BF185" s="152">
        <f>IF(U185="snížená",N185,0)</f>
        <v>0</v>
      </c>
      <c r="BG185" s="152">
        <f>IF(U185="zákl. přenesená",N185,0)</f>
        <v>0</v>
      </c>
      <c r="BH185" s="152">
        <f>IF(U185="sníž. přenesená",N185,0)</f>
        <v>0</v>
      </c>
      <c r="BI185" s="152">
        <f>IF(U185="nulová",N185,0)</f>
        <v>0</v>
      </c>
      <c r="BJ185" s="21" t="s">
        <v>40</v>
      </c>
      <c r="BK185" s="152">
        <f>ROUND(L185*K185,2)</f>
        <v>0</v>
      </c>
      <c r="BL185" s="21" t="s">
        <v>224</v>
      </c>
      <c r="BM185" s="21" t="s">
        <v>1492</v>
      </c>
    </row>
    <row r="186" s="10" customFormat="1" ht="29.88" customHeight="1">
      <c r="B186" s="213"/>
      <c r="C186" s="214"/>
      <c r="D186" s="224" t="s">
        <v>1343</v>
      </c>
      <c r="E186" s="224"/>
      <c r="F186" s="224"/>
      <c r="G186" s="224"/>
      <c r="H186" s="224"/>
      <c r="I186" s="224"/>
      <c r="J186" s="224"/>
      <c r="K186" s="224"/>
      <c r="L186" s="224"/>
      <c r="M186" s="224"/>
      <c r="N186" s="238">
        <f>BK186</f>
        <v>0</v>
      </c>
      <c r="O186" s="239"/>
      <c r="P186" s="239"/>
      <c r="Q186" s="239"/>
      <c r="R186" s="217"/>
      <c r="T186" s="218"/>
      <c r="U186" s="214"/>
      <c r="V186" s="214"/>
      <c r="W186" s="219">
        <f>SUM(W187:W192)</f>
        <v>0</v>
      </c>
      <c r="X186" s="214"/>
      <c r="Y186" s="219">
        <f>SUM(Y187:Y192)</f>
        <v>0</v>
      </c>
      <c r="Z186" s="214"/>
      <c r="AA186" s="220">
        <f>SUM(AA187:AA192)</f>
        <v>0</v>
      </c>
      <c r="AR186" s="221" t="s">
        <v>40</v>
      </c>
      <c r="AT186" s="222" t="s">
        <v>83</v>
      </c>
      <c r="AU186" s="222" t="s">
        <v>40</v>
      </c>
      <c r="AY186" s="221" t="s">
        <v>219</v>
      </c>
      <c r="BK186" s="223">
        <f>SUM(BK187:BK192)</f>
        <v>0</v>
      </c>
    </row>
    <row r="187" s="1" customFormat="1" ht="16.5" customHeight="1">
      <c r="B187" s="45"/>
      <c r="C187" s="227" t="s">
        <v>487</v>
      </c>
      <c r="D187" s="227" t="s">
        <v>220</v>
      </c>
      <c r="E187" s="228" t="s">
        <v>1493</v>
      </c>
      <c r="F187" s="229" t="s">
        <v>1494</v>
      </c>
      <c r="G187" s="229"/>
      <c r="H187" s="229"/>
      <c r="I187" s="229"/>
      <c r="J187" s="230" t="s">
        <v>1350</v>
      </c>
      <c r="K187" s="231">
        <v>1</v>
      </c>
      <c r="L187" s="232">
        <v>0</v>
      </c>
      <c r="M187" s="233"/>
      <c r="N187" s="234">
        <f>ROUND(L187*K187,2)</f>
        <v>0</v>
      </c>
      <c r="O187" s="234"/>
      <c r="P187" s="234"/>
      <c r="Q187" s="234"/>
      <c r="R187" s="47"/>
      <c r="T187" s="235" t="s">
        <v>22</v>
      </c>
      <c r="U187" s="55" t="s">
        <v>49</v>
      </c>
      <c r="V187" s="46"/>
      <c r="W187" s="236">
        <f>V187*K187</f>
        <v>0</v>
      </c>
      <c r="X187" s="236">
        <v>0</v>
      </c>
      <c r="Y187" s="236">
        <f>X187*K187</f>
        <v>0</v>
      </c>
      <c r="Z187" s="236">
        <v>0</v>
      </c>
      <c r="AA187" s="237">
        <f>Z187*K187</f>
        <v>0</v>
      </c>
      <c r="AR187" s="21" t="s">
        <v>224</v>
      </c>
      <c r="AT187" s="21" t="s">
        <v>220</v>
      </c>
      <c r="AU187" s="21" t="s">
        <v>93</v>
      </c>
      <c r="AY187" s="21" t="s">
        <v>219</v>
      </c>
      <c r="BE187" s="152">
        <f>IF(U187="základní",N187,0)</f>
        <v>0</v>
      </c>
      <c r="BF187" s="152">
        <f>IF(U187="snížená",N187,0)</f>
        <v>0</v>
      </c>
      <c r="BG187" s="152">
        <f>IF(U187="zákl. přenesená",N187,0)</f>
        <v>0</v>
      </c>
      <c r="BH187" s="152">
        <f>IF(U187="sníž. přenesená",N187,0)</f>
        <v>0</v>
      </c>
      <c r="BI187" s="152">
        <f>IF(U187="nulová",N187,0)</f>
        <v>0</v>
      </c>
      <c r="BJ187" s="21" t="s">
        <v>40</v>
      </c>
      <c r="BK187" s="152">
        <f>ROUND(L187*K187,2)</f>
        <v>0</v>
      </c>
      <c r="BL187" s="21" t="s">
        <v>224</v>
      </c>
      <c r="BM187" s="21" t="s">
        <v>1495</v>
      </c>
    </row>
    <row r="188" s="1" customFormat="1" ht="38.25" customHeight="1">
      <c r="B188" s="45"/>
      <c r="C188" s="227" t="s">
        <v>491</v>
      </c>
      <c r="D188" s="227" t="s">
        <v>220</v>
      </c>
      <c r="E188" s="228" t="s">
        <v>1496</v>
      </c>
      <c r="F188" s="229" t="s">
        <v>1497</v>
      </c>
      <c r="G188" s="229"/>
      <c r="H188" s="229"/>
      <c r="I188" s="229"/>
      <c r="J188" s="230" t="s">
        <v>1358</v>
      </c>
      <c r="K188" s="231">
        <v>3</v>
      </c>
      <c r="L188" s="232">
        <v>0</v>
      </c>
      <c r="M188" s="233"/>
      <c r="N188" s="234">
        <f>ROUND(L188*K188,2)</f>
        <v>0</v>
      </c>
      <c r="O188" s="234"/>
      <c r="P188" s="234"/>
      <c r="Q188" s="234"/>
      <c r="R188" s="47"/>
      <c r="T188" s="235" t="s">
        <v>22</v>
      </c>
      <c r="U188" s="55" t="s">
        <v>49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224</v>
      </c>
      <c r="AT188" s="21" t="s">
        <v>220</v>
      </c>
      <c r="AU188" s="21" t="s">
        <v>93</v>
      </c>
      <c r="AY188" s="21" t="s">
        <v>219</v>
      </c>
      <c r="BE188" s="152">
        <f>IF(U188="základní",N188,0)</f>
        <v>0</v>
      </c>
      <c r="BF188" s="152">
        <f>IF(U188="snížená",N188,0)</f>
        <v>0</v>
      </c>
      <c r="BG188" s="152">
        <f>IF(U188="zákl. přenesená",N188,0)</f>
        <v>0</v>
      </c>
      <c r="BH188" s="152">
        <f>IF(U188="sníž. přenesená",N188,0)</f>
        <v>0</v>
      </c>
      <c r="BI188" s="152">
        <f>IF(U188="nulová",N188,0)</f>
        <v>0</v>
      </c>
      <c r="BJ188" s="21" t="s">
        <v>40</v>
      </c>
      <c r="BK188" s="152">
        <f>ROUND(L188*K188,2)</f>
        <v>0</v>
      </c>
      <c r="BL188" s="21" t="s">
        <v>224</v>
      </c>
      <c r="BM188" s="21" t="s">
        <v>1498</v>
      </c>
    </row>
    <row r="189" s="1" customFormat="1" ht="25.5" customHeight="1">
      <c r="B189" s="45"/>
      <c r="C189" s="227" t="s">
        <v>495</v>
      </c>
      <c r="D189" s="227" t="s">
        <v>220</v>
      </c>
      <c r="E189" s="228" t="s">
        <v>1499</v>
      </c>
      <c r="F189" s="229" t="s">
        <v>1445</v>
      </c>
      <c r="G189" s="229"/>
      <c r="H189" s="229"/>
      <c r="I189" s="229"/>
      <c r="J189" s="230" t="s">
        <v>1358</v>
      </c>
      <c r="K189" s="231">
        <v>3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22</v>
      </c>
      <c r="U189" s="55" t="s">
        <v>49</v>
      </c>
      <c r="V189" s="46"/>
      <c r="W189" s="236">
        <f>V189*K189</f>
        <v>0</v>
      </c>
      <c r="X189" s="236">
        <v>0</v>
      </c>
      <c r="Y189" s="236">
        <f>X189*K189</f>
        <v>0</v>
      </c>
      <c r="Z189" s="236">
        <v>0</v>
      </c>
      <c r="AA189" s="237">
        <f>Z189*K189</f>
        <v>0</v>
      </c>
      <c r="AR189" s="21" t="s">
        <v>224</v>
      </c>
      <c r="AT189" s="21" t="s">
        <v>220</v>
      </c>
      <c r="AU189" s="21" t="s">
        <v>93</v>
      </c>
      <c r="AY189" s="21" t="s">
        <v>219</v>
      </c>
      <c r="BE189" s="152">
        <f>IF(U189="základní",N189,0)</f>
        <v>0</v>
      </c>
      <c r="BF189" s="152">
        <f>IF(U189="snížená",N189,0)</f>
        <v>0</v>
      </c>
      <c r="BG189" s="152">
        <f>IF(U189="zákl. přenesená",N189,0)</f>
        <v>0</v>
      </c>
      <c r="BH189" s="152">
        <f>IF(U189="sníž. přenesená",N189,0)</f>
        <v>0</v>
      </c>
      <c r="BI189" s="152">
        <f>IF(U189="nulová",N189,0)</f>
        <v>0</v>
      </c>
      <c r="BJ189" s="21" t="s">
        <v>40</v>
      </c>
      <c r="BK189" s="152">
        <f>ROUND(L189*K189,2)</f>
        <v>0</v>
      </c>
      <c r="BL189" s="21" t="s">
        <v>224</v>
      </c>
      <c r="BM189" s="21" t="s">
        <v>1500</v>
      </c>
    </row>
    <row r="190" s="1" customFormat="1" ht="25.5" customHeight="1">
      <c r="B190" s="45"/>
      <c r="C190" s="227" t="s">
        <v>499</v>
      </c>
      <c r="D190" s="227" t="s">
        <v>220</v>
      </c>
      <c r="E190" s="228" t="s">
        <v>1501</v>
      </c>
      <c r="F190" s="229" t="s">
        <v>1448</v>
      </c>
      <c r="G190" s="229"/>
      <c r="H190" s="229"/>
      <c r="I190" s="229"/>
      <c r="J190" s="230" t="s">
        <v>1358</v>
      </c>
      <c r="K190" s="231">
        <v>3</v>
      </c>
      <c r="L190" s="232">
        <v>0</v>
      </c>
      <c r="M190" s="233"/>
      <c r="N190" s="234">
        <f>ROUND(L190*K190,2)</f>
        <v>0</v>
      </c>
      <c r="O190" s="234"/>
      <c r="P190" s="234"/>
      <c r="Q190" s="234"/>
      <c r="R190" s="47"/>
      <c r="T190" s="235" t="s">
        <v>22</v>
      </c>
      <c r="U190" s="55" t="s">
        <v>49</v>
      </c>
      <c r="V190" s="46"/>
      <c r="W190" s="236">
        <f>V190*K190</f>
        <v>0</v>
      </c>
      <c r="X190" s="236">
        <v>0</v>
      </c>
      <c r="Y190" s="236">
        <f>X190*K190</f>
        <v>0</v>
      </c>
      <c r="Z190" s="236">
        <v>0</v>
      </c>
      <c r="AA190" s="237">
        <f>Z190*K190</f>
        <v>0</v>
      </c>
      <c r="AR190" s="21" t="s">
        <v>224</v>
      </c>
      <c r="AT190" s="21" t="s">
        <v>220</v>
      </c>
      <c r="AU190" s="21" t="s">
        <v>93</v>
      </c>
      <c r="AY190" s="21" t="s">
        <v>219</v>
      </c>
      <c r="BE190" s="152">
        <f>IF(U190="základní",N190,0)</f>
        <v>0</v>
      </c>
      <c r="BF190" s="152">
        <f>IF(U190="snížená",N190,0)</f>
        <v>0</v>
      </c>
      <c r="BG190" s="152">
        <f>IF(U190="zákl. přenesená",N190,0)</f>
        <v>0</v>
      </c>
      <c r="BH190" s="152">
        <f>IF(U190="sníž. přenesená",N190,0)</f>
        <v>0</v>
      </c>
      <c r="BI190" s="152">
        <f>IF(U190="nulová",N190,0)</f>
        <v>0</v>
      </c>
      <c r="BJ190" s="21" t="s">
        <v>40</v>
      </c>
      <c r="BK190" s="152">
        <f>ROUND(L190*K190,2)</f>
        <v>0</v>
      </c>
      <c r="BL190" s="21" t="s">
        <v>224</v>
      </c>
      <c r="BM190" s="21" t="s">
        <v>1502</v>
      </c>
    </row>
    <row r="191" s="1" customFormat="1" ht="16.5" customHeight="1">
      <c r="B191" s="45"/>
      <c r="C191" s="227" t="s">
        <v>503</v>
      </c>
      <c r="D191" s="227" t="s">
        <v>220</v>
      </c>
      <c r="E191" s="228" t="s">
        <v>1503</v>
      </c>
      <c r="F191" s="229" t="s">
        <v>1439</v>
      </c>
      <c r="G191" s="229"/>
      <c r="H191" s="229"/>
      <c r="I191" s="229"/>
      <c r="J191" s="230" t="s">
        <v>1358</v>
      </c>
      <c r="K191" s="231">
        <v>3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22</v>
      </c>
      <c r="U191" s="55" t="s">
        <v>49</v>
      </c>
      <c r="V191" s="46"/>
      <c r="W191" s="236">
        <f>V191*K191</f>
        <v>0</v>
      </c>
      <c r="X191" s="236">
        <v>0</v>
      </c>
      <c r="Y191" s="236">
        <f>X191*K191</f>
        <v>0</v>
      </c>
      <c r="Z191" s="236">
        <v>0</v>
      </c>
      <c r="AA191" s="237">
        <f>Z191*K191</f>
        <v>0</v>
      </c>
      <c r="AR191" s="21" t="s">
        <v>224</v>
      </c>
      <c r="AT191" s="21" t="s">
        <v>220</v>
      </c>
      <c r="AU191" s="21" t="s">
        <v>93</v>
      </c>
      <c r="AY191" s="21" t="s">
        <v>219</v>
      </c>
      <c r="BE191" s="152">
        <f>IF(U191="základní",N191,0)</f>
        <v>0</v>
      </c>
      <c r="BF191" s="152">
        <f>IF(U191="snížená",N191,0)</f>
        <v>0</v>
      </c>
      <c r="BG191" s="152">
        <f>IF(U191="zákl. přenesená",N191,0)</f>
        <v>0</v>
      </c>
      <c r="BH191" s="152">
        <f>IF(U191="sníž. přenesená",N191,0)</f>
        <v>0</v>
      </c>
      <c r="BI191" s="152">
        <f>IF(U191="nulová",N191,0)</f>
        <v>0</v>
      </c>
      <c r="BJ191" s="21" t="s">
        <v>40</v>
      </c>
      <c r="BK191" s="152">
        <f>ROUND(L191*K191,2)</f>
        <v>0</v>
      </c>
      <c r="BL191" s="21" t="s">
        <v>224</v>
      </c>
      <c r="BM191" s="21" t="s">
        <v>1504</v>
      </c>
    </row>
    <row r="192" s="1" customFormat="1" ht="38.25" customHeight="1">
      <c r="B192" s="45"/>
      <c r="C192" s="227" t="s">
        <v>507</v>
      </c>
      <c r="D192" s="227" t="s">
        <v>220</v>
      </c>
      <c r="E192" s="228" t="s">
        <v>1505</v>
      </c>
      <c r="F192" s="229" t="s">
        <v>1506</v>
      </c>
      <c r="G192" s="229"/>
      <c r="H192" s="229"/>
      <c r="I192" s="229"/>
      <c r="J192" s="230" t="s">
        <v>1354</v>
      </c>
      <c r="K192" s="231">
        <v>3</v>
      </c>
      <c r="L192" s="232">
        <v>0</v>
      </c>
      <c r="M192" s="233"/>
      <c r="N192" s="234">
        <f>ROUND(L192*K192,2)</f>
        <v>0</v>
      </c>
      <c r="O192" s="234"/>
      <c r="P192" s="234"/>
      <c r="Q192" s="234"/>
      <c r="R192" s="47"/>
      <c r="T192" s="235" t="s">
        <v>22</v>
      </c>
      <c r="U192" s="55" t="s">
        <v>49</v>
      </c>
      <c r="V192" s="46"/>
      <c r="W192" s="236">
        <f>V192*K192</f>
        <v>0</v>
      </c>
      <c r="X192" s="236">
        <v>0</v>
      </c>
      <c r="Y192" s="236">
        <f>X192*K192</f>
        <v>0</v>
      </c>
      <c r="Z192" s="236">
        <v>0</v>
      </c>
      <c r="AA192" s="237">
        <f>Z192*K192</f>
        <v>0</v>
      </c>
      <c r="AR192" s="21" t="s">
        <v>224</v>
      </c>
      <c r="AT192" s="21" t="s">
        <v>220</v>
      </c>
      <c r="AU192" s="21" t="s">
        <v>93</v>
      </c>
      <c r="AY192" s="21" t="s">
        <v>219</v>
      </c>
      <c r="BE192" s="152">
        <f>IF(U192="základní",N192,0)</f>
        <v>0</v>
      </c>
      <c r="BF192" s="152">
        <f>IF(U192="snížená",N192,0)</f>
        <v>0</v>
      </c>
      <c r="BG192" s="152">
        <f>IF(U192="zákl. přenesená",N192,0)</f>
        <v>0</v>
      </c>
      <c r="BH192" s="152">
        <f>IF(U192="sníž. přenesená",N192,0)</f>
        <v>0</v>
      </c>
      <c r="BI192" s="152">
        <f>IF(U192="nulová",N192,0)</f>
        <v>0</v>
      </c>
      <c r="BJ192" s="21" t="s">
        <v>40</v>
      </c>
      <c r="BK192" s="152">
        <f>ROUND(L192*K192,2)</f>
        <v>0</v>
      </c>
      <c r="BL192" s="21" t="s">
        <v>224</v>
      </c>
      <c r="BM192" s="21" t="s">
        <v>1507</v>
      </c>
    </row>
    <row r="193" s="10" customFormat="1" ht="29.88" customHeight="1">
      <c r="B193" s="213"/>
      <c r="C193" s="214"/>
      <c r="D193" s="224" t="s">
        <v>1344</v>
      </c>
      <c r="E193" s="224"/>
      <c r="F193" s="224"/>
      <c r="G193" s="224"/>
      <c r="H193" s="224"/>
      <c r="I193" s="224"/>
      <c r="J193" s="224"/>
      <c r="K193" s="224"/>
      <c r="L193" s="224"/>
      <c r="M193" s="224"/>
      <c r="N193" s="238">
        <f>BK193</f>
        <v>0</v>
      </c>
      <c r="O193" s="239"/>
      <c r="P193" s="239"/>
      <c r="Q193" s="239"/>
      <c r="R193" s="217"/>
      <c r="T193" s="218"/>
      <c r="U193" s="214"/>
      <c r="V193" s="214"/>
      <c r="W193" s="219">
        <f>SUM(W194:W219)</f>
        <v>0</v>
      </c>
      <c r="X193" s="214"/>
      <c r="Y193" s="219">
        <f>SUM(Y194:Y219)</f>
        <v>0</v>
      </c>
      <c r="Z193" s="214"/>
      <c r="AA193" s="220">
        <f>SUM(AA194:AA219)</f>
        <v>0</v>
      </c>
      <c r="AR193" s="221" t="s">
        <v>40</v>
      </c>
      <c r="AT193" s="222" t="s">
        <v>83</v>
      </c>
      <c r="AU193" s="222" t="s">
        <v>40</v>
      </c>
      <c r="AY193" s="221" t="s">
        <v>219</v>
      </c>
      <c r="BK193" s="223">
        <f>SUM(BK194:BK219)</f>
        <v>0</v>
      </c>
    </row>
    <row r="194" s="1" customFormat="1" ht="16.5" customHeight="1">
      <c r="B194" s="45"/>
      <c r="C194" s="227" t="s">
        <v>511</v>
      </c>
      <c r="D194" s="227" t="s">
        <v>220</v>
      </c>
      <c r="E194" s="228" t="s">
        <v>1508</v>
      </c>
      <c r="F194" s="229" t="s">
        <v>1509</v>
      </c>
      <c r="G194" s="229"/>
      <c r="H194" s="229"/>
      <c r="I194" s="229"/>
      <c r="J194" s="230" t="s">
        <v>1350</v>
      </c>
      <c r="K194" s="231">
        <v>1</v>
      </c>
      <c r="L194" s="232">
        <v>0</v>
      </c>
      <c r="M194" s="233"/>
      <c r="N194" s="234">
        <f>ROUND(L194*K194,2)</f>
        <v>0</v>
      </c>
      <c r="O194" s="234"/>
      <c r="P194" s="234"/>
      <c r="Q194" s="234"/>
      <c r="R194" s="47"/>
      <c r="T194" s="235" t="s">
        <v>22</v>
      </c>
      <c r="U194" s="55" t="s">
        <v>49</v>
      </c>
      <c r="V194" s="46"/>
      <c r="W194" s="236">
        <f>V194*K194</f>
        <v>0</v>
      </c>
      <c r="X194" s="236">
        <v>0</v>
      </c>
      <c r="Y194" s="236">
        <f>X194*K194</f>
        <v>0</v>
      </c>
      <c r="Z194" s="236">
        <v>0</v>
      </c>
      <c r="AA194" s="237">
        <f>Z194*K194</f>
        <v>0</v>
      </c>
      <c r="AR194" s="21" t="s">
        <v>224</v>
      </c>
      <c r="AT194" s="21" t="s">
        <v>220</v>
      </c>
      <c r="AU194" s="21" t="s">
        <v>93</v>
      </c>
      <c r="AY194" s="21" t="s">
        <v>219</v>
      </c>
      <c r="BE194" s="152">
        <f>IF(U194="základní",N194,0)</f>
        <v>0</v>
      </c>
      <c r="BF194" s="152">
        <f>IF(U194="snížená",N194,0)</f>
        <v>0</v>
      </c>
      <c r="BG194" s="152">
        <f>IF(U194="zákl. přenesená",N194,0)</f>
        <v>0</v>
      </c>
      <c r="BH194" s="152">
        <f>IF(U194="sníž. přenesená",N194,0)</f>
        <v>0</v>
      </c>
      <c r="BI194" s="152">
        <f>IF(U194="nulová",N194,0)</f>
        <v>0</v>
      </c>
      <c r="BJ194" s="21" t="s">
        <v>40</v>
      </c>
      <c r="BK194" s="152">
        <f>ROUND(L194*K194,2)</f>
        <v>0</v>
      </c>
      <c r="BL194" s="21" t="s">
        <v>224</v>
      </c>
      <c r="BM194" s="21" t="s">
        <v>1510</v>
      </c>
    </row>
    <row r="195" s="1" customFormat="1" ht="51" customHeight="1">
      <c r="B195" s="45"/>
      <c r="C195" s="227" t="s">
        <v>515</v>
      </c>
      <c r="D195" s="227" t="s">
        <v>220</v>
      </c>
      <c r="E195" s="228" t="s">
        <v>1511</v>
      </c>
      <c r="F195" s="229" t="s">
        <v>1418</v>
      </c>
      <c r="G195" s="229"/>
      <c r="H195" s="229"/>
      <c r="I195" s="229"/>
      <c r="J195" s="230" t="s">
        <v>223</v>
      </c>
      <c r="K195" s="231">
        <v>35</v>
      </c>
      <c r="L195" s="232">
        <v>0</v>
      </c>
      <c r="M195" s="233"/>
      <c r="N195" s="234">
        <f>ROUND(L195*K195,2)</f>
        <v>0</v>
      </c>
      <c r="O195" s="234"/>
      <c r="P195" s="234"/>
      <c r="Q195" s="234"/>
      <c r="R195" s="47"/>
      <c r="T195" s="235" t="s">
        <v>22</v>
      </c>
      <c r="U195" s="55" t="s">
        <v>49</v>
      </c>
      <c r="V195" s="46"/>
      <c r="W195" s="236">
        <f>V195*K195</f>
        <v>0</v>
      </c>
      <c r="X195" s="236">
        <v>0</v>
      </c>
      <c r="Y195" s="236">
        <f>X195*K195</f>
        <v>0</v>
      </c>
      <c r="Z195" s="236">
        <v>0</v>
      </c>
      <c r="AA195" s="237">
        <f>Z195*K195</f>
        <v>0</v>
      </c>
      <c r="AR195" s="21" t="s">
        <v>224</v>
      </c>
      <c r="AT195" s="21" t="s">
        <v>220</v>
      </c>
      <c r="AU195" s="21" t="s">
        <v>93</v>
      </c>
      <c r="AY195" s="21" t="s">
        <v>219</v>
      </c>
      <c r="BE195" s="152">
        <f>IF(U195="základní",N195,0)</f>
        <v>0</v>
      </c>
      <c r="BF195" s="152">
        <f>IF(U195="snížená",N195,0)</f>
        <v>0</v>
      </c>
      <c r="BG195" s="152">
        <f>IF(U195="zákl. přenesená",N195,0)</f>
        <v>0</v>
      </c>
      <c r="BH195" s="152">
        <f>IF(U195="sníž. přenesená",N195,0)</f>
        <v>0</v>
      </c>
      <c r="BI195" s="152">
        <f>IF(U195="nulová",N195,0)</f>
        <v>0</v>
      </c>
      <c r="BJ195" s="21" t="s">
        <v>40</v>
      </c>
      <c r="BK195" s="152">
        <f>ROUND(L195*K195,2)</f>
        <v>0</v>
      </c>
      <c r="BL195" s="21" t="s">
        <v>224</v>
      </c>
      <c r="BM195" s="21" t="s">
        <v>1512</v>
      </c>
    </row>
    <row r="196" s="1" customFormat="1" ht="51" customHeight="1">
      <c r="B196" s="45"/>
      <c r="C196" s="227" t="s">
        <v>519</v>
      </c>
      <c r="D196" s="227" t="s">
        <v>220</v>
      </c>
      <c r="E196" s="228" t="s">
        <v>1513</v>
      </c>
      <c r="F196" s="229" t="s">
        <v>1514</v>
      </c>
      <c r="G196" s="229"/>
      <c r="H196" s="229"/>
      <c r="I196" s="229"/>
      <c r="J196" s="230" t="s">
        <v>1354</v>
      </c>
      <c r="K196" s="231">
        <v>1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22</v>
      </c>
      <c r="U196" s="55" t="s">
        <v>49</v>
      </c>
      <c r="V196" s="46"/>
      <c r="W196" s="236">
        <f>V196*K196</f>
        <v>0</v>
      </c>
      <c r="X196" s="236">
        <v>0</v>
      </c>
      <c r="Y196" s="236">
        <f>X196*K196</f>
        <v>0</v>
      </c>
      <c r="Z196" s="236">
        <v>0</v>
      </c>
      <c r="AA196" s="237">
        <f>Z196*K196</f>
        <v>0</v>
      </c>
      <c r="AR196" s="21" t="s">
        <v>224</v>
      </c>
      <c r="AT196" s="21" t="s">
        <v>220</v>
      </c>
      <c r="AU196" s="21" t="s">
        <v>93</v>
      </c>
      <c r="AY196" s="21" t="s">
        <v>219</v>
      </c>
      <c r="BE196" s="152">
        <f>IF(U196="základní",N196,0)</f>
        <v>0</v>
      </c>
      <c r="BF196" s="152">
        <f>IF(U196="snížená",N196,0)</f>
        <v>0</v>
      </c>
      <c r="BG196" s="152">
        <f>IF(U196="zákl. přenesená",N196,0)</f>
        <v>0</v>
      </c>
      <c r="BH196" s="152">
        <f>IF(U196="sníž. přenesená",N196,0)</f>
        <v>0</v>
      </c>
      <c r="BI196" s="152">
        <f>IF(U196="nulová",N196,0)</f>
        <v>0</v>
      </c>
      <c r="BJ196" s="21" t="s">
        <v>40</v>
      </c>
      <c r="BK196" s="152">
        <f>ROUND(L196*K196,2)</f>
        <v>0</v>
      </c>
      <c r="BL196" s="21" t="s">
        <v>224</v>
      </c>
      <c r="BM196" s="21" t="s">
        <v>1515</v>
      </c>
    </row>
    <row r="197" s="1" customFormat="1" ht="51" customHeight="1">
      <c r="B197" s="45"/>
      <c r="C197" s="227" t="s">
        <v>523</v>
      </c>
      <c r="D197" s="227" t="s">
        <v>220</v>
      </c>
      <c r="E197" s="228" t="s">
        <v>1516</v>
      </c>
      <c r="F197" s="229" t="s">
        <v>1517</v>
      </c>
      <c r="G197" s="229"/>
      <c r="H197" s="229"/>
      <c r="I197" s="229"/>
      <c r="J197" s="230" t="s">
        <v>1354</v>
      </c>
      <c r="K197" s="231">
        <v>3</v>
      </c>
      <c r="L197" s="232">
        <v>0</v>
      </c>
      <c r="M197" s="233"/>
      <c r="N197" s="234">
        <f>ROUND(L197*K197,2)</f>
        <v>0</v>
      </c>
      <c r="O197" s="234"/>
      <c r="P197" s="234"/>
      <c r="Q197" s="234"/>
      <c r="R197" s="47"/>
      <c r="T197" s="235" t="s">
        <v>22</v>
      </c>
      <c r="U197" s="55" t="s">
        <v>49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224</v>
      </c>
      <c r="AT197" s="21" t="s">
        <v>220</v>
      </c>
      <c r="AU197" s="21" t="s">
        <v>93</v>
      </c>
      <c r="AY197" s="21" t="s">
        <v>219</v>
      </c>
      <c r="BE197" s="152">
        <f>IF(U197="základní",N197,0)</f>
        <v>0</v>
      </c>
      <c r="BF197" s="152">
        <f>IF(U197="snížená",N197,0)</f>
        <v>0</v>
      </c>
      <c r="BG197" s="152">
        <f>IF(U197="zákl. přenesená",N197,0)</f>
        <v>0</v>
      </c>
      <c r="BH197" s="152">
        <f>IF(U197="sníž. přenesená",N197,0)</f>
        <v>0</v>
      </c>
      <c r="BI197" s="152">
        <f>IF(U197="nulová",N197,0)</f>
        <v>0</v>
      </c>
      <c r="BJ197" s="21" t="s">
        <v>40</v>
      </c>
      <c r="BK197" s="152">
        <f>ROUND(L197*K197,2)</f>
        <v>0</v>
      </c>
      <c r="BL197" s="21" t="s">
        <v>224</v>
      </c>
      <c r="BM197" s="21" t="s">
        <v>1518</v>
      </c>
    </row>
    <row r="198" s="1" customFormat="1" ht="25.5" customHeight="1">
      <c r="B198" s="45"/>
      <c r="C198" s="227" t="s">
        <v>527</v>
      </c>
      <c r="D198" s="227" t="s">
        <v>220</v>
      </c>
      <c r="E198" s="228" t="s">
        <v>1519</v>
      </c>
      <c r="F198" s="229" t="s">
        <v>1520</v>
      </c>
      <c r="G198" s="229"/>
      <c r="H198" s="229"/>
      <c r="I198" s="229"/>
      <c r="J198" s="230" t="s">
        <v>1358</v>
      </c>
      <c r="K198" s="231">
        <v>4</v>
      </c>
      <c r="L198" s="232">
        <v>0</v>
      </c>
      <c r="M198" s="233"/>
      <c r="N198" s="234">
        <f>ROUND(L198*K198,2)</f>
        <v>0</v>
      </c>
      <c r="O198" s="234"/>
      <c r="P198" s="234"/>
      <c r="Q198" s="234"/>
      <c r="R198" s="47"/>
      <c r="T198" s="235" t="s">
        <v>22</v>
      </c>
      <c r="U198" s="55" t="s">
        <v>49</v>
      </c>
      <c r="V198" s="46"/>
      <c r="W198" s="236">
        <f>V198*K198</f>
        <v>0</v>
      </c>
      <c r="X198" s="236">
        <v>0</v>
      </c>
      <c r="Y198" s="236">
        <f>X198*K198</f>
        <v>0</v>
      </c>
      <c r="Z198" s="236">
        <v>0</v>
      </c>
      <c r="AA198" s="237">
        <f>Z198*K198</f>
        <v>0</v>
      </c>
      <c r="AR198" s="21" t="s">
        <v>224</v>
      </c>
      <c r="AT198" s="21" t="s">
        <v>220</v>
      </c>
      <c r="AU198" s="21" t="s">
        <v>93</v>
      </c>
      <c r="AY198" s="21" t="s">
        <v>219</v>
      </c>
      <c r="BE198" s="152">
        <f>IF(U198="základní",N198,0)</f>
        <v>0</v>
      </c>
      <c r="BF198" s="152">
        <f>IF(U198="snížená",N198,0)</f>
        <v>0</v>
      </c>
      <c r="BG198" s="152">
        <f>IF(U198="zákl. přenesená",N198,0)</f>
        <v>0</v>
      </c>
      <c r="BH198" s="152">
        <f>IF(U198="sníž. přenesená",N198,0)</f>
        <v>0</v>
      </c>
      <c r="BI198" s="152">
        <f>IF(U198="nulová",N198,0)</f>
        <v>0</v>
      </c>
      <c r="BJ198" s="21" t="s">
        <v>40</v>
      </c>
      <c r="BK198" s="152">
        <f>ROUND(L198*K198,2)</f>
        <v>0</v>
      </c>
      <c r="BL198" s="21" t="s">
        <v>224</v>
      </c>
      <c r="BM198" s="21" t="s">
        <v>1521</v>
      </c>
    </row>
    <row r="199" s="1" customFormat="1" ht="16.5" customHeight="1">
      <c r="B199" s="45"/>
      <c r="C199" s="227" t="s">
        <v>531</v>
      </c>
      <c r="D199" s="227" t="s">
        <v>220</v>
      </c>
      <c r="E199" s="228" t="s">
        <v>1522</v>
      </c>
      <c r="F199" s="229" t="s">
        <v>1523</v>
      </c>
      <c r="G199" s="229"/>
      <c r="H199" s="229"/>
      <c r="I199" s="229"/>
      <c r="J199" s="230" t="s">
        <v>1358</v>
      </c>
      <c r="K199" s="231">
        <v>3</v>
      </c>
      <c r="L199" s="232">
        <v>0</v>
      </c>
      <c r="M199" s="233"/>
      <c r="N199" s="234">
        <f>ROUND(L199*K199,2)</f>
        <v>0</v>
      </c>
      <c r="O199" s="234"/>
      <c r="P199" s="234"/>
      <c r="Q199" s="234"/>
      <c r="R199" s="47"/>
      <c r="T199" s="235" t="s">
        <v>22</v>
      </c>
      <c r="U199" s="55" t="s">
        <v>49</v>
      </c>
      <c r="V199" s="46"/>
      <c r="W199" s="236">
        <f>V199*K199</f>
        <v>0</v>
      </c>
      <c r="X199" s="236">
        <v>0</v>
      </c>
      <c r="Y199" s="236">
        <f>X199*K199</f>
        <v>0</v>
      </c>
      <c r="Z199" s="236">
        <v>0</v>
      </c>
      <c r="AA199" s="237">
        <f>Z199*K199</f>
        <v>0</v>
      </c>
      <c r="AR199" s="21" t="s">
        <v>224</v>
      </c>
      <c r="AT199" s="21" t="s">
        <v>220</v>
      </c>
      <c r="AU199" s="21" t="s">
        <v>93</v>
      </c>
      <c r="AY199" s="21" t="s">
        <v>219</v>
      </c>
      <c r="BE199" s="152">
        <f>IF(U199="základní",N199,0)</f>
        <v>0</v>
      </c>
      <c r="BF199" s="152">
        <f>IF(U199="snížená",N199,0)</f>
        <v>0</v>
      </c>
      <c r="BG199" s="152">
        <f>IF(U199="zákl. přenesená",N199,0)</f>
        <v>0</v>
      </c>
      <c r="BH199" s="152">
        <f>IF(U199="sníž. přenesená",N199,0)</f>
        <v>0</v>
      </c>
      <c r="BI199" s="152">
        <f>IF(U199="nulová",N199,0)</f>
        <v>0</v>
      </c>
      <c r="BJ199" s="21" t="s">
        <v>40</v>
      </c>
      <c r="BK199" s="152">
        <f>ROUND(L199*K199,2)</f>
        <v>0</v>
      </c>
      <c r="BL199" s="21" t="s">
        <v>224</v>
      </c>
      <c r="BM199" s="21" t="s">
        <v>1524</v>
      </c>
    </row>
    <row r="200" s="1" customFormat="1" ht="16.5" customHeight="1">
      <c r="B200" s="45"/>
      <c r="C200" s="227" t="s">
        <v>535</v>
      </c>
      <c r="D200" s="227" t="s">
        <v>220</v>
      </c>
      <c r="E200" s="228" t="s">
        <v>1525</v>
      </c>
      <c r="F200" s="229" t="s">
        <v>1526</v>
      </c>
      <c r="G200" s="229"/>
      <c r="H200" s="229"/>
      <c r="I200" s="229"/>
      <c r="J200" s="230" t="s">
        <v>1358</v>
      </c>
      <c r="K200" s="231">
        <v>4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22</v>
      </c>
      <c r="U200" s="55" t="s">
        <v>49</v>
      </c>
      <c r="V200" s="46"/>
      <c r="W200" s="236">
        <f>V200*K200</f>
        <v>0</v>
      </c>
      <c r="X200" s="236">
        <v>0</v>
      </c>
      <c r="Y200" s="236">
        <f>X200*K200</f>
        <v>0</v>
      </c>
      <c r="Z200" s="236">
        <v>0</v>
      </c>
      <c r="AA200" s="237">
        <f>Z200*K200</f>
        <v>0</v>
      </c>
      <c r="AR200" s="21" t="s">
        <v>224</v>
      </c>
      <c r="AT200" s="21" t="s">
        <v>220</v>
      </c>
      <c r="AU200" s="21" t="s">
        <v>93</v>
      </c>
      <c r="AY200" s="21" t="s">
        <v>219</v>
      </c>
      <c r="BE200" s="152">
        <f>IF(U200="základní",N200,0)</f>
        <v>0</v>
      </c>
      <c r="BF200" s="152">
        <f>IF(U200="snížená",N200,0)</f>
        <v>0</v>
      </c>
      <c r="BG200" s="152">
        <f>IF(U200="zákl. přenesená",N200,0)</f>
        <v>0</v>
      </c>
      <c r="BH200" s="152">
        <f>IF(U200="sníž. přenesená",N200,0)</f>
        <v>0</v>
      </c>
      <c r="BI200" s="152">
        <f>IF(U200="nulová",N200,0)</f>
        <v>0</v>
      </c>
      <c r="BJ200" s="21" t="s">
        <v>40</v>
      </c>
      <c r="BK200" s="152">
        <f>ROUND(L200*K200,2)</f>
        <v>0</v>
      </c>
      <c r="BL200" s="21" t="s">
        <v>224</v>
      </c>
      <c r="BM200" s="21" t="s">
        <v>1527</v>
      </c>
    </row>
    <row r="201" s="1" customFormat="1" ht="38.25" customHeight="1">
      <c r="B201" s="45"/>
      <c r="C201" s="227" t="s">
        <v>540</v>
      </c>
      <c r="D201" s="227" t="s">
        <v>220</v>
      </c>
      <c r="E201" s="228" t="s">
        <v>1528</v>
      </c>
      <c r="F201" s="229" t="s">
        <v>1529</v>
      </c>
      <c r="G201" s="229"/>
      <c r="H201" s="229"/>
      <c r="I201" s="229"/>
      <c r="J201" s="230" t="s">
        <v>1358</v>
      </c>
      <c r="K201" s="231">
        <v>16</v>
      </c>
      <c r="L201" s="232">
        <v>0</v>
      </c>
      <c r="M201" s="233"/>
      <c r="N201" s="234">
        <f>ROUND(L201*K201,2)</f>
        <v>0</v>
      </c>
      <c r="O201" s="234"/>
      <c r="P201" s="234"/>
      <c r="Q201" s="234"/>
      <c r="R201" s="47"/>
      <c r="T201" s="235" t="s">
        <v>22</v>
      </c>
      <c r="U201" s="55" t="s">
        <v>49</v>
      </c>
      <c r="V201" s="46"/>
      <c r="W201" s="236">
        <f>V201*K201</f>
        <v>0</v>
      </c>
      <c r="X201" s="236">
        <v>0</v>
      </c>
      <c r="Y201" s="236">
        <f>X201*K201</f>
        <v>0</v>
      </c>
      <c r="Z201" s="236">
        <v>0</v>
      </c>
      <c r="AA201" s="237">
        <f>Z201*K201</f>
        <v>0</v>
      </c>
      <c r="AR201" s="21" t="s">
        <v>224</v>
      </c>
      <c r="AT201" s="21" t="s">
        <v>220</v>
      </c>
      <c r="AU201" s="21" t="s">
        <v>93</v>
      </c>
      <c r="AY201" s="21" t="s">
        <v>219</v>
      </c>
      <c r="BE201" s="152">
        <f>IF(U201="základní",N201,0)</f>
        <v>0</v>
      </c>
      <c r="BF201" s="152">
        <f>IF(U201="snížená",N201,0)</f>
        <v>0</v>
      </c>
      <c r="BG201" s="152">
        <f>IF(U201="zákl. přenesená",N201,0)</f>
        <v>0</v>
      </c>
      <c r="BH201" s="152">
        <f>IF(U201="sníž. přenesená",N201,0)</f>
        <v>0</v>
      </c>
      <c r="BI201" s="152">
        <f>IF(U201="nulová",N201,0)</f>
        <v>0</v>
      </c>
      <c r="BJ201" s="21" t="s">
        <v>40</v>
      </c>
      <c r="BK201" s="152">
        <f>ROUND(L201*K201,2)</f>
        <v>0</v>
      </c>
      <c r="BL201" s="21" t="s">
        <v>224</v>
      </c>
      <c r="BM201" s="21" t="s">
        <v>1530</v>
      </c>
    </row>
    <row r="202" s="1" customFormat="1" ht="38.25" customHeight="1">
      <c r="B202" s="45"/>
      <c r="C202" s="227" t="s">
        <v>544</v>
      </c>
      <c r="D202" s="227" t="s">
        <v>220</v>
      </c>
      <c r="E202" s="228" t="s">
        <v>1531</v>
      </c>
      <c r="F202" s="229" t="s">
        <v>1532</v>
      </c>
      <c r="G202" s="229"/>
      <c r="H202" s="229"/>
      <c r="I202" s="229"/>
      <c r="J202" s="230" t="s">
        <v>1358</v>
      </c>
      <c r="K202" s="231">
        <v>12</v>
      </c>
      <c r="L202" s="232">
        <v>0</v>
      </c>
      <c r="M202" s="233"/>
      <c r="N202" s="234">
        <f>ROUND(L202*K202,2)</f>
        <v>0</v>
      </c>
      <c r="O202" s="234"/>
      <c r="P202" s="234"/>
      <c r="Q202" s="234"/>
      <c r="R202" s="47"/>
      <c r="T202" s="235" t="s">
        <v>22</v>
      </c>
      <c r="U202" s="55" t="s">
        <v>49</v>
      </c>
      <c r="V202" s="46"/>
      <c r="W202" s="236">
        <f>V202*K202</f>
        <v>0</v>
      </c>
      <c r="X202" s="236">
        <v>0</v>
      </c>
      <c r="Y202" s="236">
        <f>X202*K202</f>
        <v>0</v>
      </c>
      <c r="Z202" s="236">
        <v>0</v>
      </c>
      <c r="AA202" s="237">
        <f>Z202*K202</f>
        <v>0</v>
      </c>
      <c r="AR202" s="21" t="s">
        <v>224</v>
      </c>
      <c r="AT202" s="21" t="s">
        <v>220</v>
      </c>
      <c r="AU202" s="21" t="s">
        <v>93</v>
      </c>
      <c r="AY202" s="21" t="s">
        <v>219</v>
      </c>
      <c r="BE202" s="152">
        <f>IF(U202="základní",N202,0)</f>
        <v>0</v>
      </c>
      <c r="BF202" s="152">
        <f>IF(U202="snížená",N202,0)</f>
        <v>0</v>
      </c>
      <c r="BG202" s="152">
        <f>IF(U202="zákl. přenesená",N202,0)</f>
        <v>0</v>
      </c>
      <c r="BH202" s="152">
        <f>IF(U202="sníž. přenesená",N202,0)</f>
        <v>0</v>
      </c>
      <c r="BI202" s="152">
        <f>IF(U202="nulová",N202,0)</f>
        <v>0</v>
      </c>
      <c r="BJ202" s="21" t="s">
        <v>40</v>
      </c>
      <c r="BK202" s="152">
        <f>ROUND(L202*K202,2)</f>
        <v>0</v>
      </c>
      <c r="BL202" s="21" t="s">
        <v>224</v>
      </c>
      <c r="BM202" s="21" t="s">
        <v>1533</v>
      </c>
    </row>
    <row r="203" s="1" customFormat="1" ht="25.5" customHeight="1">
      <c r="B203" s="45"/>
      <c r="C203" s="227" t="s">
        <v>548</v>
      </c>
      <c r="D203" s="227" t="s">
        <v>220</v>
      </c>
      <c r="E203" s="228" t="s">
        <v>1534</v>
      </c>
      <c r="F203" s="229" t="s">
        <v>1382</v>
      </c>
      <c r="G203" s="229"/>
      <c r="H203" s="229"/>
      <c r="I203" s="229"/>
      <c r="J203" s="230" t="s">
        <v>429</v>
      </c>
      <c r="K203" s="231">
        <v>12</v>
      </c>
      <c r="L203" s="232">
        <v>0</v>
      </c>
      <c r="M203" s="233"/>
      <c r="N203" s="234">
        <f>ROUND(L203*K203,2)</f>
        <v>0</v>
      </c>
      <c r="O203" s="234"/>
      <c r="P203" s="234"/>
      <c r="Q203" s="234"/>
      <c r="R203" s="47"/>
      <c r="T203" s="235" t="s">
        <v>22</v>
      </c>
      <c r="U203" s="55" t="s">
        <v>49</v>
      </c>
      <c r="V203" s="46"/>
      <c r="W203" s="236">
        <f>V203*K203</f>
        <v>0</v>
      </c>
      <c r="X203" s="236">
        <v>0</v>
      </c>
      <c r="Y203" s="236">
        <f>X203*K203</f>
        <v>0</v>
      </c>
      <c r="Z203" s="236">
        <v>0</v>
      </c>
      <c r="AA203" s="237">
        <f>Z203*K203</f>
        <v>0</v>
      </c>
      <c r="AR203" s="21" t="s">
        <v>224</v>
      </c>
      <c r="AT203" s="21" t="s">
        <v>220</v>
      </c>
      <c r="AU203" s="21" t="s">
        <v>93</v>
      </c>
      <c r="AY203" s="21" t="s">
        <v>219</v>
      </c>
      <c r="BE203" s="152">
        <f>IF(U203="základní",N203,0)</f>
        <v>0</v>
      </c>
      <c r="BF203" s="152">
        <f>IF(U203="snížená",N203,0)</f>
        <v>0</v>
      </c>
      <c r="BG203" s="152">
        <f>IF(U203="zákl. přenesená",N203,0)</f>
        <v>0</v>
      </c>
      <c r="BH203" s="152">
        <f>IF(U203="sníž. přenesená",N203,0)</f>
        <v>0</v>
      </c>
      <c r="BI203" s="152">
        <f>IF(U203="nulová",N203,0)</f>
        <v>0</v>
      </c>
      <c r="BJ203" s="21" t="s">
        <v>40</v>
      </c>
      <c r="BK203" s="152">
        <f>ROUND(L203*K203,2)</f>
        <v>0</v>
      </c>
      <c r="BL203" s="21" t="s">
        <v>224</v>
      </c>
      <c r="BM203" s="21" t="s">
        <v>1535</v>
      </c>
    </row>
    <row r="204" s="1" customFormat="1" ht="25.5" customHeight="1">
      <c r="B204" s="45"/>
      <c r="C204" s="227" t="s">
        <v>552</v>
      </c>
      <c r="D204" s="227" t="s">
        <v>220</v>
      </c>
      <c r="E204" s="228" t="s">
        <v>1536</v>
      </c>
      <c r="F204" s="229" t="s">
        <v>1373</v>
      </c>
      <c r="G204" s="229"/>
      <c r="H204" s="229"/>
      <c r="I204" s="229"/>
      <c r="J204" s="230" t="s">
        <v>429</v>
      </c>
      <c r="K204" s="231">
        <v>30</v>
      </c>
      <c r="L204" s="232">
        <v>0</v>
      </c>
      <c r="M204" s="233"/>
      <c r="N204" s="234">
        <f>ROUND(L204*K204,2)</f>
        <v>0</v>
      </c>
      <c r="O204" s="234"/>
      <c r="P204" s="234"/>
      <c r="Q204" s="234"/>
      <c r="R204" s="47"/>
      <c r="T204" s="235" t="s">
        <v>22</v>
      </c>
      <c r="U204" s="55" t="s">
        <v>49</v>
      </c>
      <c r="V204" s="46"/>
      <c r="W204" s="236">
        <f>V204*K204</f>
        <v>0</v>
      </c>
      <c r="X204" s="236">
        <v>0</v>
      </c>
      <c r="Y204" s="236">
        <f>X204*K204</f>
        <v>0</v>
      </c>
      <c r="Z204" s="236">
        <v>0</v>
      </c>
      <c r="AA204" s="237">
        <f>Z204*K204</f>
        <v>0</v>
      </c>
      <c r="AR204" s="21" t="s">
        <v>224</v>
      </c>
      <c r="AT204" s="21" t="s">
        <v>220</v>
      </c>
      <c r="AU204" s="21" t="s">
        <v>93</v>
      </c>
      <c r="AY204" s="21" t="s">
        <v>219</v>
      </c>
      <c r="BE204" s="152">
        <f>IF(U204="základní",N204,0)</f>
        <v>0</v>
      </c>
      <c r="BF204" s="152">
        <f>IF(U204="snížená",N204,0)</f>
        <v>0</v>
      </c>
      <c r="BG204" s="152">
        <f>IF(U204="zákl. přenesená",N204,0)</f>
        <v>0</v>
      </c>
      <c r="BH204" s="152">
        <f>IF(U204="sníž. přenesená",N204,0)</f>
        <v>0</v>
      </c>
      <c r="BI204" s="152">
        <f>IF(U204="nulová",N204,0)</f>
        <v>0</v>
      </c>
      <c r="BJ204" s="21" t="s">
        <v>40</v>
      </c>
      <c r="BK204" s="152">
        <f>ROUND(L204*K204,2)</f>
        <v>0</v>
      </c>
      <c r="BL204" s="21" t="s">
        <v>224</v>
      </c>
      <c r="BM204" s="21" t="s">
        <v>1537</v>
      </c>
    </row>
    <row r="205" s="1" customFormat="1" ht="25.5" customHeight="1">
      <c r="B205" s="45"/>
      <c r="C205" s="227" t="s">
        <v>556</v>
      </c>
      <c r="D205" s="227" t="s">
        <v>220</v>
      </c>
      <c r="E205" s="228" t="s">
        <v>1538</v>
      </c>
      <c r="F205" s="229" t="s">
        <v>1376</v>
      </c>
      <c r="G205" s="229"/>
      <c r="H205" s="229"/>
      <c r="I205" s="229"/>
      <c r="J205" s="230" t="s">
        <v>429</v>
      </c>
      <c r="K205" s="231">
        <v>40</v>
      </c>
      <c r="L205" s="232">
        <v>0</v>
      </c>
      <c r="M205" s="233"/>
      <c r="N205" s="234">
        <f>ROUND(L205*K205,2)</f>
        <v>0</v>
      </c>
      <c r="O205" s="234"/>
      <c r="P205" s="234"/>
      <c r="Q205" s="234"/>
      <c r="R205" s="47"/>
      <c r="T205" s="235" t="s">
        <v>22</v>
      </c>
      <c r="U205" s="55" t="s">
        <v>49</v>
      </c>
      <c r="V205" s="46"/>
      <c r="W205" s="236">
        <f>V205*K205</f>
        <v>0</v>
      </c>
      <c r="X205" s="236">
        <v>0</v>
      </c>
      <c r="Y205" s="236">
        <f>X205*K205</f>
        <v>0</v>
      </c>
      <c r="Z205" s="236">
        <v>0</v>
      </c>
      <c r="AA205" s="237">
        <f>Z205*K205</f>
        <v>0</v>
      </c>
      <c r="AR205" s="21" t="s">
        <v>224</v>
      </c>
      <c r="AT205" s="21" t="s">
        <v>220</v>
      </c>
      <c r="AU205" s="21" t="s">
        <v>93</v>
      </c>
      <c r="AY205" s="21" t="s">
        <v>219</v>
      </c>
      <c r="BE205" s="152">
        <f>IF(U205="základní",N205,0)</f>
        <v>0</v>
      </c>
      <c r="BF205" s="152">
        <f>IF(U205="snížená",N205,0)</f>
        <v>0</v>
      </c>
      <c r="BG205" s="152">
        <f>IF(U205="zákl. přenesená",N205,0)</f>
        <v>0</v>
      </c>
      <c r="BH205" s="152">
        <f>IF(U205="sníž. přenesená",N205,0)</f>
        <v>0</v>
      </c>
      <c r="BI205" s="152">
        <f>IF(U205="nulová",N205,0)</f>
        <v>0</v>
      </c>
      <c r="BJ205" s="21" t="s">
        <v>40</v>
      </c>
      <c r="BK205" s="152">
        <f>ROUND(L205*K205,2)</f>
        <v>0</v>
      </c>
      <c r="BL205" s="21" t="s">
        <v>224</v>
      </c>
      <c r="BM205" s="21" t="s">
        <v>1539</v>
      </c>
    </row>
    <row r="206" s="1" customFormat="1" ht="25.5" customHeight="1">
      <c r="B206" s="45"/>
      <c r="C206" s="227" t="s">
        <v>560</v>
      </c>
      <c r="D206" s="227" t="s">
        <v>220</v>
      </c>
      <c r="E206" s="228" t="s">
        <v>1540</v>
      </c>
      <c r="F206" s="229" t="s">
        <v>1379</v>
      </c>
      <c r="G206" s="229"/>
      <c r="H206" s="229"/>
      <c r="I206" s="229"/>
      <c r="J206" s="230" t="s">
        <v>429</v>
      </c>
      <c r="K206" s="231">
        <v>10</v>
      </c>
      <c r="L206" s="232">
        <v>0</v>
      </c>
      <c r="M206" s="233"/>
      <c r="N206" s="234">
        <f>ROUND(L206*K206,2)</f>
        <v>0</v>
      </c>
      <c r="O206" s="234"/>
      <c r="P206" s="234"/>
      <c r="Q206" s="234"/>
      <c r="R206" s="47"/>
      <c r="T206" s="235" t="s">
        <v>22</v>
      </c>
      <c r="U206" s="55" t="s">
        <v>49</v>
      </c>
      <c r="V206" s="46"/>
      <c r="W206" s="236">
        <f>V206*K206</f>
        <v>0</v>
      </c>
      <c r="X206" s="236">
        <v>0</v>
      </c>
      <c r="Y206" s="236">
        <f>X206*K206</f>
        <v>0</v>
      </c>
      <c r="Z206" s="236">
        <v>0</v>
      </c>
      <c r="AA206" s="237">
        <f>Z206*K206</f>
        <v>0</v>
      </c>
      <c r="AR206" s="21" t="s">
        <v>224</v>
      </c>
      <c r="AT206" s="21" t="s">
        <v>220</v>
      </c>
      <c r="AU206" s="21" t="s">
        <v>93</v>
      </c>
      <c r="AY206" s="21" t="s">
        <v>219</v>
      </c>
      <c r="BE206" s="152">
        <f>IF(U206="základní",N206,0)</f>
        <v>0</v>
      </c>
      <c r="BF206" s="152">
        <f>IF(U206="snížená",N206,0)</f>
        <v>0</v>
      </c>
      <c r="BG206" s="152">
        <f>IF(U206="zákl. přenesená",N206,0)</f>
        <v>0</v>
      </c>
      <c r="BH206" s="152">
        <f>IF(U206="sníž. přenesená",N206,0)</f>
        <v>0</v>
      </c>
      <c r="BI206" s="152">
        <f>IF(U206="nulová",N206,0)</f>
        <v>0</v>
      </c>
      <c r="BJ206" s="21" t="s">
        <v>40</v>
      </c>
      <c r="BK206" s="152">
        <f>ROUND(L206*K206,2)</f>
        <v>0</v>
      </c>
      <c r="BL206" s="21" t="s">
        <v>224</v>
      </c>
      <c r="BM206" s="21" t="s">
        <v>1541</v>
      </c>
    </row>
    <row r="207" s="1" customFormat="1" ht="25.5" customHeight="1">
      <c r="B207" s="45"/>
      <c r="C207" s="227" t="s">
        <v>564</v>
      </c>
      <c r="D207" s="227" t="s">
        <v>220</v>
      </c>
      <c r="E207" s="228" t="s">
        <v>1542</v>
      </c>
      <c r="F207" s="229" t="s">
        <v>1543</v>
      </c>
      <c r="G207" s="229"/>
      <c r="H207" s="229"/>
      <c r="I207" s="229"/>
      <c r="J207" s="230" t="s">
        <v>429</v>
      </c>
      <c r="K207" s="231">
        <v>12</v>
      </c>
      <c r="L207" s="232">
        <v>0</v>
      </c>
      <c r="M207" s="233"/>
      <c r="N207" s="234">
        <f>ROUND(L207*K207,2)</f>
        <v>0</v>
      </c>
      <c r="O207" s="234"/>
      <c r="P207" s="234"/>
      <c r="Q207" s="234"/>
      <c r="R207" s="47"/>
      <c r="T207" s="235" t="s">
        <v>22</v>
      </c>
      <c r="U207" s="55" t="s">
        <v>49</v>
      </c>
      <c r="V207" s="46"/>
      <c r="W207" s="236">
        <f>V207*K207</f>
        <v>0</v>
      </c>
      <c r="X207" s="236">
        <v>0</v>
      </c>
      <c r="Y207" s="236">
        <f>X207*K207</f>
        <v>0</v>
      </c>
      <c r="Z207" s="236">
        <v>0</v>
      </c>
      <c r="AA207" s="237">
        <f>Z207*K207</f>
        <v>0</v>
      </c>
      <c r="AR207" s="21" t="s">
        <v>224</v>
      </c>
      <c r="AT207" s="21" t="s">
        <v>220</v>
      </c>
      <c r="AU207" s="21" t="s">
        <v>93</v>
      </c>
      <c r="AY207" s="21" t="s">
        <v>219</v>
      </c>
      <c r="BE207" s="152">
        <f>IF(U207="základní",N207,0)</f>
        <v>0</v>
      </c>
      <c r="BF207" s="152">
        <f>IF(U207="snížená",N207,0)</f>
        <v>0</v>
      </c>
      <c r="BG207" s="152">
        <f>IF(U207="zákl. přenesená",N207,0)</f>
        <v>0</v>
      </c>
      <c r="BH207" s="152">
        <f>IF(U207="sníž. přenesená",N207,0)</f>
        <v>0</v>
      </c>
      <c r="BI207" s="152">
        <f>IF(U207="nulová",N207,0)</f>
        <v>0</v>
      </c>
      <c r="BJ207" s="21" t="s">
        <v>40</v>
      </c>
      <c r="BK207" s="152">
        <f>ROUND(L207*K207,2)</f>
        <v>0</v>
      </c>
      <c r="BL207" s="21" t="s">
        <v>224</v>
      </c>
      <c r="BM207" s="21" t="s">
        <v>1544</v>
      </c>
    </row>
    <row r="208" s="1" customFormat="1" ht="16.5" customHeight="1">
      <c r="B208" s="45"/>
      <c r="C208" s="227" t="s">
        <v>568</v>
      </c>
      <c r="D208" s="227" t="s">
        <v>220</v>
      </c>
      <c r="E208" s="228" t="s">
        <v>1545</v>
      </c>
      <c r="F208" s="229" t="s">
        <v>1546</v>
      </c>
      <c r="G208" s="229"/>
      <c r="H208" s="229"/>
      <c r="I208" s="229"/>
      <c r="J208" s="230" t="s">
        <v>429</v>
      </c>
      <c r="K208" s="231">
        <v>20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22</v>
      </c>
      <c r="U208" s="55" t="s">
        <v>49</v>
      </c>
      <c r="V208" s="46"/>
      <c r="W208" s="236">
        <f>V208*K208</f>
        <v>0</v>
      </c>
      <c r="X208" s="236">
        <v>0</v>
      </c>
      <c r="Y208" s="236">
        <f>X208*K208</f>
        <v>0</v>
      </c>
      <c r="Z208" s="236">
        <v>0</v>
      </c>
      <c r="AA208" s="237">
        <f>Z208*K208</f>
        <v>0</v>
      </c>
      <c r="AR208" s="21" t="s">
        <v>224</v>
      </c>
      <c r="AT208" s="21" t="s">
        <v>220</v>
      </c>
      <c r="AU208" s="21" t="s">
        <v>93</v>
      </c>
      <c r="AY208" s="21" t="s">
        <v>219</v>
      </c>
      <c r="BE208" s="152">
        <f>IF(U208="základní",N208,0)</f>
        <v>0</v>
      </c>
      <c r="BF208" s="152">
        <f>IF(U208="snížená",N208,0)</f>
        <v>0</v>
      </c>
      <c r="BG208" s="152">
        <f>IF(U208="zákl. přenesená",N208,0)</f>
        <v>0</v>
      </c>
      <c r="BH208" s="152">
        <f>IF(U208="sníž. přenesená",N208,0)</f>
        <v>0</v>
      </c>
      <c r="BI208" s="152">
        <f>IF(U208="nulová",N208,0)</f>
        <v>0</v>
      </c>
      <c r="BJ208" s="21" t="s">
        <v>40</v>
      </c>
      <c r="BK208" s="152">
        <f>ROUND(L208*K208,2)</f>
        <v>0</v>
      </c>
      <c r="BL208" s="21" t="s">
        <v>224</v>
      </c>
      <c r="BM208" s="21" t="s">
        <v>1547</v>
      </c>
    </row>
    <row r="209" s="1" customFormat="1" ht="16.5" customHeight="1">
      <c r="B209" s="45"/>
      <c r="C209" s="227" t="s">
        <v>572</v>
      </c>
      <c r="D209" s="227" t="s">
        <v>220</v>
      </c>
      <c r="E209" s="228" t="s">
        <v>1548</v>
      </c>
      <c r="F209" s="229" t="s">
        <v>1549</v>
      </c>
      <c r="G209" s="229"/>
      <c r="H209" s="229"/>
      <c r="I209" s="229"/>
      <c r="J209" s="230" t="s">
        <v>429</v>
      </c>
      <c r="K209" s="231">
        <v>20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22</v>
      </c>
      <c r="U209" s="55" t="s">
        <v>49</v>
      </c>
      <c r="V209" s="46"/>
      <c r="W209" s="236">
        <f>V209*K209</f>
        <v>0</v>
      </c>
      <c r="X209" s="236">
        <v>0</v>
      </c>
      <c r="Y209" s="236">
        <f>X209*K209</f>
        <v>0</v>
      </c>
      <c r="Z209" s="236">
        <v>0</v>
      </c>
      <c r="AA209" s="237">
        <f>Z209*K209</f>
        <v>0</v>
      </c>
      <c r="AR209" s="21" t="s">
        <v>224</v>
      </c>
      <c r="AT209" s="21" t="s">
        <v>220</v>
      </c>
      <c r="AU209" s="21" t="s">
        <v>93</v>
      </c>
      <c r="AY209" s="21" t="s">
        <v>219</v>
      </c>
      <c r="BE209" s="152">
        <f>IF(U209="základní",N209,0)</f>
        <v>0</v>
      </c>
      <c r="BF209" s="152">
        <f>IF(U209="snížená",N209,0)</f>
        <v>0</v>
      </c>
      <c r="BG209" s="152">
        <f>IF(U209="zákl. přenesená",N209,0)</f>
        <v>0</v>
      </c>
      <c r="BH209" s="152">
        <f>IF(U209="sníž. přenesená",N209,0)</f>
        <v>0</v>
      </c>
      <c r="BI209" s="152">
        <f>IF(U209="nulová",N209,0)</f>
        <v>0</v>
      </c>
      <c r="BJ209" s="21" t="s">
        <v>40</v>
      </c>
      <c r="BK209" s="152">
        <f>ROUND(L209*K209,2)</f>
        <v>0</v>
      </c>
      <c r="BL209" s="21" t="s">
        <v>224</v>
      </c>
      <c r="BM209" s="21" t="s">
        <v>1550</v>
      </c>
    </row>
    <row r="210" s="1" customFormat="1" ht="16.5" customHeight="1">
      <c r="B210" s="45"/>
      <c r="C210" s="227" t="s">
        <v>576</v>
      </c>
      <c r="D210" s="227" t="s">
        <v>220</v>
      </c>
      <c r="E210" s="228" t="s">
        <v>1551</v>
      </c>
      <c r="F210" s="229" t="s">
        <v>1552</v>
      </c>
      <c r="G210" s="229"/>
      <c r="H210" s="229"/>
      <c r="I210" s="229"/>
      <c r="J210" s="230" t="s">
        <v>429</v>
      </c>
      <c r="K210" s="231">
        <v>10</v>
      </c>
      <c r="L210" s="232">
        <v>0</v>
      </c>
      <c r="M210" s="233"/>
      <c r="N210" s="234">
        <f>ROUND(L210*K210,2)</f>
        <v>0</v>
      </c>
      <c r="O210" s="234"/>
      <c r="P210" s="234"/>
      <c r="Q210" s="234"/>
      <c r="R210" s="47"/>
      <c r="T210" s="235" t="s">
        <v>22</v>
      </c>
      <c r="U210" s="55" t="s">
        <v>49</v>
      </c>
      <c r="V210" s="46"/>
      <c r="W210" s="236">
        <f>V210*K210</f>
        <v>0</v>
      </c>
      <c r="X210" s="236">
        <v>0</v>
      </c>
      <c r="Y210" s="236">
        <f>X210*K210</f>
        <v>0</v>
      </c>
      <c r="Z210" s="236">
        <v>0</v>
      </c>
      <c r="AA210" s="237">
        <f>Z210*K210</f>
        <v>0</v>
      </c>
      <c r="AR210" s="21" t="s">
        <v>224</v>
      </c>
      <c r="AT210" s="21" t="s">
        <v>220</v>
      </c>
      <c r="AU210" s="21" t="s">
        <v>93</v>
      </c>
      <c r="AY210" s="21" t="s">
        <v>219</v>
      </c>
      <c r="BE210" s="152">
        <f>IF(U210="základní",N210,0)</f>
        <v>0</v>
      </c>
      <c r="BF210" s="152">
        <f>IF(U210="snížená",N210,0)</f>
        <v>0</v>
      </c>
      <c r="BG210" s="152">
        <f>IF(U210="zákl. přenesená",N210,0)</f>
        <v>0</v>
      </c>
      <c r="BH210" s="152">
        <f>IF(U210="sníž. přenesená",N210,0)</f>
        <v>0</v>
      </c>
      <c r="BI210" s="152">
        <f>IF(U210="nulová",N210,0)</f>
        <v>0</v>
      </c>
      <c r="BJ210" s="21" t="s">
        <v>40</v>
      </c>
      <c r="BK210" s="152">
        <f>ROUND(L210*K210,2)</f>
        <v>0</v>
      </c>
      <c r="BL210" s="21" t="s">
        <v>224</v>
      </c>
      <c r="BM210" s="21" t="s">
        <v>1553</v>
      </c>
    </row>
    <row r="211" s="1" customFormat="1" ht="16.5" customHeight="1">
      <c r="B211" s="45"/>
      <c r="C211" s="227" t="s">
        <v>580</v>
      </c>
      <c r="D211" s="227" t="s">
        <v>220</v>
      </c>
      <c r="E211" s="228" t="s">
        <v>1554</v>
      </c>
      <c r="F211" s="229" t="s">
        <v>1555</v>
      </c>
      <c r="G211" s="229"/>
      <c r="H211" s="229"/>
      <c r="I211" s="229"/>
      <c r="J211" s="230" t="s">
        <v>429</v>
      </c>
      <c r="K211" s="231">
        <v>10</v>
      </c>
      <c r="L211" s="232">
        <v>0</v>
      </c>
      <c r="M211" s="233"/>
      <c r="N211" s="234">
        <f>ROUND(L211*K211,2)</f>
        <v>0</v>
      </c>
      <c r="O211" s="234"/>
      <c r="P211" s="234"/>
      <c r="Q211" s="234"/>
      <c r="R211" s="47"/>
      <c r="T211" s="235" t="s">
        <v>22</v>
      </c>
      <c r="U211" s="55" t="s">
        <v>49</v>
      </c>
      <c r="V211" s="46"/>
      <c r="W211" s="236">
        <f>V211*K211</f>
        <v>0</v>
      </c>
      <c r="X211" s="236">
        <v>0</v>
      </c>
      <c r="Y211" s="236">
        <f>X211*K211</f>
        <v>0</v>
      </c>
      <c r="Z211" s="236">
        <v>0</v>
      </c>
      <c r="AA211" s="237">
        <f>Z211*K211</f>
        <v>0</v>
      </c>
      <c r="AR211" s="21" t="s">
        <v>224</v>
      </c>
      <c r="AT211" s="21" t="s">
        <v>220</v>
      </c>
      <c r="AU211" s="21" t="s">
        <v>93</v>
      </c>
      <c r="AY211" s="21" t="s">
        <v>219</v>
      </c>
      <c r="BE211" s="152">
        <f>IF(U211="základní",N211,0)</f>
        <v>0</v>
      </c>
      <c r="BF211" s="152">
        <f>IF(U211="snížená",N211,0)</f>
        <v>0</v>
      </c>
      <c r="BG211" s="152">
        <f>IF(U211="zákl. přenesená",N211,0)</f>
        <v>0</v>
      </c>
      <c r="BH211" s="152">
        <f>IF(U211="sníž. přenesená",N211,0)</f>
        <v>0</v>
      </c>
      <c r="BI211" s="152">
        <f>IF(U211="nulová",N211,0)</f>
        <v>0</v>
      </c>
      <c r="BJ211" s="21" t="s">
        <v>40</v>
      </c>
      <c r="BK211" s="152">
        <f>ROUND(L211*K211,2)</f>
        <v>0</v>
      </c>
      <c r="BL211" s="21" t="s">
        <v>224</v>
      </c>
      <c r="BM211" s="21" t="s">
        <v>1556</v>
      </c>
    </row>
    <row r="212" s="1" customFormat="1" ht="16.5" customHeight="1">
      <c r="B212" s="45"/>
      <c r="C212" s="227" t="s">
        <v>584</v>
      </c>
      <c r="D212" s="227" t="s">
        <v>220</v>
      </c>
      <c r="E212" s="228" t="s">
        <v>1557</v>
      </c>
      <c r="F212" s="229" t="s">
        <v>1558</v>
      </c>
      <c r="G212" s="229"/>
      <c r="H212" s="229"/>
      <c r="I212" s="229"/>
      <c r="J212" s="230" t="s">
        <v>429</v>
      </c>
      <c r="K212" s="231">
        <v>3</v>
      </c>
      <c r="L212" s="232">
        <v>0</v>
      </c>
      <c r="M212" s="233"/>
      <c r="N212" s="234">
        <f>ROUND(L212*K212,2)</f>
        <v>0</v>
      </c>
      <c r="O212" s="234"/>
      <c r="P212" s="234"/>
      <c r="Q212" s="234"/>
      <c r="R212" s="47"/>
      <c r="T212" s="235" t="s">
        <v>22</v>
      </c>
      <c r="U212" s="55" t="s">
        <v>49</v>
      </c>
      <c r="V212" s="46"/>
      <c r="W212" s="236">
        <f>V212*K212</f>
        <v>0</v>
      </c>
      <c r="X212" s="236">
        <v>0</v>
      </c>
      <c r="Y212" s="236">
        <f>X212*K212</f>
        <v>0</v>
      </c>
      <c r="Z212" s="236">
        <v>0</v>
      </c>
      <c r="AA212" s="237">
        <f>Z212*K212</f>
        <v>0</v>
      </c>
      <c r="AR212" s="21" t="s">
        <v>224</v>
      </c>
      <c r="AT212" s="21" t="s">
        <v>220</v>
      </c>
      <c r="AU212" s="21" t="s">
        <v>93</v>
      </c>
      <c r="AY212" s="21" t="s">
        <v>219</v>
      </c>
      <c r="BE212" s="152">
        <f>IF(U212="základní",N212,0)</f>
        <v>0</v>
      </c>
      <c r="BF212" s="152">
        <f>IF(U212="snížená",N212,0)</f>
        <v>0</v>
      </c>
      <c r="BG212" s="152">
        <f>IF(U212="zákl. přenesená",N212,0)</f>
        <v>0</v>
      </c>
      <c r="BH212" s="152">
        <f>IF(U212="sníž. přenesená",N212,0)</f>
        <v>0</v>
      </c>
      <c r="BI212" s="152">
        <f>IF(U212="nulová",N212,0)</f>
        <v>0</v>
      </c>
      <c r="BJ212" s="21" t="s">
        <v>40</v>
      </c>
      <c r="BK212" s="152">
        <f>ROUND(L212*K212,2)</f>
        <v>0</v>
      </c>
      <c r="BL212" s="21" t="s">
        <v>224</v>
      </c>
      <c r="BM212" s="21" t="s">
        <v>1559</v>
      </c>
    </row>
    <row r="213" s="1" customFormat="1" ht="25.5" customHeight="1">
      <c r="B213" s="45"/>
      <c r="C213" s="227" t="s">
        <v>588</v>
      </c>
      <c r="D213" s="227" t="s">
        <v>220</v>
      </c>
      <c r="E213" s="228" t="s">
        <v>1560</v>
      </c>
      <c r="F213" s="229" t="s">
        <v>1561</v>
      </c>
      <c r="G213" s="229"/>
      <c r="H213" s="229"/>
      <c r="I213" s="229"/>
      <c r="J213" s="230" t="s">
        <v>1358</v>
      </c>
      <c r="K213" s="231">
        <v>6</v>
      </c>
      <c r="L213" s="232">
        <v>0</v>
      </c>
      <c r="M213" s="233"/>
      <c r="N213" s="234">
        <f>ROUND(L213*K213,2)</f>
        <v>0</v>
      </c>
      <c r="O213" s="234"/>
      <c r="P213" s="234"/>
      <c r="Q213" s="234"/>
      <c r="R213" s="47"/>
      <c r="T213" s="235" t="s">
        <v>22</v>
      </c>
      <c r="U213" s="55" t="s">
        <v>49</v>
      </c>
      <c r="V213" s="46"/>
      <c r="W213" s="236">
        <f>V213*K213</f>
        <v>0</v>
      </c>
      <c r="X213" s="236">
        <v>0</v>
      </c>
      <c r="Y213" s="236">
        <f>X213*K213</f>
        <v>0</v>
      </c>
      <c r="Z213" s="236">
        <v>0</v>
      </c>
      <c r="AA213" s="237">
        <f>Z213*K213</f>
        <v>0</v>
      </c>
      <c r="AR213" s="21" t="s">
        <v>224</v>
      </c>
      <c r="AT213" s="21" t="s">
        <v>220</v>
      </c>
      <c r="AU213" s="21" t="s">
        <v>93</v>
      </c>
      <c r="AY213" s="21" t="s">
        <v>219</v>
      </c>
      <c r="BE213" s="152">
        <f>IF(U213="základní",N213,0)</f>
        <v>0</v>
      </c>
      <c r="BF213" s="152">
        <f>IF(U213="snížená",N213,0)</f>
        <v>0</v>
      </c>
      <c r="BG213" s="152">
        <f>IF(U213="zákl. přenesená",N213,0)</f>
        <v>0</v>
      </c>
      <c r="BH213" s="152">
        <f>IF(U213="sníž. přenesená",N213,0)</f>
        <v>0</v>
      </c>
      <c r="BI213" s="152">
        <f>IF(U213="nulová",N213,0)</f>
        <v>0</v>
      </c>
      <c r="BJ213" s="21" t="s">
        <v>40</v>
      </c>
      <c r="BK213" s="152">
        <f>ROUND(L213*K213,2)</f>
        <v>0</v>
      </c>
      <c r="BL213" s="21" t="s">
        <v>224</v>
      </c>
      <c r="BM213" s="21" t="s">
        <v>1562</v>
      </c>
    </row>
    <row r="214" s="1" customFormat="1" ht="38.25" customHeight="1">
      <c r="B214" s="45"/>
      <c r="C214" s="227" t="s">
        <v>592</v>
      </c>
      <c r="D214" s="227" t="s">
        <v>220</v>
      </c>
      <c r="E214" s="228" t="s">
        <v>1563</v>
      </c>
      <c r="F214" s="229" t="s">
        <v>1564</v>
      </c>
      <c r="G214" s="229"/>
      <c r="H214" s="229"/>
      <c r="I214" s="229"/>
      <c r="J214" s="230" t="s">
        <v>1358</v>
      </c>
      <c r="K214" s="231">
        <v>4</v>
      </c>
      <c r="L214" s="232">
        <v>0</v>
      </c>
      <c r="M214" s="233"/>
      <c r="N214" s="234">
        <f>ROUND(L214*K214,2)</f>
        <v>0</v>
      </c>
      <c r="O214" s="234"/>
      <c r="P214" s="234"/>
      <c r="Q214" s="234"/>
      <c r="R214" s="47"/>
      <c r="T214" s="235" t="s">
        <v>22</v>
      </c>
      <c r="U214" s="55" t="s">
        <v>49</v>
      </c>
      <c r="V214" s="46"/>
      <c r="W214" s="236">
        <f>V214*K214</f>
        <v>0</v>
      </c>
      <c r="X214" s="236">
        <v>0</v>
      </c>
      <c r="Y214" s="236">
        <f>X214*K214</f>
        <v>0</v>
      </c>
      <c r="Z214" s="236">
        <v>0</v>
      </c>
      <c r="AA214" s="237">
        <f>Z214*K214</f>
        <v>0</v>
      </c>
      <c r="AR214" s="21" t="s">
        <v>224</v>
      </c>
      <c r="AT214" s="21" t="s">
        <v>220</v>
      </c>
      <c r="AU214" s="21" t="s">
        <v>93</v>
      </c>
      <c r="AY214" s="21" t="s">
        <v>219</v>
      </c>
      <c r="BE214" s="152">
        <f>IF(U214="základní",N214,0)</f>
        <v>0</v>
      </c>
      <c r="BF214" s="152">
        <f>IF(U214="snížená",N214,0)</f>
        <v>0</v>
      </c>
      <c r="BG214" s="152">
        <f>IF(U214="zákl. přenesená",N214,0)</f>
        <v>0</v>
      </c>
      <c r="BH214" s="152">
        <f>IF(U214="sníž. přenesená",N214,0)</f>
        <v>0</v>
      </c>
      <c r="BI214" s="152">
        <f>IF(U214="nulová",N214,0)</f>
        <v>0</v>
      </c>
      <c r="BJ214" s="21" t="s">
        <v>40</v>
      </c>
      <c r="BK214" s="152">
        <f>ROUND(L214*K214,2)</f>
        <v>0</v>
      </c>
      <c r="BL214" s="21" t="s">
        <v>224</v>
      </c>
      <c r="BM214" s="21" t="s">
        <v>1565</v>
      </c>
    </row>
    <row r="215" s="1" customFormat="1" ht="38.25" customHeight="1">
      <c r="B215" s="45"/>
      <c r="C215" s="227" t="s">
        <v>596</v>
      </c>
      <c r="D215" s="227" t="s">
        <v>220</v>
      </c>
      <c r="E215" s="228" t="s">
        <v>1566</v>
      </c>
      <c r="F215" s="229" t="s">
        <v>1567</v>
      </c>
      <c r="G215" s="229"/>
      <c r="H215" s="229"/>
      <c r="I215" s="229"/>
      <c r="J215" s="230" t="s">
        <v>1358</v>
      </c>
      <c r="K215" s="231">
        <v>2</v>
      </c>
      <c r="L215" s="232">
        <v>0</v>
      </c>
      <c r="M215" s="233"/>
      <c r="N215" s="234">
        <f>ROUND(L215*K215,2)</f>
        <v>0</v>
      </c>
      <c r="O215" s="234"/>
      <c r="P215" s="234"/>
      <c r="Q215" s="234"/>
      <c r="R215" s="47"/>
      <c r="T215" s="235" t="s">
        <v>22</v>
      </c>
      <c r="U215" s="55" t="s">
        <v>49</v>
      </c>
      <c r="V215" s="46"/>
      <c r="W215" s="236">
        <f>V215*K215</f>
        <v>0</v>
      </c>
      <c r="X215" s="236">
        <v>0</v>
      </c>
      <c r="Y215" s="236">
        <f>X215*K215</f>
        <v>0</v>
      </c>
      <c r="Z215" s="236">
        <v>0</v>
      </c>
      <c r="AA215" s="237">
        <f>Z215*K215</f>
        <v>0</v>
      </c>
      <c r="AR215" s="21" t="s">
        <v>224</v>
      </c>
      <c r="AT215" s="21" t="s">
        <v>220</v>
      </c>
      <c r="AU215" s="21" t="s">
        <v>93</v>
      </c>
      <c r="AY215" s="21" t="s">
        <v>219</v>
      </c>
      <c r="BE215" s="152">
        <f>IF(U215="základní",N215,0)</f>
        <v>0</v>
      </c>
      <c r="BF215" s="152">
        <f>IF(U215="snížená",N215,0)</f>
        <v>0</v>
      </c>
      <c r="BG215" s="152">
        <f>IF(U215="zákl. přenesená",N215,0)</f>
        <v>0</v>
      </c>
      <c r="BH215" s="152">
        <f>IF(U215="sníž. přenesená",N215,0)</f>
        <v>0</v>
      </c>
      <c r="BI215" s="152">
        <f>IF(U215="nulová",N215,0)</f>
        <v>0</v>
      </c>
      <c r="BJ215" s="21" t="s">
        <v>40</v>
      </c>
      <c r="BK215" s="152">
        <f>ROUND(L215*K215,2)</f>
        <v>0</v>
      </c>
      <c r="BL215" s="21" t="s">
        <v>224</v>
      </c>
      <c r="BM215" s="21" t="s">
        <v>1568</v>
      </c>
    </row>
    <row r="216" s="1" customFormat="1" ht="25.5" customHeight="1">
      <c r="B216" s="45"/>
      <c r="C216" s="227" t="s">
        <v>600</v>
      </c>
      <c r="D216" s="227" t="s">
        <v>220</v>
      </c>
      <c r="E216" s="228" t="s">
        <v>1569</v>
      </c>
      <c r="F216" s="229" t="s">
        <v>1570</v>
      </c>
      <c r="G216" s="229"/>
      <c r="H216" s="229"/>
      <c r="I216" s="229"/>
      <c r="J216" s="230" t="s">
        <v>1354</v>
      </c>
      <c r="K216" s="231">
        <v>2</v>
      </c>
      <c r="L216" s="232">
        <v>0</v>
      </c>
      <c r="M216" s="233"/>
      <c r="N216" s="234">
        <f>ROUND(L216*K216,2)</f>
        <v>0</v>
      </c>
      <c r="O216" s="234"/>
      <c r="P216" s="234"/>
      <c r="Q216" s="234"/>
      <c r="R216" s="47"/>
      <c r="T216" s="235" t="s">
        <v>22</v>
      </c>
      <c r="U216" s="55" t="s">
        <v>49</v>
      </c>
      <c r="V216" s="46"/>
      <c r="W216" s="236">
        <f>V216*K216</f>
        <v>0</v>
      </c>
      <c r="X216" s="236">
        <v>0</v>
      </c>
      <c r="Y216" s="236">
        <f>X216*K216</f>
        <v>0</v>
      </c>
      <c r="Z216" s="236">
        <v>0</v>
      </c>
      <c r="AA216" s="237">
        <f>Z216*K216</f>
        <v>0</v>
      </c>
      <c r="AR216" s="21" t="s">
        <v>224</v>
      </c>
      <c r="AT216" s="21" t="s">
        <v>220</v>
      </c>
      <c r="AU216" s="21" t="s">
        <v>93</v>
      </c>
      <c r="AY216" s="21" t="s">
        <v>219</v>
      </c>
      <c r="BE216" s="152">
        <f>IF(U216="základní",N216,0)</f>
        <v>0</v>
      </c>
      <c r="BF216" s="152">
        <f>IF(U216="snížená",N216,0)</f>
        <v>0</v>
      </c>
      <c r="BG216" s="152">
        <f>IF(U216="zákl. přenesená",N216,0)</f>
        <v>0</v>
      </c>
      <c r="BH216" s="152">
        <f>IF(U216="sníž. přenesená",N216,0)</f>
        <v>0</v>
      </c>
      <c r="BI216" s="152">
        <f>IF(U216="nulová",N216,0)</f>
        <v>0</v>
      </c>
      <c r="BJ216" s="21" t="s">
        <v>40</v>
      </c>
      <c r="BK216" s="152">
        <f>ROUND(L216*K216,2)</f>
        <v>0</v>
      </c>
      <c r="BL216" s="21" t="s">
        <v>224</v>
      </c>
      <c r="BM216" s="21" t="s">
        <v>1571</v>
      </c>
    </row>
    <row r="217" s="1" customFormat="1" ht="16.5" customHeight="1">
      <c r="B217" s="45"/>
      <c r="C217" s="227" t="s">
        <v>604</v>
      </c>
      <c r="D217" s="227" t="s">
        <v>220</v>
      </c>
      <c r="E217" s="228" t="s">
        <v>1572</v>
      </c>
      <c r="F217" s="229" t="s">
        <v>1573</v>
      </c>
      <c r="G217" s="229"/>
      <c r="H217" s="229"/>
      <c r="I217" s="229"/>
      <c r="J217" s="230" t="s">
        <v>223</v>
      </c>
      <c r="K217" s="231">
        <v>6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22</v>
      </c>
      <c r="U217" s="55" t="s">
        <v>49</v>
      </c>
      <c r="V217" s="46"/>
      <c r="W217" s="236">
        <f>V217*K217</f>
        <v>0</v>
      </c>
      <c r="X217" s="236">
        <v>0</v>
      </c>
      <c r="Y217" s="236">
        <f>X217*K217</f>
        <v>0</v>
      </c>
      <c r="Z217" s="236">
        <v>0</v>
      </c>
      <c r="AA217" s="237">
        <f>Z217*K217</f>
        <v>0</v>
      </c>
      <c r="AR217" s="21" t="s">
        <v>224</v>
      </c>
      <c r="AT217" s="21" t="s">
        <v>220</v>
      </c>
      <c r="AU217" s="21" t="s">
        <v>93</v>
      </c>
      <c r="AY217" s="21" t="s">
        <v>219</v>
      </c>
      <c r="BE217" s="152">
        <f>IF(U217="základní",N217,0)</f>
        <v>0</v>
      </c>
      <c r="BF217" s="152">
        <f>IF(U217="snížená",N217,0)</f>
        <v>0</v>
      </c>
      <c r="BG217" s="152">
        <f>IF(U217="zákl. přenesená",N217,0)</f>
        <v>0</v>
      </c>
      <c r="BH217" s="152">
        <f>IF(U217="sníž. přenesená",N217,0)</f>
        <v>0</v>
      </c>
      <c r="BI217" s="152">
        <f>IF(U217="nulová",N217,0)</f>
        <v>0</v>
      </c>
      <c r="BJ217" s="21" t="s">
        <v>40</v>
      </c>
      <c r="BK217" s="152">
        <f>ROUND(L217*K217,2)</f>
        <v>0</v>
      </c>
      <c r="BL217" s="21" t="s">
        <v>224</v>
      </c>
      <c r="BM217" s="21" t="s">
        <v>1574</v>
      </c>
    </row>
    <row r="218" s="1" customFormat="1" ht="51" customHeight="1">
      <c r="B218" s="45"/>
      <c r="C218" s="227" t="s">
        <v>608</v>
      </c>
      <c r="D218" s="227" t="s">
        <v>220</v>
      </c>
      <c r="E218" s="228" t="s">
        <v>1575</v>
      </c>
      <c r="F218" s="229" t="s">
        <v>1576</v>
      </c>
      <c r="G218" s="229"/>
      <c r="H218" s="229"/>
      <c r="I218" s="229"/>
      <c r="J218" s="230" t="s">
        <v>1358</v>
      </c>
      <c r="K218" s="231">
        <v>4</v>
      </c>
      <c r="L218" s="232">
        <v>0</v>
      </c>
      <c r="M218" s="233"/>
      <c r="N218" s="234">
        <f>ROUND(L218*K218,2)</f>
        <v>0</v>
      </c>
      <c r="O218" s="234"/>
      <c r="P218" s="234"/>
      <c r="Q218" s="234"/>
      <c r="R218" s="47"/>
      <c r="T218" s="235" t="s">
        <v>22</v>
      </c>
      <c r="U218" s="55" t="s">
        <v>49</v>
      </c>
      <c r="V218" s="46"/>
      <c r="W218" s="236">
        <f>V218*K218</f>
        <v>0</v>
      </c>
      <c r="X218" s="236">
        <v>0</v>
      </c>
      <c r="Y218" s="236">
        <f>X218*K218</f>
        <v>0</v>
      </c>
      <c r="Z218" s="236">
        <v>0</v>
      </c>
      <c r="AA218" s="237">
        <f>Z218*K218</f>
        <v>0</v>
      </c>
      <c r="AR218" s="21" t="s">
        <v>224</v>
      </c>
      <c r="AT218" s="21" t="s">
        <v>220</v>
      </c>
      <c r="AU218" s="21" t="s">
        <v>93</v>
      </c>
      <c r="AY218" s="21" t="s">
        <v>219</v>
      </c>
      <c r="BE218" s="152">
        <f>IF(U218="základní",N218,0)</f>
        <v>0</v>
      </c>
      <c r="BF218" s="152">
        <f>IF(U218="snížená",N218,0)</f>
        <v>0</v>
      </c>
      <c r="BG218" s="152">
        <f>IF(U218="zákl. přenesená",N218,0)</f>
        <v>0</v>
      </c>
      <c r="BH218" s="152">
        <f>IF(U218="sníž. přenesená",N218,0)</f>
        <v>0</v>
      </c>
      <c r="BI218" s="152">
        <f>IF(U218="nulová",N218,0)</f>
        <v>0</v>
      </c>
      <c r="BJ218" s="21" t="s">
        <v>40</v>
      </c>
      <c r="BK218" s="152">
        <f>ROUND(L218*K218,2)</f>
        <v>0</v>
      </c>
      <c r="BL218" s="21" t="s">
        <v>224</v>
      </c>
      <c r="BM218" s="21" t="s">
        <v>1577</v>
      </c>
    </row>
    <row r="219" s="1" customFormat="1" ht="16.5" customHeight="1">
      <c r="B219" s="45"/>
      <c r="C219" s="227" t="s">
        <v>612</v>
      </c>
      <c r="D219" s="227" t="s">
        <v>220</v>
      </c>
      <c r="E219" s="228" t="s">
        <v>1578</v>
      </c>
      <c r="F219" s="229" t="s">
        <v>1579</v>
      </c>
      <c r="G219" s="229"/>
      <c r="H219" s="229"/>
      <c r="I219" s="229"/>
      <c r="J219" s="230" t="s">
        <v>1358</v>
      </c>
      <c r="K219" s="231">
        <v>2</v>
      </c>
      <c r="L219" s="232">
        <v>0</v>
      </c>
      <c r="M219" s="233"/>
      <c r="N219" s="234">
        <f>ROUND(L219*K219,2)</f>
        <v>0</v>
      </c>
      <c r="O219" s="234"/>
      <c r="P219" s="234"/>
      <c r="Q219" s="234"/>
      <c r="R219" s="47"/>
      <c r="T219" s="235" t="s">
        <v>22</v>
      </c>
      <c r="U219" s="55" t="s">
        <v>49</v>
      </c>
      <c r="V219" s="46"/>
      <c r="W219" s="236">
        <f>V219*K219</f>
        <v>0</v>
      </c>
      <c r="X219" s="236">
        <v>0</v>
      </c>
      <c r="Y219" s="236">
        <f>X219*K219</f>
        <v>0</v>
      </c>
      <c r="Z219" s="236">
        <v>0</v>
      </c>
      <c r="AA219" s="237">
        <f>Z219*K219</f>
        <v>0</v>
      </c>
      <c r="AR219" s="21" t="s">
        <v>224</v>
      </c>
      <c r="AT219" s="21" t="s">
        <v>220</v>
      </c>
      <c r="AU219" s="21" t="s">
        <v>93</v>
      </c>
      <c r="AY219" s="21" t="s">
        <v>219</v>
      </c>
      <c r="BE219" s="152">
        <f>IF(U219="základní",N219,0)</f>
        <v>0</v>
      </c>
      <c r="BF219" s="152">
        <f>IF(U219="snížená",N219,0)</f>
        <v>0</v>
      </c>
      <c r="BG219" s="152">
        <f>IF(U219="zákl. přenesená",N219,0)</f>
        <v>0</v>
      </c>
      <c r="BH219" s="152">
        <f>IF(U219="sníž. přenesená",N219,0)</f>
        <v>0</v>
      </c>
      <c r="BI219" s="152">
        <f>IF(U219="nulová",N219,0)</f>
        <v>0</v>
      </c>
      <c r="BJ219" s="21" t="s">
        <v>40</v>
      </c>
      <c r="BK219" s="152">
        <f>ROUND(L219*K219,2)</f>
        <v>0</v>
      </c>
      <c r="BL219" s="21" t="s">
        <v>224</v>
      </c>
      <c r="BM219" s="21" t="s">
        <v>1580</v>
      </c>
    </row>
    <row r="220" s="10" customFormat="1" ht="29.88" customHeight="1">
      <c r="B220" s="213"/>
      <c r="C220" s="214"/>
      <c r="D220" s="224" t="s">
        <v>1345</v>
      </c>
      <c r="E220" s="224"/>
      <c r="F220" s="224"/>
      <c r="G220" s="224"/>
      <c r="H220" s="224"/>
      <c r="I220" s="224"/>
      <c r="J220" s="224"/>
      <c r="K220" s="224"/>
      <c r="L220" s="224"/>
      <c r="M220" s="224"/>
      <c r="N220" s="238">
        <f>BK220</f>
        <v>0</v>
      </c>
      <c r="O220" s="239"/>
      <c r="P220" s="239"/>
      <c r="Q220" s="239"/>
      <c r="R220" s="217"/>
      <c r="T220" s="218"/>
      <c r="U220" s="214"/>
      <c r="V220" s="214"/>
      <c r="W220" s="219">
        <f>SUM(W221:W237)</f>
        <v>0</v>
      </c>
      <c r="X220" s="214"/>
      <c r="Y220" s="219">
        <f>SUM(Y221:Y237)</f>
        <v>0</v>
      </c>
      <c r="Z220" s="214"/>
      <c r="AA220" s="220">
        <f>SUM(AA221:AA237)</f>
        <v>0</v>
      </c>
      <c r="AR220" s="221" t="s">
        <v>40</v>
      </c>
      <c r="AT220" s="222" t="s">
        <v>83</v>
      </c>
      <c r="AU220" s="222" t="s">
        <v>40</v>
      </c>
      <c r="AY220" s="221" t="s">
        <v>219</v>
      </c>
      <c r="BK220" s="223">
        <f>SUM(BK221:BK237)</f>
        <v>0</v>
      </c>
    </row>
    <row r="221" s="1" customFormat="1" ht="16.5" customHeight="1">
      <c r="B221" s="45"/>
      <c r="C221" s="227" t="s">
        <v>616</v>
      </c>
      <c r="D221" s="227" t="s">
        <v>220</v>
      </c>
      <c r="E221" s="228" t="s">
        <v>1581</v>
      </c>
      <c r="F221" s="229" t="s">
        <v>1582</v>
      </c>
      <c r="G221" s="229"/>
      <c r="H221" s="229"/>
      <c r="I221" s="229"/>
      <c r="J221" s="230" t="s">
        <v>1350</v>
      </c>
      <c r="K221" s="231">
        <v>1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22</v>
      </c>
      <c r="U221" s="55" t="s">
        <v>49</v>
      </c>
      <c r="V221" s="46"/>
      <c r="W221" s="236">
        <f>V221*K221</f>
        <v>0</v>
      </c>
      <c r="X221" s="236">
        <v>0</v>
      </c>
      <c r="Y221" s="236">
        <f>X221*K221</f>
        <v>0</v>
      </c>
      <c r="Z221" s="236">
        <v>0</v>
      </c>
      <c r="AA221" s="237">
        <f>Z221*K221</f>
        <v>0</v>
      </c>
      <c r="AR221" s="21" t="s">
        <v>224</v>
      </c>
      <c r="AT221" s="21" t="s">
        <v>220</v>
      </c>
      <c r="AU221" s="21" t="s">
        <v>93</v>
      </c>
      <c r="AY221" s="21" t="s">
        <v>219</v>
      </c>
      <c r="BE221" s="152">
        <f>IF(U221="základní",N221,0)</f>
        <v>0</v>
      </c>
      <c r="BF221" s="152">
        <f>IF(U221="snížená",N221,0)</f>
        <v>0</v>
      </c>
      <c r="BG221" s="152">
        <f>IF(U221="zákl. přenesená",N221,0)</f>
        <v>0</v>
      </c>
      <c r="BH221" s="152">
        <f>IF(U221="sníž. přenesená",N221,0)</f>
        <v>0</v>
      </c>
      <c r="BI221" s="152">
        <f>IF(U221="nulová",N221,0)</f>
        <v>0</v>
      </c>
      <c r="BJ221" s="21" t="s">
        <v>40</v>
      </c>
      <c r="BK221" s="152">
        <f>ROUND(L221*K221,2)</f>
        <v>0</v>
      </c>
      <c r="BL221" s="21" t="s">
        <v>224</v>
      </c>
      <c r="BM221" s="21" t="s">
        <v>1583</v>
      </c>
    </row>
    <row r="222" s="1" customFormat="1" ht="51" customHeight="1">
      <c r="B222" s="45"/>
      <c r="C222" s="227" t="s">
        <v>620</v>
      </c>
      <c r="D222" s="227" t="s">
        <v>220</v>
      </c>
      <c r="E222" s="228" t="s">
        <v>1584</v>
      </c>
      <c r="F222" s="229" t="s">
        <v>1585</v>
      </c>
      <c r="G222" s="229"/>
      <c r="H222" s="229"/>
      <c r="I222" s="229"/>
      <c r="J222" s="230" t="s">
        <v>223</v>
      </c>
      <c r="K222" s="231">
        <v>30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22</v>
      </c>
      <c r="U222" s="55" t="s">
        <v>49</v>
      </c>
      <c r="V222" s="46"/>
      <c r="W222" s="236">
        <f>V222*K222</f>
        <v>0</v>
      </c>
      <c r="X222" s="236">
        <v>0</v>
      </c>
      <c r="Y222" s="236">
        <f>X222*K222</f>
        <v>0</v>
      </c>
      <c r="Z222" s="236">
        <v>0</v>
      </c>
      <c r="AA222" s="237">
        <f>Z222*K222</f>
        <v>0</v>
      </c>
      <c r="AR222" s="21" t="s">
        <v>224</v>
      </c>
      <c r="AT222" s="21" t="s">
        <v>220</v>
      </c>
      <c r="AU222" s="21" t="s">
        <v>93</v>
      </c>
      <c r="AY222" s="21" t="s">
        <v>219</v>
      </c>
      <c r="BE222" s="152">
        <f>IF(U222="základní",N222,0)</f>
        <v>0</v>
      </c>
      <c r="BF222" s="152">
        <f>IF(U222="snížená",N222,0)</f>
        <v>0</v>
      </c>
      <c r="BG222" s="152">
        <f>IF(U222="zákl. přenesená",N222,0)</f>
        <v>0</v>
      </c>
      <c r="BH222" s="152">
        <f>IF(U222="sníž. přenesená",N222,0)</f>
        <v>0</v>
      </c>
      <c r="BI222" s="152">
        <f>IF(U222="nulová",N222,0)</f>
        <v>0</v>
      </c>
      <c r="BJ222" s="21" t="s">
        <v>40</v>
      </c>
      <c r="BK222" s="152">
        <f>ROUND(L222*K222,2)</f>
        <v>0</v>
      </c>
      <c r="BL222" s="21" t="s">
        <v>224</v>
      </c>
      <c r="BM222" s="21" t="s">
        <v>1586</v>
      </c>
    </row>
    <row r="223" s="1" customFormat="1" ht="25.5" customHeight="1">
      <c r="B223" s="45"/>
      <c r="C223" s="227" t="s">
        <v>624</v>
      </c>
      <c r="D223" s="227" t="s">
        <v>220</v>
      </c>
      <c r="E223" s="228" t="s">
        <v>1587</v>
      </c>
      <c r="F223" s="229" t="s">
        <v>1520</v>
      </c>
      <c r="G223" s="229"/>
      <c r="H223" s="229"/>
      <c r="I223" s="229"/>
      <c r="J223" s="230" t="s">
        <v>1358</v>
      </c>
      <c r="K223" s="231">
        <v>1</v>
      </c>
      <c r="L223" s="232">
        <v>0</v>
      </c>
      <c r="M223" s="233"/>
      <c r="N223" s="234">
        <f>ROUND(L223*K223,2)</f>
        <v>0</v>
      </c>
      <c r="O223" s="234"/>
      <c r="P223" s="234"/>
      <c r="Q223" s="234"/>
      <c r="R223" s="47"/>
      <c r="T223" s="235" t="s">
        <v>22</v>
      </c>
      <c r="U223" s="55" t="s">
        <v>49</v>
      </c>
      <c r="V223" s="46"/>
      <c r="W223" s="236">
        <f>V223*K223</f>
        <v>0</v>
      </c>
      <c r="X223" s="236">
        <v>0</v>
      </c>
      <c r="Y223" s="236">
        <f>X223*K223</f>
        <v>0</v>
      </c>
      <c r="Z223" s="236">
        <v>0</v>
      </c>
      <c r="AA223" s="237">
        <f>Z223*K223</f>
        <v>0</v>
      </c>
      <c r="AR223" s="21" t="s">
        <v>224</v>
      </c>
      <c r="AT223" s="21" t="s">
        <v>220</v>
      </c>
      <c r="AU223" s="21" t="s">
        <v>93</v>
      </c>
      <c r="AY223" s="21" t="s">
        <v>219</v>
      </c>
      <c r="BE223" s="152">
        <f>IF(U223="základní",N223,0)</f>
        <v>0</v>
      </c>
      <c r="BF223" s="152">
        <f>IF(U223="snížená",N223,0)</f>
        <v>0</v>
      </c>
      <c r="BG223" s="152">
        <f>IF(U223="zákl. přenesená",N223,0)</f>
        <v>0</v>
      </c>
      <c r="BH223" s="152">
        <f>IF(U223="sníž. přenesená",N223,0)</f>
        <v>0</v>
      </c>
      <c r="BI223" s="152">
        <f>IF(U223="nulová",N223,0)</f>
        <v>0</v>
      </c>
      <c r="BJ223" s="21" t="s">
        <v>40</v>
      </c>
      <c r="BK223" s="152">
        <f>ROUND(L223*K223,2)</f>
        <v>0</v>
      </c>
      <c r="BL223" s="21" t="s">
        <v>224</v>
      </c>
      <c r="BM223" s="21" t="s">
        <v>1588</v>
      </c>
    </row>
    <row r="224" s="1" customFormat="1" ht="16.5" customHeight="1">
      <c r="B224" s="45"/>
      <c r="C224" s="227" t="s">
        <v>628</v>
      </c>
      <c r="D224" s="227" t="s">
        <v>220</v>
      </c>
      <c r="E224" s="228" t="s">
        <v>1589</v>
      </c>
      <c r="F224" s="229" t="s">
        <v>1573</v>
      </c>
      <c r="G224" s="229"/>
      <c r="H224" s="229"/>
      <c r="I224" s="229"/>
      <c r="J224" s="230" t="s">
        <v>223</v>
      </c>
      <c r="K224" s="231">
        <v>130</v>
      </c>
      <c r="L224" s="232">
        <v>0</v>
      </c>
      <c r="M224" s="233"/>
      <c r="N224" s="234">
        <f>ROUND(L224*K224,2)</f>
        <v>0</v>
      </c>
      <c r="O224" s="234"/>
      <c r="P224" s="234"/>
      <c r="Q224" s="234"/>
      <c r="R224" s="47"/>
      <c r="T224" s="235" t="s">
        <v>22</v>
      </c>
      <c r="U224" s="55" t="s">
        <v>49</v>
      </c>
      <c r="V224" s="46"/>
      <c r="W224" s="236">
        <f>V224*K224</f>
        <v>0</v>
      </c>
      <c r="X224" s="236">
        <v>0</v>
      </c>
      <c r="Y224" s="236">
        <f>X224*K224</f>
        <v>0</v>
      </c>
      <c r="Z224" s="236">
        <v>0</v>
      </c>
      <c r="AA224" s="237">
        <f>Z224*K224</f>
        <v>0</v>
      </c>
      <c r="AR224" s="21" t="s">
        <v>224</v>
      </c>
      <c r="AT224" s="21" t="s">
        <v>220</v>
      </c>
      <c r="AU224" s="21" t="s">
        <v>93</v>
      </c>
      <c r="AY224" s="21" t="s">
        <v>219</v>
      </c>
      <c r="BE224" s="152">
        <f>IF(U224="základní",N224,0)</f>
        <v>0</v>
      </c>
      <c r="BF224" s="152">
        <f>IF(U224="snížená",N224,0)</f>
        <v>0</v>
      </c>
      <c r="BG224" s="152">
        <f>IF(U224="zákl. přenesená",N224,0)</f>
        <v>0</v>
      </c>
      <c r="BH224" s="152">
        <f>IF(U224="sníž. přenesená",N224,0)</f>
        <v>0</v>
      </c>
      <c r="BI224" s="152">
        <f>IF(U224="nulová",N224,0)</f>
        <v>0</v>
      </c>
      <c r="BJ224" s="21" t="s">
        <v>40</v>
      </c>
      <c r="BK224" s="152">
        <f>ROUND(L224*K224,2)</f>
        <v>0</v>
      </c>
      <c r="BL224" s="21" t="s">
        <v>224</v>
      </c>
      <c r="BM224" s="21" t="s">
        <v>1590</v>
      </c>
    </row>
    <row r="225" s="1" customFormat="1" ht="51" customHeight="1">
      <c r="B225" s="45"/>
      <c r="C225" s="227" t="s">
        <v>632</v>
      </c>
      <c r="D225" s="227" t="s">
        <v>220</v>
      </c>
      <c r="E225" s="228" t="s">
        <v>1591</v>
      </c>
      <c r="F225" s="229" t="s">
        <v>1592</v>
      </c>
      <c r="G225" s="229"/>
      <c r="H225" s="229"/>
      <c r="I225" s="229"/>
      <c r="J225" s="230" t="s">
        <v>1354</v>
      </c>
      <c r="K225" s="231">
        <v>1</v>
      </c>
      <c r="L225" s="232">
        <v>0</v>
      </c>
      <c r="M225" s="233"/>
      <c r="N225" s="234">
        <f>ROUND(L225*K225,2)</f>
        <v>0</v>
      </c>
      <c r="O225" s="234"/>
      <c r="P225" s="234"/>
      <c r="Q225" s="234"/>
      <c r="R225" s="47"/>
      <c r="T225" s="235" t="s">
        <v>22</v>
      </c>
      <c r="U225" s="55" t="s">
        <v>49</v>
      </c>
      <c r="V225" s="46"/>
      <c r="W225" s="236">
        <f>V225*K225</f>
        <v>0</v>
      </c>
      <c r="X225" s="236">
        <v>0</v>
      </c>
      <c r="Y225" s="236">
        <f>X225*K225</f>
        <v>0</v>
      </c>
      <c r="Z225" s="236">
        <v>0</v>
      </c>
      <c r="AA225" s="237">
        <f>Z225*K225</f>
        <v>0</v>
      </c>
      <c r="AR225" s="21" t="s">
        <v>224</v>
      </c>
      <c r="AT225" s="21" t="s">
        <v>220</v>
      </c>
      <c r="AU225" s="21" t="s">
        <v>93</v>
      </c>
      <c r="AY225" s="21" t="s">
        <v>219</v>
      </c>
      <c r="BE225" s="152">
        <f>IF(U225="základní",N225,0)</f>
        <v>0</v>
      </c>
      <c r="BF225" s="152">
        <f>IF(U225="snížená",N225,0)</f>
        <v>0</v>
      </c>
      <c r="BG225" s="152">
        <f>IF(U225="zákl. přenesená",N225,0)</f>
        <v>0</v>
      </c>
      <c r="BH225" s="152">
        <f>IF(U225="sníž. přenesená",N225,0)</f>
        <v>0</v>
      </c>
      <c r="BI225" s="152">
        <f>IF(U225="nulová",N225,0)</f>
        <v>0</v>
      </c>
      <c r="BJ225" s="21" t="s">
        <v>40</v>
      </c>
      <c r="BK225" s="152">
        <f>ROUND(L225*K225,2)</f>
        <v>0</v>
      </c>
      <c r="BL225" s="21" t="s">
        <v>224</v>
      </c>
      <c r="BM225" s="21" t="s">
        <v>1593</v>
      </c>
    </row>
    <row r="226" s="1" customFormat="1" ht="16.5" customHeight="1">
      <c r="B226" s="45"/>
      <c r="C226" s="227" t="s">
        <v>636</v>
      </c>
      <c r="D226" s="227" t="s">
        <v>220</v>
      </c>
      <c r="E226" s="228" t="s">
        <v>1594</v>
      </c>
      <c r="F226" s="229" t="s">
        <v>1595</v>
      </c>
      <c r="G226" s="229"/>
      <c r="H226" s="229"/>
      <c r="I226" s="229"/>
      <c r="J226" s="230" t="s">
        <v>1358</v>
      </c>
      <c r="K226" s="231">
        <v>4</v>
      </c>
      <c r="L226" s="232">
        <v>0</v>
      </c>
      <c r="M226" s="233"/>
      <c r="N226" s="234">
        <f>ROUND(L226*K226,2)</f>
        <v>0</v>
      </c>
      <c r="O226" s="234"/>
      <c r="P226" s="234"/>
      <c r="Q226" s="234"/>
      <c r="R226" s="47"/>
      <c r="T226" s="235" t="s">
        <v>22</v>
      </c>
      <c r="U226" s="55" t="s">
        <v>49</v>
      </c>
      <c r="V226" s="46"/>
      <c r="W226" s="236">
        <f>V226*K226</f>
        <v>0</v>
      </c>
      <c r="X226" s="236">
        <v>0</v>
      </c>
      <c r="Y226" s="236">
        <f>X226*K226</f>
        <v>0</v>
      </c>
      <c r="Z226" s="236">
        <v>0</v>
      </c>
      <c r="AA226" s="237">
        <f>Z226*K226</f>
        <v>0</v>
      </c>
      <c r="AR226" s="21" t="s">
        <v>224</v>
      </c>
      <c r="AT226" s="21" t="s">
        <v>220</v>
      </c>
      <c r="AU226" s="21" t="s">
        <v>93</v>
      </c>
      <c r="AY226" s="21" t="s">
        <v>219</v>
      </c>
      <c r="BE226" s="152">
        <f>IF(U226="základní",N226,0)</f>
        <v>0</v>
      </c>
      <c r="BF226" s="152">
        <f>IF(U226="snížená",N226,0)</f>
        <v>0</v>
      </c>
      <c r="BG226" s="152">
        <f>IF(U226="zákl. přenesená",N226,0)</f>
        <v>0</v>
      </c>
      <c r="BH226" s="152">
        <f>IF(U226="sníž. přenesená",N226,0)</f>
        <v>0</v>
      </c>
      <c r="BI226" s="152">
        <f>IF(U226="nulová",N226,0)</f>
        <v>0</v>
      </c>
      <c r="BJ226" s="21" t="s">
        <v>40</v>
      </c>
      <c r="BK226" s="152">
        <f>ROUND(L226*K226,2)</f>
        <v>0</v>
      </c>
      <c r="BL226" s="21" t="s">
        <v>224</v>
      </c>
      <c r="BM226" s="21" t="s">
        <v>1596</v>
      </c>
    </row>
    <row r="227" s="1" customFormat="1" ht="25.5" customHeight="1">
      <c r="B227" s="45"/>
      <c r="C227" s="227" t="s">
        <v>640</v>
      </c>
      <c r="D227" s="227" t="s">
        <v>220</v>
      </c>
      <c r="E227" s="228" t="s">
        <v>1597</v>
      </c>
      <c r="F227" s="229" t="s">
        <v>1598</v>
      </c>
      <c r="G227" s="229"/>
      <c r="H227" s="229"/>
      <c r="I227" s="229"/>
      <c r="J227" s="230" t="s">
        <v>1358</v>
      </c>
      <c r="K227" s="231">
        <v>14</v>
      </c>
      <c r="L227" s="232">
        <v>0</v>
      </c>
      <c r="M227" s="233"/>
      <c r="N227" s="234">
        <f>ROUND(L227*K227,2)</f>
        <v>0</v>
      </c>
      <c r="O227" s="234"/>
      <c r="P227" s="234"/>
      <c r="Q227" s="234"/>
      <c r="R227" s="47"/>
      <c r="T227" s="235" t="s">
        <v>22</v>
      </c>
      <c r="U227" s="55" t="s">
        <v>49</v>
      </c>
      <c r="V227" s="46"/>
      <c r="W227" s="236">
        <f>V227*K227</f>
        <v>0</v>
      </c>
      <c r="X227" s="236">
        <v>0</v>
      </c>
      <c r="Y227" s="236">
        <f>X227*K227</f>
        <v>0</v>
      </c>
      <c r="Z227" s="236">
        <v>0</v>
      </c>
      <c r="AA227" s="237">
        <f>Z227*K227</f>
        <v>0</v>
      </c>
      <c r="AR227" s="21" t="s">
        <v>224</v>
      </c>
      <c r="AT227" s="21" t="s">
        <v>220</v>
      </c>
      <c r="AU227" s="21" t="s">
        <v>93</v>
      </c>
      <c r="AY227" s="21" t="s">
        <v>219</v>
      </c>
      <c r="BE227" s="152">
        <f>IF(U227="základní",N227,0)</f>
        <v>0</v>
      </c>
      <c r="BF227" s="152">
        <f>IF(U227="snížená",N227,0)</f>
        <v>0</v>
      </c>
      <c r="BG227" s="152">
        <f>IF(U227="zákl. přenesená",N227,0)</f>
        <v>0</v>
      </c>
      <c r="BH227" s="152">
        <f>IF(U227="sníž. přenesená",N227,0)</f>
        <v>0</v>
      </c>
      <c r="BI227" s="152">
        <f>IF(U227="nulová",N227,0)</f>
        <v>0</v>
      </c>
      <c r="BJ227" s="21" t="s">
        <v>40</v>
      </c>
      <c r="BK227" s="152">
        <f>ROUND(L227*K227,2)</f>
        <v>0</v>
      </c>
      <c r="BL227" s="21" t="s">
        <v>224</v>
      </c>
      <c r="BM227" s="21" t="s">
        <v>1599</v>
      </c>
    </row>
    <row r="228" s="1" customFormat="1" ht="25.5" customHeight="1">
      <c r="B228" s="45"/>
      <c r="C228" s="227" t="s">
        <v>644</v>
      </c>
      <c r="D228" s="227" t="s">
        <v>220</v>
      </c>
      <c r="E228" s="228" t="s">
        <v>1600</v>
      </c>
      <c r="F228" s="229" t="s">
        <v>1601</v>
      </c>
      <c r="G228" s="229"/>
      <c r="H228" s="229"/>
      <c r="I228" s="229"/>
      <c r="J228" s="230" t="s">
        <v>1358</v>
      </c>
      <c r="K228" s="231">
        <v>14</v>
      </c>
      <c r="L228" s="232">
        <v>0</v>
      </c>
      <c r="M228" s="233"/>
      <c r="N228" s="234">
        <f>ROUND(L228*K228,2)</f>
        <v>0</v>
      </c>
      <c r="O228" s="234"/>
      <c r="P228" s="234"/>
      <c r="Q228" s="234"/>
      <c r="R228" s="47"/>
      <c r="T228" s="235" t="s">
        <v>22</v>
      </c>
      <c r="U228" s="55" t="s">
        <v>49</v>
      </c>
      <c r="V228" s="46"/>
      <c r="W228" s="236">
        <f>V228*K228</f>
        <v>0</v>
      </c>
      <c r="X228" s="236">
        <v>0</v>
      </c>
      <c r="Y228" s="236">
        <f>X228*K228</f>
        <v>0</v>
      </c>
      <c r="Z228" s="236">
        <v>0</v>
      </c>
      <c r="AA228" s="237">
        <f>Z228*K228</f>
        <v>0</v>
      </c>
      <c r="AR228" s="21" t="s">
        <v>224</v>
      </c>
      <c r="AT228" s="21" t="s">
        <v>220</v>
      </c>
      <c r="AU228" s="21" t="s">
        <v>93</v>
      </c>
      <c r="AY228" s="21" t="s">
        <v>219</v>
      </c>
      <c r="BE228" s="152">
        <f>IF(U228="základní",N228,0)</f>
        <v>0</v>
      </c>
      <c r="BF228" s="152">
        <f>IF(U228="snížená",N228,0)</f>
        <v>0</v>
      </c>
      <c r="BG228" s="152">
        <f>IF(U228="zákl. přenesená",N228,0)</f>
        <v>0</v>
      </c>
      <c r="BH228" s="152">
        <f>IF(U228="sníž. přenesená",N228,0)</f>
        <v>0</v>
      </c>
      <c r="BI228" s="152">
        <f>IF(U228="nulová",N228,0)</f>
        <v>0</v>
      </c>
      <c r="BJ228" s="21" t="s">
        <v>40</v>
      </c>
      <c r="BK228" s="152">
        <f>ROUND(L228*K228,2)</f>
        <v>0</v>
      </c>
      <c r="BL228" s="21" t="s">
        <v>224</v>
      </c>
      <c r="BM228" s="21" t="s">
        <v>1602</v>
      </c>
    </row>
    <row r="229" s="1" customFormat="1" ht="25.5" customHeight="1">
      <c r="B229" s="45"/>
      <c r="C229" s="227" t="s">
        <v>648</v>
      </c>
      <c r="D229" s="227" t="s">
        <v>220</v>
      </c>
      <c r="E229" s="228" t="s">
        <v>1603</v>
      </c>
      <c r="F229" s="229" t="s">
        <v>1604</v>
      </c>
      <c r="G229" s="229"/>
      <c r="H229" s="229"/>
      <c r="I229" s="229"/>
      <c r="J229" s="230" t="s">
        <v>1358</v>
      </c>
      <c r="K229" s="231">
        <v>2</v>
      </c>
      <c r="L229" s="232">
        <v>0</v>
      </c>
      <c r="M229" s="233"/>
      <c r="N229" s="234">
        <f>ROUND(L229*K229,2)</f>
        <v>0</v>
      </c>
      <c r="O229" s="234"/>
      <c r="P229" s="234"/>
      <c r="Q229" s="234"/>
      <c r="R229" s="47"/>
      <c r="T229" s="235" t="s">
        <v>22</v>
      </c>
      <c r="U229" s="55" t="s">
        <v>49</v>
      </c>
      <c r="V229" s="46"/>
      <c r="W229" s="236">
        <f>V229*K229</f>
        <v>0</v>
      </c>
      <c r="X229" s="236">
        <v>0</v>
      </c>
      <c r="Y229" s="236">
        <f>X229*K229</f>
        <v>0</v>
      </c>
      <c r="Z229" s="236">
        <v>0</v>
      </c>
      <c r="AA229" s="237">
        <f>Z229*K229</f>
        <v>0</v>
      </c>
      <c r="AR229" s="21" t="s">
        <v>224</v>
      </c>
      <c r="AT229" s="21" t="s">
        <v>220</v>
      </c>
      <c r="AU229" s="21" t="s">
        <v>93</v>
      </c>
      <c r="AY229" s="21" t="s">
        <v>219</v>
      </c>
      <c r="BE229" s="152">
        <f>IF(U229="základní",N229,0)</f>
        <v>0</v>
      </c>
      <c r="BF229" s="152">
        <f>IF(U229="snížená",N229,0)</f>
        <v>0</v>
      </c>
      <c r="BG229" s="152">
        <f>IF(U229="zákl. přenesená",N229,0)</f>
        <v>0</v>
      </c>
      <c r="BH229" s="152">
        <f>IF(U229="sníž. přenesená",N229,0)</f>
        <v>0</v>
      </c>
      <c r="BI229" s="152">
        <f>IF(U229="nulová",N229,0)</f>
        <v>0</v>
      </c>
      <c r="BJ229" s="21" t="s">
        <v>40</v>
      </c>
      <c r="BK229" s="152">
        <f>ROUND(L229*K229,2)</f>
        <v>0</v>
      </c>
      <c r="BL229" s="21" t="s">
        <v>224</v>
      </c>
      <c r="BM229" s="21" t="s">
        <v>1605</v>
      </c>
    </row>
    <row r="230" s="1" customFormat="1" ht="16.5" customHeight="1">
      <c r="B230" s="45"/>
      <c r="C230" s="227" t="s">
        <v>652</v>
      </c>
      <c r="D230" s="227" t="s">
        <v>220</v>
      </c>
      <c r="E230" s="228" t="s">
        <v>1606</v>
      </c>
      <c r="F230" s="229" t="s">
        <v>1607</v>
      </c>
      <c r="G230" s="229"/>
      <c r="H230" s="229"/>
      <c r="I230" s="229"/>
      <c r="J230" s="230" t="s">
        <v>1358</v>
      </c>
      <c r="K230" s="231">
        <v>28</v>
      </c>
      <c r="L230" s="232">
        <v>0</v>
      </c>
      <c r="M230" s="233"/>
      <c r="N230" s="234">
        <f>ROUND(L230*K230,2)</f>
        <v>0</v>
      </c>
      <c r="O230" s="234"/>
      <c r="P230" s="234"/>
      <c r="Q230" s="234"/>
      <c r="R230" s="47"/>
      <c r="T230" s="235" t="s">
        <v>22</v>
      </c>
      <c r="U230" s="55" t="s">
        <v>49</v>
      </c>
      <c r="V230" s="46"/>
      <c r="W230" s="236">
        <f>V230*K230</f>
        <v>0</v>
      </c>
      <c r="X230" s="236">
        <v>0</v>
      </c>
      <c r="Y230" s="236">
        <f>X230*K230</f>
        <v>0</v>
      </c>
      <c r="Z230" s="236">
        <v>0</v>
      </c>
      <c r="AA230" s="237">
        <f>Z230*K230</f>
        <v>0</v>
      </c>
      <c r="AR230" s="21" t="s">
        <v>224</v>
      </c>
      <c r="AT230" s="21" t="s">
        <v>220</v>
      </c>
      <c r="AU230" s="21" t="s">
        <v>93</v>
      </c>
      <c r="AY230" s="21" t="s">
        <v>219</v>
      </c>
      <c r="BE230" s="152">
        <f>IF(U230="základní",N230,0)</f>
        <v>0</v>
      </c>
      <c r="BF230" s="152">
        <f>IF(U230="snížená",N230,0)</f>
        <v>0</v>
      </c>
      <c r="BG230" s="152">
        <f>IF(U230="zákl. přenesená",N230,0)</f>
        <v>0</v>
      </c>
      <c r="BH230" s="152">
        <f>IF(U230="sníž. přenesená",N230,0)</f>
        <v>0</v>
      </c>
      <c r="BI230" s="152">
        <f>IF(U230="nulová",N230,0)</f>
        <v>0</v>
      </c>
      <c r="BJ230" s="21" t="s">
        <v>40</v>
      </c>
      <c r="BK230" s="152">
        <f>ROUND(L230*K230,2)</f>
        <v>0</v>
      </c>
      <c r="BL230" s="21" t="s">
        <v>224</v>
      </c>
      <c r="BM230" s="21" t="s">
        <v>1608</v>
      </c>
    </row>
    <row r="231" s="1" customFormat="1" ht="38.25" customHeight="1">
      <c r="B231" s="45"/>
      <c r="C231" s="227" t="s">
        <v>656</v>
      </c>
      <c r="D231" s="227" t="s">
        <v>220</v>
      </c>
      <c r="E231" s="228" t="s">
        <v>1609</v>
      </c>
      <c r="F231" s="229" t="s">
        <v>1610</v>
      </c>
      <c r="G231" s="229"/>
      <c r="H231" s="229"/>
      <c r="I231" s="229"/>
      <c r="J231" s="230" t="s">
        <v>429</v>
      </c>
      <c r="K231" s="231">
        <v>70</v>
      </c>
      <c r="L231" s="232">
        <v>0</v>
      </c>
      <c r="M231" s="233"/>
      <c r="N231" s="234">
        <f>ROUND(L231*K231,2)</f>
        <v>0</v>
      </c>
      <c r="O231" s="234"/>
      <c r="P231" s="234"/>
      <c r="Q231" s="234"/>
      <c r="R231" s="47"/>
      <c r="T231" s="235" t="s">
        <v>22</v>
      </c>
      <c r="U231" s="55" t="s">
        <v>49</v>
      </c>
      <c r="V231" s="46"/>
      <c r="W231" s="236">
        <f>V231*K231</f>
        <v>0</v>
      </c>
      <c r="X231" s="236">
        <v>0</v>
      </c>
      <c r="Y231" s="236">
        <f>X231*K231</f>
        <v>0</v>
      </c>
      <c r="Z231" s="236">
        <v>0</v>
      </c>
      <c r="AA231" s="237">
        <f>Z231*K231</f>
        <v>0</v>
      </c>
      <c r="AR231" s="21" t="s">
        <v>224</v>
      </c>
      <c r="AT231" s="21" t="s">
        <v>220</v>
      </c>
      <c r="AU231" s="21" t="s">
        <v>93</v>
      </c>
      <c r="AY231" s="21" t="s">
        <v>219</v>
      </c>
      <c r="BE231" s="152">
        <f>IF(U231="základní",N231,0)</f>
        <v>0</v>
      </c>
      <c r="BF231" s="152">
        <f>IF(U231="snížená",N231,0)</f>
        <v>0</v>
      </c>
      <c r="BG231" s="152">
        <f>IF(U231="zákl. přenesená",N231,0)</f>
        <v>0</v>
      </c>
      <c r="BH231" s="152">
        <f>IF(U231="sníž. přenesená",N231,0)</f>
        <v>0</v>
      </c>
      <c r="BI231" s="152">
        <f>IF(U231="nulová",N231,0)</f>
        <v>0</v>
      </c>
      <c r="BJ231" s="21" t="s">
        <v>40</v>
      </c>
      <c r="BK231" s="152">
        <f>ROUND(L231*K231,2)</f>
        <v>0</v>
      </c>
      <c r="BL231" s="21" t="s">
        <v>224</v>
      </c>
      <c r="BM231" s="21" t="s">
        <v>1611</v>
      </c>
    </row>
    <row r="232" s="1" customFormat="1" ht="25.5" customHeight="1">
      <c r="B232" s="45"/>
      <c r="C232" s="227" t="s">
        <v>660</v>
      </c>
      <c r="D232" s="227" t="s">
        <v>220</v>
      </c>
      <c r="E232" s="228" t="s">
        <v>1612</v>
      </c>
      <c r="F232" s="229" t="s">
        <v>1613</v>
      </c>
      <c r="G232" s="229"/>
      <c r="H232" s="229"/>
      <c r="I232" s="229"/>
      <c r="J232" s="230" t="s">
        <v>429</v>
      </c>
      <c r="K232" s="231">
        <v>70</v>
      </c>
      <c r="L232" s="232">
        <v>0</v>
      </c>
      <c r="M232" s="233"/>
      <c r="N232" s="234">
        <f>ROUND(L232*K232,2)</f>
        <v>0</v>
      </c>
      <c r="O232" s="234"/>
      <c r="P232" s="234"/>
      <c r="Q232" s="234"/>
      <c r="R232" s="47"/>
      <c r="T232" s="235" t="s">
        <v>22</v>
      </c>
      <c r="U232" s="55" t="s">
        <v>49</v>
      </c>
      <c r="V232" s="46"/>
      <c r="W232" s="236">
        <f>V232*K232</f>
        <v>0</v>
      </c>
      <c r="X232" s="236">
        <v>0</v>
      </c>
      <c r="Y232" s="236">
        <f>X232*K232</f>
        <v>0</v>
      </c>
      <c r="Z232" s="236">
        <v>0</v>
      </c>
      <c r="AA232" s="237">
        <f>Z232*K232</f>
        <v>0</v>
      </c>
      <c r="AR232" s="21" t="s">
        <v>224</v>
      </c>
      <c r="AT232" s="21" t="s">
        <v>220</v>
      </c>
      <c r="AU232" s="21" t="s">
        <v>93</v>
      </c>
      <c r="AY232" s="21" t="s">
        <v>219</v>
      </c>
      <c r="BE232" s="152">
        <f>IF(U232="základní",N232,0)</f>
        <v>0</v>
      </c>
      <c r="BF232" s="152">
        <f>IF(U232="snížená",N232,0)</f>
        <v>0</v>
      </c>
      <c r="BG232" s="152">
        <f>IF(U232="zákl. přenesená",N232,0)</f>
        <v>0</v>
      </c>
      <c r="BH232" s="152">
        <f>IF(U232="sníž. přenesená",N232,0)</f>
        <v>0</v>
      </c>
      <c r="BI232" s="152">
        <f>IF(U232="nulová",N232,0)</f>
        <v>0</v>
      </c>
      <c r="BJ232" s="21" t="s">
        <v>40</v>
      </c>
      <c r="BK232" s="152">
        <f>ROUND(L232*K232,2)</f>
        <v>0</v>
      </c>
      <c r="BL232" s="21" t="s">
        <v>224</v>
      </c>
      <c r="BM232" s="21" t="s">
        <v>1614</v>
      </c>
    </row>
    <row r="233" s="1" customFormat="1" ht="38.25" customHeight="1">
      <c r="B233" s="45"/>
      <c r="C233" s="227" t="s">
        <v>664</v>
      </c>
      <c r="D233" s="227" t="s">
        <v>220</v>
      </c>
      <c r="E233" s="228" t="s">
        <v>1615</v>
      </c>
      <c r="F233" s="229" t="s">
        <v>1616</v>
      </c>
      <c r="G233" s="229"/>
      <c r="H233" s="229"/>
      <c r="I233" s="229"/>
      <c r="J233" s="230" t="s">
        <v>429</v>
      </c>
      <c r="K233" s="231">
        <v>30</v>
      </c>
      <c r="L233" s="232">
        <v>0</v>
      </c>
      <c r="M233" s="233"/>
      <c r="N233" s="234">
        <f>ROUND(L233*K233,2)</f>
        <v>0</v>
      </c>
      <c r="O233" s="234"/>
      <c r="P233" s="234"/>
      <c r="Q233" s="234"/>
      <c r="R233" s="47"/>
      <c r="T233" s="235" t="s">
        <v>22</v>
      </c>
      <c r="U233" s="55" t="s">
        <v>49</v>
      </c>
      <c r="V233" s="46"/>
      <c r="W233" s="236">
        <f>V233*K233</f>
        <v>0</v>
      </c>
      <c r="X233" s="236">
        <v>0</v>
      </c>
      <c r="Y233" s="236">
        <f>X233*K233</f>
        <v>0</v>
      </c>
      <c r="Z233" s="236">
        <v>0</v>
      </c>
      <c r="AA233" s="237">
        <f>Z233*K233</f>
        <v>0</v>
      </c>
      <c r="AR233" s="21" t="s">
        <v>224</v>
      </c>
      <c r="AT233" s="21" t="s">
        <v>220</v>
      </c>
      <c r="AU233" s="21" t="s">
        <v>93</v>
      </c>
      <c r="AY233" s="21" t="s">
        <v>219</v>
      </c>
      <c r="BE233" s="152">
        <f>IF(U233="základní",N233,0)</f>
        <v>0</v>
      </c>
      <c r="BF233" s="152">
        <f>IF(U233="snížená",N233,0)</f>
        <v>0</v>
      </c>
      <c r="BG233" s="152">
        <f>IF(U233="zákl. přenesená",N233,0)</f>
        <v>0</v>
      </c>
      <c r="BH233" s="152">
        <f>IF(U233="sníž. přenesená",N233,0)</f>
        <v>0</v>
      </c>
      <c r="BI233" s="152">
        <f>IF(U233="nulová",N233,0)</f>
        <v>0</v>
      </c>
      <c r="BJ233" s="21" t="s">
        <v>40</v>
      </c>
      <c r="BK233" s="152">
        <f>ROUND(L233*K233,2)</f>
        <v>0</v>
      </c>
      <c r="BL233" s="21" t="s">
        <v>224</v>
      </c>
      <c r="BM233" s="21" t="s">
        <v>1617</v>
      </c>
    </row>
    <row r="234" s="1" customFormat="1" ht="51" customHeight="1">
      <c r="B234" s="45"/>
      <c r="C234" s="227" t="s">
        <v>668</v>
      </c>
      <c r="D234" s="227" t="s">
        <v>220</v>
      </c>
      <c r="E234" s="228" t="s">
        <v>1618</v>
      </c>
      <c r="F234" s="229" t="s">
        <v>1619</v>
      </c>
      <c r="G234" s="229"/>
      <c r="H234" s="229"/>
      <c r="I234" s="229"/>
      <c r="J234" s="230" t="s">
        <v>223</v>
      </c>
      <c r="K234" s="231">
        <v>25</v>
      </c>
      <c r="L234" s="232">
        <v>0</v>
      </c>
      <c r="M234" s="233"/>
      <c r="N234" s="234">
        <f>ROUND(L234*K234,2)</f>
        <v>0</v>
      </c>
      <c r="O234" s="234"/>
      <c r="P234" s="234"/>
      <c r="Q234" s="234"/>
      <c r="R234" s="47"/>
      <c r="T234" s="235" t="s">
        <v>22</v>
      </c>
      <c r="U234" s="55" t="s">
        <v>49</v>
      </c>
      <c r="V234" s="46"/>
      <c r="W234" s="236">
        <f>V234*K234</f>
        <v>0</v>
      </c>
      <c r="X234" s="236">
        <v>0</v>
      </c>
      <c r="Y234" s="236">
        <f>X234*K234</f>
        <v>0</v>
      </c>
      <c r="Z234" s="236">
        <v>0</v>
      </c>
      <c r="AA234" s="237">
        <f>Z234*K234</f>
        <v>0</v>
      </c>
      <c r="AR234" s="21" t="s">
        <v>224</v>
      </c>
      <c r="AT234" s="21" t="s">
        <v>220</v>
      </c>
      <c r="AU234" s="21" t="s">
        <v>93</v>
      </c>
      <c r="AY234" s="21" t="s">
        <v>219</v>
      </c>
      <c r="BE234" s="152">
        <f>IF(U234="základní",N234,0)</f>
        <v>0</v>
      </c>
      <c r="BF234" s="152">
        <f>IF(U234="snížená",N234,0)</f>
        <v>0</v>
      </c>
      <c r="BG234" s="152">
        <f>IF(U234="zákl. přenesená",N234,0)</f>
        <v>0</v>
      </c>
      <c r="BH234" s="152">
        <f>IF(U234="sníž. přenesená",N234,0)</f>
        <v>0</v>
      </c>
      <c r="BI234" s="152">
        <f>IF(U234="nulová",N234,0)</f>
        <v>0</v>
      </c>
      <c r="BJ234" s="21" t="s">
        <v>40</v>
      </c>
      <c r="BK234" s="152">
        <f>ROUND(L234*K234,2)</f>
        <v>0</v>
      </c>
      <c r="BL234" s="21" t="s">
        <v>224</v>
      </c>
      <c r="BM234" s="21" t="s">
        <v>1620</v>
      </c>
    </row>
    <row r="235" s="1" customFormat="1" ht="25.5" customHeight="1">
      <c r="B235" s="45"/>
      <c r="C235" s="227" t="s">
        <v>672</v>
      </c>
      <c r="D235" s="227" t="s">
        <v>220</v>
      </c>
      <c r="E235" s="228" t="s">
        <v>1621</v>
      </c>
      <c r="F235" s="229" t="s">
        <v>1622</v>
      </c>
      <c r="G235" s="229"/>
      <c r="H235" s="229"/>
      <c r="I235" s="229"/>
      <c r="J235" s="230" t="s">
        <v>1354</v>
      </c>
      <c r="K235" s="231">
        <v>1</v>
      </c>
      <c r="L235" s="232">
        <v>0</v>
      </c>
      <c r="M235" s="233"/>
      <c r="N235" s="234">
        <f>ROUND(L235*K235,2)</f>
        <v>0</v>
      </c>
      <c r="O235" s="234"/>
      <c r="P235" s="234"/>
      <c r="Q235" s="234"/>
      <c r="R235" s="47"/>
      <c r="T235" s="235" t="s">
        <v>22</v>
      </c>
      <c r="U235" s="55" t="s">
        <v>49</v>
      </c>
      <c r="V235" s="46"/>
      <c r="W235" s="236">
        <f>V235*K235</f>
        <v>0</v>
      </c>
      <c r="X235" s="236">
        <v>0</v>
      </c>
      <c r="Y235" s="236">
        <f>X235*K235</f>
        <v>0</v>
      </c>
      <c r="Z235" s="236">
        <v>0</v>
      </c>
      <c r="AA235" s="237">
        <f>Z235*K235</f>
        <v>0</v>
      </c>
      <c r="AR235" s="21" t="s">
        <v>224</v>
      </c>
      <c r="AT235" s="21" t="s">
        <v>220</v>
      </c>
      <c r="AU235" s="21" t="s">
        <v>93</v>
      </c>
      <c r="AY235" s="21" t="s">
        <v>219</v>
      </c>
      <c r="BE235" s="152">
        <f>IF(U235="základní",N235,0)</f>
        <v>0</v>
      </c>
      <c r="BF235" s="152">
        <f>IF(U235="snížená",N235,0)</f>
        <v>0</v>
      </c>
      <c r="BG235" s="152">
        <f>IF(U235="zákl. přenesená",N235,0)</f>
        <v>0</v>
      </c>
      <c r="BH235" s="152">
        <f>IF(U235="sníž. přenesená",N235,0)</f>
        <v>0</v>
      </c>
      <c r="BI235" s="152">
        <f>IF(U235="nulová",N235,0)</f>
        <v>0</v>
      </c>
      <c r="BJ235" s="21" t="s">
        <v>40</v>
      </c>
      <c r="BK235" s="152">
        <f>ROUND(L235*K235,2)</f>
        <v>0</v>
      </c>
      <c r="BL235" s="21" t="s">
        <v>224</v>
      </c>
      <c r="BM235" s="21" t="s">
        <v>1623</v>
      </c>
    </row>
    <row r="236" s="1" customFormat="1" ht="38.25" customHeight="1">
      <c r="B236" s="45"/>
      <c r="C236" s="227" t="s">
        <v>676</v>
      </c>
      <c r="D236" s="227" t="s">
        <v>220</v>
      </c>
      <c r="E236" s="228" t="s">
        <v>1624</v>
      </c>
      <c r="F236" s="229" t="s">
        <v>1625</v>
      </c>
      <c r="G236" s="229"/>
      <c r="H236" s="229"/>
      <c r="I236" s="229"/>
      <c r="J236" s="230" t="s">
        <v>1354</v>
      </c>
      <c r="K236" s="231">
        <v>1</v>
      </c>
      <c r="L236" s="232">
        <v>0</v>
      </c>
      <c r="M236" s="233"/>
      <c r="N236" s="234">
        <f>ROUND(L236*K236,2)</f>
        <v>0</v>
      </c>
      <c r="O236" s="234"/>
      <c r="P236" s="234"/>
      <c r="Q236" s="234"/>
      <c r="R236" s="47"/>
      <c r="T236" s="235" t="s">
        <v>22</v>
      </c>
      <c r="U236" s="55" t="s">
        <v>49</v>
      </c>
      <c r="V236" s="46"/>
      <c r="W236" s="236">
        <f>V236*K236</f>
        <v>0</v>
      </c>
      <c r="X236" s="236">
        <v>0</v>
      </c>
      <c r="Y236" s="236">
        <f>X236*K236</f>
        <v>0</v>
      </c>
      <c r="Z236" s="236">
        <v>0</v>
      </c>
      <c r="AA236" s="237">
        <f>Z236*K236</f>
        <v>0</v>
      </c>
      <c r="AR236" s="21" t="s">
        <v>224</v>
      </c>
      <c r="AT236" s="21" t="s">
        <v>220</v>
      </c>
      <c r="AU236" s="21" t="s">
        <v>93</v>
      </c>
      <c r="AY236" s="21" t="s">
        <v>219</v>
      </c>
      <c r="BE236" s="152">
        <f>IF(U236="základní",N236,0)</f>
        <v>0</v>
      </c>
      <c r="BF236" s="152">
        <f>IF(U236="snížená",N236,0)</f>
        <v>0</v>
      </c>
      <c r="BG236" s="152">
        <f>IF(U236="zákl. přenesená",N236,0)</f>
        <v>0</v>
      </c>
      <c r="BH236" s="152">
        <f>IF(U236="sníž. přenesená",N236,0)</f>
        <v>0</v>
      </c>
      <c r="BI236" s="152">
        <f>IF(U236="nulová",N236,0)</f>
        <v>0</v>
      </c>
      <c r="BJ236" s="21" t="s">
        <v>40</v>
      </c>
      <c r="BK236" s="152">
        <f>ROUND(L236*K236,2)</f>
        <v>0</v>
      </c>
      <c r="BL236" s="21" t="s">
        <v>224</v>
      </c>
      <c r="BM236" s="21" t="s">
        <v>1626</v>
      </c>
    </row>
    <row r="237" s="1" customFormat="1" ht="25.5" customHeight="1">
      <c r="B237" s="45"/>
      <c r="C237" s="227" t="s">
        <v>680</v>
      </c>
      <c r="D237" s="227" t="s">
        <v>220</v>
      </c>
      <c r="E237" s="228" t="s">
        <v>1627</v>
      </c>
      <c r="F237" s="229" t="s">
        <v>1628</v>
      </c>
      <c r="G237" s="229"/>
      <c r="H237" s="229"/>
      <c r="I237" s="229"/>
      <c r="J237" s="230" t="s">
        <v>1358</v>
      </c>
      <c r="K237" s="231">
        <v>3</v>
      </c>
      <c r="L237" s="232">
        <v>0</v>
      </c>
      <c r="M237" s="233"/>
      <c r="N237" s="234">
        <f>ROUND(L237*K237,2)</f>
        <v>0</v>
      </c>
      <c r="O237" s="234"/>
      <c r="P237" s="234"/>
      <c r="Q237" s="234"/>
      <c r="R237" s="47"/>
      <c r="T237" s="235" t="s">
        <v>22</v>
      </c>
      <c r="U237" s="55" t="s">
        <v>49</v>
      </c>
      <c r="V237" s="46"/>
      <c r="W237" s="236">
        <f>V237*K237</f>
        <v>0</v>
      </c>
      <c r="X237" s="236">
        <v>0</v>
      </c>
      <c r="Y237" s="236">
        <f>X237*K237</f>
        <v>0</v>
      </c>
      <c r="Z237" s="236">
        <v>0</v>
      </c>
      <c r="AA237" s="237">
        <f>Z237*K237</f>
        <v>0</v>
      </c>
      <c r="AR237" s="21" t="s">
        <v>224</v>
      </c>
      <c r="AT237" s="21" t="s">
        <v>220</v>
      </c>
      <c r="AU237" s="21" t="s">
        <v>93</v>
      </c>
      <c r="AY237" s="21" t="s">
        <v>219</v>
      </c>
      <c r="BE237" s="152">
        <f>IF(U237="základní",N237,0)</f>
        <v>0</v>
      </c>
      <c r="BF237" s="152">
        <f>IF(U237="snížená",N237,0)</f>
        <v>0</v>
      </c>
      <c r="BG237" s="152">
        <f>IF(U237="zákl. přenesená",N237,0)</f>
        <v>0</v>
      </c>
      <c r="BH237" s="152">
        <f>IF(U237="sníž. přenesená",N237,0)</f>
        <v>0</v>
      </c>
      <c r="BI237" s="152">
        <f>IF(U237="nulová",N237,0)</f>
        <v>0</v>
      </c>
      <c r="BJ237" s="21" t="s">
        <v>40</v>
      </c>
      <c r="BK237" s="152">
        <f>ROUND(L237*K237,2)</f>
        <v>0</v>
      </c>
      <c r="BL237" s="21" t="s">
        <v>224</v>
      </c>
      <c r="BM237" s="21" t="s">
        <v>1629</v>
      </c>
    </row>
    <row r="238" s="10" customFormat="1" ht="29.88" customHeight="1">
      <c r="B238" s="213"/>
      <c r="C238" s="214"/>
      <c r="D238" s="224" t="s">
        <v>1346</v>
      </c>
      <c r="E238" s="224"/>
      <c r="F238" s="224"/>
      <c r="G238" s="224"/>
      <c r="H238" s="224"/>
      <c r="I238" s="224"/>
      <c r="J238" s="224"/>
      <c r="K238" s="224"/>
      <c r="L238" s="224"/>
      <c r="M238" s="224"/>
      <c r="N238" s="238">
        <f>BK238</f>
        <v>0</v>
      </c>
      <c r="O238" s="239"/>
      <c r="P238" s="239"/>
      <c r="Q238" s="239"/>
      <c r="R238" s="217"/>
      <c r="T238" s="218"/>
      <c r="U238" s="214"/>
      <c r="V238" s="214"/>
      <c r="W238" s="219">
        <f>W239+SUM(W240:W255)</f>
        <v>0</v>
      </c>
      <c r="X238" s="214"/>
      <c r="Y238" s="219">
        <f>Y239+SUM(Y240:Y255)</f>
        <v>0</v>
      </c>
      <c r="Z238" s="214"/>
      <c r="AA238" s="220">
        <f>AA239+SUM(AA240:AA255)</f>
        <v>0</v>
      </c>
      <c r="AR238" s="221" t="s">
        <v>40</v>
      </c>
      <c r="AT238" s="222" t="s">
        <v>83</v>
      </c>
      <c r="AU238" s="222" t="s">
        <v>40</v>
      </c>
      <c r="AY238" s="221" t="s">
        <v>219</v>
      </c>
      <c r="BK238" s="223">
        <f>BK239+SUM(BK240:BK255)</f>
        <v>0</v>
      </c>
    </row>
    <row r="239" s="1" customFormat="1" ht="16.5" customHeight="1">
      <c r="B239" s="45"/>
      <c r="C239" s="227" t="s">
        <v>684</v>
      </c>
      <c r="D239" s="227" t="s">
        <v>220</v>
      </c>
      <c r="E239" s="228" t="s">
        <v>1630</v>
      </c>
      <c r="F239" s="229" t="s">
        <v>1631</v>
      </c>
      <c r="G239" s="229"/>
      <c r="H239" s="229"/>
      <c r="I239" s="229"/>
      <c r="J239" s="230" t="s">
        <v>1350</v>
      </c>
      <c r="K239" s="231">
        <v>1</v>
      </c>
      <c r="L239" s="232">
        <v>0</v>
      </c>
      <c r="M239" s="233"/>
      <c r="N239" s="234">
        <f>ROUND(L239*K239,2)</f>
        <v>0</v>
      </c>
      <c r="O239" s="234"/>
      <c r="P239" s="234"/>
      <c r="Q239" s="234"/>
      <c r="R239" s="47"/>
      <c r="T239" s="235" t="s">
        <v>22</v>
      </c>
      <c r="U239" s="55" t="s">
        <v>49</v>
      </c>
      <c r="V239" s="46"/>
      <c r="W239" s="236">
        <f>V239*K239</f>
        <v>0</v>
      </c>
      <c r="X239" s="236">
        <v>0</v>
      </c>
      <c r="Y239" s="236">
        <f>X239*K239</f>
        <v>0</v>
      </c>
      <c r="Z239" s="236">
        <v>0</v>
      </c>
      <c r="AA239" s="237">
        <f>Z239*K239</f>
        <v>0</v>
      </c>
      <c r="AR239" s="21" t="s">
        <v>224</v>
      </c>
      <c r="AT239" s="21" t="s">
        <v>220</v>
      </c>
      <c r="AU239" s="21" t="s">
        <v>93</v>
      </c>
      <c r="AY239" s="21" t="s">
        <v>219</v>
      </c>
      <c r="BE239" s="152">
        <f>IF(U239="základní",N239,0)</f>
        <v>0</v>
      </c>
      <c r="BF239" s="152">
        <f>IF(U239="snížená",N239,0)</f>
        <v>0</v>
      </c>
      <c r="BG239" s="152">
        <f>IF(U239="zákl. přenesená",N239,0)</f>
        <v>0</v>
      </c>
      <c r="BH239" s="152">
        <f>IF(U239="sníž. přenesená",N239,0)</f>
        <v>0</v>
      </c>
      <c r="BI239" s="152">
        <f>IF(U239="nulová",N239,0)</f>
        <v>0</v>
      </c>
      <c r="BJ239" s="21" t="s">
        <v>40</v>
      </c>
      <c r="BK239" s="152">
        <f>ROUND(L239*K239,2)</f>
        <v>0</v>
      </c>
      <c r="BL239" s="21" t="s">
        <v>224</v>
      </c>
      <c r="BM239" s="21" t="s">
        <v>1632</v>
      </c>
    </row>
    <row r="240" s="1" customFormat="1" ht="63.75" customHeight="1">
      <c r="B240" s="45"/>
      <c r="C240" s="227" t="s">
        <v>688</v>
      </c>
      <c r="D240" s="227" t="s">
        <v>220</v>
      </c>
      <c r="E240" s="228" t="s">
        <v>1633</v>
      </c>
      <c r="F240" s="229" t="s">
        <v>1634</v>
      </c>
      <c r="G240" s="229"/>
      <c r="H240" s="229"/>
      <c r="I240" s="229"/>
      <c r="J240" s="230" t="s">
        <v>1354</v>
      </c>
      <c r="K240" s="231">
        <v>10</v>
      </c>
      <c r="L240" s="232">
        <v>0</v>
      </c>
      <c r="M240" s="233"/>
      <c r="N240" s="234">
        <f>ROUND(L240*K240,2)</f>
        <v>0</v>
      </c>
      <c r="O240" s="234"/>
      <c r="P240" s="234"/>
      <c r="Q240" s="234"/>
      <c r="R240" s="47"/>
      <c r="T240" s="235" t="s">
        <v>22</v>
      </c>
      <c r="U240" s="55" t="s">
        <v>49</v>
      </c>
      <c r="V240" s="46"/>
      <c r="W240" s="236">
        <f>V240*K240</f>
        <v>0</v>
      </c>
      <c r="X240" s="236">
        <v>0</v>
      </c>
      <c r="Y240" s="236">
        <f>X240*K240</f>
        <v>0</v>
      </c>
      <c r="Z240" s="236">
        <v>0</v>
      </c>
      <c r="AA240" s="237">
        <f>Z240*K240</f>
        <v>0</v>
      </c>
      <c r="AR240" s="21" t="s">
        <v>224</v>
      </c>
      <c r="AT240" s="21" t="s">
        <v>220</v>
      </c>
      <c r="AU240" s="21" t="s">
        <v>93</v>
      </c>
      <c r="AY240" s="21" t="s">
        <v>219</v>
      </c>
      <c r="BE240" s="152">
        <f>IF(U240="základní",N240,0)</f>
        <v>0</v>
      </c>
      <c r="BF240" s="152">
        <f>IF(U240="snížená",N240,0)</f>
        <v>0</v>
      </c>
      <c r="BG240" s="152">
        <f>IF(U240="zákl. přenesená",N240,0)</f>
        <v>0</v>
      </c>
      <c r="BH240" s="152">
        <f>IF(U240="sníž. přenesená",N240,0)</f>
        <v>0</v>
      </c>
      <c r="BI240" s="152">
        <f>IF(U240="nulová",N240,0)</f>
        <v>0</v>
      </c>
      <c r="BJ240" s="21" t="s">
        <v>40</v>
      </c>
      <c r="BK240" s="152">
        <f>ROUND(L240*K240,2)</f>
        <v>0</v>
      </c>
      <c r="BL240" s="21" t="s">
        <v>224</v>
      </c>
      <c r="BM240" s="21" t="s">
        <v>1635</v>
      </c>
    </row>
    <row r="241" s="1" customFormat="1" ht="51" customHeight="1">
      <c r="B241" s="45"/>
      <c r="C241" s="227" t="s">
        <v>692</v>
      </c>
      <c r="D241" s="227" t="s">
        <v>220</v>
      </c>
      <c r="E241" s="228" t="s">
        <v>1636</v>
      </c>
      <c r="F241" s="229" t="s">
        <v>1637</v>
      </c>
      <c r="G241" s="229"/>
      <c r="H241" s="229"/>
      <c r="I241" s="229"/>
      <c r="J241" s="230" t="s">
        <v>1358</v>
      </c>
      <c r="K241" s="231">
        <v>10</v>
      </c>
      <c r="L241" s="232">
        <v>0</v>
      </c>
      <c r="M241" s="233"/>
      <c r="N241" s="234">
        <f>ROUND(L241*K241,2)</f>
        <v>0</v>
      </c>
      <c r="O241" s="234"/>
      <c r="P241" s="234"/>
      <c r="Q241" s="234"/>
      <c r="R241" s="47"/>
      <c r="T241" s="235" t="s">
        <v>22</v>
      </c>
      <c r="U241" s="55" t="s">
        <v>49</v>
      </c>
      <c r="V241" s="46"/>
      <c r="W241" s="236">
        <f>V241*K241</f>
        <v>0</v>
      </c>
      <c r="X241" s="236">
        <v>0</v>
      </c>
      <c r="Y241" s="236">
        <f>X241*K241</f>
        <v>0</v>
      </c>
      <c r="Z241" s="236">
        <v>0</v>
      </c>
      <c r="AA241" s="237">
        <f>Z241*K241</f>
        <v>0</v>
      </c>
      <c r="AR241" s="21" t="s">
        <v>224</v>
      </c>
      <c r="AT241" s="21" t="s">
        <v>220</v>
      </c>
      <c r="AU241" s="21" t="s">
        <v>93</v>
      </c>
      <c r="AY241" s="21" t="s">
        <v>219</v>
      </c>
      <c r="BE241" s="152">
        <f>IF(U241="základní",N241,0)</f>
        <v>0</v>
      </c>
      <c r="BF241" s="152">
        <f>IF(U241="snížená",N241,0)</f>
        <v>0</v>
      </c>
      <c r="BG241" s="152">
        <f>IF(U241="zákl. přenesená",N241,0)</f>
        <v>0</v>
      </c>
      <c r="BH241" s="152">
        <f>IF(U241="sníž. přenesená",N241,0)</f>
        <v>0</v>
      </c>
      <c r="BI241" s="152">
        <f>IF(U241="nulová",N241,0)</f>
        <v>0</v>
      </c>
      <c r="BJ241" s="21" t="s">
        <v>40</v>
      </c>
      <c r="BK241" s="152">
        <f>ROUND(L241*K241,2)</f>
        <v>0</v>
      </c>
      <c r="BL241" s="21" t="s">
        <v>224</v>
      </c>
      <c r="BM241" s="21" t="s">
        <v>1638</v>
      </c>
    </row>
    <row r="242" s="1" customFormat="1" ht="16.5" customHeight="1">
      <c r="B242" s="45"/>
      <c r="C242" s="227" t="s">
        <v>696</v>
      </c>
      <c r="D242" s="227" t="s">
        <v>220</v>
      </c>
      <c r="E242" s="228" t="s">
        <v>1639</v>
      </c>
      <c r="F242" s="229" t="s">
        <v>1640</v>
      </c>
      <c r="G242" s="229"/>
      <c r="H242" s="229"/>
      <c r="I242" s="229"/>
      <c r="J242" s="230" t="s">
        <v>1358</v>
      </c>
      <c r="K242" s="231">
        <v>20</v>
      </c>
      <c r="L242" s="232">
        <v>0</v>
      </c>
      <c r="M242" s="233"/>
      <c r="N242" s="234">
        <f>ROUND(L242*K242,2)</f>
        <v>0</v>
      </c>
      <c r="O242" s="234"/>
      <c r="P242" s="234"/>
      <c r="Q242" s="234"/>
      <c r="R242" s="47"/>
      <c r="T242" s="235" t="s">
        <v>22</v>
      </c>
      <c r="U242" s="55" t="s">
        <v>49</v>
      </c>
      <c r="V242" s="46"/>
      <c r="W242" s="236">
        <f>V242*K242</f>
        <v>0</v>
      </c>
      <c r="X242" s="236">
        <v>0</v>
      </c>
      <c r="Y242" s="236">
        <f>X242*K242</f>
        <v>0</v>
      </c>
      <c r="Z242" s="236">
        <v>0</v>
      </c>
      <c r="AA242" s="237">
        <f>Z242*K242</f>
        <v>0</v>
      </c>
      <c r="AR242" s="21" t="s">
        <v>224</v>
      </c>
      <c r="AT242" s="21" t="s">
        <v>220</v>
      </c>
      <c r="AU242" s="21" t="s">
        <v>93</v>
      </c>
      <c r="AY242" s="21" t="s">
        <v>219</v>
      </c>
      <c r="BE242" s="152">
        <f>IF(U242="základní",N242,0)</f>
        <v>0</v>
      </c>
      <c r="BF242" s="152">
        <f>IF(U242="snížená",N242,0)</f>
        <v>0</v>
      </c>
      <c r="BG242" s="152">
        <f>IF(U242="zákl. přenesená",N242,0)</f>
        <v>0</v>
      </c>
      <c r="BH242" s="152">
        <f>IF(U242="sníž. přenesená",N242,0)</f>
        <v>0</v>
      </c>
      <c r="BI242" s="152">
        <f>IF(U242="nulová",N242,0)</f>
        <v>0</v>
      </c>
      <c r="BJ242" s="21" t="s">
        <v>40</v>
      </c>
      <c r="BK242" s="152">
        <f>ROUND(L242*K242,2)</f>
        <v>0</v>
      </c>
      <c r="BL242" s="21" t="s">
        <v>224</v>
      </c>
      <c r="BM242" s="21" t="s">
        <v>1641</v>
      </c>
    </row>
    <row r="243" s="1" customFormat="1" ht="38.25" customHeight="1">
      <c r="B243" s="45"/>
      <c r="C243" s="227" t="s">
        <v>700</v>
      </c>
      <c r="D243" s="227" t="s">
        <v>220</v>
      </c>
      <c r="E243" s="228" t="s">
        <v>1642</v>
      </c>
      <c r="F243" s="229" t="s">
        <v>1643</v>
      </c>
      <c r="G243" s="229"/>
      <c r="H243" s="229"/>
      <c r="I243" s="229"/>
      <c r="J243" s="230" t="s">
        <v>1358</v>
      </c>
      <c r="K243" s="231">
        <v>30</v>
      </c>
      <c r="L243" s="232">
        <v>0</v>
      </c>
      <c r="M243" s="233"/>
      <c r="N243" s="234">
        <f>ROUND(L243*K243,2)</f>
        <v>0</v>
      </c>
      <c r="O243" s="234"/>
      <c r="P243" s="234"/>
      <c r="Q243" s="234"/>
      <c r="R243" s="47"/>
      <c r="T243" s="235" t="s">
        <v>22</v>
      </c>
      <c r="U243" s="55" t="s">
        <v>49</v>
      </c>
      <c r="V243" s="46"/>
      <c r="W243" s="236">
        <f>V243*K243</f>
        <v>0</v>
      </c>
      <c r="X243" s="236">
        <v>0</v>
      </c>
      <c r="Y243" s="236">
        <f>X243*K243</f>
        <v>0</v>
      </c>
      <c r="Z243" s="236">
        <v>0</v>
      </c>
      <c r="AA243" s="237">
        <f>Z243*K243</f>
        <v>0</v>
      </c>
      <c r="AR243" s="21" t="s">
        <v>224</v>
      </c>
      <c r="AT243" s="21" t="s">
        <v>220</v>
      </c>
      <c r="AU243" s="21" t="s">
        <v>93</v>
      </c>
      <c r="AY243" s="21" t="s">
        <v>219</v>
      </c>
      <c r="BE243" s="152">
        <f>IF(U243="základní",N243,0)</f>
        <v>0</v>
      </c>
      <c r="BF243" s="152">
        <f>IF(U243="snížená",N243,0)</f>
        <v>0</v>
      </c>
      <c r="BG243" s="152">
        <f>IF(U243="zákl. přenesená",N243,0)</f>
        <v>0</v>
      </c>
      <c r="BH243" s="152">
        <f>IF(U243="sníž. přenesená",N243,0)</f>
        <v>0</v>
      </c>
      <c r="BI243" s="152">
        <f>IF(U243="nulová",N243,0)</f>
        <v>0</v>
      </c>
      <c r="BJ243" s="21" t="s">
        <v>40</v>
      </c>
      <c r="BK243" s="152">
        <f>ROUND(L243*K243,2)</f>
        <v>0</v>
      </c>
      <c r="BL243" s="21" t="s">
        <v>224</v>
      </c>
      <c r="BM243" s="21" t="s">
        <v>1644</v>
      </c>
    </row>
    <row r="244" s="1" customFormat="1" ht="38.25" customHeight="1">
      <c r="B244" s="45"/>
      <c r="C244" s="227" t="s">
        <v>704</v>
      </c>
      <c r="D244" s="227" t="s">
        <v>220</v>
      </c>
      <c r="E244" s="228" t="s">
        <v>1645</v>
      </c>
      <c r="F244" s="229" t="s">
        <v>1643</v>
      </c>
      <c r="G244" s="229"/>
      <c r="H244" s="229"/>
      <c r="I244" s="229"/>
      <c r="J244" s="230" t="s">
        <v>1358</v>
      </c>
      <c r="K244" s="231">
        <v>30</v>
      </c>
      <c r="L244" s="232">
        <v>0</v>
      </c>
      <c r="M244" s="233"/>
      <c r="N244" s="234">
        <f>ROUND(L244*K244,2)</f>
        <v>0</v>
      </c>
      <c r="O244" s="234"/>
      <c r="P244" s="234"/>
      <c r="Q244" s="234"/>
      <c r="R244" s="47"/>
      <c r="T244" s="235" t="s">
        <v>22</v>
      </c>
      <c r="U244" s="55" t="s">
        <v>49</v>
      </c>
      <c r="V244" s="46"/>
      <c r="W244" s="236">
        <f>V244*K244</f>
        <v>0</v>
      </c>
      <c r="X244" s="236">
        <v>0</v>
      </c>
      <c r="Y244" s="236">
        <f>X244*K244</f>
        <v>0</v>
      </c>
      <c r="Z244" s="236">
        <v>0</v>
      </c>
      <c r="AA244" s="237">
        <f>Z244*K244</f>
        <v>0</v>
      </c>
      <c r="AR244" s="21" t="s">
        <v>224</v>
      </c>
      <c r="AT244" s="21" t="s">
        <v>220</v>
      </c>
      <c r="AU244" s="21" t="s">
        <v>93</v>
      </c>
      <c r="AY244" s="21" t="s">
        <v>219</v>
      </c>
      <c r="BE244" s="152">
        <f>IF(U244="základní",N244,0)</f>
        <v>0</v>
      </c>
      <c r="BF244" s="152">
        <f>IF(U244="snížená",N244,0)</f>
        <v>0</v>
      </c>
      <c r="BG244" s="152">
        <f>IF(U244="zákl. přenesená",N244,0)</f>
        <v>0</v>
      </c>
      <c r="BH244" s="152">
        <f>IF(U244="sníž. přenesená",N244,0)</f>
        <v>0</v>
      </c>
      <c r="BI244" s="152">
        <f>IF(U244="nulová",N244,0)</f>
        <v>0</v>
      </c>
      <c r="BJ244" s="21" t="s">
        <v>40</v>
      </c>
      <c r="BK244" s="152">
        <f>ROUND(L244*K244,2)</f>
        <v>0</v>
      </c>
      <c r="BL244" s="21" t="s">
        <v>224</v>
      </c>
      <c r="BM244" s="21" t="s">
        <v>1646</v>
      </c>
    </row>
    <row r="245" s="1" customFormat="1" ht="25.5" customHeight="1">
      <c r="B245" s="45"/>
      <c r="C245" s="227" t="s">
        <v>708</v>
      </c>
      <c r="D245" s="227" t="s">
        <v>220</v>
      </c>
      <c r="E245" s="228" t="s">
        <v>1647</v>
      </c>
      <c r="F245" s="229" t="s">
        <v>1376</v>
      </c>
      <c r="G245" s="229"/>
      <c r="H245" s="229"/>
      <c r="I245" s="229"/>
      <c r="J245" s="230" t="s">
        <v>429</v>
      </c>
      <c r="K245" s="231">
        <v>80</v>
      </c>
      <c r="L245" s="232">
        <v>0</v>
      </c>
      <c r="M245" s="233"/>
      <c r="N245" s="234">
        <f>ROUND(L245*K245,2)</f>
        <v>0</v>
      </c>
      <c r="O245" s="234"/>
      <c r="P245" s="234"/>
      <c r="Q245" s="234"/>
      <c r="R245" s="47"/>
      <c r="T245" s="235" t="s">
        <v>22</v>
      </c>
      <c r="U245" s="55" t="s">
        <v>49</v>
      </c>
      <c r="V245" s="46"/>
      <c r="W245" s="236">
        <f>V245*K245</f>
        <v>0</v>
      </c>
      <c r="X245" s="236">
        <v>0</v>
      </c>
      <c r="Y245" s="236">
        <f>X245*K245</f>
        <v>0</v>
      </c>
      <c r="Z245" s="236">
        <v>0</v>
      </c>
      <c r="AA245" s="237">
        <f>Z245*K245</f>
        <v>0</v>
      </c>
      <c r="AR245" s="21" t="s">
        <v>224</v>
      </c>
      <c r="AT245" s="21" t="s">
        <v>220</v>
      </c>
      <c r="AU245" s="21" t="s">
        <v>93</v>
      </c>
      <c r="AY245" s="21" t="s">
        <v>219</v>
      </c>
      <c r="BE245" s="152">
        <f>IF(U245="základní",N245,0)</f>
        <v>0</v>
      </c>
      <c r="BF245" s="152">
        <f>IF(U245="snížená",N245,0)</f>
        <v>0</v>
      </c>
      <c r="BG245" s="152">
        <f>IF(U245="zákl. přenesená",N245,0)</f>
        <v>0</v>
      </c>
      <c r="BH245" s="152">
        <f>IF(U245="sníž. přenesená",N245,0)</f>
        <v>0</v>
      </c>
      <c r="BI245" s="152">
        <f>IF(U245="nulová",N245,0)</f>
        <v>0</v>
      </c>
      <c r="BJ245" s="21" t="s">
        <v>40</v>
      </c>
      <c r="BK245" s="152">
        <f>ROUND(L245*K245,2)</f>
        <v>0</v>
      </c>
      <c r="BL245" s="21" t="s">
        <v>224</v>
      </c>
      <c r="BM245" s="21" t="s">
        <v>1648</v>
      </c>
    </row>
    <row r="246" s="1" customFormat="1" ht="25.5" customHeight="1">
      <c r="B246" s="45"/>
      <c r="C246" s="227" t="s">
        <v>712</v>
      </c>
      <c r="D246" s="227" t="s">
        <v>220</v>
      </c>
      <c r="E246" s="228" t="s">
        <v>1649</v>
      </c>
      <c r="F246" s="229" t="s">
        <v>1379</v>
      </c>
      <c r="G246" s="229"/>
      <c r="H246" s="229"/>
      <c r="I246" s="229"/>
      <c r="J246" s="230" t="s">
        <v>429</v>
      </c>
      <c r="K246" s="231">
        <v>40</v>
      </c>
      <c r="L246" s="232">
        <v>0</v>
      </c>
      <c r="M246" s="233"/>
      <c r="N246" s="234">
        <f>ROUND(L246*K246,2)</f>
        <v>0</v>
      </c>
      <c r="O246" s="234"/>
      <c r="P246" s="234"/>
      <c r="Q246" s="234"/>
      <c r="R246" s="47"/>
      <c r="T246" s="235" t="s">
        <v>22</v>
      </c>
      <c r="U246" s="55" t="s">
        <v>49</v>
      </c>
      <c r="V246" s="46"/>
      <c r="W246" s="236">
        <f>V246*K246</f>
        <v>0</v>
      </c>
      <c r="X246" s="236">
        <v>0</v>
      </c>
      <c r="Y246" s="236">
        <f>X246*K246</f>
        <v>0</v>
      </c>
      <c r="Z246" s="236">
        <v>0</v>
      </c>
      <c r="AA246" s="237">
        <f>Z246*K246</f>
        <v>0</v>
      </c>
      <c r="AR246" s="21" t="s">
        <v>224</v>
      </c>
      <c r="AT246" s="21" t="s">
        <v>220</v>
      </c>
      <c r="AU246" s="21" t="s">
        <v>93</v>
      </c>
      <c r="AY246" s="21" t="s">
        <v>219</v>
      </c>
      <c r="BE246" s="152">
        <f>IF(U246="základní",N246,0)</f>
        <v>0</v>
      </c>
      <c r="BF246" s="152">
        <f>IF(U246="snížená",N246,0)</f>
        <v>0</v>
      </c>
      <c r="BG246" s="152">
        <f>IF(U246="zákl. přenesená",N246,0)</f>
        <v>0</v>
      </c>
      <c r="BH246" s="152">
        <f>IF(U246="sníž. přenesená",N246,0)</f>
        <v>0</v>
      </c>
      <c r="BI246" s="152">
        <f>IF(U246="nulová",N246,0)</f>
        <v>0</v>
      </c>
      <c r="BJ246" s="21" t="s">
        <v>40</v>
      </c>
      <c r="BK246" s="152">
        <f>ROUND(L246*K246,2)</f>
        <v>0</v>
      </c>
      <c r="BL246" s="21" t="s">
        <v>224</v>
      </c>
      <c r="BM246" s="21" t="s">
        <v>1650</v>
      </c>
    </row>
    <row r="247" s="1" customFormat="1" ht="25.5" customHeight="1">
      <c r="B247" s="45"/>
      <c r="C247" s="227" t="s">
        <v>715</v>
      </c>
      <c r="D247" s="227" t="s">
        <v>220</v>
      </c>
      <c r="E247" s="228" t="s">
        <v>1651</v>
      </c>
      <c r="F247" s="229" t="s">
        <v>1652</v>
      </c>
      <c r="G247" s="229"/>
      <c r="H247" s="229"/>
      <c r="I247" s="229"/>
      <c r="J247" s="230" t="s">
        <v>429</v>
      </c>
      <c r="K247" s="231">
        <v>450</v>
      </c>
      <c r="L247" s="232">
        <v>0</v>
      </c>
      <c r="M247" s="233"/>
      <c r="N247" s="234">
        <f>ROUND(L247*K247,2)</f>
        <v>0</v>
      </c>
      <c r="O247" s="234"/>
      <c r="P247" s="234"/>
      <c r="Q247" s="234"/>
      <c r="R247" s="47"/>
      <c r="T247" s="235" t="s">
        <v>22</v>
      </c>
      <c r="U247" s="55" t="s">
        <v>49</v>
      </c>
      <c r="V247" s="46"/>
      <c r="W247" s="236">
        <f>V247*K247</f>
        <v>0</v>
      </c>
      <c r="X247" s="236">
        <v>0</v>
      </c>
      <c r="Y247" s="236">
        <f>X247*K247</f>
        <v>0</v>
      </c>
      <c r="Z247" s="236">
        <v>0</v>
      </c>
      <c r="AA247" s="237">
        <f>Z247*K247</f>
        <v>0</v>
      </c>
      <c r="AR247" s="21" t="s">
        <v>224</v>
      </c>
      <c r="AT247" s="21" t="s">
        <v>220</v>
      </c>
      <c r="AU247" s="21" t="s">
        <v>93</v>
      </c>
      <c r="AY247" s="21" t="s">
        <v>219</v>
      </c>
      <c r="BE247" s="152">
        <f>IF(U247="základní",N247,0)</f>
        <v>0</v>
      </c>
      <c r="BF247" s="152">
        <f>IF(U247="snížená",N247,0)</f>
        <v>0</v>
      </c>
      <c r="BG247" s="152">
        <f>IF(U247="zákl. přenesená",N247,0)</f>
        <v>0</v>
      </c>
      <c r="BH247" s="152">
        <f>IF(U247="sníž. přenesená",N247,0)</f>
        <v>0</v>
      </c>
      <c r="BI247" s="152">
        <f>IF(U247="nulová",N247,0)</f>
        <v>0</v>
      </c>
      <c r="BJ247" s="21" t="s">
        <v>40</v>
      </c>
      <c r="BK247" s="152">
        <f>ROUND(L247*K247,2)</f>
        <v>0</v>
      </c>
      <c r="BL247" s="21" t="s">
        <v>224</v>
      </c>
      <c r="BM247" s="21" t="s">
        <v>1653</v>
      </c>
    </row>
    <row r="248" s="1" customFormat="1" ht="25.5" customHeight="1">
      <c r="B248" s="45"/>
      <c r="C248" s="227" t="s">
        <v>719</v>
      </c>
      <c r="D248" s="227" t="s">
        <v>220</v>
      </c>
      <c r="E248" s="228" t="s">
        <v>1654</v>
      </c>
      <c r="F248" s="229" t="s">
        <v>1655</v>
      </c>
      <c r="G248" s="229"/>
      <c r="H248" s="229"/>
      <c r="I248" s="229"/>
      <c r="J248" s="230" t="s">
        <v>429</v>
      </c>
      <c r="K248" s="231">
        <v>50</v>
      </c>
      <c r="L248" s="232">
        <v>0</v>
      </c>
      <c r="M248" s="233"/>
      <c r="N248" s="234">
        <f>ROUND(L248*K248,2)</f>
        <v>0</v>
      </c>
      <c r="O248" s="234"/>
      <c r="P248" s="234"/>
      <c r="Q248" s="234"/>
      <c r="R248" s="47"/>
      <c r="T248" s="235" t="s">
        <v>22</v>
      </c>
      <c r="U248" s="55" t="s">
        <v>49</v>
      </c>
      <c r="V248" s="46"/>
      <c r="W248" s="236">
        <f>V248*K248</f>
        <v>0</v>
      </c>
      <c r="X248" s="236">
        <v>0</v>
      </c>
      <c r="Y248" s="236">
        <f>X248*K248</f>
        <v>0</v>
      </c>
      <c r="Z248" s="236">
        <v>0</v>
      </c>
      <c r="AA248" s="237">
        <f>Z248*K248</f>
        <v>0</v>
      </c>
      <c r="AR248" s="21" t="s">
        <v>224</v>
      </c>
      <c r="AT248" s="21" t="s">
        <v>220</v>
      </c>
      <c r="AU248" s="21" t="s">
        <v>93</v>
      </c>
      <c r="AY248" s="21" t="s">
        <v>219</v>
      </c>
      <c r="BE248" s="152">
        <f>IF(U248="základní",N248,0)</f>
        <v>0</v>
      </c>
      <c r="BF248" s="152">
        <f>IF(U248="snížená",N248,0)</f>
        <v>0</v>
      </c>
      <c r="BG248" s="152">
        <f>IF(U248="zákl. přenesená",N248,0)</f>
        <v>0</v>
      </c>
      <c r="BH248" s="152">
        <f>IF(U248="sníž. přenesená",N248,0)</f>
        <v>0</v>
      </c>
      <c r="BI248" s="152">
        <f>IF(U248="nulová",N248,0)</f>
        <v>0</v>
      </c>
      <c r="BJ248" s="21" t="s">
        <v>40</v>
      </c>
      <c r="BK248" s="152">
        <f>ROUND(L248*K248,2)</f>
        <v>0</v>
      </c>
      <c r="BL248" s="21" t="s">
        <v>224</v>
      </c>
      <c r="BM248" s="21" t="s">
        <v>1656</v>
      </c>
    </row>
    <row r="249" s="1" customFormat="1" ht="16.5" customHeight="1">
      <c r="B249" s="45"/>
      <c r="C249" s="227" t="s">
        <v>723</v>
      </c>
      <c r="D249" s="227" t="s">
        <v>220</v>
      </c>
      <c r="E249" s="228" t="s">
        <v>1657</v>
      </c>
      <c r="F249" s="229" t="s">
        <v>1658</v>
      </c>
      <c r="G249" s="229"/>
      <c r="H249" s="229"/>
      <c r="I249" s="229"/>
      <c r="J249" s="230" t="s">
        <v>1358</v>
      </c>
      <c r="K249" s="231">
        <v>40</v>
      </c>
      <c r="L249" s="232">
        <v>0</v>
      </c>
      <c r="M249" s="233"/>
      <c r="N249" s="234">
        <f>ROUND(L249*K249,2)</f>
        <v>0</v>
      </c>
      <c r="O249" s="234"/>
      <c r="P249" s="234"/>
      <c r="Q249" s="234"/>
      <c r="R249" s="47"/>
      <c r="T249" s="235" t="s">
        <v>22</v>
      </c>
      <c r="U249" s="55" t="s">
        <v>49</v>
      </c>
      <c r="V249" s="46"/>
      <c r="W249" s="236">
        <f>V249*K249</f>
        <v>0</v>
      </c>
      <c r="X249" s="236">
        <v>0</v>
      </c>
      <c r="Y249" s="236">
        <f>X249*K249</f>
        <v>0</v>
      </c>
      <c r="Z249" s="236">
        <v>0</v>
      </c>
      <c r="AA249" s="237">
        <f>Z249*K249</f>
        <v>0</v>
      </c>
      <c r="AR249" s="21" t="s">
        <v>224</v>
      </c>
      <c r="AT249" s="21" t="s">
        <v>220</v>
      </c>
      <c r="AU249" s="21" t="s">
        <v>93</v>
      </c>
      <c r="AY249" s="21" t="s">
        <v>219</v>
      </c>
      <c r="BE249" s="152">
        <f>IF(U249="základní",N249,0)</f>
        <v>0</v>
      </c>
      <c r="BF249" s="152">
        <f>IF(U249="snížená",N249,0)</f>
        <v>0</v>
      </c>
      <c r="BG249" s="152">
        <f>IF(U249="zákl. přenesená",N249,0)</f>
        <v>0</v>
      </c>
      <c r="BH249" s="152">
        <f>IF(U249="sníž. přenesená",N249,0)</f>
        <v>0</v>
      </c>
      <c r="BI249" s="152">
        <f>IF(U249="nulová",N249,0)</f>
        <v>0</v>
      </c>
      <c r="BJ249" s="21" t="s">
        <v>40</v>
      </c>
      <c r="BK249" s="152">
        <f>ROUND(L249*K249,2)</f>
        <v>0</v>
      </c>
      <c r="BL249" s="21" t="s">
        <v>224</v>
      </c>
      <c r="BM249" s="21" t="s">
        <v>1659</v>
      </c>
    </row>
    <row r="250" s="1" customFormat="1" ht="16.5" customHeight="1">
      <c r="B250" s="45"/>
      <c r="C250" s="227" t="s">
        <v>727</v>
      </c>
      <c r="D250" s="227" t="s">
        <v>220</v>
      </c>
      <c r="E250" s="228" t="s">
        <v>1660</v>
      </c>
      <c r="F250" s="229" t="s">
        <v>1573</v>
      </c>
      <c r="G250" s="229"/>
      <c r="H250" s="229"/>
      <c r="I250" s="229"/>
      <c r="J250" s="230" t="s">
        <v>223</v>
      </c>
      <c r="K250" s="231">
        <v>60</v>
      </c>
      <c r="L250" s="232">
        <v>0</v>
      </c>
      <c r="M250" s="233"/>
      <c r="N250" s="234">
        <f>ROUND(L250*K250,2)</f>
        <v>0</v>
      </c>
      <c r="O250" s="234"/>
      <c r="P250" s="234"/>
      <c r="Q250" s="234"/>
      <c r="R250" s="47"/>
      <c r="T250" s="235" t="s">
        <v>22</v>
      </c>
      <c r="U250" s="55" t="s">
        <v>49</v>
      </c>
      <c r="V250" s="46"/>
      <c r="W250" s="236">
        <f>V250*K250</f>
        <v>0</v>
      </c>
      <c r="X250" s="236">
        <v>0</v>
      </c>
      <c r="Y250" s="236">
        <f>X250*K250</f>
        <v>0</v>
      </c>
      <c r="Z250" s="236">
        <v>0</v>
      </c>
      <c r="AA250" s="237">
        <f>Z250*K250</f>
        <v>0</v>
      </c>
      <c r="AR250" s="21" t="s">
        <v>224</v>
      </c>
      <c r="AT250" s="21" t="s">
        <v>220</v>
      </c>
      <c r="AU250" s="21" t="s">
        <v>93</v>
      </c>
      <c r="AY250" s="21" t="s">
        <v>219</v>
      </c>
      <c r="BE250" s="152">
        <f>IF(U250="základní",N250,0)</f>
        <v>0</v>
      </c>
      <c r="BF250" s="152">
        <f>IF(U250="snížená",N250,0)</f>
        <v>0</v>
      </c>
      <c r="BG250" s="152">
        <f>IF(U250="zákl. přenesená",N250,0)</f>
        <v>0</v>
      </c>
      <c r="BH250" s="152">
        <f>IF(U250="sníž. přenesená",N250,0)</f>
        <v>0</v>
      </c>
      <c r="BI250" s="152">
        <f>IF(U250="nulová",N250,0)</f>
        <v>0</v>
      </c>
      <c r="BJ250" s="21" t="s">
        <v>40</v>
      </c>
      <c r="BK250" s="152">
        <f>ROUND(L250*K250,2)</f>
        <v>0</v>
      </c>
      <c r="BL250" s="21" t="s">
        <v>224</v>
      </c>
      <c r="BM250" s="21" t="s">
        <v>1661</v>
      </c>
    </row>
    <row r="251" s="1" customFormat="1" ht="38.25" customHeight="1">
      <c r="B251" s="45"/>
      <c r="C251" s="227" t="s">
        <v>731</v>
      </c>
      <c r="D251" s="227" t="s">
        <v>220</v>
      </c>
      <c r="E251" s="228" t="s">
        <v>1662</v>
      </c>
      <c r="F251" s="229" t="s">
        <v>1663</v>
      </c>
      <c r="G251" s="229"/>
      <c r="H251" s="229"/>
      <c r="I251" s="229"/>
      <c r="J251" s="230" t="s">
        <v>1358</v>
      </c>
      <c r="K251" s="231">
        <v>20</v>
      </c>
      <c r="L251" s="232">
        <v>0</v>
      </c>
      <c r="M251" s="233"/>
      <c r="N251" s="234">
        <f>ROUND(L251*K251,2)</f>
        <v>0</v>
      </c>
      <c r="O251" s="234"/>
      <c r="P251" s="234"/>
      <c r="Q251" s="234"/>
      <c r="R251" s="47"/>
      <c r="T251" s="235" t="s">
        <v>22</v>
      </c>
      <c r="U251" s="55" t="s">
        <v>49</v>
      </c>
      <c r="V251" s="46"/>
      <c r="W251" s="236">
        <f>V251*K251</f>
        <v>0</v>
      </c>
      <c r="X251" s="236">
        <v>0</v>
      </c>
      <c r="Y251" s="236">
        <f>X251*K251</f>
        <v>0</v>
      </c>
      <c r="Z251" s="236">
        <v>0</v>
      </c>
      <c r="AA251" s="237">
        <f>Z251*K251</f>
        <v>0</v>
      </c>
      <c r="AR251" s="21" t="s">
        <v>224</v>
      </c>
      <c r="AT251" s="21" t="s">
        <v>220</v>
      </c>
      <c r="AU251" s="21" t="s">
        <v>93</v>
      </c>
      <c r="AY251" s="21" t="s">
        <v>219</v>
      </c>
      <c r="BE251" s="152">
        <f>IF(U251="základní",N251,0)</f>
        <v>0</v>
      </c>
      <c r="BF251" s="152">
        <f>IF(U251="snížená",N251,0)</f>
        <v>0</v>
      </c>
      <c r="BG251" s="152">
        <f>IF(U251="zákl. přenesená",N251,0)</f>
        <v>0</v>
      </c>
      <c r="BH251" s="152">
        <f>IF(U251="sníž. přenesená",N251,0)</f>
        <v>0</v>
      </c>
      <c r="BI251" s="152">
        <f>IF(U251="nulová",N251,0)</f>
        <v>0</v>
      </c>
      <c r="BJ251" s="21" t="s">
        <v>40</v>
      </c>
      <c r="BK251" s="152">
        <f>ROUND(L251*K251,2)</f>
        <v>0</v>
      </c>
      <c r="BL251" s="21" t="s">
        <v>224</v>
      </c>
      <c r="BM251" s="21" t="s">
        <v>1664</v>
      </c>
    </row>
    <row r="252" s="1" customFormat="1" ht="25.5" customHeight="1">
      <c r="B252" s="45"/>
      <c r="C252" s="227" t="s">
        <v>735</v>
      </c>
      <c r="D252" s="227" t="s">
        <v>220</v>
      </c>
      <c r="E252" s="228" t="s">
        <v>1665</v>
      </c>
      <c r="F252" s="229" t="s">
        <v>1666</v>
      </c>
      <c r="G252" s="229"/>
      <c r="H252" s="229"/>
      <c r="I252" s="229"/>
      <c r="J252" s="230" t="s">
        <v>223</v>
      </c>
      <c r="K252" s="231">
        <v>40</v>
      </c>
      <c r="L252" s="232">
        <v>0</v>
      </c>
      <c r="M252" s="233"/>
      <c r="N252" s="234">
        <f>ROUND(L252*K252,2)</f>
        <v>0</v>
      </c>
      <c r="O252" s="234"/>
      <c r="P252" s="234"/>
      <c r="Q252" s="234"/>
      <c r="R252" s="47"/>
      <c r="T252" s="235" t="s">
        <v>22</v>
      </c>
      <c r="U252" s="55" t="s">
        <v>49</v>
      </c>
      <c r="V252" s="46"/>
      <c r="W252" s="236">
        <f>V252*K252</f>
        <v>0</v>
      </c>
      <c r="X252" s="236">
        <v>0</v>
      </c>
      <c r="Y252" s="236">
        <f>X252*K252</f>
        <v>0</v>
      </c>
      <c r="Z252" s="236">
        <v>0</v>
      </c>
      <c r="AA252" s="237">
        <f>Z252*K252</f>
        <v>0</v>
      </c>
      <c r="AR252" s="21" t="s">
        <v>224</v>
      </c>
      <c r="AT252" s="21" t="s">
        <v>220</v>
      </c>
      <c r="AU252" s="21" t="s">
        <v>93</v>
      </c>
      <c r="AY252" s="21" t="s">
        <v>219</v>
      </c>
      <c r="BE252" s="152">
        <f>IF(U252="základní",N252,0)</f>
        <v>0</v>
      </c>
      <c r="BF252" s="152">
        <f>IF(U252="snížená",N252,0)</f>
        <v>0</v>
      </c>
      <c r="BG252" s="152">
        <f>IF(U252="zákl. přenesená",N252,0)</f>
        <v>0</v>
      </c>
      <c r="BH252" s="152">
        <f>IF(U252="sníž. přenesená",N252,0)</f>
        <v>0</v>
      </c>
      <c r="BI252" s="152">
        <f>IF(U252="nulová",N252,0)</f>
        <v>0</v>
      </c>
      <c r="BJ252" s="21" t="s">
        <v>40</v>
      </c>
      <c r="BK252" s="152">
        <f>ROUND(L252*K252,2)</f>
        <v>0</v>
      </c>
      <c r="BL252" s="21" t="s">
        <v>224</v>
      </c>
      <c r="BM252" s="21" t="s">
        <v>1667</v>
      </c>
    </row>
    <row r="253" s="1" customFormat="1" ht="25.5" customHeight="1">
      <c r="B253" s="45"/>
      <c r="C253" s="227" t="s">
        <v>739</v>
      </c>
      <c r="D253" s="227" t="s">
        <v>220</v>
      </c>
      <c r="E253" s="228" t="s">
        <v>1668</v>
      </c>
      <c r="F253" s="229" t="s">
        <v>1427</v>
      </c>
      <c r="G253" s="229"/>
      <c r="H253" s="229"/>
      <c r="I253" s="229"/>
      <c r="J253" s="230" t="s">
        <v>1358</v>
      </c>
      <c r="K253" s="231">
        <v>4</v>
      </c>
      <c r="L253" s="232">
        <v>0</v>
      </c>
      <c r="M253" s="233"/>
      <c r="N253" s="234">
        <f>ROUND(L253*K253,2)</f>
        <v>0</v>
      </c>
      <c r="O253" s="234"/>
      <c r="P253" s="234"/>
      <c r="Q253" s="234"/>
      <c r="R253" s="47"/>
      <c r="T253" s="235" t="s">
        <v>22</v>
      </c>
      <c r="U253" s="55" t="s">
        <v>49</v>
      </c>
      <c r="V253" s="46"/>
      <c r="W253" s="236">
        <f>V253*K253</f>
        <v>0</v>
      </c>
      <c r="X253" s="236">
        <v>0</v>
      </c>
      <c r="Y253" s="236">
        <f>X253*K253</f>
        <v>0</v>
      </c>
      <c r="Z253" s="236">
        <v>0</v>
      </c>
      <c r="AA253" s="237">
        <f>Z253*K253</f>
        <v>0</v>
      </c>
      <c r="AR253" s="21" t="s">
        <v>224</v>
      </c>
      <c r="AT253" s="21" t="s">
        <v>220</v>
      </c>
      <c r="AU253" s="21" t="s">
        <v>93</v>
      </c>
      <c r="AY253" s="21" t="s">
        <v>219</v>
      </c>
      <c r="BE253" s="152">
        <f>IF(U253="základní",N253,0)</f>
        <v>0</v>
      </c>
      <c r="BF253" s="152">
        <f>IF(U253="snížená",N253,0)</f>
        <v>0</v>
      </c>
      <c r="BG253" s="152">
        <f>IF(U253="zákl. přenesená",N253,0)</f>
        <v>0</v>
      </c>
      <c r="BH253" s="152">
        <f>IF(U253="sníž. přenesená",N253,0)</f>
        <v>0</v>
      </c>
      <c r="BI253" s="152">
        <f>IF(U253="nulová",N253,0)</f>
        <v>0</v>
      </c>
      <c r="BJ253" s="21" t="s">
        <v>40</v>
      </c>
      <c r="BK253" s="152">
        <f>ROUND(L253*K253,2)</f>
        <v>0</v>
      </c>
      <c r="BL253" s="21" t="s">
        <v>224</v>
      </c>
      <c r="BM253" s="21" t="s">
        <v>1669</v>
      </c>
    </row>
    <row r="254" s="1" customFormat="1" ht="16.5" customHeight="1">
      <c r="B254" s="45"/>
      <c r="C254" s="227" t="s">
        <v>743</v>
      </c>
      <c r="D254" s="227" t="s">
        <v>220</v>
      </c>
      <c r="E254" s="228" t="s">
        <v>1670</v>
      </c>
      <c r="F254" s="229" t="s">
        <v>1671</v>
      </c>
      <c r="G254" s="229"/>
      <c r="H254" s="229"/>
      <c r="I254" s="229"/>
      <c r="J254" s="230" t="s">
        <v>1354</v>
      </c>
      <c r="K254" s="231">
        <v>10</v>
      </c>
      <c r="L254" s="232">
        <v>0</v>
      </c>
      <c r="M254" s="233"/>
      <c r="N254" s="234">
        <f>ROUND(L254*K254,2)</f>
        <v>0</v>
      </c>
      <c r="O254" s="234"/>
      <c r="P254" s="234"/>
      <c r="Q254" s="234"/>
      <c r="R254" s="47"/>
      <c r="T254" s="235" t="s">
        <v>22</v>
      </c>
      <c r="U254" s="55" t="s">
        <v>49</v>
      </c>
      <c r="V254" s="46"/>
      <c r="W254" s="236">
        <f>V254*K254</f>
        <v>0</v>
      </c>
      <c r="X254" s="236">
        <v>0</v>
      </c>
      <c r="Y254" s="236">
        <f>X254*K254</f>
        <v>0</v>
      </c>
      <c r="Z254" s="236">
        <v>0</v>
      </c>
      <c r="AA254" s="237">
        <f>Z254*K254</f>
        <v>0</v>
      </c>
      <c r="AR254" s="21" t="s">
        <v>224</v>
      </c>
      <c r="AT254" s="21" t="s">
        <v>220</v>
      </c>
      <c r="AU254" s="21" t="s">
        <v>93</v>
      </c>
      <c r="AY254" s="21" t="s">
        <v>219</v>
      </c>
      <c r="BE254" s="152">
        <f>IF(U254="základní",N254,0)</f>
        <v>0</v>
      </c>
      <c r="BF254" s="152">
        <f>IF(U254="snížená",N254,0)</f>
        <v>0</v>
      </c>
      <c r="BG254" s="152">
        <f>IF(U254="zákl. přenesená",N254,0)</f>
        <v>0</v>
      </c>
      <c r="BH254" s="152">
        <f>IF(U254="sníž. přenesená",N254,0)</f>
        <v>0</v>
      </c>
      <c r="BI254" s="152">
        <f>IF(U254="nulová",N254,0)</f>
        <v>0</v>
      </c>
      <c r="BJ254" s="21" t="s">
        <v>40</v>
      </c>
      <c r="BK254" s="152">
        <f>ROUND(L254*K254,2)</f>
        <v>0</v>
      </c>
      <c r="BL254" s="21" t="s">
        <v>224</v>
      </c>
      <c r="BM254" s="21" t="s">
        <v>1672</v>
      </c>
    </row>
    <row r="255" s="10" customFormat="1" ht="22.32" customHeight="1">
      <c r="B255" s="213"/>
      <c r="C255" s="214"/>
      <c r="D255" s="224" t="s">
        <v>1347</v>
      </c>
      <c r="E255" s="224"/>
      <c r="F255" s="224"/>
      <c r="G255" s="224"/>
      <c r="H255" s="224"/>
      <c r="I255" s="224"/>
      <c r="J255" s="224"/>
      <c r="K255" s="224"/>
      <c r="L255" s="224"/>
      <c r="M255" s="224"/>
      <c r="N255" s="238">
        <f>BK255</f>
        <v>0</v>
      </c>
      <c r="O255" s="239"/>
      <c r="P255" s="239"/>
      <c r="Q255" s="239"/>
      <c r="R255" s="217"/>
      <c r="T255" s="218"/>
      <c r="U255" s="214"/>
      <c r="V255" s="214"/>
      <c r="W255" s="219">
        <f>SUM(W256:W264)</f>
        <v>0</v>
      </c>
      <c r="X255" s="214"/>
      <c r="Y255" s="219">
        <f>SUM(Y256:Y264)</f>
        <v>0</v>
      </c>
      <c r="Z255" s="214"/>
      <c r="AA255" s="220">
        <f>SUM(AA256:AA264)</f>
        <v>0</v>
      </c>
      <c r="AR255" s="221" t="s">
        <v>40</v>
      </c>
      <c r="AT255" s="222" t="s">
        <v>83</v>
      </c>
      <c r="AU255" s="222" t="s">
        <v>93</v>
      </c>
      <c r="AY255" s="221" t="s">
        <v>219</v>
      </c>
      <c r="BK255" s="223">
        <f>SUM(BK256:BK264)</f>
        <v>0</v>
      </c>
    </row>
    <row r="256" s="1" customFormat="1" ht="25.5" customHeight="1">
      <c r="B256" s="45"/>
      <c r="C256" s="227" t="s">
        <v>747</v>
      </c>
      <c r="D256" s="227" t="s">
        <v>220</v>
      </c>
      <c r="E256" s="228" t="s">
        <v>1673</v>
      </c>
      <c r="F256" s="229" t="s">
        <v>1674</v>
      </c>
      <c r="G256" s="229"/>
      <c r="H256" s="229"/>
      <c r="I256" s="229"/>
      <c r="J256" s="230" t="s">
        <v>1675</v>
      </c>
      <c r="K256" s="231">
        <v>1</v>
      </c>
      <c r="L256" s="232">
        <v>0</v>
      </c>
      <c r="M256" s="233"/>
      <c r="N256" s="234">
        <f>ROUND(L256*K256,2)</f>
        <v>0</v>
      </c>
      <c r="O256" s="234"/>
      <c r="P256" s="234"/>
      <c r="Q256" s="234"/>
      <c r="R256" s="47"/>
      <c r="T256" s="235" t="s">
        <v>22</v>
      </c>
      <c r="U256" s="55" t="s">
        <v>49</v>
      </c>
      <c r="V256" s="46"/>
      <c r="W256" s="236">
        <f>V256*K256</f>
        <v>0</v>
      </c>
      <c r="X256" s="236">
        <v>0</v>
      </c>
      <c r="Y256" s="236">
        <f>X256*K256</f>
        <v>0</v>
      </c>
      <c r="Z256" s="236">
        <v>0</v>
      </c>
      <c r="AA256" s="237">
        <f>Z256*K256</f>
        <v>0</v>
      </c>
      <c r="AR256" s="21" t="s">
        <v>224</v>
      </c>
      <c r="AT256" s="21" t="s">
        <v>220</v>
      </c>
      <c r="AU256" s="21" t="s">
        <v>101</v>
      </c>
      <c r="AY256" s="21" t="s">
        <v>219</v>
      </c>
      <c r="BE256" s="152">
        <f>IF(U256="základní",N256,0)</f>
        <v>0</v>
      </c>
      <c r="BF256" s="152">
        <f>IF(U256="snížená",N256,0)</f>
        <v>0</v>
      </c>
      <c r="BG256" s="152">
        <f>IF(U256="zákl. přenesená",N256,0)</f>
        <v>0</v>
      </c>
      <c r="BH256" s="152">
        <f>IF(U256="sníž. přenesená",N256,0)</f>
        <v>0</v>
      </c>
      <c r="BI256" s="152">
        <f>IF(U256="nulová",N256,0)</f>
        <v>0</v>
      </c>
      <c r="BJ256" s="21" t="s">
        <v>40</v>
      </c>
      <c r="BK256" s="152">
        <f>ROUND(L256*K256,2)</f>
        <v>0</v>
      </c>
      <c r="BL256" s="21" t="s">
        <v>224</v>
      </c>
      <c r="BM256" s="21" t="s">
        <v>1676</v>
      </c>
    </row>
    <row r="257" s="1" customFormat="1" ht="16.5" customHeight="1">
      <c r="B257" s="45"/>
      <c r="C257" s="227" t="s">
        <v>751</v>
      </c>
      <c r="D257" s="227" t="s">
        <v>220</v>
      </c>
      <c r="E257" s="228" t="s">
        <v>1677</v>
      </c>
      <c r="F257" s="229" t="s">
        <v>1678</v>
      </c>
      <c r="G257" s="229"/>
      <c r="H257" s="229"/>
      <c r="I257" s="229"/>
      <c r="J257" s="230" t="s">
        <v>1675</v>
      </c>
      <c r="K257" s="231">
        <v>1</v>
      </c>
      <c r="L257" s="232">
        <v>0</v>
      </c>
      <c r="M257" s="233"/>
      <c r="N257" s="234">
        <f>ROUND(L257*K257,2)</f>
        <v>0</v>
      </c>
      <c r="O257" s="234"/>
      <c r="P257" s="234"/>
      <c r="Q257" s="234"/>
      <c r="R257" s="47"/>
      <c r="T257" s="235" t="s">
        <v>22</v>
      </c>
      <c r="U257" s="55" t="s">
        <v>49</v>
      </c>
      <c r="V257" s="46"/>
      <c r="W257" s="236">
        <f>V257*K257</f>
        <v>0</v>
      </c>
      <c r="X257" s="236">
        <v>0</v>
      </c>
      <c r="Y257" s="236">
        <f>X257*K257</f>
        <v>0</v>
      </c>
      <c r="Z257" s="236">
        <v>0</v>
      </c>
      <c r="AA257" s="237">
        <f>Z257*K257</f>
        <v>0</v>
      </c>
      <c r="AR257" s="21" t="s">
        <v>224</v>
      </c>
      <c r="AT257" s="21" t="s">
        <v>220</v>
      </c>
      <c r="AU257" s="21" t="s">
        <v>101</v>
      </c>
      <c r="AY257" s="21" t="s">
        <v>219</v>
      </c>
      <c r="BE257" s="152">
        <f>IF(U257="základní",N257,0)</f>
        <v>0</v>
      </c>
      <c r="BF257" s="152">
        <f>IF(U257="snížená",N257,0)</f>
        <v>0</v>
      </c>
      <c r="BG257" s="152">
        <f>IF(U257="zákl. přenesená",N257,0)</f>
        <v>0</v>
      </c>
      <c r="BH257" s="152">
        <f>IF(U257="sníž. přenesená",N257,0)</f>
        <v>0</v>
      </c>
      <c r="BI257" s="152">
        <f>IF(U257="nulová",N257,0)</f>
        <v>0</v>
      </c>
      <c r="BJ257" s="21" t="s">
        <v>40</v>
      </c>
      <c r="BK257" s="152">
        <f>ROUND(L257*K257,2)</f>
        <v>0</v>
      </c>
      <c r="BL257" s="21" t="s">
        <v>224</v>
      </c>
      <c r="BM257" s="21" t="s">
        <v>1679</v>
      </c>
    </row>
    <row r="258" s="1" customFormat="1" ht="16.5" customHeight="1">
      <c r="B258" s="45"/>
      <c r="C258" s="227" t="s">
        <v>755</v>
      </c>
      <c r="D258" s="227" t="s">
        <v>220</v>
      </c>
      <c r="E258" s="228" t="s">
        <v>1680</v>
      </c>
      <c r="F258" s="229" t="s">
        <v>1681</v>
      </c>
      <c r="G258" s="229"/>
      <c r="H258" s="229"/>
      <c r="I258" s="229"/>
      <c r="J258" s="230" t="s">
        <v>1675</v>
      </c>
      <c r="K258" s="231">
        <v>1</v>
      </c>
      <c r="L258" s="232">
        <v>0</v>
      </c>
      <c r="M258" s="233"/>
      <c r="N258" s="234">
        <f>ROUND(L258*K258,2)</f>
        <v>0</v>
      </c>
      <c r="O258" s="234"/>
      <c r="P258" s="234"/>
      <c r="Q258" s="234"/>
      <c r="R258" s="47"/>
      <c r="T258" s="235" t="s">
        <v>22</v>
      </c>
      <c r="U258" s="55" t="s">
        <v>49</v>
      </c>
      <c r="V258" s="46"/>
      <c r="W258" s="236">
        <f>V258*K258</f>
        <v>0</v>
      </c>
      <c r="X258" s="236">
        <v>0</v>
      </c>
      <c r="Y258" s="236">
        <f>X258*K258</f>
        <v>0</v>
      </c>
      <c r="Z258" s="236">
        <v>0</v>
      </c>
      <c r="AA258" s="237">
        <f>Z258*K258</f>
        <v>0</v>
      </c>
      <c r="AR258" s="21" t="s">
        <v>224</v>
      </c>
      <c r="AT258" s="21" t="s">
        <v>220</v>
      </c>
      <c r="AU258" s="21" t="s">
        <v>101</v>
      </c>
      <c r="AY258" s="21" t="s">
        <v>219</v>
      </c>
      <c r="BE258" s="152">
        <f>IF(U258="základní",N258,0)</f>
        <v>0</v>
      </c>
      <c r="BF258" s="152">
        <f>IF(U258="snížená",N258,0)</f>
        <v>0</v>
      </c>
      <c r="BG258" s="152">
        <f>IF(U258="zákl. přenesená",N258,0)</f>
        <v>0</v>
      </c>
      <c r="BH258" s="152">
        <f>IF(U258="sníž. přenesená",N258,0)</f>
        <v>0</v>
      </c>
      <c r="BI258" s="152">
        <f>IF(U258="nulová",N258,0)</f>
        <v>0</v>
      </c>
      <c r="BJ258" s="21" t="s">
        <v>40</v>
      </c>
      <c r="BK258" s="152">
        <f>ROUND(L258*K258,2)</f>
        <v>0</v>
      </c>
      <c r="BL258" s="21" t="s">
        <v>224</v>
      </c>
      <c r="BM258" s="21" t="s">
        <v>1682</v>
      </c>
    </row>
    <row r="259" s="1" customFormat="1" ht="16.5" customHeight="1">
      <c r="B259" s="45"/>
      <c r="C259" s="227" t="s">
        <v>759</v>
      </c>
      <c r="D259" s="227" t="s">
        <v>220</v>
      </c>
      <c r="E259" s="228" t="s">
        <v>1683</v>
      </c>
      <c r="F259" s="229" t="s">
        <v>1684</v>
      </c>
      <c r="G259" s="229"/>
      <c r="H259" s="229"/>
      <c r="I259" s="229"/>
      <c r="J259" s="230" t="s">
        <v>1675</v>
      </c>
      <c r="K259" s="231">
        <v>1</v>
      </c>
      <c r="L259" s="232">
        <v>0</v>
      </c>
      <c r="M259" s="233"/>
      <c r="N259" s="234">
        <f>ROUND(L259*K259,2)</f>
        <v>0</v>
      </c>
      <c r="O259" s="234"/>
      <c r="P259" s="234"/>
      <c r="Q259" s="234"/>
      <c r="R259" s="47"/>
      <c r="T259" s="235" t="s">
        <v>22</v>
      </c>
      <c r="U259" s="55" t="s">
        <v>49</v>
      </c>
      <c r="V259" s="46"/>
      <c r="W259" s="236">
        <f>V259*K259</f>
        <v>0</v>
      </c>
      <c r="X259" s="236">
        <v>0</v>
      </c>
      <c r="Y259" s="236">
        <f>X259*K259</f>
        <v>0</v>
      </c>
      <c r="Z259" s="236">
        <v>0</v>
      </c>
      <c r="AA259" s="237">
        <f>Z259*K259</f>
        <v>0</v>
      </c>
      <c r="AR259" s="21" t="s">
        <v>224</v>
      </c>
      <c r="AT259" s="21" t="s">
        <v>220</v>
      </c>
      <c r="AU259" s="21" t="s">
        <v>101</v>
      </c>
      <c r="AY259" s="21" t="s">
        <v>219</v>
      </c>
      <c r="BE259" s="152">
        <f>IF(U259="základní",N259,0)</f>
        <v>0</v>
      </c>
      <c r="BF259" s="152">
        <f>IF(U259="snížená",N259,0)</f>
        <v>0</v>
      </c>
      <c r="BG259" s="152">
        <f>IF(U259="zákl. přenesená",N259,0)</f>
        <v>0</v>
      </c>
      <c r="BH259" s="152">
        <f>IF(U259="sníž. přenesená",N259,0)</f>
        <v>0</v>
      </c>
      <c r="BI259" s="152">
        <f>IF(U259="nulová",N259,0)</f>
        <v>0</v>
      </c>
      <c r="BJ259" s="21" t="s">
        <v>40</v>
      </c>
      <c r="BK259" s="152">
        <f>ROUND(L259*K259,2)</f>
        <v>0</v>
      </c>
      <c r="BL259" s="21" t="s">
        <v>224</v>
      </c>
      <c r="BM259" s="21" t="s">
        <v>1685</v>
      </c>
    </row>
    <row r="260" s="1" customFormat="1" ht="16.5" customHeight="1">
      <c r="B260" s="45"/>
      <c r="C260" s="227" t="s">
        <v>763</v>
      </c>
      <c r="D260" s="227" t="s">
        <v>220</v>
      </c>
      <c r="E260" s="228" t="s">
        <v>1686</v>
      </c>
      <c r="F260" s="229" t="s">
        <v>1687</v>
      </c>
      <c r="G260" s="229"/>
      <c r="H260" s="229"/>
      <c r="I260" s="229"/>
      <c r="J260" s="230" t="s">
        <v>1675</v>
      </c>
      <c r="K260" s="231">
        <v>1</v>
      </c>
      <c r="L260" s="232">
        <v>0</v>
      </c>
      <c r="M260" s="233"/>
      <c r="N260" s="234">
        <f>ROUND(L260*K260,2)</f>
        <v>0</v>
      </c>
      <c r="O260" s="234"/>
      <c r="P260" s="234"/>
      <c r="Q260" s="234"/>
      <c r="R260" s="47"/>
      <c r="T260" s="235" t="s">
        <v>22</v>
      </c>
      <c r="U260" s="55" t="s">
        <v>49</v>
      </c>
      <c r="V260" s="46"/>
      <c r="W260" s="236">
        <f>V260*K260</f>
        <v>0</v>
      </c>
      <c r="X260" s="236">
        <v>0</v>
      </c>
      <c r="Y260" s="236">
        <f>X260*K260</f>
        <v>0</v>
      </c>
      <c r="Z260" s="236">
        <v>0</v>
      </c>
      <c r="AA260" s="237">
        <f>Z260*K260</f>
        <v>0</v>
      </c>
      <c r="AR260" s="21" t="s">
        <v>224</v>
      </c>
      <c r="AT260" s="21" t="s">
        <v>220</v>
      </c>
      <c r="AU260" s="21" t="s">
        <v>101</v>
      </c>
      <c r="AY260" s="21" t="s">
        <v>219</v>
      </c>
      <c r="BE260" s="152">
        <f>IF(U260="základní",N260,0)</f>
        <v>0</v>
      </c>
      <c r="BF260" s="152">
        <f>IF(U260="snížená",N260,0)</f>
        <v>0</v>
      </c>
      <c r="BG260" s="152">
        <f>IF(U260="zákl. přenesená",N260,0)</f>
        <v>0</v>
      </c>
      <c r="BH260" s="152">
        <f>IF(U260="sníž. přenesená",N260,0)</f>
        <v>0</v>
      </c>
      <c r="BI260" s="152">
        <f>IF(U260="nulová",N260,0)</f>
        <v>0</v>
      </c>
      <c r="BJ260" s="21" t="s">
        <v>40</v>
      </c>
      <c r="BK260" s="152">
        <f>ROUND(L260*K260,2)</f>
        <v>0</v>
      </c>
      <c r="BL260" s="21" t="s">
        <v>224</v>
      </c>
      <c r="BM260" s="21" t="s">
        <v>1688</v>
      </c>
    </row>
    <row r="261" s="1" customFormat="1" ht="16.5" customHeight="1">
      <c r="B261" s="45"/>
      <c r="C261" s="227" t="s">
        <v>767</v>
      </c>
      <c r="D261" s="227" t="s">
        <v>220</v>
      </c>
      <c r="E261" s="228" t="s">
        <v>1689</v>
      </c>
      <c r="F261" s="229" t="s">
        <v>1690</v>
      </c>
      <c r="G261" s="229"/>
      <c r="H261" s="229"/>
      <c r="I261" s="229"/>
      <c r="J261" s="230" t="s">
        <v>1675</v>
      </c>
      <c r="K261" s="231">
        <v>1</v>
      </c>
      <c r="L261" s="232">
        <v>0</v>
      </c>
      <c r="M261" s="233"/>
      <c r="N261" s="234">
        <f>ROUND(L261*K261,2)</f>
        <v>0</v>
      </c>
      <c r="O261" s="234"/>
      <c r="P261" s="234"/>
      <c r="Q261" s="234"/>
      <c r="R261" s="47"/>
      <c r="T261" s="235" t="s">
        <v>22</v>
      </c>
      <c r="U261" s="55" t="s">
        <v>49</v>
      </c>
      <c r="V261" s="46"/>
      <c r="W261" s="236">
        <f>V261*K261</f>
        <v>0</v>
      </c>
      <c r="X261" s="236">
        <v>0</v>
      </c>
      <c r="Y261" s="236">
        <f>X261*K261</f>
        <v>0</v>
      </c>
      <c r="Z261" s="236">
        <v>0</v>
      </c>
      <c r="AA261" s="237">
        <f>Z261*K261</f>
        <v>0</v>
      </c>
      <c r="AR261" s="21" t="s">
        <v>224</v>
      </c>
      <c r="AT261" s="21" t="s">
        <v>220</v>
      </c>
      <c r="AU261" s="21" t="s">
        <v>101</v>
      </c>
      <c r="AY261" s="21" t="s">
        <v>219</v>
      </c>
      <c r="BE261" s="152">
        <f>IF(U261="základní",N261,0)</f>
        <v>0</v>
      </c>
      <c r="BF261" s="152">
        <f>IF(U261="snížená",N261,0)</f>
        <v>0</v>
      </c>
      <c r="BG261" s="152">
        <f>IF(U261="zákl. přenesená",N261,0)</f>
        <v>0</v>
      </c>
      <c r="BH261" s="152">
        <f>IF(U261="sníž. přenesená",N261,0)</f>
        <v>0</v>
      </c>
      <c r="BI261" s="152">
        <f>IF(U261="nulová",N261,0)</f>
        <v>0</v>
      </c>
      <c r="BJ261" s="21" t="s">
        <v>40</v>
      </c>
      <c r="BK261" s="152">
        <f>ROUND(L261*K261,2)</f>
        <v>0</v>
      </c>
      <c r="BL261" s="21" t="s">
        <v>224</v>
      </c>
      <c r="BM261" s="21" t="s">
        <v>1691</v>
      </c>
    </row>
    <row r="262" s="1" customFormat="1" ht="16.5" customHeight="1">
      <c r="B262" s="45"/>
      <c r="C262" s="227" t="s">
        <v>771</v>
      </c>
      <c r="D262" s="227" t="s">
        <v>220</v>
      </c>
      <c r="E262" s="228" t="s">
        <v>1692</v>
      </c>
      <c r="F262" s="229" t="s">
        <v>1693</v>
      </c>
      <c r="G262" s="229"/>
      <c r="H262" s="229"/>
      <c r="I262" s="229"/>
      <c r="J262" s="230" t="s">
        <v>1675</v>
      </c>
      <c r="K262" s="231">
        <v>1</v>
      </c>
      <c r="L262" s="232">
        <v>0</v>
      </c>
      <c r="M262" s="233"/>
      <c r="N262" s="234">
        <f>ROUND(L262*K262,2)</f>
        <v>0</v>
      </c>
      <c r="O262" s="234"/>
      <c r="P262" s="234"/>
      <c r="Q262" s="234"/>
      <c r="R262" s="47"/>
      <c r="T262" s="235" t="s">
        <v>22</v>
      </c>
      <c r="U262" s="55" t="s">
        <v>49</v>
      </c>
      <c r="V262" s="46"/>
      <c r="W262" s="236">
        <f>V262*K262</f>
        <v>0</v>
      </c>
      <c r="X262" s="236">
        <v>0</v>
      </c>
      <c r="Y262" s="236">
        <f>X262*K262</f>
        <v>0</v>
      </c>
      <c r="Z262" s="236">
        <v>0</v>
      </c>
      <c r="AA262" s="237">
        <f>Z262*K262</f>
        <v>0</v>
      </c>
      <c r="AR262" s="21" t="s">
        <v>224</v>
      </c>
      <c r="AT262" s="21" t="s">
        <v>220</v>
      </c>
      <c r="AU262" s="21" t="s">
        <v>101</v>
      </c>
      <c r="AY262" s="21" t="s">
        <v>219</v>
      </c>
      <c r="BE262" s="152">
        <f>IF(U262="základní",N262,0)</f>
        <v>0</v>
      </c>
      <c r="BF262" s="152">
        <f>IF(U262="snížená",N262,0)</f>
        <v>0</v>
      </c>
      <c r="BG262" s="152">
        <f>IF(U262="zákl. přenesená",N262,0)</f>
        <v>0</v>
      </c>
      <c r="BH262" s="152">
        <f>IF(U262="sníž. přenesená",N262,0)</f>
        <v>0</v>
      </c>
      <c r="BI262" s="152">
        <f>IF(U262="nulová",N262,0)</f>
        <v>0</v>
      </c>
      <c r="BJ262" s="21" t="s">
        <v>40</v>
      </c>
      <c r="BK262" s="152">
        <f>ROUND(L262*K262,2)</f>
        <v>0</v>
      </c>
      <c r="BL262" s="21" t="s">
        <v>224</v>
      </c>
      <c r="BM262" s="21" t="s">
        <v>1694</v>
      </c>
    </row>
    <row r="263" s="1" customFormat="1" ht="25.5" customHeight="1">
      <c r="B263" s="45"/>
      <c r="C263" s="227" t="s">
        <v>775</v>
      </c>
      <c r="D263" s="227" t="s">
        <v>220</v>
      </c>
      <c r="E263" s="228" t="s">
        <v>1695</v>
      </c>
      <c r="F263" s="229" t="s">
        <v>1696</v>
      </c>
      <c r="G263" s="229"/>
      <c r="H263" s="229"/>
      <c r="I263" s="229"/>
      <c r="J263" s="230" t="s">
        <v>1675</v>
      </c>
      <c r="K263" s="231">
        <v>1</v>
      </c>
      <c r="L263" s="232">
        <v>0</v>
      </c>
      <c r="M263" s="233"/>
      <c r="N263" s="234">
        <f>ROUND(L263*K263,2)</f>
        <v>0</v>
      </c>
      <c r="O263" s="234"/>
      <c r="P263" s="234"/>
      <c r="Q263" s="234"/>
      <c r="R263" s="47"/>
      <c r="T263" s="235" t="s">
        <v>22</v>
      </c>
      <c r="U263" s="55" t="s">
        <v>49</v>
      </c>
      <c r="V263" s="46"/>
      <c r="W263" s="236">
        <f>V263*K263</f>
        <v>0</v>
      </c>
      <c r="X263" s="236">
        <v>0</v>
      </c>
      <c r="Y263" s="236">
        <f>X263*K263</f>
        <v>0</v>
      </c>
      <c r="Z263" s="236">
        <v>0</v>
      </c>
      <c r="AA263" s="237">
        <f>Z263*K263</f>
        <v>0</v>
      </c>
      <c r="AR263" s="21" t="s">
        <v>224</v>
      </c>
      <c r="AT263" s="21" t="s">
        <v>220</v>
      </c>
      <c r="AU263" s="21" t="s">
        <v>101</v>
      </c>
      <c r="AY263" s="21" t="s">
        <v>219</v>
      </c>
      <c r="BE263" s="152">
        <f>IF(U263="základní",N263,0)</f>
        <v>0</v>
      </c>
      <c r="BF263" s="152">
        <f>IF(U263="snížená",N263,0)</f>
        <v>0</v>
      </c>
      <c r="BG263" s="152">
        <f>IF(U263="zákl. přenesená",N263,0)</f>
        <v>0</v>
      </c>
      <c r="BH263" s="152">
        <f>IF(U263="sníž. přenesená",N263,0)</f>
        <v>0</v>
      </c>
      <c r="BI263" s="152">
        <f>IF(U263="nulová",N263,0)</f>
        <v>0</v>
      </c>
      <c r="BJ263" s="21" t="s">
        <v>40</v>
      </c>
      <c r="BK263" s="152">
        <f>ROUND(L263*K263,2)</f>
        <v>0</v>
      </c>
      <c r="BL263" s="21" t="s">
        <v>224</v>
      </c>
      <c r="BM263" s="21" t="s">
        <v>1697</v>
      </c>
    </row>
    <row r="264" s="1" customFormat="1" ht="16.5" customHeight="1">
      <c r="B264" s="45"/>
      <c r="C264" s="227" t="s">
        <v>779</v>
      </c>
      <c r="D264" s="227" t="s">
        <v>220</v>
      </c>
      <c r="E264" s="228" t="s">
        <v>1698</v>
      </c>
      <c r="F264" s="229" t="s">
        <v>1699</v>
      </c>
      <c r="G264" s="229"/>
      <c r="H264" s="229"/>
      <c r="I264" s="229"/>
      <c r="J264" s="230" t="s">
        <v>1675</v>
      </c>
      <c r="K264" s="231">
        <v>1</v>
      </c>
      <c r="L264" s="232">
        <v>0</v>
      </c>
      <c r="M264" s="233"/>
      <c r="N264" s="234">
        <f>ROUND(L264*K264,2)</f>
        <v>0</v>
      </c>
      <c r="O264" s="234"/>
      <c r="P264" s="234"/>
      <c r="Q264" s="234"/>
      <c r="R264" s="47"/>
      <c r="T264" s="235" t="s">
        <v>22</v>
      </c>
      <c r="U264" s="55" t="s">
        <v>49</v>
      </c>
      <c r="V264" s="46"/>
      <c r="W264" s="236">
        <f>V264*K264</f>
        <v>0</v>
      </c>
      <c r="X264" s="236">
        <v>0</v>
      </c>
      <c r="Y264" s="236">
        <f>X264*K264</f>
        <v>0</v>
      </c>
      <c r="Z264" s="236">
        <v>0</v>
      </c>
      <c r="AA264" s="237">
        <f>Z264*K264</f>
        <v>0</v>
      </c>
      <c r="AR264" s="21" t="s">
        <v>224</v>
      </c>
      <c r="AT264" s="21" t="s">
        <v>220</v>
      </c>
      <c r="AU264" s="21" t="s">
        <v>101</v>
      </c>
      <c r="AY264" s="21" t="s">
        <v>219</v>
      </c>
      <c r="BE264" s="152">
        <f>IF(U264="základní",N264,0)</f>
        <v>0</v>
      </c>
      <c r="BF264" s="152">
        <f>IF(U264="snížená",N264,0)</f>
        <v>0</v>
      </c>
      <c r="BG264" s="152">
        <f>IF(U264="zákl. přenesená",N264,0)</f>
        <v>0</v>
      </c>
      <c r="BH264" s="152">
        <f>IF(U264="sníž. přenesená",N264,0)</f>
        <v>0</v>
      </c>
      <c r="BI264" s="152">
        <f>IF(U264="nulová",N264,0)</f>
        <v>0</v>
      </c>
      <c r="BJ264" s="21" t="s">
        <v>40</v>
      </c>
      <c r="BK264" s="152">
        <f>ROUND(L264*K264,2)</f>
        <v>0</v>
      </c>
      <c r="BL264" s="21" t="s">
        <v>224</v>
      </c>
      <c r="BM264" s="21" t="s">
        <v>1700</v>
      </c>
    </row>
    <row r="265" s="1" customFormat="1" ht="49.92" customHeight="1">
      <c r="B265" s="45"/>
      <c r="C265" s="46"/>
      <c r="D265" s="215" t="s">
        <v>282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240">
        <f>BK265</f>
        <v>0</v>
      </c>
      <c r="O265" s="241"/>
      <c r="P265" s="241"/>
      <c r="Q265" s="241"/>
      <c r="R265" s="47"/>
      <c r="T265" s="201"/>
      <c r="U265" s="71"/>
      <c r="V265" s="71"/>
      <c r="W265" s="71"/>
      <c r="X265" s="71"/>
      <c r="Y265" s="71"/>
      <c r="Z265" s="71"/>
      <c r="AA265" s="73"/>
      <c r="AT265" s="21" t="s">
        <v>83</v>
      </c>
      <c r="AU265" s="21" t="s">
        <v>84</v>
      </c>
      <c r="AY265" s="21" t="s">
        <v>283</v>
      </c>
      <c r="BK265" s="152">
        <v>0</v>
      </c>
    </row>
    <row r="266" s="1" customFormat="1" ht="6.96" customHeight="1">
      <c r="B266" s="74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6"/>
    </row>
  </sheetData>
  <sheetProtection sheet="1" formatColumns="0" formatRows="0" objects="1" scenarios="1" spinCount="10" saltValue="RPzBDKsOOUS5R0KY5VcqSK051wca5RKDhdzgIa9TQ7oOhkw5qtodiFhMKikN87bQXAW65XJHd9D+m5jHYDg3ag==" hashValue="TxjEEnyd5FIpMH4IxpwzakJ3eGeA7wh5biKQDYb3E3MO13loGPaXldbBOI+j7KZoDwMGgs392dlhpS6c3ZAKeg==" algorithmName="SHA-512" password="CC35"/>
  <mergeCells count="460">
    <mergeCell ref="N258:Q258"/>
    <mergeCell ref="N256:Q256"/>
    <mergeCell ref="N257:Q257"/>
    <mergeCell ref="N259:Q259"/>
    <mergeCell ref="N260:Q260"/>
    <mergeCell ref="N261:Q261"/>
    <mergeCell ref="N262:Q262"/>
    <mergeCell ref="N263:Q263"/>
    <mergeCell ref="N264:Q264"/>
    <mergeCell ref="N255:Q255"/>
    <mergeCell ref="N265:Q265"/>
    <mergeCell ref="F264:I264"/>
    <mergeCell ref="F263:I263"/>
    <mergeCell ref="L264:M264"/>
    <mergeCell ref="L263:M26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1:Q221"/>
    <mergeCell ref="N222:Q222"/>
    <mergeCell ref="N223:Q223"/>
    <mergeCell ref="N224:Q224"/>
    <mergeCell ref="N220:Q220"/>
    <mergeCell ref="F215:I215"/>
    <mergeCell ref="F216:I216"/>
    <mergeCell ref="F217:I217"/>
    <mergeCell ref="F218:I218"/>
    <mergeCell ref="F219:I219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L215:M215"/>
    <mergeCell ref="L216:M216"/>
    <mergeCell ref="L217:M217"/>
    <mergeCell ref="L218:M218"/>
    <mergeCell ref="L219:M219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9:Q239"/>
    <mergeCell ref="N240:Q240"/>
    <mergeCell ref="N238:Q238"/>
    <mergeCell ref="F231:I231"/>
    <mergeCell ref="F232:I232"/>
    <mergeCell ref="F233:I233"/>
    <mergeCell ref="F234:I234"/>
    <mergeCell ref="F235:I235"/>
    <mergeCell ref="F236:I236"/>
    <mergeCell ref="F237:I237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L231:M231"/>
    <mergeCell ref="L232:M232"/>
    <mergeCell ref="L233:M233"/>
    <mergeCell ref="L234:M234"/>
    <mergeCell ref="L235:M235"/>
    <mergeCell ref="L236:M236"/>
    <mergeCell ref="L237:M237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6:I256"/>
    <mergeCell ref="F257:I257"/>
    <mergeCell ref="F258:I258"/>
    <mergeCell ref="F259:I259"/>
    <mergeCell ref="F260:I260"/>
    <mergeCell ref="F261:I261"/>
    <mergeCell ref="F262:I262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6:M256"/>
    <mergeCell ref="L257:M257"/>
    <mergeCell ref="L258:M258"/>
    <mergeCell ref="L259:M259"/>
    <mergeCell ref="L260:M260"/>
    <mergeCell ref="L261:M261"/>
    <mergeCell ref="L262:M26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D105:H105"/>
    <mergeCell ref="D104:H104"/>
    <mergeCell ref="D106:H106"/>
    <mergeCell ref="D107:H107"/>
    <mergeCell ref="D108:H108"/>
    <mergeCell ref="N143:Q143"/>
    <mergeCell ref="N140:Q140"/>
    <mergeCell ref="N141:Q141"/>
    <mergeCell ref="N142:Q142"/>
    <mergeCell ref="F134:I134"/>
    <mergeCell ref="F138:I138"/>
    <mergeCell ref="F137:I137"/>
    <mergeCell ref="F135:I135"/>
    <mergeCell ref="F136:I136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L134:M134"/>
    <mergeCell ref="L140:M140"/>
    <mergeCell ref="L135:M135"/>
    <mergeCell ref="L136:M136"/>
    <mergeCell ref="L137:M137"/>
    <mergeCell ref="L138:M138"/>
    <mergeCell ref="L139:M139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N144:Q144"/>
    <mergeCell ref="N147:Q147"/>
    <mergeCell ref="N145:Q145"/>
    <mergeCell ref="N146:Q146"/>
    <mergeCell ref="N148:Q148"/>
    <mergeCell ref="N149:Q149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50:Q150"/>
    <mergeCell ref="F149:I149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1:I161"/>
    <mergeCell ref="F162:I162"/>
    <mergeCell ref="F163:I163"/>
    <mergeCell ref="F164:I164"/>
    <mergeCell ref="F165:I165"/>
    <mergeCell ref="L149:M149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1:M161"/>
    <mergeCell ref="L162:M162"/>
    <mergeCell ref="L163:M163"/>
    <mergeCell ref="L164:M164"/>
    <mergeCell ref="L165:M165"/>
    <mergeCell ref="N176:Q176"/>
    <mergeCell ref="N175:Q175"/>
    <mergeCell ref="F166:I166"/>
    <mergeCell ref="F167:I167"/>
    <mergeCell ref="F168:I168"/>
    <mergeCell ref="F170:I170"/>
    <mergeCell ref="F171:I171"/>
    <mergeCell ref="F172:I172"/>
    <mergeCell ref="F173:I173"/>
    <mergeCell ref="F174:I174"/>
    <mergeCell ref="F175:I175"/>
    <mergeCell ref="F177:I177"/>
    <mergeCell ref="F178:I178"/>
    <mergeCell ref="F179:I179"/>
    <mergeCell ref="F180:I180"/>
    <mergeCell ref="F181:I181"/>
    <mergeCell ref="F182:I182"/>
    <mergeCell ref="L166:M166"/>
    <mergeCell ref="L167:M167"/>
    <mergeCell ref="L168:M168"/>
    <mergeCell ref="L170:M170"/>
    <mergeCell ref="L171:M171"/>
    <mergeCell ref="L172:M172"/>
    <mergeCell ref="L173:M173"/>
    <mergeCell ref="L174:M174"/>
    <mergeCell ref="L175:M175"/>
    <mergeCell ref="L177:M177"/>
    <mergeCell ref="L178:M178"/>
    <mergeCell ref="L179:M179"/>
    <mergeCell ref="L180:M180"/>
    <mergeCell ref="L181:M181"/>
    <mergeCell ref="L182:M182"/>
    <mergeCell ref="N193:Q193"/>
    <mergeCell ref="N192:Q192"/>
    <mergeCell ref="F183:I183"/>
    <mergeCell ref="F184:I184"/>
    <mergeCell ref="F185:I185"/>
    <mergeCell ref="F187:I187"/>
    <mergeCell ref="F188:I188"/>
    <mergeCell ref="F189:I189"/>
    <mergeCell ref="F190:I190"/>
    <mergeCell ref="F191:I191"/>
    <mergeCell ref="F192:I192"/>
    <mergeCell ref="F194:I194"/>
    <mergeCell ref="F195:I195"/>
    <mergeCell ref="F196:I196"/>
    <mergeCell ref="F197:I197"/>
    <mergeCell ref="F198:I198"/>
    <mergeCell ref="F199:I199"/>
    <mergeCell ref="L183:M183"/>
    <mergeCell ref="L184:M184"/>
    <mergeCell ref="L185:M185"/>
    <mergeCell ref="L187:M187"/>
    <mergeCell ref="L188:M188"/>
    <mergeCell ref="L189:M189"/>
    <mergeCell ref="L190:M190"/>
    <mergeCell ref="L191:M191"/>
    <mergeCell ref="L192:M192"/>
    <mergeCell ref="L194:M194"/>
    <mergeCell ref="L195:M195"/>
    <mergeCell ref="L196:M196"/>
    <mergeCell ref="L197:M197"/>
    <mergeCell ref="L198:M198"/>
    <mergeCell ref="L199:M199"/>
    <mergeCell ref="N129:Q129"/>
    <mergeCell ref="F133:I133"/>
    <mergeCell ref="L133:M133"/>
    <mergeCell ref="N133:Q133"/>
    <mergeCell ref="N134:Q134"/>
    <mergeCell ref="N135:Q135"/>
    <mergeCell ref="N136:Q136"/>
    <mergeCell ref="N137:Q137"/>
    <mergeCell ref="N138:Q138"/>
    <mergeCell ref="N139:Q139"/>
    <mergeCell ref="N130:Q130"/>
    <mergeCell ref="N131:Q131"/>
    <mergeCell ref="N132:Q132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70:Q170"/>
    <mergeCell ref="N171:Q171"/>
    <mergeCell ref="N172:Q172"/>
    <mergeCell ref="N173:Q173"/>
    <mergeCell ref="N174:Q174"/>
    <mergeCell ref="N169:Q169"/>
    <mergeCell ref="N177:Q177"/>
    <mergeCell ref="N179:Q179"/>
    <mergeCell ref="N178:Q178"/>
    <mergeCell ref="N180:Q180"/>
    <mergeCell ref="N181:Q181"/>
    <mergeCell ref="N182:Q182"/>
    <mergeCell ref="N183:Q183"/>
    <mergeCell ref="N184:Q184"/>
    <mergeCell ref="N185:Q185"/>
    <mergeCell ref="N187:Q187"/>
    <mergeCell ref="N188:Q188"/>
    <mergeCell ref="N189:Q189"/>
    <mergeCell ref="N190:Q190"/>
    <mergeCell ref="N191:Q191"/>
    <mergeCell ref="N186:Q186"/>
  </mergeCells>
  <hyperlinks>
    <hyperlink ref="F1:G1" location="C2" display="1) Krycí list rozpočtu"/>
    <hyperlink ref="H1:K1" location="C87" display="2) Rekapitulace rozpočtu"/>
    <hyperlink ref="L1" location="C12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111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1701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N102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(SUM(BE102:BE109)+SUM(BE128:BE292))</f>
        <v>0</v>
      </c>
      <c r="I33" s="46"/>
      <c r="J33" s="46"/>
      <c r="K33" s="46"/>
      <c r="L33" s="46"/>
      <c r="M33" s="170">
        <f>ROUND((SUM(BE102:BE109)+SUM(BE128:BE292)),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(SUM(BF102:BF109)+SUM(BF128:BF292))</f>
        <v>0</v>
      </c>
      <c r="I34" s="46"/>
      <c r="J34" s="46"/>
      <c r="K34" s="46"/>
      <c r="L34" s="46"/>
      <c r="M34" s="170">
        <f>ROUND((SUM(BF102:BF109)+SUM(BF128:BF292)),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(SUM(BG102:BG109)+SUM(BG128:BG292))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(SUM(BH102:BH109)+SUM(BH128:BH292))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(SUM(BI102:BI109)+SUM(BI128:BI292))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003 - Zařízení pro vytápění staveb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N128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1702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N129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291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N130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1703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N149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1704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N154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1705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N156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1706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N183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1707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N203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1708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N225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1709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N258</f>
        <v>0</v>
      </c>
      <c r="O98" s="133"/>
      <c r="P98" s="133"/>
      <c r="Q98" s="133"/>
      <c r="R98" s="191"/>
      <c r="T98" s="192"/>
      <c r="U98" s="192"/>
    </row>
    <row r="99" s="8" customFormat="1" ht="19.92" customHeight="1">
      <c r="B99" s="190"/>
      <c r="C99" s="133"/>
      <c r="D99" s="147" t="s">
        <v>301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N284</f>
        <v>0</v>
      </c>
      <c r="O99" s="133"/>
      <c r="P99" s="133"/>
      <c r="Q99" s="133"/>
      <c r="R99" s="191"/>
      <c r="T99" s="192"/>
      <c r="U99" s="192"/>
    </row>
    <row r="100" s="7" customFormat="1" ht="24.96" customHeight="1">
      <c r="B100" s="184"/>
      <c r="C100" s="185"/>
      <c r="D100" s="186" t="s">
        <v>1710</v>
      </c>
      <c r="E100" s="185"/>
      <c r="F100" s="185"/>
      <c r="G100" s="185"/>
      <c r="H100" s="185"/>
      <c r="I100" s="185"/>
      <c r="J100" s="185"/>
      <c r="K100" s="185"/>
      <c r="L100" s="185"/>
      <c r="M100" s="185"/>
      <c r="N100" s="187">
        <f>N288</f>
        <v>0</v>
      </c>
      <c r="O100" s="185"/>
      <c r="P100" s="185"/>
      <c r="Q100" s="185"/>
      <c r="R100" s="188"/>
      <c r="T100" s="189"/>
      <c r="U100" s="189"/>
    </row>
    <row r="101" s="1" customFormat="1" ht="21.84" customHeight="1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7"/>
      <c r="T101" s="179"/>
      <c r="U101" s="179"/>
    </row>
    <row r="102" s="1" customFormat="1" ht="29.28" customHeight="1">
      <c r="B102" s="45"/>
      <c r="C102" s="182" t="s">
        <v>197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183">
        <f>ROUND(N103+N104+N105+N106+N107+N108,0)</f>
        <v>0</v>
      </c>
      <c r="O102" s="193"/>
      <c r="P102" s="193"/>
      <c r="Q102" s="193"/>
      <c r="R102" s="47"/>
      <c r="T102" s="194"/>
      <c r="U102" s="195" t="s">
        <v>48</v>
      </c>
    </row>
    <row r="103" s="1" customFormat="1" ht="18" customHeight="1">
      <c r="B103" s="45"/>
      <c r="C103" s="46"/>
      <c r="D103" s="153" t="s">
        <v>198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53" t="s">
        <v>199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197"/>
      <c r="U104" s="198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162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 ht="18" customHeight="1">
      <c r="B105" s="45"/>
      <c r="C105" s="46"/>
      <c r="D105" s="153" t="s">
        <v>200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ROUND(N89*T105,0)</f>
        <v>0</v>
      </c>
      <c r="O105" s="135"/>
      <c r="P105" s="135"/>
      <c r="Q105" s="135"/>
      <c r="R105" s="47"/>
      <c r="S105" s="196"/>
      <c r="T105" s="197"/>
      <c r="U105" s="198" t="s">
        <v>49</v>
      </c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9" t="s">
        <v>162</v>
      </c>
      <c r="AZ105" s="196"/>
      <c r="BA105" s="196"/>
      <c r="BB105" s="196"/>
      <c r="BC105" s="196"/>
      <c r="BD105" s="196"/>
      <c r="BE105" s="200">
        <f>IF(U105="základní",N105,0)</f>
        <v>0</v>
      </c>
      <c r="BF105" s="200">
        <f>IF(U105="snížená",N105,0)</f>
        <v>0</v>
      </c>
      <c r="BG105" s="200">
        <f>IF(U105="zákl. přenesená",N105,0)</f>
        <v>0</v>
      </c>
      <c r="BH105" s="200">
        <f>IF(U105="sníž. přenesená",N105,0)</f>
        <v>0</v>
      </c>
      <c r="BI105" s="200">
        <f>IF(U105="nulová",N105,0)</f>
        <v>0</v>
      </c>
      <c r="BJ105" s="199" t="s">
        <v>40</v>
      </c>
      <c r="BK105" s="196"/>
      <c r="BL105" s="196"/>
      <c r="BM105" s="196"/>
    </row>
    <row r="106" s="1" customFormat="1" ht="18" customHeight="1">
      <c r="B106" s="45"/>
      <c r="C106" s="46"/>
      <c r="D106" s="153" t="s">
        <v>201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ROUND(N89*T106,0)</f>
        <v>0</v>
      </c>
      <c r="O106" s="135"/>
      <c r="P106" s="135"/>
      <c r="Q106" s="135"/>
      <c r="R106" s="47"/>
      <c r="S106" s="196"/>
      <c r="T106" s="197"/>
      <c r="U106" s="198" t="s">
        <v>49</v>
      </c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9" t="s">
        <v>162</v>
      </c>
      <c r="AZ106" s="196"/>
      <c r="BA106" s="196"/>
      <c r="BB106" s="196"/>
      <c r="BC106" s="196"/>
      <c r="BD106" s="196"/>
      <c r="BE106" s="200">
        <f>IF(U106="základní",N106,0)</f>
        <v>0</v>
      </c>
      <c r="BF106" s="200">
        <f>IF(U106="snížená",N106,0)</f>
        <v>0</v>
      </c>
      <c r="BG106" s="200">
        <f>IF(U106="zákl. přenesená",N106,0)</f>
        <v>0</v>
      </c>
      <c r="BH106" s="200">
        <f>IF(U106="sníž. přenesená",N106,0)</f>
        <v>0</v>
      </c>
      <c r="BI106" s="200">
        <f>IF(U106="nulová",N106,0)</f>
        <v>0</v>
      </c>
      <c r="BJ106" s="199" t="s">
        <v>40</v>
      </c>
      <c r="BK106" s="196"/>
      <c r="BL106" s="196"/>
      <c r="BM106" s="196"/>
    </row>
    <row r="107" s="1" customFormat="1" ht="18" customHeight="1">
      <c r="B107" s="45"/>
      <c r="C107" s="46"/>
      <c r="D107" s="153" t="s">
        <v>202</v>
      </c>
      <c r="E107" s="147"/>
      <c r="F107" s="147"/>
      <c r="G107" s="147"/>
      <c r="H107" s="147"/>
      <c r="I107" s="46"/>
      <c r="J107" s="46"/>
      <c r="K107" s="46"/>
      <c r="L107" s="46"/>
      <c r="M107" s="46"/>
      <c r="N107" s="148">
        <f>ROUND(N89*T107,0)</f>
        <v>0</v>
      </c>
      <c r="O107" s="135"/>
      <c r="P107" s="135"/>
      <c r="Q107" s="135"/>
      <c r="R107" s="47"/>
      <c r="S107" s="196"/>
      <c r="T107" s="197"/>
      <c r="U107" s="198" t="s">
        <v>49</v>
      </c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9" t="s">
        <v>162</v>
      </c>
      <c r="AZ107" s="196"/>
      <c r="BA107" s="196"/>
      <c r="BB107" s="196"/>
      <c r="BC107" s="196"/>
      <c r="BD107" s="196"/>
      <c r="BE107" s="200">
        <f>IF(U107="základní",N107,0)</f>
        <v>0</v>
      </c>
      <c r="BF107" s="200">
        <f>IF(U107="snížená",N107,0)</f>
        <v>0</v>
      </c>
      <c r="BG107" s="200">
        <f>IF(U107="zákl. přenesená",N107,0)</f>
        <v>0</v>
      </c>
      <c r="BH107" s="200">
        <f>IF(U107="sníž. přenesená",N107,0)</f>
        <v>0</v>
      </c>
      <c r="BI107" s="200">
        <f>IF(U107="nulová",N107,0)</f>
        <v>0</v>
      </c>
      <c r="BJ107" s="199" t="s">
        <v>40</v>
      </c>
      <c r="BK107" s="196"/>
      <c r="BL107" s="196"/>
      <c r="BM107" s="196"/>
    </row>
    <row r="108" s="1" customFormat="1" ht="18" customHeight="1">
      <c r="B108" s="45"/>
      <c r="C108" s="46"/>
      <c r="D108" s="147" t="s">
        <v>203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148">
        <f>ROUND(N89*T108,0)</f>
        <v>0</v>
      </c>
      <c r="O108" s="135"/>
      <c r="P108" s="135"/>
      <c r="Q108" s="135"/>
      <c r="R108" s="47"/>
      <c r="S108" s="196"/>
      <c r="T108" s="201"/>
      <c r="U108" s="202" t="s">
        <v>49</v>
      </c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9" t="s">
        <v>204</v>
      </c>
      <c r="AZ108" s="196"/>
      <c r="BA108" s="196"/>
      <c r="BB108" s="196"/>
      <c r="BC108" s="196"/>
      <c r="BD108" s="196"/>
      <c r="BE108" s="200">
        <f>IF(U108="základní",N108,0)</f>
        <v>0</v>
      </c>
      <c r="BF108" s="200">
        <f>IF(U108="snížená",N108,0)</f>
        <v>0</v>
      </c>
      <c r="BG108" s="200">
        <f>IF(U108="zákl. přenesená",N108,0)</f>
        <v>0</v>
      </c>
      <c r="BH108" s="200">
        <f>IF(U108="sníž. přenesená",N108,0)</f>
        <v>0</v>
      </c>
      <c r="BI108" s="200">
        <f>IF(U108="nulová",N108,0)</f>
        <v>0</v>
      </c>
      <c r="BJ108" s="199" t="s">
        <v>40</v>
      </c>
      <c r="BK108" s="196"/>
      <c r="BL108" s="196"/>
      <c r="BM108" s="196"/>
    </row>
    <row r="109" s="1" customForma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T109" s="179"/>
      <c r="U109" s="179"/>
    </row>
    <row r="110" s="1" customFormat="1" ht="29.28" customHeight="1">
      <c r="B110" s="45"/>
      <c r="C110" s="158" t="s">
        <v>174</v>
      </c>
      <c r="D110" s="159"/>
      <c r="E110" s="159"/>
      <c r="F110" s="159"/>
      <c r="G110" s="159"/>
      <c r="H110" s="159"/>
      <c r="I110" s="159"/>
      <c r="J110" s="159"/>
      <c r="K110" s="159"/>
      <c r="L110" s="160">
        <f>ROUND(SUM(N89+N102),0)</f>
        <v>0</v>
      </c>
      <c r="M110" s="160"/>
      <c r="N110" s="160"/>
      <c r="O110" s="160"/>
      <c r="P110" s="160"/>
      <c r="Q110" s="160"/>
      <c r="R110" s="47"/>
      <c r="T110" s="179"/>
      <c r="U110" s="179"/>
    </row>
    <row r="111" s="1" customFormat="1" ht="6.96" customHeight="1">
      <c r="B111" s="74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/>
      <c r="T111" s="179"/>
      <c r="U111" s="179"/>
    </row>
    <row r="115" s="1" customFormat="1" ht="6.96" customHeight="1"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9"/>
    </row>
    <row r="116" s="1" customFormat="1" ht="36.96" customHeight="1">
      <c r="B116" s="45"/>
      <c r="C116" s="26" t="s">
        <v>205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30" customHeight="1">
      <c r="B118" s="45"/>
      <c r="C118" s="37" t="s">
        <v>19</v>
      </c>
      <c r="D118" s="46"/>
      <c r="E118" s="46"/>
      <c r="F118" s="163" t="str">
        <f>F6</f>
        <v>Dobruška - objekt výuky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46"/>
      <c r="R118" s="47"/>
    </row>
    <row r="119" ht="30" customHeight="1">
      <c r="B119" s="25"/>
      <c r="C119" s="37" t="s">
        <v>181</v>
      </c>
      <c r="D119" s="30"/>
      <c r="E119" s="30"/>
      <c r="F119" s="163" t="s">
        <v>284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8"/>
    </row>
    <row r="120" s="1" customFormat="1" ht="36.96" customHeight="1">
      <c r="B120" s="45"/>
      <c r="C120" s="84" t="s">
        <v>183</v>
      </c>
      <c r="D120" s="46"/>
      <c r="E120" s="46"/>
      <c r="F120" s="86" t="str">
        <f>F8</f>
        <v>003 - Zařízení pro vytápění staveb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6.96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1" customFormat="1" ht="18" customHeight="1">
      <c r="B122" s="45"/>
      <c r="C122" s="37" t="s">
        <v>24</v>
      </c>
      <c r="D122" s="46"/>
      <c r="E122" s="46"/>
      <c r="F122" s="32" t="str">
        <f>F10</f>
        <v>Dobruška</v>
      </c>
      <c r="G122" s="46"/>
      <c r="H122" s="46"/>
      <c r="I122" s="46"/>
      <c r="J122" s="46"/>
      <c r="K122" s="37" t="s">
        <v>26</v>
      </c>
      <c r="L122" s="46"/>
      <c r="M122" s="89" t="str">
        <f>IF(O10="","",O10)</f>
        <v>5. 3. 2018</v>
      </c>
      <c r="N122" s="89"/>
      <c r="O122" s="89"/>
      <c r="P122" s="89"/>
      <c r="Q122" s="46"/>
      <c r="R122" s="47"/>
    </row>
    <row r="123" s="1" customFormat="1" ht="6.96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="1" customFormat="1">
      <c r="B124" s="45"/>
      <c r="C124" s="37" t="s">
        <v>28</v>
      </c>
      <c r="D124" s="46"/>
      <c r="E124" s="46"/>
      <c r="F124" s="32" t="str">
        <f>E13</f>
        <v>SŠ - Podorlické vzdělávací centrum Dobruška</v>
      </c>
      <c r="G124" s="46"/>
      <c r="H124" s="46"/>
      <c r="I124" s="46"/>
      <c r="J124" s="46"/>
      <c r="K124" s="37" t="s">
        <v>35</v>
      </c>
      <c r="L124" s="46"/>
      <c r="M124" s="32" t="str">
        <f>E19</f>
        <v>ApA Architektonicko-projekt.ateliér Vamberk s.r.o.</v>
      </c>
      <c r="N124" s="32"/>
      <c r="O124" s="32"/>
      <c r="P124" s="32"/>
      <c r="Q124" s="32"/>
      <c r="R124" s="47"/>
    </row>
    <row r="125" s="1" customFormat="1" ht="14.4" customHeight="1">
      <c r="B125" s="45"/>
      <c r="C125" s="37" t="s">
        <v>33</v>
      </c>
      <c r="D125" s="46"/>
      <c r="E125" s="46"/>
      <c r="F125" s="32" t="str">
        <f>IF(E16="","",E16)</f>
        <v>Vyplň údaj</v>
      </c>
      <c r="G125" s="46"/>
      <c r="H125" s="46"/>
      <c r="I125" s="46"/>
      <c r="J125" s="46"/>
      <c r="K125" s="37" t="s">
        <v>41</v>
      </c>
      <c r="L125" s="46"/>
      <c r="M125" s="32" t="str">
        <f>E22</f>
        <v>ApA Architektonicko-projekt.ateliér Vamberk s.r.o.</v>
      </c>
      <c r="N125" s="32"/>
      <c r="O125" s="32"/>
      <c r="P125" s="32"/>
      <c r="Q125" s="32"/>
      <c r="R125" s="47"/>
    </row>
    <row r="126" s="1" customFormat="1" ht="10.32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</row>
    <row r="127" s="9" customFormat="1" ht="29.28" customHeight="1">
      <c r="B127" s="203"/>
      <c r="C127" s="204" t="s">
        <v>206</v>
      </c>
      <c r="D127" s="205" t="s">
        <v>207</v>
      </c>
      <c r="E127" s="205" t="s">
        <v>66</v>
      </c>
      <c r="F127" s="205" t="s">
        <v>208</v>
      </c>
      <c r="G127" s="205"/>
      <c r="H127" s="205"/>
      <c r="I127" s="205"/>
      <c r="J127" s="205" t="s">
        <v>209</v>
      </c>
      <c r="K127" s="205" t="s">
        <v>210</v>
      </c>
      <c r="L127" s="205" t="s">
        <v>211</v>
      </c>
      <c r="M127" s="205"/>
      <c r="N127" s="205" t="s">
        <v>187</v>
      </c>
      <c r="O127" s="205"/>
      <c r="P127" s="205"/>
      <c r="Q127" s="206"/>
      <c r="R127" s="207"/>
      <c r="T127" s="105" t="s">
        <v>212</v>
      </c>
      <c r="U127" s="106" t="s">
        <v>48</v>
      </c>
      <c r="V127" s="106" t="s">
        <v>213</v>
      </c>
      <c r="W127" s="106" t="s">
        <v>214</v>
      </c>
      <c r="X127" s="106" t="s">
        <v>215</v>
      </c>
      <c r="Y127" s="106" t="s">
        <v>216</v>
      </c>
      <c r="Z127" s="106" t="s">
        <v>217</v>
      </c>
      <c r="AA127" s="107" t="s">
        <v>218</v>
      </c>
    </row>
    <row r="128" s="1" customFormat="1" ht="29.28" customHeight="1">
      <c r="B128" s="45"/>
      <c r="C128" s="109" t="s">
        <v>184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208">
        <f>BK128</f>
        <v>0</v>
      </c>
      <c r="O128" s="209"/>
      <c r="P128" s="209"/>
      <c r="Q128" s="209"/>
      <c r="R128" s="47"/>
      <c r="T128" s="108"/>
      <c r="U128" s="66"/>
      <c r="V128" s="66"/>
      <c r="W128" s="210">
        <f>W129+W288+W293</f>
        <v>0</v>
      </c>
      <c r="X128" s="66"/>
      <c r="Y128" s="210">
        <f>Y129+Y288+Y293</f>
        <v>1.30297</v>
      </c>
      <c r="Z128" s="66"/>
      <c r="AA128" s="211">
        <f>AA129+AA288+AA293</f>
        <v>0</v>
      </c>
      <c r="AT128" s="21" t="s">
        <v>83</v>
      </c>
      <c r="AU128" s="21" t="s">
        <v>189</v>
      </c>
      <c r="BK128" s="212">
        <f>BK129+BK288+BK293</f>
        <v>0</v>
      </c>
    </row>
    <row r="129" s="10" customFormat="1" ht="37.44001" customHeight="1">
      <c r="B129" s="213"/>
      <c r="C129" s="214"/>
      <c r="D129" s="215" t="s">
        <v>1702</v>
      </c>
      <c r="E129" s="215"/>
      <c r="F129" s="215"/>
      <c r="G129" s="215"/>
      <c r="H129" s="215"/>
      <c r="I129" s="215"/>
      <c r="J129" s="215"/>
      <c r="K129" s="215"/>
      <c r="L129" s="215"/>
      <c r="M129" s="215"/>
      <c r="N129" s="216">
        <f>BK129</f>
        <v>0</v>
      </c>
      <c r="O129" s="187"/>
      <c r="P129" s="187"/>
      <c r="Q129" s="187"/>
      <c r="R129" s="217"/>
      <c r="T129" s="218"/>
      <c r="U129" s="214"/>
      <c r="V129" s="214"/>
      <c r="W129" s="219">
        <f>W130+W149+W154+W156+W183+W203+W225+W258+W284</f>
        <v>0</v>
      </c>
      <c r="X129" s="214"/>
      <c r="Y129" s="219">
        <f>Y130+Y149+Y154+Y156+Y183+Y203+Y225+Y258+Y284</f>
        <v>1.30297</v>
      </c>
      <c r="Z129" s="214"/>
      <c r="AA129" s="220">
        <f>AA130+AA149+AA154+AA156+AA183+AA203+AA225+AA258+AA284</f>
        <v>0</v>
      </c>
      <c r="AR129" s="221" t="s">
        <v>93</v>
      </c>
      <c r="AT129" s="222" t="s">
        <v>83</v>
      </c>
      <c r="AU129" s="222" t="s">
        <v>84</v>
      </c>
      <c r="AY129" s="221" t="s">
        <v>219</v>
      </c>
      <c r="BK129" s="223">
        <f>BK130+BK149+BK154+BK156+BK183+BK203+BK225+BK258+BK284</f>
        <v>0</v>
      </c>
    </row>
    <row r="130" s="10" customFormat="1" ht="19.92" customHeight="1">
      <c r="B130" s="213"/>
      <c r="C130" s="214"/>
      <c r="D130" s="224" t="s">
        <v>291</v>
      </c>
      <c r="E130" s="224"/>
      <c r="F130" s="224"/>
      <c r="G130" s="224"/>
      <c r="H130" s="224"/>
      <c r="I130" s="224"/>
      <c r="J130" s="224"/>
      <c r="K130" s="224"/>
      <c r="L130" s="224"/>
      <c r="M130" s="224"/>
      <c r="N130" s="225">
        <f>BK130</f>
        <v>0</v>
      </c>
      <c r="O130" s="226"/>
      <c r="P130" s="226"/>
      <c r="Q130" s="226"/>
      <c r="R130" s="217"/>
      <c r="T130" s="218"/>
      <c r="U130" s="214"/>
      <c r="V130" s="214"/>
      <c r="W130" s="219">
        <f>SUM(W131:W148)</f>
        <v>0</v>
      </c>
      <c r="X130" s="214"/>
      <c r="Y130" s="219">
        <f>SUM(Y131:Y148)</f>
        <v>0.042279999999999998</v>
      </c>
      <c r="Z130" s="214"/>
      <c r="AA130" s="220">
        <f>SUM(AA131:AA148)</f>
        <v>0</v>
      </c>
      <c r="AR130" s="221" t="s">
        <v>93</v>
      </c>
      <c r="AT130" s="222" t="s">
        <v>83</v>
      </c>
      <c r="AU130" s="222" t="s">
        <v>40</v>
      </c>
      <c r="AY130" s="221" t="s">
        <v>219</v>
      </c>
      <c r="BK130" s="223">
        <f>SUM(BK131:BK148)</f>
        <v>0</v>
      </c>
    </row>
    <row r="131" s="1" customFormat="1" ht="25.5" customHeight="1">
      <c r="B131" s="45"/>
      <c r="C131" s="227" t="s">
        <v>40</v>
      </c>
      <c r="D131" s="227" t="s">
        <v>220</v>
      </c>
      <c r="E131" s="228" t="s">
        <v>1711</v>
      </c>
      <c r="F131" s="229" t="s">
        <v>1712</v>
      </c>
      <c r="G131" s="229"/>
      <c r="H131" s="229"/>
      <c r="I131" s="229"/>
      <c r="J131" s="230" t="s">
        <v>223</v>
      </c>
      <c r="K131" s="231">
        <v>5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268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268</v>
      </c>
      <c r="BM131" s="21" t="s">
        <v>1713</v>
      </c>
    </row>
    <row r="132" s="1" customFormat="1" ht="16.5" customHeight="1">
      <c r="B132" s="45"/>
      <c r="C132" s="243" t="s">
        <v>93</v>
      </c>
      <c r="D132" s="243" t="s">
        <v>536</v>
      </c>
      <c r="E132" s="244" t="s">
        <v>1714</v>
      </c>
      <c r="F132" s="245" t="s">
        <v>1715</v>
      </c>
      <c r="G132" s="245"/>
      <c r="H132" s="245"/>
      <c r="I132" s="245"/>
      <c r="J132" s="246" t="s">
        <v>223</v>
      </c>
      <c r="K132" s="247">
        <v>4.75</v>
      </c>
      <c r="L132" s="248">
        <v>0</v>
      </c>
      <c r="M132" s="249"/>
      <c r="N132" s="250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414</v>
      </c>
      <c r="AT132" s="21" t="s">
        <v>536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268</v>
      </c>
      <c r="BM132" s="21" t="s">
        <v>1716</v>
      </c>
    </row>
    <row r="133" s="1" customFormat="1" ht="38.25" customHeight="1">
      <c r="B133" s="45"/>
      <c r="C133" s="227" t="s">
        <v>101</v>
      </c>
      <c r="D133" s="227" t="s">
        <v>220</v>
      </c>
      <c r="E133" s="228" t="s">
        <v>1717</v>
      </c>
      <c r="F133" s="229" t="s">
        <v>1718</v>
      </c>
      <c r="G133" s="229"/>
      <c r="H133" s="229"/>
      <c r="I133" s="229"/>
      <c r="J133" s="230" t="s">
        <v>429</v>
      </c>
      <c r="K133" s="231">
        <v>215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268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268</v>
      </c>
      <c r="BM133" s="21" t="s">
        <v>1719</v>
      </c>
    </row>
    <row r="134" s="1" customFormat="1" ht="25.5" customHeight="1">
      <c r="B134" s="45"/>
      <c r="C134" s="243" t="s">
        <v>224</v>
      </c>
      <c r="D134" s="243" t="s">
        <v>536</v>
      </c>
      <c r="E134" s="244" t="s">
        <v>1720</v>
      </c>
      <c r="F134" s="245" t="s">
        <v>1721</v>
      </c>
      <c r="G134" s="245"/>
      <c r="H134" s="245"/>
      <c r="I134" s="245"/>
      <c r="J134" s="246" t="s">
        <v>429</v>
      </c>
      <c r="K134" s="247">
        <v>15</v>
      </c>
      <c r="L134" s="248">
        <v>0</v>
      </c>
      <c r="M134" s="249"/>
      <c r="N134" s="250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414</v>
      </c>
      <c r="AT134" s="21" t="s">
        <v>536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268</v>
      </c>
      <c r="BM134" s="21" t="s">
        <v>1722</v>
      </c>
    </row>
    <row r="135" s="1" customFormat="1" ht="25.5" customHeight="1">
      <c r="B135" s="45"/>
      <c r="C135" s="243" t="s">
        <v>236</v>
      </c>
      <c r="D135" s="243" t="s">
        <v>536</v>
      </c>
      <c r="E135" s="244" t="s">
        <v>1723</v>
      </c>
      <c r="F135" s="245" t="s">
        <v>1724</v>
      </c>
      <c r="G135" s="245"/>
      <c r="H135" s="245"/>
      <c r="I135" s="245"/>
      <c r="J135" s="246" t="s">
        <v>429</v>
      </c>
      <c r="K135" s="247">
        <v>89</v>
      </c>
      <c r="L135" s="248">
        <v>0</v>
      </c>
      <c r="M135" s="249"/>
      <c r="N135" s="250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414</v>
      </c>
      <c r="AT135" s="21" t="s">
        <v>536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268</v>
      </c>
      <c r="BM135" s="21" t="s">
        <v>1725</v>
      </c>
    </row>
    <row r="136" s="1" customFormat="1" ht="25.5" customHeight="1">
      <c r="B136" s="45"/>
      <c r="C136" s="243" t="s">
        <v>241</v>
      </c>
      <c r="D136" s="243" t="s">
        <v>536</v>
      </c>
      <c r="E136" s="244" t="s">
        <v>1726</v>
      </c>
      <c r="F136" s="245" t="s">
        <v>1727</v>
      </c>
      <c r="G136" s="245"/>
      <c r="H136" s="245"/>
      <c r="I136" s="245"/>
      <c r="J136" s="246" t="s">
        <v>372</v>
      </c>
      <c r="K136" s="247">
        <v>10</v>
      </c>
      <c r="L136" s="248">
        <v>0</v>
      </c>
      <c r="M136" s="249"/>
      <c r="N136" s="250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414</v>
      </c>
      <c r="AT136" s="21" t="s">
        <v>536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268</v>
      </c>
      <c r="BM136" s="21" t="s">
        <v>1728</v>
      </c>
    </row>
    <row r="137" s="1" customFormat="1" ht="25.5" customHeight="1">
      <c r="B137" s="45"/>
      <c r="C137" s="243" t="s">
        <v>245</v>
      </c>
      <c r="D137" s="243" t="s">
        <v>536</v>
      </c>
      <c r="E137" s="244" t="s">
        <v>1729</v>
      </c>
      <c r="F137" s="245" t="s">
        <v>1730</v>
      </c>
      <c r="G137" s="245"/>
      <c r="H137" s="245"/>
      <c r="I137" s="245"/>
      <c r="J137" s="246" t="s">
        <v>429</v>
      </c>
      <c r="K137" s="247">
        <v>41</v>
      </c>
      <c r="L137" s="248">
        <v>0</v>
      </c>
      <c r="M137" s="249"/>
      <c r="N137" s="250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414</v>
      </c>
      <c r="AT137" s="21" t="s">
        <v>536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268</v>
      </c>
      <c r="BM137" s="21" t="s">
        <v>1731</v>
      </c>
    </row>
    <row r="138" s="1" customFormat="1" ht="25.5" customHeight="1">
      <c r="B138" s="45"/>
      <c r="C138" s="243" t="s">
        <v>249</v>
      </c>
      <c r="D138" s="243" t="s">
        <v>536</v>
      </c>
      <c r="E138" s="244" t="s">
        <v>1732</v>
      </c>
      <c r="F138" s="245" t="s">
        <v>1733</v>
      </c>
      <c r="G138" s="245"/>
      <c r="H138" s="245"/>
      <c r="I138" s="245"/>
      <c r="J138" s="246" t="s">
        <v>429</v>
      </c>
      <c r="K138" s="247">
        <v>42</v>
      </c>
      <c r="L138" s="248">
        <v>0</v>
      </c>
      <c r="M138" s="249"/>
      <c r="N138" s="250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414</v>
      </c>
      <c r="AT138" s="21" t="s">
        <v>536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268</v>
      </c>
      <c r="BM138" s="21" t="s">
        <v>1734</v>
      </c>
    </row>
    <row r="139" s="1" customFormat="1" ht="16.5" customHeight="1">
      <c r="B139" s="45"/>
      <c r="C139" s="243" t="s">
        <v>253</v>
      </c>
      <c r="D139" s="243" t="s">
        <v>536</v>
      </c>
      <c r="E139" s="244" t="s">
        <v>1735</v>
      </c>
      <c r="F139" s="245" t="s">
        <v>1736</v>
      </c>
      <c r="G139" s="245"/>
      <c r="H139" s="245"/>
      <c r="I139" s="245"/>
      <c r="J139" s="246" t="s">
        <v>429</v>
      </c>
      <c r="K139" s="247">
        <v>28</v>
      </c>
      <c r="L139" s="248">
        <v>0</v>
      </c>
      <c r="M139" s="249"/>
      <c r="N139" s="250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0.0015100000000000001</v>
      </c>
      <c r="Y139" s="236">
        <f>X139*K139</f>
        <v>0.042279999999999998</v>
      </c>
      <c r="Z139" s="236">
        <v>0</v>
      </c>
      <c r="AA139" s="237">
        <f>Z139*K139</f>
        <v>0</v>
      </c>
      <c r="AR139" s="21" t="s">
        <v>414</v>
      </c>
      <c r="AT139" s="21" t="s">
        <v>536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268</v>
      </c>
      <c r="BM139" s="21" t="s">
        <v>1737</v>
      </c>
    </row>
    <row r="140" s="1" customFormat="1" ht="25.5" customHeight="1">
      <c r="B140" s="45"/>
      <c r="C140" s="227" t="s">
        <v>257</v>
      </c>
      <c r="D140" s="227" t="s">
        <v>220</v>
      </c>
      <c r="E140" s="228" t="s">
        <v>1738</v>
      </c>
      <c r="F140" s="229" t="s">
        <v>1739</v>
      </c>
      <c r="G140" s="229"/>
      <c r="H140" s="229"/>
      <c r="I140" s="229"/>
      <c r="J140" s="230" t="s">
        <v>429</v>
      </c>
      <c r="K140" s="231">
        <v>1251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268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268</v>
      </c>
      <c r="BM140" s="21" t="s">
        <v>1740</v>
      </c>
    </row>
    <row r="141" s="1" customFormat="1" ht="16.5" customHeight="1">
      <c r="B141" s="45"/>
      <c r="C141" s="243" t="s">
        <v>261</v>
      </c>
      <c r="D141" s="243" t="s">
        <v>536</v>
      </c>
      <c r="E141" s="244" t="s">
        <v>1741</v>
      </c>
      <c r="F141" s="245" t="s">
        <v>1742</v>
      </c>
      <c r="G141" s="245"/>
      <c r="H141" s="245"/>
      <c r="I141" s="245"/>
      <c r="J141" s="246" t="s">
        <v>429</v>
      </c>
      <c r="K141" s="247">
        <v>589</v>
      </c>
      <c r="L141" s="248">
        <v>0</v>
      </c>
      <c r="M141" s="249"/>
      <c r="N141" s="250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414</v>
      </c>
      <c r="AT141" s="21" t="s">
        <v>536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268</v>
      </c>
      <c r="BM141" s="21" t="s">
        <v>1743</v>
      </c>
    </row>
    <row r="142" s="1" customFormat="1" ht="16.5" customHeight="1">
      <c r="B142" s="45"/>
      <c r="C142" s="243" t="s">
        <v>265</v>
      </c>
      <c r="D142" s="243" t="s">
        <v>536</v>
      </c>
      <c r="E142" s="244" t="s">
        <v>1744</v>
      </c>
      <c r="F142" s="245" t="s">
        <v>1745</v>
      </c>
      <c r="G142" s="245"/>
      <c r="H142" s="245"/>
      <c r="I142" s="245"/>
      <c r="J142" s="246" t="s">
        <v>429</v>
      </c>
      <c r="K142" s="247">
        <v>199</v>
      </c>
      <c r="L142" s="248">
        <v>0</v>
      </c>
      <c r="M142" s="249"/>
      <c r="N142" s="250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414</v>
      </c>
      <c r="AT142" s="21" t="s">
        <v>536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1746</v>
      </c>
    </row>
    <row r="143" s="1" customFormat="1" ht="16.5" customHeight="1">
      <c r="B143" s="45"/>
      <c r="C143" s="243" t="s">
        <v>270</v>
      </c>
      <c r="D143" s="243" t="s">
        <v>536</v>
      </c>
      <c r="E143" s="244" t="s">
        <v>1747</v>
      </c>
      <c r="F143" s="245" t="s">
        <v>1748</v>
      </c>
      <c r="G143" s="245"/>
      <c r="H143" s="245"/>
      <c r="I143" s="245"/>
      <c r="J143" s="246" t="s">
        <v>429</v>
      </c>
      <c r="K143" s="247">
        <v>298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414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268</v>
      </c>
      <c r="BM143" s="21" t="s">
        <v>1749</v>
      </c>
    </row>
    <row r="144" s="1" customFormat="1" ht="16.5" customHeight="1">
      <c r="B144" s="45"/>
      <c r="C144" s="243" t="s">
        <v>275</v>
      </c>
      <c r="D144" s="243" t="s">
        <v>536</v>
      </c>
      <c r="E144" s="244" t="s">
        <v>1750</v>
      </c>
      <c r="F144" s="245" t="s">
        <v>1751</v>
      </c>
      <c r="G144" s="245"/>
      <c r="H144" s="245"/>
      <c r="I144" s="245"/>
      <c r="J144" s="246" t="s">
        <v>429</v>
      </c>
      <c r="K144" s="247">
        <v>165</v>
      </c>
      <c r="L144" s="248">
        <v>0</v>
      </c>
      <c r="M144" s="249"/>
      <c r="N144" s="250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414</v>
      </c>
      <c r="AT144" s="21" t="s">
        <v>536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268</v>
      </c>
      <c r="BM144" s="21" t="s">
        <v>1752</v>
      </c>
    </row>
    <row r="145" s="1" customFormat="1" ht="16.5" customHeight="1">
      <c r="B145" s="45"/>
      <c r="C145" s="243" t="s">
        <v>11</v>
      </c>
      <c r="D145" s="243" t="s">
        <v>536</v>
      </c>
      <c r="E145" s="244" t="s">
        <v>1753</v>
      </c>
      <c r="F145" s="245" t="s">
        <v>1754</v>
      </c>
      <c r="G145" s="245"/>
      <c r="H145" s="245"/>
      <c r="I145" s="245"/>
      <c r="J145" s="246" t="s">
        <v>372</v>
      </c>
      <c r="K145" s="247">
        <v>1300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414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268</v>
      </c>
      <c r="BM145" s="21" t="s">
        <v>1755</v>
      </c>
    </row>
    <row r="146" s="1" customFormat="1" ht="16.5" customHeight="1">
      <c r="B146" s="45"/>
      <c r="C146" s="243" t="s">
        <v>268</v>
      </c>
      <c r="D146" s="243" t="s">
        <v>536</v>
      </c>
      <c r="E146" s="244" t="s">
        <v>1756</v>
      </c>
      <c r="F146" s="245" t="s">
        <v>1757</v>
      </c>
      <c r="G146" s="245"/>
      <c r="H146" s="245"/>
      <c r="I146" s="245"/>
      <c r="J146" s="246" t="s">
        <v>372</v>
      </c>
      <c r="K146" s="247">
        <v>55</v>
      </c>
      <c r="L146" s="248">
        <v>0</v>
      </c>
      <c r="M146" s="249"/>
      <c r="N146" s="250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414</v>
      </c>
      <c r="AT146" s="21" t="s">
        <v>536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1758</v>
      </c>
    </row>
    <row r="147" s="1" customFormat="1" ht="25.5" customHeight="1">
      <c r="B147" s="45"/>
      <c r="C147" s="227" t="s">
        <v>354</v>
      </c>
      <c r="D147" s="227" t="s">
        <v>220</v>
      </c>
      <c r="E147" s="228" t="s">
        <v>1759</v>
      </c>
      <c r="F147" s="229" t="s">
        <v>1760</v>
      </c>
      <c r="G147" s="229"/>
      <c r="H147" s="229"/>
      <c r="I147" s="229"/>
      <c r="J147" s="230" t="s">
        <v>239</v>
      </c>
      <c r="K147" s="231">
        <v>0.55600000000000005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268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1761</v>
      </c>
    </row>
    <row r="148" s="1" customFormat="1" ht="25.5" customHeight="1">
      <c r="B148" s="45"/>
      <c r="C148" s="227" t="s">
        <v>358</v>
      </c>
      <c r="D148" s="227" t="s">
        <v>220</v>
      </c>
      <c r="E148" s="228" t="s">
        <v>1762</v>
      </c>
      <c r="F148" s="229" t="s">
        <v>1763</v>
      </c>
      <c r="G148" s="229"/>
      <c r="H148" s="229"/>
      <c r="I148" s="229"/>
      <c r="J148" s="230" t="s">
        <v>239</v>
      </c>
      <c r="K148" s="231">
        <v>0.55600000000000005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268</v>
      </c>
      <c r="AT148" s="21" t="s">
        <v>220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268</v>
      </c>
      <c r="BM148" s="21" t="s">
        <v>1764</v>
      </c>
    </row>
    <row r="149" s="10" customFormat="1" ht="29.88" customHeight="1">
      <c r="B149" s="213"/>
      <c r="C149" s="214"/>
      <c r="D149" s="224" t="s">
        <v>1703</v>
      </c>
      <c r="E149" s="224"/>
      <c r="F149" s="224"/>
      <c r="G149" s="224"/>
      <c r="H149" s="224"/>
      <c r="I149" s="224"/>
      <c r="J149" s="224"/>
      <c r="K149" s="224"/>
      <c r="L149" s="224"/>
      <c r="M149" s="224"/>
      <c r="N149" s="238">
        <f>BK149</f>
        <v>0</v>
      </c>
      <c r="O149" s="239"/>
      <c r="P149" s="239"/>
      <c r="Q149" s="239"/>
      <c r="R149" s="217"/>
      <c r="T149" s="218"/>
      <c r="U149" s="214"/>
      <c r="V149" s="214"/>
      <c r="W149" s="219">
        <f>SUM(W150:W153)</f>
        <v>0</v>
      </c>
      <c r="X149" s="214"/>
      <c r="Y149" s="219">
        <f>SUM(Y150:Y153)</f>
        <v>0</v>
      </c>
      <c r="Z149" s="214"/>
      <c r="AA149" s="220">
        <f>SUM(AA150:AA153)</f>
        <v>0</v>
      </c>
      <c r="AR149" s="221" t="s">
        <v>93</v>
      </c>
      <c r="AT149" s="222" t="s">
        <v>83</v>
      </c>
      <c r="AU149" s="222" t="s">
        <v>40</v>
      </c>
      <c r="AY149" s="221" t="s">
        <v>219</v>
      </c>
      <c r="BK149" s="223">
        <f>SUM(BK150:BK153)</f>
        <v>0</v>
      </c>
    </row>
    <row r="150" s="1" customFormat="1" ht="25.5" customHeight="1">
      <c r="B150" s="45"/>
      <c r="C150" s="227" t="s">
        <v>362</v>
      </c>
      <c r="D150" s="227" t="s">
        <v>220</v>
      </c>
      <c r="E150" s="228" t="s">
        <v>1765</v>
      </c>
      <c r="F150" s="229" t="s">
        <v>1766</v>
      </c>
      <c r="G150" s="229"/>
      <c r="H150" s="229"/>
      <c r="I150" s="229"/>
      <c r="J150" s="230" t="s">
        <v>429</v>
      </c>
      <c r="K150" s="231">
        <v>10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268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268</v>
      </c>
      <c r="BM150" s="21" t="s">
        <v>1767</v>
      </c>
    </row>
    <row r="151" s="1" customFormat="1" ht="25.5" customHeight="1">
      <c r="B151" s="45"/>
      <c r="C151" s="227" t="s">
        <v>366</v>
      </c>
      <c r="D151" s="227" t="s">
        <v>220</v>
      </c>
      <c r="E151" s="228" t="s">
        <v>1768</v>
      </c>
      <c r="F151" s="229" t="s">
        <v>1769</v>
      </c>
      <c r="G151" s="229"/>
      <c r="H151" s="229"/>
      <c r="I151" s="229"/>
      <c r="J151" s="230" t="s">
        <v>429</v>
      </c>
      <c r="K151" s="231">
        <v>10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268</v>
      </c>
      <c r="AT151" s="21" t="s">
        <v>220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268</v>
      </c>
      <c r="BM151" s="21" t="s">
        <v>1770</v>
      </c>
    </row>
    <row r="152" s="1" customFormat="1" ht="25.5" customHeight="1">
      <c r="B152" s="45"/>
      <c r="C152" s="227" t="s">
        <v>10</v>
      </c>
      <c r="D152" s="227" t="s">
        <v>220</v>
      </c>
      <c r="E152" s="228" t="s">
        <v>1771</v>
      </c>
      <c r="F152" s="229" t="s">
        <v>1772</v>
      </c>
      <c r="G152" s="229"/>
      <c r="H152" s="229"/>
      <c r="I152" s="229"/>
      <c r="J152" s="230" t="s">
        <v>239</v>
      </c>
      <c r="K152" s="231">
        <v>0.0060000000000000001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268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268</v>
      </c>
      <c r="BM152" s="21" t="s">
        <v>1773</v>
      </c>
    </row>
    <row r="153" s="1" customFormat="1" ht="25.5" customHeight="1">
      <c r="B153" s="45"/>
      <c r="C153" s="227" t="s">
        <v>374</v>
      </c>
      <c r="D153" s="227" t="s">
        <v>220</v>
      </c>
      <c r="E153" s="228" t="s">
        <v>1774</v>
      </c>
      <c r="F153" s="229" t="s">
        <v>1775</v>
      </c>
      <c r="G153" s="229"/>
      <c r="H153" s="229"/>
      <c r="I153" s="229"/>
      <c r="J153" s="230" t="s">
        <v>239</v>
      </c>
      <c r="K153" s="231">
        <v>0.0060000000000000001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268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268</v>
      </c>
      <c r="BM153" s="21" t="s">
        <v>1776</v>
      </c>
    </row>
    <row r="154" s="10" customFormat="1" ht="29.88" customHeight="1">
      <c r="B154" s="213"/>
      <c r="C154" s="214"/>
      <c r="D154" s="224" t="s">
        <v>1704</v>
      </c>
      <c r="E154" s="224"/>
      <c r="F154" s="224"/>
      <c r="G154" s="224"/>
      <c r="H154" s="224"/>
      <c r="I154" s="224"/>
      <c r="J154" s="224"/>
      <c r="K154" s="224"/>
      <c r="L154" s="224"/>
      <c r="M154" s="224"/>
      <c r="N154" s="238">
        <f>BK154</f>
        <v>0</v>
      </c>
      <c r="O154" s="239"/>
      <c r="P154" s="239"/>
      <c r="Q154" s="239"/>
      <c r="R154" s="217"/>
      <c r="T154" s="218"/>
      <c r="U154" s="214"/>
      <c r="V154" s="214"/>
      <c r="W154" s="219">
        <f>W155</f>
        <v>0</v>
      </c>
      <c r="X154" s="214"/>
      <c r="Y154" s="219">
        <f>Y155</f>
        <v>0</v>
      </c>
      <c r="Z154" s="214"/>
      <c r="AA154" s="220">
        <f>AA155</f>
        <v>0</v>
      </c>
      <c r="AR154" s="221" t="s">
        <v>93</v>
      </c>
      <c r="AT154" s="222" t="s">
        <v>83</v>
      </c>
      <c r="AU154" s="222" t="s">
        <v>40</v>
      </c>
      <c r="AY154" s="221" t="s">
        <v>219</v>
      </c>
      <c r="BK154" s="223">
        <f>BK155</f>
        <v>0</v>
      </c>
    </row>
    <row r="155" s="1" customFormat="1" ht="25.5" customHeight="1">
      <c r="B155" s="45"/>
      <c r="C155" s="227" t="s">
        <v>378</v>
      </c>
      <c r="D155" s="227" t="s">
        <v>220</v>
      </c>
      <c r="E155" s="228" t="s">
        <v>1777</v>
      </c>
      <c r="F155" s="229" t="s">
        <v>1778</v>
      </c>
      <c r="G155" s="229"/>
      <c r="H155" s="229"/>
      <c r="I155" s="229"/>
      <c r="J155" s="230" t="s">
        <v>372</v>
      </c>
      <c r="K155" s="231">
        <v>20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268</v>
      </c>
      <c r="AT155" s="21" t="s">
        <v>220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268</v>
      </c>
      <c r="BM155" s="21" t="s">
        <v>1779</v>
      </c>
    </row>
    <row r="156" s="10" customFormat="1" ht="29.88" customHeight="1">
      <c r="B156" s="213"/>
      <c r="C156" s="214"/>
      <c r="D156" s="224" t="s">
        <v>1705</v>
      </c>
      <c r="E156" s="224"/>
      <c r="F156" s="224"/>
      <c r="G156" s="224"/>
      <c r="H156" s="224"/>
      <c r="I156" s="224"/>
      <c r="J156" s="224"/>
      <c r="K156" s="224"/>
      <c r="L156" s="224"/>
      <c r="M156" s="224"/>
      <c r="N156" s="238">
        <f>BK156</f>
        <v>0</v>
      </c>
      <c r="O156" s="239"/>
      <c r="P156" s="239"/>
      <c r="Q156" s="239"/>
      <c r="R156" s="217"/>
      <c r="T156" s="218"/>
      <c r="U156" s="214"/>
      <c r="V156" s="214"/>
      <c r="W156" s="219">
        <f>SUM(W157:W182)</f>
        <v>0</v>
      </c>
      <c r="X156" s="214"/>
      <c r="Y156" s="219">
        <f>SUM(Y157:Y182)</f>
        <v>0.69543999999999995</v>
      </c>
      <c r="Z156" s="214"/>
      <c r="AA156" s="220">
        <f>SUM(AA157:AA182)</f>
        <v>0</v>
      </c>
      <c r="AR156" s="221" t="s">
        <v>93</v>
      </c>
      <c r="AT156" s="222" t="s">
        <v>83</v>
      </c>
      <c r="AU156" s="222" t="s">
        <v>40</v>
      </c>
      <c r="AY156" s="221" t="s">
        <v>219</v>
      </c>
      <c r="BK156" s="223">
        <f>SUM(BK157:BK182)</f>
        <v>0</v>
      </c>
    </row>
    <row r="157" s="1" customFormat="1" ht="25.5" customHeight="1">
      <c r="B157" s="45"/>
      <c r="C157" s="227" t="s">
        <v>382</v>
      </c>
      <c r="D157" s="227" t="s">
        <v>220</v>
      </c>
      <c r="E157" s="228" t="s">
        <v>1780</v>
      </c>
      <c r="F157" s="229" t="s">
        <v>1781</v>
      </c>
      <c r="G157" s="229"/>
      <c r="H157" s="229"/>
      <c r="I157" s="229"/>
      <c r="J157" s="230" t="s">
        <v>372</v>
      </c>
      <c r="K157" s="231">
        <v>2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268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268</v>
      </c>
      <c r="BM157" s="21" t="s">
        <v>1782</v>
      </c>
    </row>
    <row r="158" s="1" customFormat="1" ht="25.5" customHeight="1">
      <c r="B158" s="45"/>
      <c r="C158" s="227" t="s">
        <v>386</v>
      </c>
      <c r="D158" s="227" t="s">
        <v>220</v>
      </c>
      <c r="E158" s="228" t="s">
        <v>1783</v>
      </c>
      <c r="F158" s="229" t="s">
        <v>1784</v>
      </c>
      <c r="G158" s="229"/>
      <c r="H158" s="229"/>
      <c r="I158" s="229"/>
      <c r="J158" s="230" t="s">
        <v>1785</v>
      </c>
      <c r="K158" s="231">
        <v>25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268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268</v>
      </c>
      <c r="BM158" s="21" t="s">
        <v>1786</v>
      </c>
    </row>
    <row r="159" s="1" customFormat="1" ht="25.5" customHeight="1">
      <c r="B159" s="45"/>
      <c r="C159" s="227" t="s">
        <v>390</v>
      </c>
      <c r="D159" s="227" t="s">
        <v>220</v>
      </c>
      <c r="E159" s="228" t="s">
        <v>1787</v>
      </c>
      <c r="F159" s="229" t="s">
        <v>1788</v>
      </c>
      <c r="G159" s="229"/>
      <c r="H159" s="229"/>
      <c r="I159" s="229"/>
      <c r="J159" s="230" t="s">
        <v>372</v>
      </c>
      <c r="K159" s="231">
        <v>1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268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268</v>
      </c>
      <c r="BM159" s="21" t="s">
        <v>1789</v>
      </c>
    </row>
    <row r="160" s="1" customFormat="1" ht="25.5" customHeight="1">
      <c r="B160" s="45"/>
      <c r="C160" s="243" t="s">
        <v>394</v>
      </c>
      <c r="D160" s="243" t="s">
        <v>536</v>
      </c>
      <c r="E160" s="244" t="s">
        <v>1790</v>
      </c>
      <c r="F160" s="245" t="s">
        <v>1791</v>
      </c>
      <c r="G160" s="245"/>
      <c r="H160" s="245"/>
      <c r="I160" s="245"/>
      <c r="J160" s="246" t="s">
        <v>1358</v>
      </c>
      <c r="K160" s="247">
        <v>2</v>
      </c>
      <c r="L160" s="248">
        <v>0</v>
      </c>
      <c r="M160" s="249"/>
      <c r="N160" s="250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414</v>
      </c>
      <c r="AT160" s="21" t="s">
        <v>536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268</v>
      </c>
      <c r="BM160" s="21" t="s">
        <v>1792</v>
      </c>
    </row>
    <row r="161" s="1" customFormat="1" ht="25.5" customHeight="1">
      <c r="B161" s="45"/>
      <c r="C161" s="243" t="s">
        <v>398</v>
      </c>
      <c r="D161" s="243" t="s">
        <v>536</v>
      </c>
      <c r="E161" s="244" t="s">
        <v>1793</v>
      </c>
      <c r="F161" s="245" t="s">
        <v>1794</v>
      </c>
      <c r="G161" s="245"/>
      <c r="H161" s="245"/>
      <c r="I161" s="245"/>
      <c r="J161" s="246" t="s">
        <v>1358</v>
      </c>
      <c r="K161" s="247">
        <v>1</v>
      </c>
      <c r="L161" s="248">
        <v>0</v>
      </c>
      <c r="M161" s="249"/>
      <c r="N161" s="250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414</v>
      </c>
      <c r="AT161" s="21" t="s">
        <v>536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268</v>
      </c>
      <c r="BM161" s="21" t="s">
        <v>1795</v>
      </c>
    </row>
    <row r="162" s="1" customFormat="1" ht="25.5" customHeight="1">
      <c r="B162" s="45"/>
      <c r="C162" s="243" t="s">
        <v>402</v>
      </c>
      <c r="D162" s="243" t="s">
        <v>536</v>
      </c>
      <c r="E162" s="244" t="s">
        <v>1796</v>
      </c>
      <c r="F162" s="245" t="s">
        <v>1797</v>
      </c>
      <c r="G162" s="245"/>
      <c r="H162" s="245"/>
      <c r="I162" s="245"/>
      <c r="J162" s="246" t="s">
        <v>1358</v>
      </c>
      <c r="K162" s="247">
        <v>1</v>
      </c>
      <c r="L162" s="248">
        <v>0</v>
      </c>
      <c r="M162" s="249"/>
      <c r="N162" s="250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414</v>
      </c>
      <c r="AT162" s="21" t="s">
        <v>536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268</v>
      </c>
      <c r="BM162" s="21" t="s">
        <v>1798</v>
      </c>
    </row>
    <row r="163" s="1" customFormat="1" ht="25.5" customHeight="1">
      <c r="B163" s="45"/>
      <c r="C163" s="243" t="s">
        <v>406</v>
      </c>
      <c r="D163" s="243" t="s">
        <v>536</v>
      </c>
      <c r="E163" s="244" t="s">
        <v>1799</v>
      </c>
      <c r="F163" s="245" t="s">
        <v>1800</v>
      </c>
      <c r="G163" s="245"/>
      <c r="H163" s="245"/>
      <c r="I163" s="245"/>
      <c r="J163" s="246" t="s">
        <v>1358</v>
      </c>
      <c r="K163" s="247">
        <v>2</v>
      </c>
      <c r="L163" s="248">
        <v>0</v>
      </c>
      <c r="M163" s="249"/>
      <c r="N163" s="250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414</v>
      </c>
      <c r="AT163" s="21" t="s">
        <v>536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268</v>
      </c>
      <c r="BM163" s="21" t="s">
        <v>1801</v>
      </c>
    </row>
    <row r="164" s="1" customFormat="1" ht="25.5" customHeight="1">
      <c r="B164" s="45"/>
      <c r="C164" s="243" t="s">
        <v>410</v>
      </c>
      <c r="D164" s="243" t="s">
        <v>536</v>
      </c>
      <c r="E164" s="244" t="s">
        <v>1802</v>
      </c>
      <c r="F164" s="245" t="s">
        <v>1803</v>
      </c>
      <c r="G164" s="245"/>
      <c r="H164" s="245"/>
      <c r="I164" s="245"/>
      <c r="J164" s="246" t="s">
        <v>1358</v>
      </c>
      <c r="K164" s="247">
        <v>2</v>
      </c>
      <c r="L164" s="248">
        <v>0</v>
      </c>
      <c r="M164" s="249"/>
      <c r="N164" s="250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414</v>
      </c>
      <c r="AT164" s="21" t="s">
        <v>536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268</v>
      </c>
      <c r="BM164" s="21" t="s">
        <v>1804</v>
      </c>
    </row>
    <row r="165" s="1" customFormat="1" ht="25.5" customHeight="1">
      <c r="B165" s="45"/>
      <c r="C165" s="243" t="s">
        <v>414</v>
      </c>
      <c r="D165" s="243" t="s">
        <v>536</v>
      </c>
      <c r="E165" s="244" t="s">
        <v>1805</v>
      </c>
      <c r="F165" s="245" t="s">
        <v>1806</v>
      </c>
      <c r="G165" s="245"/>
      <c r="H165" s="245"/>
      <c r="I165" s="245"/>
      <c r="J165" s="246" t="s">
        <v>1358</v>
      </c>
      <c r="K165" s="247">
        <v>1</v>
      </c>
      <c r="L165" s="248">
        <v>0</v>
      </c>
      <c r="M165" s="249"/>
      <c r="N165" s="250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414</v>
      </c>
      <c r="AT165" s="21" t="s">
        <v>536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268</v>
      </c>
      <c r="BM165" s="21" t="s">
        <v>1807</v>
      </c>
    </row>
    <row r="166" s="1" customFormat="1" ht="25.5" customHeight="1">
      <c r="B166" s="45"/>
      <c r="C166" s="243" t="s">
        <v>418</v>
      </c>
      <c r="D166" s="243" t="s">
        <v>536</v>
      </c>
      <c r="E166" s="244" t="s">
        <v>1808</v>
      </c>
      <c r="F166" s="245" t="s">
        <v>1809</v>
      </c>
      <c r="G166" s="245"/>
      <c r="H166" s="245"/>
      <c r="I166" s="245"/>
      <c r="J166" s="246" t="s">
        <v>1358</v>
      </c>
      <c r="K166" s="247">
        <v>2</v>
      </c>
      <c r="L166" s="248">
        <v>0</v>
      </c>
      <c r="M166" s="249"/>
      <c r="N166" s="250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414</v>
      </c>
      <c r="AT166" s="21" t="s">
        <v>536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268</v>
      </c>
      <c r="BM166" s="21" t="s">
        <v>1810</v>
      </c>
    </row>
    <row r="167" s="1" customFormat="1" ht="25.5" customHeight="1">
      <c r="B167" s="45"/>
      <c r="C167" s="243" t="s">
        <v>422</v>
      </c>
      <c r="D167" s="243" t="s">
        <v>536</v>
      </c>
      <c r="E167" s="244" t="s">
        <v>1811</v>
      </c>
      <c r="F167" s="245" t="s">
        <v>1812</v>
      </c>
      <c r="G167" s="245"/>
      <c r="H167" s="245"/>
      <c r="I167" s="245"/>
      <c r="J167" s="246" t="s">
        <v>1358</v>
      </c>
      <c r="K167" s="247">
        <v>2</v>
      </c>
      <c r="L167" s="248">
        <v>0</v>
      </c>
      <c r="M167" s="249"/>
      <c r="N167" s="250">
        <f>ROUND(L167*K167,2)</f>
        <v>0</v>
      </c>
      <c r="O167" s="234"/>
      <c r="P167" s="234"/>
      <c r="Q167" s="234"/>
      <c r="R167" s="47"/>
      <c r="T167" s="235" t="s">
        <v>22</v>
      </c>
      <c r="U167" s="55" t="s">
        <v>49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414</v>
      </c>
      <c r="AT167" s="21" t="s">
        <v>536</v>
      </c>
      <c r="AU167" s="21" t="s">
        <v>93</v>
      </c>
      <c r="AY167" s="21" t="s">
        <v>219</v>
      </c>
      <c r="BE167" s="152">
        <f>IF(U167="základní",N167,0)</f>
        <v>0</v>
      </c>
      <c r="BF167" s="152">
        <f>IF(U167="snížená",N167,0)</f>
        <v>0</v>
      </c>
      <c r="BG167" s="152">
        <f>IF(U167="zákl. přenesená",N167,0)</f>
        <v>0</v>
      </c>
      <c r="BH167" s="152">
        <f>IF(U167="sníž. přenesená",N167,0)</f>
        <v>0</v>
      </c>
      <c r="BI167" s="152">
        <f>IF(U167="nulová",N167,0)</f>
        <v>0</v>
      </c>
      <c r="BJ167" s="21" t="s">
        <v>40</v>
      </c>
      <c r="BK167" s="152">
        <f>ROUND(L167*K167,2)</f>
        <v>0</v>
      </c>
      <c r="BL167" s="21" t="s">
        <v>268</v>
      </c>
      <c r="BM167" s="21" t="s">
        <v>1813</v>
      </c>
    </row>
    <row r="168" s="1" customFormat="1" ht="25.5" customHeight="1">
      <c r="B168" s="45"/>
      <c r="C168" s="243" t="s">
        <v>426</v>
      </c>
      <c r="D168" s="243" t="s">
        <v>536</v>
      </c>
      <c r="E168" s="244" t="s">
        <v>1814</v>
      </c>
      <c r="F168" s="245" t="s">
        <v>1815</v>
      </c>
      <c r="G168" s="245"/>
      <c r="H168" s="245"/>
      <c r="I168" s="245"/>
      <c r="J168" s="246" t="s">
        <v>1358</v>
      </c>
      <c r="K168" s="247">
        <v>1</v>
      </c>
      <c r="L168" s="248">
        <v>0</v>
      </c>
      <c r="M168" s="249"/>
      <c r="N168" s="250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414</v>
      </c>
      <c r="AT168" s="21" t="s">
        <v>536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268</v>
      </c>
      <c r="BM168" s="21" t="s">
        <v>1816</v>
      </c>
    </row>
    <row r="169" s="1" customFormat="1" ht="16.5" customHeight="1">
      <c r="B169" s="45"/>
      <c r="C169" s="243" t="s">
        <v>431</v>
      </c>
      <c r="D169" s="243" t="s">
        <v>536</v>
      </c>
      <c r="E169" s="244" t="s">
        <v>1817</v>
      </c>
      <c r="F169" s="245" t="s">
        <v>1818</v>
      </c>
      <c r="G169" s="245"/>
      <c r="H169" s="245"/>
      <c r="I169" s="245"/>
      <c r="J169" s="246" t="s">
        <v>1079</v>
      </c>
      <c r="K169" s="247">
        <v>100</v>
      </c>
      <c r="L169" s="248">
        <v>0</v>
      </c>
      <c r="M169" s="249"/>
      <c r="N169" s="250">
        <f>ROUND(L169*K169,2)</f>
        <v>0</v>
      </c>
      <c r="O169" s="234"/>
      <c r="P169" s="234"/>
      <c r="Q169" s="234"/>
      <c r="R169" s="47"/>
      <c r="T169" s="235" t="s">
        <v>22</v>
      </c>
      <c r="U169" s="55" t="s">
        <v>49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414</v>
      </c>
      <c r="AT169" s="21" t="s">
        <v>536</v>
      </c>
      <c r="AU169" s="21" t="s">
        <v>93</v>
      </c>
      <c r="AY169" s="21" t="s">
        <v>219</v>
      </c>
      <c r="BE169" s="152">
        <f>IF(U169="základní",N169,0)</f>
        <v>0</v>
      </c>
      <c r="BF169" s="152">
        <f>IF(U169="snížená",N169,0)</f>
        <v>0</v>
      </c>
      <c r="BG169" s="152">
        <f>IF(U169="zákl. přenesená",N169,0)</f>
        <v>0</v>
      </c>
      <c r="BH169" s="152">
        <f>IF(U169="sníž. přenesená",N169,0)</f>
        <v>0</v>
      </c>
      <c r="BI169" s="152">
        <f>IF(U169="nulová",N169,0)</f>
        <v>0</v>
      </c>
      <c r="BJ169" s="21" t="s">
        <v>40</v>
      </c>
      <c r="BK169" s="152">
        <f>ROUND(L169*K169,2)</f>
        <v>0</v>
      </c>
      <c r="BL169" s="21" t="s">
        <v>268</v>
      </c>
      <c r="BM169" s="21" t="s">
        <v>1819</v>
      </c>
    </row>
    <row r="170" s="1" customFormat="1" ht="25.5" customHeight="1">
      <c r="B170" s="45"/>
      <c r="C170" s="227" t="s">
        <v>435</v>
      </c>
      <c r="D170" s="227" t="s">
        <v>220</v>
      </c>
      <c r="E170" s="228" t="s">
        <v>1820</v>
      </c>
      <c r="F170" s="229" t="s">
        <v>1821</v>
      </c>
      <c r="G170" s="229"/>
      <c r="H170" s="229"/>
      <c r="I170" s="229"/>
      <c r="J170" s="230" t="s">
        <v>1822</v>
      </c>
      <c r="K170" s="231">
        <v>4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0.086929999999999993</v>
      </c>
      <c r="Y170" s="236">
        <f>X170*K170</f>
        <v>0.34771999999999997</v>
      </c>
      <c r="Z170" s="236">
        <v>0</v>
      </c>
      <c r="AA170" s="237">
        <f>Z170*K170</f>
        <v>0</v>
      </c>
      <c r="AR170" s="21" t="s">
        <v>268</v>
      </c>
      <c r="AT170" s="21" t="s">
        <v>220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268</v>
      </c>
      <c r="BM170" s="21" t="s">
        <v>1823</v>
      </c>
    </row>
    <row r="171" s="1" customFormat="1" ht="16.5" customHeight="1">
      <c r="B171" s="45"/>
      <c r="C171" s="227" t="s">
        <v>439</v>
      </c>
      <c r="D171" s="227" t="s">
        <v>220</v>
      </c>
      <c r="E171" s="228" t="s">
        <v>1824</v>
      </c>
      <c r="F171" s="229" t="s">
        <v>1825</v>
      </c>
      <c r="G171" s="229"/>
      <c r="H171" s="229"/>
      <c r="I171" s="229"/>
      <c r="J171" s="230" t="s">
        <v>1822</v>
      </c>
      <c r="K171" s="231">
        <v>2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0.086929999999999993</v>
      </c>
      <c r="Y171" s="236">
        <f>X171*K171</f>
        <v>0.17385999999999999</v>
      </c>
      <c r="Z171" s="236">
        <v>0</v>
      </c>
      <c r="AA171" s="237">
        <f>Z171*K171</f>
        <v>0</v>
      </c>
      <c r="AR171" s="21" t="s">
        <v>268</v>
      </c>
      <c r="AT171" s="21" t="s">
        <v>220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268</v>
      </c>
      <c r="BM171" s="21" t="s">
        <v>1826</v>
      </c>
    </row>
    <row r="172" s="1" customFormat="1" ht="51" customHeight="1">
      <c r="B172" s="45"/>
      <c r="C172" s="227" t="s">
        <v>443</v>
      </c>
      <c r="D172" s="227" t="s">
        <v>220</v>
      </c>
      <c r="E172" s="228" t="s">
        <v>1827</v>
      </c>
      <c r="F172" s="229" t="s">
        <v>1828</v>
      </c>
      <c r="G172" s="229"/>
      <c r="H172" s="229"/>
      <c r="I172" s="229"/>
      <c r="J172" s="230" t="s">
        <v>1358</v>
      </c>
      <c r="K172" s="231">
        <v>1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268</v>
      </c>
      <c r="AT172" s="21" t="s">
        <v>220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268</v>
      </c>
      <c r="BM172" s="21" t="s">
        <v>1829</v>
      </c>
    </row>
    <row r="173" s="1" customFormat="1" ht="25.5" customHeight="1">
      <c r="B173" s="45"/>
      <c r="C173" s="227" t="s">
        <v>447</v>
      </c>
      <c r="D173" s="227" t="s">
        <v>220</v>
      </c>
      <c r="E173" s="228" t="s">
        <v>1830</v>
      </c>
      <c r="F173" s="229" t="s">
        <v>1831</v>
      </c>
      <c r="G173" s="229"/>
      <c r="H173" s="229"/>
      <c r="I173" s="229"/>
      <c r="J173" s="230" t="s">
        <v>1358</v>
      </c>
      <c r="K173" s="231">
        <v>1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22</v>
      </c>
      <c r="U173" s="55" t="s">
        <v>49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268</v>
      </c>
      <c r="AT173" s="21" t="s">
        <v>220</v>
      </c>
      <c r="AU173" s="21" t="s">
        <v>93</v>
      </c>
      <c r="AY173" s="21" t="s">
        <v>219</v>
      </c>
      <c r="BE173" s="152">
        <f>IF(U173="základní",N173,0)</f>
        <v>0</v>
      </c>
      <c r="BF173" s="152">
        <f>IF(U173="snížená",N173,0)</f>
        <v>0</v>
      </c>
      <c r="BG173" s="152">
        <f>IF(U173="zákl. přenesená",N173,0)</f>
        <v>0</v>
      </c>
      <c r="BH173" s="152">
        <f>IF(U173="sníž. přenesená",N173,0)</f>
        <v>0</v>
      </c>
      <c r="BI173" s="152">
        <f>IF(U173="nulová",N173,0)</f>
        <v>0</v>
      </c>
      <c r="BJ173" s="21" t="s">
        <v>40</v>
      </c>
      <c r="BK173" s="152">
        <f>ROUND(L173*K173,2)</f>
        <v>0</v>
      </c>
      <c r="BL173" s="21" t="s">
        <v>268</v>
      </c>
      <c r="BM173" s="21" t="s">
        <v>1832</v>
      </c>
    </row>
    <row r="174" s="1" customFormat="1" ht="25.5" customHeight="1">
      <c r="B174" s="45"/>
      <c r="C174" s="227" t="s">
        <v>451</v>
      </c>
      <c r="D174" s="227" t="s">
        <v>220</v>
      </c>
      <c r="E174" s="228" t="s">
        <v>1833</v>
      </c>
      <c r="F174" s="229" t="s">
        <v>1834</v>
      </c>
      <c r="G174" s="229"/>
      <c r="H174" s="229"/>
      <c r="I174" s="229"/>
      <c r="J174" s="230" t="s">
        <v>1822</v>
      </c>
      <c r="K174" s="231">
        <v>2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22</v>
      </c>
      <c r="U174" s="55" t="s">
        <v>49</v>
      </c>
      <c r="V174" s="46"/>
      <c r="W174" s="236">
        <f>V174*K174</f>
        <v>0</v>
      </c>
      <c r="X174" s="236">
        <v>0.086929999999999993</v>
      </c>
      <c r="Y174" s="236">
        <f>X174*K174</f>
        <v>0.17385999999999999</v>
      </c>
      <c r="Z174" s="236">
        <v>0</v>
      </c>
      <c r="AA174" s="237">
        <f>Z174*K174</f>
        <v>0</v>
      </c>
      <c r="AR174" s="21" t="s">
        <v>268</v>
      </c>
      <c r="AT174" s="21" t="s">
        <v>220</v>
      </c>
      <c r="AU174" s="21" t="s">
        <v>93</v>
      </c>
      <c r="AY174" s="21" t="s">
        <v>219</v>
      </c>
      <c r="BE174" s="152">
        <f>IF(U174="základní",N174,0)</f>
        <v>0</v>
      </c>
      <c r="BF174" s="152">
        <f>IF(U174="snížená",N174,0)</f>
        <v>0</v>
      </c>
      <c r="BG174" s="152">
        <f>IF(U174="zákl. přenesená",N174,0)</f>
        <v>0</v>
      </c>
      <c r="BH174" s="152">
        <f>IF(U174="sníž. přenesená",N174,0)</f>
        <v>0</v>
      </c>
      <c r="BI174" s="152">
        <f>IF(U174="nulová",N174,0)</f>
        <v>0</v>
      </c>
      <c r="BJ174" s="21" t="s">
        <v>40</v>
      </c>
      <c r="BK174" s="152">
        <f>ROUND(L174*K174,2)</f>
        <v>0</v>
      </c>
      <c r="BL174" s="21" t="s">
        <v>268</v>
      </c>
      <c r="BM174" s="21" t="s">
        <v>1835</v>
      </c>
    </row>
    <row r="175" s="1" customFormat="1" ht="25.5" customHeight="1">
      <c r="B175" s="45"/>
      <c r="C175" s="227" t="s">
        <v>455</v>
      </c>
      <c r="D175" s="227" t="s">
        <v>220</v>
      </c>
      <c r="E175" s="228" t="s">
        <v>1836</v>
      </c>
      <c r="F175" s="229" t="s">
        <v>1837</v>
      </c>
      <c r="G175" s="229"/>
      <c r="H175" s="229"/>
      <c r="I175" s="229"/>
      <c r="J175" s="230" t="s">
        <v>1358</v>
      </c>
      <c r="K175" s="231">
        <v>1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22</v>
      </c>
      <c r="U175" s="55" t="s">
        <v>49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268</v>
      </c>
      <c r="AT175" s="21" t="s">
        <v>220</v>
      </c>
      <c r="AU175" s="21" t="s">
        <v>93</v>
      </c>
      <c r="AY175" s="21" t="s">
        <v>219</v>
      </c>
      <c r="BE175" s="152">
        <f>IF(U175="základní",N175,0)</f>
        <v>0</v>
      </c>
      <c r="BF175" s="152">
        <f>IF(U175="snížená",N175,0)</f>
        <v>0</v>
      </c>
      <c r="BG175" s="152">
        <f>IF(U175="zákl. přenesená",N175,0)</f>
        <v>0</v>
      </c>
      <c r="BH175" s="152">
        <f>IF(U175="sníž. přenesená",N175,0)</f>
        <v>0</v>
      </c>
      <c r="BI175" s="152">
        <f>IF(U175="nulová",N175,0)</f>
        <v>0</v>
      </c>
      <c r="BJ175" s="21" t="s">
        <v>40</v>
      </c>
      <c r="BK175" s="152">
        <f>ROUND(L175*K175,2)</f>
        <v>0</v>
      </c>
      <c r="BL175" s="21" t="s">
        <v>268</v>
      </c>
      <c r="BM175" s="21" t="s">
        <v>1838</v>
      </c>
    </row>
    <row r="176" s="1" customFormat="1" ht="16.5" customHeight="1">
      <c r="B176" s="45"/>
      <c r="C176" s="227" t="s">
        <v>459</v>
      </c>
      <c r="D176" s="227" t="s">
        <v>220</v>
      </c>
      <c r="E176" s="228" t="s">
        <v>1839</v>
      </c>
      <c r="F176" s="229" t="s">
        <v>1840</v>
      </c>
      <c r="G176" s="229"/>
      <c r="H176" s="229"/>
      <c r="I176" s="229"/>
      <c r="J176" s="230" t="s">
        <v>429</v>
      </c>
      <c r="K176" s="231">
        <v>20</v>
      </c>
      <c r="L176" s="232">
        <v>0</v>
      </c>
      <c r="M176" s="233"/>
      <c r="N176" s="234">
        <f>ROUND(L176*K176,2)</f>
        <v>0</v>
      </c>
      <c r="O176" s="234"/>
      <c r="P176" s="234"/>
      <c r="Q176" s="234"/>
      <c r="R176" s="47"/>
      <c r="T176" s="235" t="s">
        <v>22</v>
      </c>
      <c r="U176" s="55" t="s">
        <v>49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268</v>
      </c>
      <c r="AT176" s="21" t="s">
        <v>220</v>
      </c>
      <c r="AU176" s="21" t="s">
        <v>93</v>
      </c>
      <c r="AY176" s="21" t="s">
        <v>219</v>
      </c>
      <c r="BE176" s="152">
        <f>IF(U176="základní",N176,0)</f>
        <v>0</v>
      </c>
      <c r="BF176" s="152">
        <f>IF(U176="snížená",N176,0)</f>
        <v>0</v>
      </c>
      <c r="BG176" s="152">
        <f>IF(U176="zákl. přenesená",N176,0)</f>
        <v>0</v>
      </c>
      <c r="BH176" s="152">
        <f>IF(U176="sníž. přenesená",N176,0)</f>
        <v>0</v>
      </c>
      <c r="BI176" s="152">
        <f>IF(U176="nulová",N176,0)</f>
        <v>0</v>
      </c>
      <c r="BJ176" s="21" t="s">
        <v>40</v>
      </c>
      <c r="BK176" s="152">
        <f>ROUND(L176*K176,2)</f>
        <v>0</v>
      </c>
      <c r="BL176" s="21" t="s">
        <v>268</v>
      </c>
      <c r="BM176" s="21" t="s">
        <v>1841</v>
      </c>
    </row>
    <row r="177" s="1" customFormat="1" ht="16.5" customHeight="1">
      <c r="B177" s="45"/>
      <c r="C177" s="227" t="s">
        <v>463</v>
      </c>
      <c r="D177" s="227" t="s">
        <v>220</v>
      </c>
      <c r="E177" s="228" t="s">
        <v>1842</v>
      </c>
      <c r="F177" s="229" t="s">
        <v>1843</v>
      </c>
      <c r="G177" s="229"/>
      <c r="H177" s="229"/>
      <c r="I177" s="229"/>
      <c r="J177" s="230" t="s">
        <v>1358</v>
      </c>
      <c r="K177" s="231">
        <v>1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22</v>
      </c>
      <c r="U177" s="55" t="s">
        <v>49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268</v>
      </c>
      <c r="AT177" s="21" t="s">
        <v>220</v>
      </c>
      <c r="AU177" s="21" t="s">
        <v>93</v>
      </c>
      <c r="AY177" s="21" t="s">
        <v>219</v>
      </c>
      <c r="BE177" s="152">
        <f>IF(U177="základní",N177,0)</f>
        <v>0</v>
      </c>
      <c r="BF177" s="152">
        <f>IF(U177="snížená",N177,0)</f>
        <v>0</v>
      </c>
      <c r="BG177" s="152">
        <f>IF(U177="zákl. přenesená",N177,0)</f>
        <v>0</v>
      </c>
      <c r="BH177" s="152">
        <f>IF(U177="sníž. přenesená",N177,0)</f>
        <v>0</v>
      </c>
      <c r="BI177" s="152">
        <f>IF(U177="nulová",N177,0)</f>
        <v>0</v>
      </c>
      <c r="BJ177" s="21" t="s">
        <v>40</v>
      </c>
      <c r="BK177" s="152">
        <f>ROUND(L177*K177,2)</f>
        <v>0</v>
      </c>
      <c r="BL177" s="21" t="s">
        <v>268</v>
      </c>
      <c r="BM177" s="21" t="s">
        <v>1844</v>
      </c>
    </row>
    <row r="178" s="1" customFormat="1" ht="16.5" customHeight="1">
      <c r="B178" s="45"/>
      <c r="C178" s="227" t="s">
        <v>467</v>
      </c>
      <c r="D178" s="227" t="s">
        <v>220</v>
      </c>
      <c r="E178" s="228" t="s">
        <v>1845</v>
      </c>
      <c r="F178" s="229" t="s">
        <v>1846</v>
      </c>
      <c r="G178" s="229"/>
      <c r="H178" s="229"/>
      <c r="I178" s="229"/>
      <c r="J178" s="230" t="s">
        <v>1358</v>
      </c>
      <c r="K178" s="231">
        <v>1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22</v>
      </c>
      <c r="U178" s="55" t="s">
        <v>49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268</v>
      </c>
      <c r="AT178" s="21" t="s">
        <v>220</v>
      </c>
      <c r="AU178" s="21" t="s">
        <v>93</v>
      </c>
      <c r="AY178" s="21" t="s">
        <v>219</v>
      </c>
      <c r="BE178" s="152">
        <f>IF(U178="základní",N178,0)</f>
        <v>0</v>
      </c>
      <c r="BF178" s="152">
        <f>IF(U178="snížená",N178,0)</f>
        <v>0</v>
      </c>
      <c r="BG178" s="152">
        <f>IF(U178="zákl. přenesená",N178,0)</f>
        <v>0</v>
      </c>
      <c r="BH178" s="152">
        <f>IF(U178="sníž. přenesená",N178,0)</f>
        <v>0</v>
      </c>
      <c r="BI178" s="152">
        <f>IF(U178="nulová",N178,0)</f>
        <v>0</v>
      </c>
      <c r="BJ178" s="21" t="s">
        <v>40</v>
      </c>
      <c r="BK178" s="152">
        <f>ROUND(L178*K178,2)</f>
        <v>0</v>
      </c>
      <c r="BL178" s="21" t="s">
        <v>268</v>
      </c>
      <c r="BM178" s="21" t="s">
        <v>1847</v>
      </c>
    </row>
    <row r="179" s="1" customFormat="1" ht="16.5" customHeight="1">
      <c r="B179" s="45"/>
      <c r="C179" s="227" t="s">
        <v>471</v>
      </c>
      <c r="D179" s="227" t="s">
        <v>220</v>
      </c>
      <c r="E179" s="228" t="s">
        <v>1848</v>
      </c>
      <c r="F179" s="229" t="s">
        <v>1849</v>
      </c>
      <c r="G179" s="229"/>
      <c r="H179" s="229"/>
      <c r="I179" s="229"/>
      <c r="J179" s="230" t="s">
        <v>1358</v>
      </c>
      <c r="K179" s="231">
        <v>1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22</v>
      </c>
      <c r="U179" s="55" t="s">
        <v>49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268</v>
      </c>
      <c r="AT179" s="21" t="s">
        <v>220</v>
      </c>
      <c r="AU179" s="21" t="s">
        <v>93</v>
      </c>
      <c r="AY179" s="21" t="s">
        <v>219</v>
      </c>
      <c r="BE179" s="152">
        <f>IF(U179="základní",N179,0)</f>
        <v>0</v>
      </c>
      <c r="BF179" s="152">
        <f>IF(U179="snížená",N179,0)</f>
        <v>0</v>
      </c>
      <c r="BG179" s="152">
        <f>IF(U179="zákl. přenesená",N179,0)</f>
        <v>0</v>
      </c>
      <c r="BH179" s="152">
        <f>IF(U179="sníž. přenesená",N179,0)</f>
        <v>0</v>
      </c>
      <c r="BI179" s="152">
        <f>IF(U179="nulová",N179,0)</f>
        <v>0</v>
      </c>
      <c r="BJ179" s="21" t="s">
        <v>40</v>
      </c>
      <c r="BK179" s="152">
        <f>ROUND(L179*K179,2)</f>
        <v>0</v>
      </c>
      <c r="BL179" s="21" t="s">
        <v>268</v>
      </c>
      <c r="BM179" s="21" t="s">
        <v>1850</v>
      </c>
    </row>
    <row r="180" s="1" customFormat="1" ht="16.5" customHeight="1">
      <c r="B180" s="45"/>
      <c r="C180" s="227" t="s">
        <v>475</v>
      </c>
      <c r="D180" s="227" t="s">
        <v>220</v>
      </c>
      <c r="E180" s="228" t="s">
        <v>1851</v>
      </c>
      <c r="F180" s="229" t="s">
        <v>1852</v>
      </c>
      <c r="G180" s="229"/>
      <c r="H180" s="229"/>
      <c r="I180" s="229"/>
      <c r="J180" s="230" t="s">
        <v>1358</v>
      </c>
      <c r="K180" s="231">
        <v>1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22</v>
      </c>
      <c r="U180" s="55" t="s">
        <v>49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</v>
      </c>
      <c r="AA180" s="237">
        <f>Z180*K180</f>
        <v>0</v>
      </c>
      <c r="AR180" s="21" t="s">
        <v>268</v>
      </c>
      <c r="AT180" s="21" t="s">
        <v>220</v>
      </c>
      <c r="AU180" s="21" t="s">
        <v>93</v>
      </c>
      <c r="AY180" s="21" t="s">
        <v>219</v>
      </c>
      <c r="BE180" s="152">
        <f>IF(U180="základní",N180,0)</f>
        <v>0</v>
      </c>
      <c r="BF180" s="152">
        <f>IF(U180="snížená",N180,0)</f>
        <v>0</v>
      </c>
      <c r="BG180" s="152">
        <f>IF(U180="zákl. přenesená",N180,0)</f>
        <v>0</v>
      </c>
      <c r="BH180" s="152">
        <f>IF(U180="sníž. přenesená",N180,0)</f>
        <v>0</v>
      </c>
      <c r="BI180" s="152">
        <f>IF(U180="nulová",N180,0)</f>
        <v>0</v>
      </c>
      <c r="BJ180" s="21" t="s">
        <v>40</v>
      </c>
      <c r="BK180" s="152">
        <f>ROUND(L180*K180,2)</f>
        <v>0</v>
      </c>
      <c r="BL180" s="21" t="s">
        <v>268</v>
      </c>
      <c r="BM180" s="21" t="s">
        <v>1853</v>
      </c>
    </row>
    <row r="181" s="1" customFormat="1" ht="25.5" customHeight="1">
      <c r="B181" s="45"/>
      <c r="C181" s="227" t="s">
        <v>479</v>
      </c>
      <c r="D181" s="227" t="s">
        <v>220</v>
      </c>
      <c r="E181" s="228" t="s">
        <v>1854</v>
      </c>
      <c r="F181" s="229" t="s">
        <v>1855</v>
      </c>
      <c r="G181" s="229"/>
      <c r="H181" s="229"/>
      <c r="I181" s="229"/>
      <c r="J181" s="230" t="s">
        <v>239</v>
      </c>
      <c r="K181" s="231">
        <v>1.692</v>
      </c>
      <c r="L181" s="232">
        <v>0</v>
      </c>
      <c r="M181" s="233"/>
      <c r="N181" s="234">
        <f>ROUND(L181*K181,2)</f>
        <v>0</v>
      </c>
      <c r="O181" s="234"/>
      <c r="P181" s="234"/>
      <c r="Q181" s="234"/>
      <c r="R181" s="47"/>
      <c r="T181" s="235" t="s">
        <v>22</v>
      </c>
      <c r="U181" s="55" t="s">
        <v>49</v>
      </c>
      <c r="V181" s="46"/>
      <c r="W181" s="236">
        <f>V181*K181</f>
        <v>0</v>
      </c>
      <c r="X181" s="236">
        <v>0</v>
      </c>
      <c r="Y181" s="236">
        <f>X181*K181</f>
        <v>0</v>
      </c>
      <c r="Z181" s="236">
        <v>0</v>
      </c>
      <c r="AA181" s="237">
        <f>Z181*K181</f>
        <v>0</v>
      </c>
      <c r="AR181" s="21" t="s">
        <v>268</v>
      </c>
      <c r="AT181" s="21" t="s">
        <v>220</v>
      </c>
      <c r="AU181" s="21" t="s">
        <v>93</v>
      </c>
      <c r="AY181" s="21" t="s">
        <v>219</v>
      </c>
      <c r="BE181" s="152">
        <f>IF(U181="základní",N181,0)</f>
        <v>0</v>
      </c>
      <c r="BF181" s="152">
        <f>IF(U181="snížená",N181,0)</f>
        <v>0</v>
      </c>
      <c r="BG181" s="152">
        <f>IF(U181="zákl. přenesená",N181,0)</f>
        <v>0</v>
      </c>
      <c r="BH181" s="152">
        <f>IF(U181="sníž. přenesená",N181,0)</f>
        <v>0</v>
      </c>
      <c r="BI181" s="152">
        <f>IF(U181="nulová",N181,0)</f>
        <v>0</v>
      </c>
      <c r="BJ181" s="21" t="s">
        <v>40</v>
      </c>
      <c r="BK181" s="152">
        <f>ROUND(L181*K181,2)</f>
        <v>0</v>
      </c>
      <c r="BL181" s="21" t="s">
        <v>268</v>
      </c>
      <c r="BM181" s="21" t="s">
        <v>1856</v>
      </c>
    </row>
    <row r="182" s="1" customFormat="1" ht="25.5" customHeight="1">
      <c r="B182" s="45"/>
      <c r="C182" s="227" t="s">
        <v>483</v>
      </c>
      <c r="D182" s="227" t="s">
        <v>220</v>
      </c>
      <c r="E182" s="228" t="s">
        <v>1857</v>
      </c>
      <c r="F182" s="229" t="s">
        <v>1858</v>
      </c>
      <c r="G182" s="229"/>
      <c r="H182" s="229"/>
      <c r="I182" s="229"/>
      <c r="J182" s="230" t="s">
        <v>239</v>
      </c>
      <c r="K182" s="231">
        <v>1.692</v>
      </c>
      <c r="L182" s="232">
        <v>0</v>
      </c>
      <c r="M182" s="233"/>
      <c r="N182" s="234">
        <f>ROUND(L182*K182,2)</f>
        <v>0</v>
      </c>
      <c r="O182" s="234"/>
      <c r="P182" s="234"/>
      <c r="Q182" s="234"/>
      <c r="R182" s="47"/>
      <c r="T182" s="235" t="s">
        <v>22</v>
      </c>
      <c r="U182" s="55" t="s">
        <v>49</v>
      </c>
      <c r="V182" s="46"/>
      <c r="W182" s="236">
        <f>V182*K182</f>
        <v>0</v>
      </c>
      <c r="X182" s="236">
        <v>0</v>
      </c>
      <c r="Y182" s="236">
        <f>X182*K182</f>
        <v>0</v>
      </c>
      <c r="Z182" s="236">
        <v>0</v>
      </c>
      <c r="AA182" s="237">
        <f>Z182*K182</f>
        <v>0</v>
      </c>
      <c r="AR182" s="21" t="s">
        <v>268</v>
      </c>
      <c r="AT182" s="21" t="s">
        <v>220</v>
      </c>
      <c r="AU182" s="21" t="s">
        <v>93</v>
      </c>
      <c r="AY182" s="21" t="s">
        <v>219</v>
      </c>
      <c r="BE182" s="152">
        <f>IF(U182="základní",N182,0)</f>
        <v>0</v>
      </c>
      <c r="BF182" s="152">
        <f>IF(U182="snížená",N182,0)</f>
        <v>0</v>
      </c>
      <c r="BG182" s="152">
        <f>IF(U182="zákl. přenesená",N182,0)</f>
        <v>0</v>
      </c>
      <c r="BH182" s="152">
        <f>IF(U182="sníž. přenesená",N182,0)</f>
        <v>0</v>
      </c>
      <c r="BI182" s="152">
        <f>IF(U182="nulová",N182,0)</f>
        <v>0</v>
      </c>
      <c r="BJ182" s="21" t="s">
        <v>40</v>
      </c>
      <c r="BK182" s="152">
        <f>ROUND(L182*K182,2)</f>
        <v>0</v>
      </c>
      <c r="BL182" s="21" t="s">
        <v>268</v>
      </c>
      <c r="BM182" s="21" t="s">
        <v>1859</v>
      </c>
    </row>
    <row r="183" s="10" customFormat="1" ht="29.88" customHeight="1">
      <c r="B183" s="213"/>
      <c r="C183" s="214"/>
      <c r="D183" s="224" t="s">
        <v>1706</v>
      </c>
      <c r="E183" s="224"/>
      <c r="F183" s="224"/>
      <c r="G183" s="224"/>
      <c r="H183" s="224"/>
      <c r="I183" s="224"/>
      <c r="J183" s="224"/>
      <c r="K183" s="224"/>
      <c r="L183" s="224"/>
      <c r="M183" s="224"/>
      <c r="N183" s="238">
        <f>BK183</f>
        <v>0</v>
      </c>
      <c r="O183" s="239"/>
      <c r="P183" s="239"/>
      <c r="Q183" s="239"/>
      <c r="R183" s="217"/>
      <c r="T183" s="218"/>
      <c r="U183" s="214"/>
      <c r="V183" s="214"/>
      <c r="W183" s="219">
        <f>SUM(W184:W202)</f>
        <v>0</v>
      </c>
      <c r="X183" s="214"/>
      <c r="Y183" s="219">
        <f>SUM(Y184:Y202)</f>
        <v>0.013860000000000001</v>
      </c>
      <c r="Z183" s="214"/>
      <c r="AA183" s="220">
        <f>SUM(AA184:AA202)</f>
        <v>0</v>
      </c>
      <c r="AR183" s="221" t="s">
        <v>93</v>
      </c>
      <c r="AT183" s="222" t="s">
        <v>83</v>
      </c>
      <c r="AU183" s="222" t="s">
        <v>40</v>
      </c>
      <c r="AY183" s="221" t="s">
        <v>219</v>
      </c>
      <c r="BK183" s="223">
        <f>SUM(BK184:BK202)</f>
        <v>0</v>
      </c>
    </row>
    <row r="184" s="1" customFormat="1" ht="25.5" customHeight="1">
      <c r="B184" s="45"/>
      <c r="C184" s="243" t="s">
        <v>487</v>
      </c>
      <c r="D184" s="243" t="s">
        <v>536</v>
      </c>
      <c r="E184" s="244" t="s">
        <v>1860</v>
      </c>
      <c r="F184" s="245" t="s">
        <v>1861</v>
      </c>
      <c r="G184" s="245"/>
      <c r="H184" s="245"/>
      <c r="I184" s="245"/>
      <c r="J184" s="246" t="s">
        <v>1358</v>
      </c>
      <c r="K184" s="247">
        <v>1</v>
      </c>
      <c r="L184" s="248">
        <v>0</v>
      </c>
      <c r="M184" s="249"/>
      <c r="N184" s="250">
        <f>ROUND(L184*K184,2)</f>
        <v>0</v>
      </c>
      <c r="O184" s="234"/>
      <c r="P184" s="234"/>
      <c r="Q184" s="234"/>
      <c r="R184" s="47"/>
      <c r="T184" s="235" t="s">
        <v>22</v>
      </c>
      <c r="U184" s="55" t="s">
        <v>49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414</v>
      </c>
      <c r="AT184" s="21" t="s">
        <v>536</v>
      </c>
      <c r="AU184" s="21" t="s">
        <v>93</v>
      </c>
      <c r="AY184" s="21" t="s">
        <v>219</v>
      </c>
      <c r="BE184" s="152">
        <f>IF(U184="základní",N184,0)</f>
        <v>0</v>
      </c>
      <c r="BF184" s="152">
        <f>IF(U184="snížená",N184,0)</f>
        <v>0</v>
      </c>
      <c r="BG184" s="152">
        <f>IF(U184="zákl. přenesená",N184,0)</f>
        <v>0</v>
      </c>
      <c r="BH184" s="152">
        <f>IF(U184="sníž. přenesená",N184,0)</f>
        <v>0</v>
      </c>
      <c r="BI184" s="152">
        <f>IF(U184="nulová",N184,0)</f>
        <v>0</v>
      </c>
      <c r="BJ184" s="21" t="s">
        <v>40</v>
      </c>
      <c r="BK184" s="152">
        <f>ROUND(L184*K184,2)</f>
        <v>0</v>
      </c>
      <c r="BL184" s="21" t="s">
        <v>268</v>
      </c>
      <c r="BM184" s="21" t="s">
        <v>1862</v>
      </c>
    </row>
    <row r="185" s="1" customFormat="1" ht="16.5" customHeight="1">
      <c r="B185" s="45"/>
      <c r="C185" s="243" t="s">
        <v>491</v>
      </c>
      <c r="D185" s="243" t="s">
        <v>536</v>
      </c>
      <c r="E185" s="244" t="s">
        <v>1863</v>
      </c>
      <c r="F185" s="245" t="s">
        <v>1864</v>
      </c>
      <c r="G185" s="245"/>
      <c r="H185" s="245"/>
      <c r="I185" s="245"/>
      <c r="J185" s="246" t="s">
        <v>1358</v>
      </c>
      <c r="K185" s="247">
        <v>1</v>
      </c>
      <c r="L185" s="248">
        <v>0</v>
      </c>
      <c r="M185" s="249"/>
      <c r="N185" s="250">
        <f>ROUND(L185*K185,2)</f>
        <v>0</v>
      </c>
      <c r="O185" s="234"/>
      <c r="P185" s="234"/>
      <c r="Q185" s="234"/>
      <c r="R185" s="47"/>
      <c r="T185" s="235" t="s">
        <v>22</v>
      </c>
      <c r="U185" s="55" t="s">
        <v>49</v>
      </c>
      <c r="V185" s="46"/>
      <c r="W185" s="236">
        <f>V185*K185</f>
        <v>0</v>
      </c>
      <c r="X185" s="236">
        <v>0</v>
      </c>
      <c r="Y185" s="236">
        <f>X185*K185</f>
        <v>0</v>
      </c>
      <c r="Z185" s="236">
        <v>0</v>
      </c>
      <c r="AA185" s="237">
        <f>Z185*K185</f>
        <v>0</v>
      </c>
      <c r="AR185" s="21" t="s">
        <v>414</v>
      </c>
      <c r="AT185" s="21" t="s">
        <v>536</v>
      </c>
      <c r="AU185" s="21" t="s">
        <v>93</v>
      </c>
      <c r="AY185" s="21" t="s">
        <v>219</v>
      </c>
      <c r="BE185" s="152">
        <f>IF(U185="základní",N185,0)</f>
        <v>0</v>
      </c>
      <c r="BF185" s="152">
        <f>IF(U185="snížená",N185,0)</f>
        <v>0</v>
      </c>
      <c r="BG185" s="152">
        <f>IF(U185="zákl. přenesená",N185,0)</f>
        <v>0</v>
      </c>
      <c r="BH185" s="152">
        <f>IF(U185="sníž. přenesená",N185,0)</f>
        <v>0</v>
      </c>
      <c r="BI185" s="152">
        <f>IF(U185="nulová",N185,0)</f>
        <v>0</v>
      </c>
      <c r="BJ185" s="21" t="s">
        <v>40</v>
      </c>
      <c r="BK185" s="152">
        <f>ROUND(L185*K185,2)</f>
        <v>0</v>
      </c>
      <c r="BL185" s="21" t="s">
        <v>268</v>
      </c>
      <c r="BM185" s="21" t="s">
        <v>1865</v>
      </c>
    </row>
    <row r="186" s="1" customFormat="1" ht="25.5" customHeight="1">
      <c r="B186" s="45"/>
      <c r="C186" s="243" t="s">
        <v>495</v>
      </c>
      <c r="D186" s="243" t="s">
        <v>536</v>
      </c>
      <c r="E186" s="244" t="s">
        <v>1866</v>
      </c>
      <c r="F186" s="245" t="s">
        <v>1867</v>
      </c>
      <c r="G186" s="245"/>
      <c r="H186" s="245"/>
      <c r="I186" s="245"/>
      <c r="J186" s="246" t="s">
        <v>1358</v>
      </c>
      <c r="K186" s="247">
        <v>1</v>
      </c>
      <c r="L186" s="248">
        <v>0</v>
      </c>
      <c r="M186" s="249"/>
      <c r="N186" s="250">
        <f>ROUND(L186*K186,2)</f>
        <v>0</v>
      </c>
      <c r="O186" s="234"/>
      <c r="P186" s="234"/>
      <c r="Q186" s="234"/>
      <c r="R186" s="47"/>
      <c r="T186" s="235" t="s">
        <v>22</v>
      </c>
      <c r="U186" s="55" t="s">
        <v>49</v>
      </c>
      <c r="V186" s="46"/>
      <c r="W186" s="236">
        <f>V186*K186</f>
        <v>0</v>
      </c>
      <c r="X186" s="236">
        <v>0</v>
      </c>
      <c r="Y186" s="236">
        <f>X186*K186</f>
        <v>0</v>
      </c>
      <c r="Z186" s="236">
        <v>0</v>
      </c>
      <c r="AA186" s="237">
        <f>Z186*K186</f>
        <v>0</v>
      </c>
      <c r="AR186" s="21" t="s">
        <v>414</v>
      </c>
      <c r="AT186" s="21" t="s">
        <v>536</v>
      </c>
      <c r="AU186" s="21" t="s">
        <v>93</v>
      </c>
      <c r="AY186" s="21" t="s">
        <v>219</v>
      </c>
      <c r="BE186" s="152">
        <f>IF(U186="základní",N186,0)</f>
        <v>0</v>
      </c>
      <c r="BF186" s="152">
        <f>IF(U186="snížená",N186,0)</f>
        <v>0</v>
      </c>
      <c r="BG186" s="152">
        <f>IF(U186="zákl. přenesená",N186,0)</f>
        <v>0</v>
      </c>
      <c r="BH186" s="152">
        <f>IF(U186="sníž. přenesená",N186,0)</f>
        <v>0</v>
      </c>
      <c r="BI186" s="152">
        <f>IF(U186="nulová",N186,0)</f>
        <v>0</v>
      </c>
      <c r="BJ186" s="21" t="s">
        <v>40</v>
      </c>
      <c r="BK186" s="152">
        <f>ROUND(L186*K186,2)</f>
        <v>0</v>
      </c>
      <c r="BL186" s="21" t="s">
        <v>268</v>
      </c>
      <c r="BM186" s="21" t="s">
        <v>1868</v>
      </c>
    </row>
    <row r="187" s="1" customFormat="1" ht="16.5" customHeight="1">
      <c r="B187" s="45"/>
      <c r="C187" s="243" t="s">
        <v>499</v>
      </c>
      <c r="D187" s="243" t="s">
        <v>536</v>
      </c>
      <c r="E187" s="244" t="s">
        <v>1869</v>
      </c>
      <c r="F187" s="245" t="s">
        <v>1870</v>
      </c>
      <c r="G187" s="245"/>
      <c r="H187" s="245"/>
      <c r="I187" s="245"/>
      <c r="J187" s="246" t="s">
        <v>1358</v>
      </c>
      <c r="K187" s="247">
        <v>1</v>
      </c>
      <c r="L187" s="248">
        <v>0</v>
      </c>
      <c r="M187" s="249"/>
      <c r="N187" s="250">
        <f>ROUND(L187*K187,2)</f>
        <v>0</v>
      </c>
      <c r="O187" s="234"/>
      <c r="P187" s="234"/>
      <c r="Q187" s="234"/>
      <c r="R187" s="47"/>
      <c r="T187" s="235" t="s">
        <v>22</v>
      </c>
      <c r="U187" s="55" t="s">
        <v>49</v>
      </c>
      <c r="V187" s="46"/>
      <c r="W187" s="236">
        <f>V187*K187</f>
        <v>0</v>
      </c>
      <c r="X187" s="236">
        <v>0</v>
      </c>
      <c r="Y187" s="236">
        <f>X187*K187</f>
        <v>0</v>
      </c>
      <c r="Z187" s="236">
        <v>0</v>
      </c>
      <c r="AA187" s="237">
        <f>Z187*K187</f>
        <v>0</v>
      </c>
      <c r="AR187" s="21" t="s">
        <v>414</v>
      </c>
      <c r="AT187" s="21" t="s">
        <v>536</v>
      </c>
      <c r="AU187" s="21" t="s">
        <v>93</v>
      </c>
      <c r="AY187" s="21" t="s">
        <v>219</v>
      </c>
      <c r="BE187" s="152">
        <f>IF(U187="základní",N187,0)</f>
        <v>0</v>
      </c>
      <c r="BF187" s="152">
        <f>IF(U187="snížená",N187,0)</f>
        <v>0</v>
      </c>
      <c r="BG187" s="152">
        <f>IF(U187="zákl. přenesená",N187,0)</f>
        <v>0</v>
      </c>
      <c r="BH187" s="152">
        <f>IF(U187="sníž. přenesená",N187,0)</f>
        <v>0</v>
      </c>
      <c r="BI187" s="152">
        <f>IF(U187="nulová",N187,0)</f>
        <v>0</v>
      </c>
      <c r="BJ187" s="21" t="s">
        <v>40</v>
      </c>
      <c r="BK187" s="152">
        <f>ROUND(L187*K187,2)</f>
        <v>0</v>
      </c>
      <c r="BL187" s="21" t="s">
        <v>268</v>
      </c>
      <c r="BM187" s="21" t="s">
        <v>1871</v>
      </c>
    </row>
    <row r="188" s="1" customFormat="1" ht="25.5" customHeight="1">
      <c r="B188" s="45"/>
      <c r="C188" s="243" t="s">
        <v>503</v>
      </c>
      <c r="D188" s="243" t="s">
        <v>536</v>
      </c>
      <c r="E188" s="244" t="s">
        <v>1872</v>
      </c>
      <c r="F188" s="245" t="s">
        <v>1873</v>
      </c>
      <c r="G188" s="245"/>
      <c r="H188" s="245"/>
      <c r="I188" s="245"/>
      <c r="J188" s="246" t="s">
        <v>1358</v>
      </c>
      <c r="K188" s="247">
        <v>1</v>
      </c>
      <c r="L188" s="248">
        <v>0</v>
      </c>
      <c r="M188" s="249"/>
      <c r="N188" s="250">
        <f>ROUND(L188*K188,2)</f>
        <v>0</v>
      </c>
      <c r="O188" s="234"/>
      <c r="P188" s="234"/>
      <c r="Q188" s="234"/>
      <c r="R188" s="47"/>
      <c r="T188" s="235" t="s">
        <v>22</v>
      </c>
      <c r="U188" s="55" t="s">
        <v>49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414</v>
      </c>
      <c r="AT188" s="21" t="s">
        <v>536</v>
      </c>
      <c r="AU188" s="21" t="s">
        <v>93</v>
      </c>
      <c r="AY188" s="21" t="s">
        <v>219</v>
      </c>
      <c r="BE188" s="152">
        <f>IF(U188="základní",N188,0)</f>
        <v>0</v>
      </c>
      <c r="BF188" s="152">
        <f>IF(U188="snížená",N188,0)</f>
        <v>0</v>
      </c>
      <c r="BG188" s="152">
        <f>IF(U188="zákl. přenesená",N188,0)</f>
        <v>0</v>
      </c>
      <c r="BH188" s="152">
        <f>IF(U188="sníž. přenesená",N188,0)</f>
        <v>0</v>
      </c>
      <c r="BI188" s="152">
        <f>IF(U188="nulová",N188,0)</f>
        <v>0</v>
      </c>
      <c r="BJ188" s="21" t="s">
        <v>40</v>
      </c>
      <c r="BK188" s="152">
        <f>ROUND(L188*K188,2)</f>
        <v>0</v>
      </c>
      <c r="BL188" s="21" t="s">
        <v>268</v>
      </c>
      <c r="BM188" s="21" t="s">
        <v>1874</v>
      </c>
    </row>
    <row r="189" s="1" customFormat="1" ht="25.5" customHeight="1">
      <c r="B189" s="45"/>
      <c r="C189" s="227" t="s">
        <v>507</v>
      </c>
      <c r="D189" s="227" t="s">
        <v>220</v>
      </c>
      <c r="E189" s="228" t="s">
        <v>1875</v>
      </c>
      <c r="F189" s="229" t="s">
        <v>1876</v>
      </c>
      <c r="G189" s="229"/>
      <c r="H189" s="229"/>
      <c r="I189" s="229"/>
      <c r="J189" s="230" t="s">
        <v>372</v>
      </c>
      <c r="K189" s="231">
        <v>2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22</v>
      </c>
      <c r="U189" s="55" t="s">
        <v>49</v>
      </c>
      <c r="V189" s="46"/>
      <c r="W189" s="236">
        <f>V189*K189</f>
        <v>0</v>
      </c>
      <c r="X189" s="236">
        <v>0.00067000000000000002</v>
      </c>
      <c r="Y189" s="236">
        <f>X189*K189</f>
        <v>0.0013400000000000001</v>
      </c>
      <c r="Z189" s="236">
        <v>0</v>
      </c>
      <c r="AA189" s="237">
        <f>Z189*K189</f>
        <v>0</v>
      </c>
      <c r="AR189" s="21" t="s">
        <v>268</v>
      </c>
      <c r="AT189" s="21" t="s">
        <v>220</v>
      </c>
      <c r="AU189" s="21" t="s">
        <v>93</v>
      </c>
      <c r="AY189" s="21" t="s">
        <v>219</v>
      </c>
      <c r="BE189" s="152">
        <f>IF(U189="základní",N189,0)</f>
        <v>0</v>
      </c>
      <c r="BF189" s="152">
        <f>IF(U189="snížená",N189,0)</f>
        <v>0</v>
      </c>
      <c r="BG189" s="152">
        <f>IF(U189="zákl. přenesená",N189,0)</f>
        <v>0</v>
      </c>
      <c r="BH189" s="152">
        <f>IF(U189="sníž. přenesená",N189,0)</f>
        <v>0</v>
      </c>
      <c r="BI189" s="152">
        <f>IF(U189="nulová",N189,0)</f>
        <v>0</v>
      </c>
      <c r="BJ189" s="21" t="s">
        <v>40</v>
      </c>
      <c r="BK189" s="152">
        <f>ROUND(L189*K189,2)</f>
        <v>0</v>
      </c>
      <c r="BL189" s="21" t="s">
        <v>268</v>
      </c>
      <c r="BM189" s="21" t="s">
        <v>1877</v>
      </c>
    </row>
    <row r="190" s="1" customFormat="1" ht="25.5" customHeight="1">
      <c r="B190" s="45"/>
      <c r="C190" s="227" t="s">
        <v>511</v>
      </c>
      <c r="D190" s="227" t="s">
        <v>220</v>
      </c>
      <c r="E190" s="228" t="s">
        <v>1878</v>
      </c>
      <c r="F190" s="229" t="s">
        <v>1879</v>
      </c>
      <c r="G190" s="229"/>
      <c r="H190" s="229"/>
      <c r="I190" s="229"/>
      <c r="J190" s="230" t="s">
        <v>372</v>
      </c>
      <c r="K190" s="231">
        <v>4</v>
      </c>
      <c r="L190" s="232">
        <v>0</v>
      </c>
      <c r="M190" s="233"/>
      <c r="N190" s="234">
        <f>ROUND(L190*K190,2)</f>
        <v>0</v>
      </c>
      <c r="O190" s="234"/>
      <c r="P190" s="234"/>
      <c r="Q190" s="234"/>
      <c r="R190" s="47"/>
      <c r="T190" s="235" t="s">
        <v>22</v>
      </c>
      <c r="U190" s="55" t="s">
        <v>49</v>
      </c>
      <c r="V190" s="46"/>
      <c r="W190" s="236">
        <f>V190*K190</f>
        <v>0</v>
      </c>
      <c r="X190" s="236">
        <v>0.0013799999999999999</v>
      </c>
      <c r="Y190" s="236">
        <f>X190*K190</f>
        <v>0.0055199999999999997</v>
      </c>
      <c r="Z190" s="236">
        <v>0</v>
      </c>
      <c r="AA190" s="237">
        <f>Z190*K190</f>
        <v>0</v>
      </c>
      <c r="AR190" s="21" t="s">
        <v>268</v>
      </c>
      <c r="AT190" s="21" t="s">
        <v>220</v>
      </c>
      <c r="AU190" s="21" t="s">
        <v>93</v>
      </c>
      <c r="AY190" s="21" t="s">
        <v>219</v>
      </c>
      <c r="BE190" s="152">
        <f>IF(U190="základní",N190,0)</f>
        <v>0</v>
      </c>
      <c r="BF190" s="152">
        <f>IF(U190="snížená",N190,0)</f>
        <v>0</v>
      </c>
      <c r="BG190" s="152">
        <f>IF(U190="zákl. přenesená",N190,0)</f>
        <v>0</v>
      </c>
      <c r="BH190" s="152">
        <f>IF(U190="sníž. přenesená",N190,0)</f>
        <v>0</v>
      </c>
      <c r="BI190" s="152">
        <f>IF(U190="nulová",N190,0)</f>
        <v>0</v>
      </c>
      <c r="BJ190" s="21" t="s">
        <v>40</v>
      </c>
      <c r="BK190" s="152">
        <f>ROUND(L190*K190,2)</f>
        <v>0</v>
      </c>
      <c r="BL190" s="21" t="s">
        <v>268</v>
      </c>
      <c r="BM190" s="21" t="s">
        <v>1880</v>
      </c>
    </row>
    <row r="191" s="1" customFormat="1" ht="25.5" customHeight="1">
      <c r="B191" s="45"/>
      <c r="C191" s="227" t="s">
        <v>515</v>
      </c>
      <c r="D191" s="227" t="s">
        <v>220</v>
      </c>
      <c r="E191" s="228" t="s">
        <v>1881</v>
      </c>
      <c r="F191" s="229" t="s">
        <v>1882</v>
      </c>
      <c r="G191" s="229"/>
      <c r="H191" s="229"/>
      <c r="I191" s="229"/>
      <c r="J191" s="230" t="s">
        <v>372</v>
      </c>
      <c r="K191" s="231">
        <v>2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22</v>
      </c>
      <c r="U191" s="55" t="s">
        <v>49</v>
      </c>
      <c r="V191" s="46"/>
      <c r="W191" s="236">
        <f>V191*K191</f>
        <v>0</v>
      </c>
      <c r="X191" s="236">
        <v>0.0035000000000000001</v>
      </c>
      <c r="Y191" s="236">
        <f>X191*K191</f>
        <v>0.0070000000000000001</v>
      </c>
      <c r="Z191" s="236">
        <v>0</v>
      </c>
      <c r="AA191" s="237">
        <f>Z191*K191</f>
        <v>0</v>
      </c>
      <c r="AR191" s="21" t="s">
        <v>268</v>
      </c>
      <c r="AT191" s="21" t="s">
        <v>220</v>
      </c>
      <c r="AU191" s="21" t="s">
        <v>93</v>
      </c>
      <c r="AY191" s="21" t="s">
        <v>219</v>
      </c>
      <c r="BE191" s="152">
        <f>IF(U191="základní",N191,0)</f>
        <v>0</v>
      </c>
      <c r="BF191" s="152">
        <f>IF(U191="snížená",N191,0)</f>
        <v>0</v>
      </c>
      <c r="BG191" s="152">
        <f>IF(U191="zákl. přenesená",N191,0)</f>
        <v>0</v>
      </c>
      <c r="BH191" s="152">
        <f>IF(U191="sníž. přenesená",N191,0)</f>
        <v>0</v>
      </c>
      <c r="BI191" s="152">
        <f>IF(U191="nulová",N191,0)</f>
        <v>0</v>
      </c>
      <c r="BJ191" s="21" t="s">
        <v>40</v>
      </c>
      <c r="BK191" s="152">
        <f>ROUND(L191*K191,2)</f>
        <v>0</v>
      </c>
      <c r="BL191" s="21" t="s">
        <v>268</v>
      </c>
      <c r="BM191" s="21" t="s">
        <v>1883</v>
      </c>
    </row>
    <row r="192" s="1" customFormat="1" ht="25.5" customHeight="1">
      <c r="B192" s="45"/>
      <c r="C192" s="227" t="s">
        <v>519</v>
      </c>
      <c r="D192" s="227" t="s">
        <v>220</v>
      </c>
      <c r="E192" s="228" t="s">
        <v>1884</v>
      </c>
      <c r="F192" s="229" t="s">
        <v>1885</v>
      </c>
      <c r="G192" s="229"/>
      <c r="H192" s="229"/>
      <c r="I192" s="229"/>
      <c r="J192" s="230" t="s">
        <v>372</v>
      </c>
      <c r="K192" s="231">
        <v>1</v>
      </c>
      <c r="L192" s="232">
        <v>0</v>
      </c>
      <c r="M192" s="233"/>
      <c r="N192" s="234">
        <f>ROUND(L192*K192,2)</f>
        <v>0</v>
      </c>
      <c r="O192" s="234"/>
      <c r="P192" s="234"/>
      <c r="Q192" s="234"/>
      <c r="R192" s="47"/>
      <c r="T192" s="235" t="s">
        <v>22</v>
      </c>
      <c r="U192" s="55" t="s">
        <v>49</v>
      </c>
      <c r="V192" s="46"/>
      <c r="W192" s="236">
        <f>V192*K192</f>
        <v>0</v>
      </c>
      <c r="X192" s="236">
        <v>0</v>
      </c>
      <c r="Y192" s="236">
        <f>X192*K192</f>
        <v>0</v>
      </c>
      <c r="Z192" s="236">
        <v>0</v>
      </c>
      <c r="AA192" s="237">
        <f>Z192*K192</f>
        <v>0</v>
      </c>
      <c r="AR192" s="21" t="s">
        <v>268</v>
      </c>
      <c r="AT192" s="21" t="s">
        <v>220</v>
      </c>
      <c r="AU192" s="21" t="s">
        <v>93</v>
      </c>
      <c r="AY192" s="21" t="s">
        <v>219</v>
      </c>
      <c r="BE192" s="152">
        <f>IF(U192="základní",N192,0)</f>
        <v>0</v>
      </c>
      <c r="BF192" s="152">
        <f>IF(U192="snížená",N192,0)</f>
        <v>0</v>
      </c>
      <c r="BG192" s="152">
        <f>IF(U192="zákl. přenesená",N192,0)</f>
        <v>0</v>
      </c>
      <c r="BH192" s="152">
        <f>IF(U192="sníž. přenesená",N192,0)</f>
        <v>0</v>
      </c>
      <c r="BI192" s="152">
        <f>IF(U192="nulová",N192,0)</f>
        <v>0</v>
      </c>
      <c r="BJ192" s="21" t="s">
        <v>40</v>
      </c>
      <c r="BK192" s="152">
        <f>ROUND(L192*K192,2)</f>
        <v>0</v>
      </c>
      <c r="BL192" s="21" t="s">
        <v>268</v>
      </c>
      <c r="BM192" s="21" t="s">
        <v>1886</v>
      </c>
    </row>
    <row r="193" s="1" customFormat="1" ht="16.5" customHeight="1">
      <c r="B193" s="45"/>
      <c r="C193" s="227" t="s">
        <v>523</v>
      </c>
      <c r="D193" s="227" t="s">
        <v>220</v>
      </c>
      <c r="E193" s="228" t="s">
        <v>1887</v>
      </c>
      <c r="F193" s="229" t="s">
        <v>1888</v>
      </c>
      <c r="G193" s="229"/>
      <c r="H193" s="229"/>
      <c r="I193" s="229"/>
      <c r="J193" s="230" t="s">
        <v>372</v>
      </c>
      <c r="K193" s="231">
        <v>30</v>
      </c>
      <c r="L193" s="232">
        <v>0</v>
      </c>
      <c r="M193" s="233"/>
      <c r="N193" s="234">
        <f>ROUND(L193*K193,2)</f>
        <v>0</v>
      </c>
      <c r="O193" s="234"/>
      <c r="P193" s="234"/>
      <c r="Q193" s="234"/>
      <c r="R193" s="47"/>
      <c r="T193" s="235" t="s">
        <v>22</v>
      </c>
      <c r="U193" s="55" t="s">
        <v>49</v>
      </c>
      <c r="V193" s="46"/>
      <c r="W193" s="236">
        <f>V193*K193</f>
        <v>0</v>
      </c>
      <c r="X193" s="236">
        <v>0</v>
      </c>
      <c r="Y193" s="236">
        <f>X193*K193</f>
        <v>0</v>
      </c>
      <c r="Z193" s="236">
        <v>0</v>
      </c>
      <c r="AA193" s="237">
        <f>Z193*K193</f>
        <v>0</v>
      </c>
      <c r="AR193" s="21" t="s">
        <v>268</v>
      </c>
      <c r="AT193" s="21" t="s">
        <v>220</v>
      </c>
      <c r="AU193" s="21" t="s">
        <v>93</v>
      </c>
      <c r="AY193" s="21" t="s">
        <v>219</v>
      </c>
      <c r="BE193" s="152">
        <f>IF(U193="základní",N193,0)</f>
        <v>0</v>
      </c>
      <c r="BF193" s="152">
        <f>IF(U193="snížená",N193,0)</f>
        <v>0</v>
      </c>
      <c r="BG193" s="152">
        <f>IF(U193="zákl. přenesená",N193,0)</f>
        <v>0</v>
      </c>
      <c r="BH193" s="152">
        <f>IF(U193="sníž. přenesená",N193,0)</f>
        <v>0</v>
      </c>
      <c r="BI193" s="152">
        <f>IF(U193="nulová",N193,0)</f>
        <v>0</v>
      </c>
      <c r="BJ193" s="21" t="s">
        <v>40</v>
      </c>
      <c r="BK193" s="152">
        <f>ROUND(L193*K193,2)</f>
        <v>0</v>
      </c>
      <c r="BL193" s="21" t="s">
        <v>268</v>
      </c>
      <c r="BM193" s="21" t="s">
        <v>1889</v>
      </c>
    </row>
    <row r="194" s="1" customFormat="1" ht="25.5" customHeight="1">
      <c r="B194" s="45"/>
      <c r="C194" s="227" t="s">
        <v>527</v>
      </c>
      <c r="D194" s="227" t="s">
        <v>220</v>
      </c>
      <c r="E194" s="228" t="s">
        <v>1890</v>
      </c>
      <c r="F194" s="229" t="s">
        <v>1891</v>
      </c>
      <c r="G194" s="229"/>
      <c r="H194" s="229"/>
      <c r="I194" s="229"/>
      <c r="J194" s="230" t="s">
        <v>372</v>
      </c>
      <c r="K194" s="231">
        <v>1</v>
      </c>
      <c r="L194" s="232">
        <v>0</v>
      </c>
      <c r="M194" s="233"/>
      <c r="N194" s="234">
        <f>ROUND(L194*K194,2)</f>
        <v>0</v>
      </c>
      <c r="O194" s="234"/>
      <c r="P194" s="234"/>
      <c r="Q194" s="234"/>
      <c r="R194" s="47"/>
      <c r="T194" s="235" t="s">
        <v>22</v>
      </c>
      <c r="U194" s="55" t="s">
        <v>49</v>
      </c>
      <c r="V194" s="46"/>
      <c r="W194" s="236">
        <f>V194*K194</f>
        <v>0</v>
      </c>
      <c r="X194" s="236">
        <v>0</v>
      </c>
      <c r="Y194" s="236">
        <f>X194*K194</f>
        <v>0</v>
      </c>
      <c r="Z194" s="236">
        <v>0</v>
      </c>
      <c r="AA194" s="237">
        <f>Z194*K194</f>
        <v>0</v>
      </c>
      <c r="AR194" s="21" t="s">
        <v>268</v>
      </c>
      <c r="AT194" s="21" t="s">
        <v>220</v>
      </c>
      <c r="AU194" s="21" t="s">
        <v>93</v>
      </c>
      <c r="AY194" s="21" t="s">
        <v>219</v>
      </c>
      <c r="BE194" s="152">
        <f>IF(U194="základní",N194,0)</f>
        <v>0</v>
      </c>
      <c r="BF194" s="152">
        <f>IF(U194="snížená",N194,0)</f>
        <v>0</v>
      </c>
      <c r="BG194" s="152">
        <f>IF(U194="zákl. přenesená",N194,0)</f>
        <v>0</v>
      </c>
      <c r="BH194" s="152">
        <f>IF(U194="sníž. přenesená",N194,0)</f>
        <v>0</v>
      </c>
      <c r="BI194" s="152">
        <f>IF(U194="nulová",N194,0)</f>
        <v>0</v>
      </c>
      <c r="BJ194" s="21" t="s">
        <v>40</v>
      </c>
      <c r="BK194" s="152">
        <f>ROUND(L194*K194,2)</f>
        <v>0</v>
      </c>
      <c r="BL194" s="21" t="s">
        <v>268</v>
      </c>
      <c r="BM194" s="21" t="s">
        <v>1892</v>
      </c>
    </row>
    <row r="195" s="1" customFormat="1" ht="25.5" customHeight="1">
      <c r="B195" s="45"/>
      <c r="C195" s="227" t="s">
        <v>531</v>
      </c>
      <c r="D195" s="227" t="s">
        <v>220</v>
      </c>
      <c r="E195" s="228" t="s">
        <v>1893</v>
      </c>
      <c r="F195" s="229" t="s">
        <v>1894</v>
      </c>
      <c r="G195" s="229"/>
      <c r="H195" s="229"/>
      <c r="I195" s="229"/>
      <c r="J195" s="230" t="s">
        <v>372</v>
      </c>
      <c r="K195" s="231">
        <v>1</v>
      </c>
      <c r="L195" s="232">
        <v>0</v>
      </c>
      <c r="M195" s="233"/>
      <c r="N195" s="234">
        <f>ROUND(L195*K195,2)</f>
        <v>0</v>
      </c>
      <c r="O195" s="234"/>
      <c r="P195" s="234"/>
      <c r="Q195" s="234"/>
      <c r="R195" s="47"/>
      <c r="T195" s="235" t="s">
        <v>22</v>
      </c>
      <c r="U195" s="55" t="s">
        <v>49</v>
      </c>
      <c r="V195" s="46"/>
      <c r="W195" s="236">
        <f>V195*K195</f>
        <v>0</v>
      </c>
      <c r="X195" s="236">
        <v>0</v>
      </c>
      <c r="Y195" s="236">
        <f>X195*K195</f>
        <v>0</v>
      </c>
      <c r="Z195" s="236">
        <v>0</v>
      </c>
      <c r="AA195" s="237">
        <f>Z195*K195</f>
        <v>0</v>
      </c>
      <c r="AR195" s="21" t="s">
        <v>268</v>
      </c>
      <c r="AT195" s="21" t="s">
        <v>220</v>
      </c>
      <c r="AU195" s="21" t="s">
        <v>93</v>
      </c>
      <c r="AY195" s="21" t="s">
        <v>219</v>
      </c>
      <c r="BE195" s="152">
        <f>IF(U195="základní",N195,0)</f>
        <v>0</v>
      </c>
      <c r="BF195" s="152">
        <f>IF(U195="snížená",N195,0)</f>
        <v>0</v>
      </c>
      <c r="BG195" s="152">
        <f>IF(U195="zákl. přenesená",N195,0)</f>
        <v>0</v>
      </c>
      <c r="BH195" s="152">
        <f>IF(U195="sníž. přenesená",N195,0)</f>
        <v>0</v>
      </c>
      <c r="BI195" s="152">
        <f>IF(U195="nulová",N195,0)</f>
        <v>0</v>
      </c>
      <c r="BJ195" s="21" t="s">
        <v>40</v>
      </c>
      <c r="BK195" s="152">
        <f>ROUND(L195*K195,2)</f>
        <v>0</v>
      </c>
      <c r="BL195" s="21" t="s">
        <v>268</v>
      </c>
      <c r="BM195" s="21" t="s">
        <v>1895</v>
      </c>
    </row>
    <row r="196" s="1" customFormat="1" ht="38.25" customHeight="1">
      <c r="B196" s="45"/>
      <c r="C196" s="227" t="s">
        <v>535</v>
      </c>
      <c r="D196" s="227" t="s">
        <v>220</v>
      </c>
      <c r="E196" s="228" t="s">
        <v>1896</v>
      </c>
      <c r="F196" s="229" t="s">
        <v>1897</v>
      </c>
      <c r="G196" s="229"/>
      <c r="H196" s="229"/>
      <c r="I196" s="229"/>
      <c r="J196" s="230" t="s">
        <v>372</v>
      </c>
      <c r="K196" s="231">
        <v>1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22</v>
      </c>
      <c r="U196" s="55" t="s">
        <v>49</v>
      </c>
      <c r="V196" s="46"/>
      <c r="W196" s="236">
        <f>V196*K196</f>
        <v>0</v>
      </c>
      <c r="X196" s="236">
        <v>0</v>
      </c>
      <c r="Y196" s="236">
        <f>X196*K196</f>
        <v>0</v>
      </c>
      <c r="Z196" s="236">
        <v>0</v>
      </c>
      <c r="AA196" s="237">
        <f>Z196*K196</f>
        <v>0</v>
      </c>
      <c r="AR196" s="21" t="s">
        <v>268</v>
      </c>
      <c r="AT196" s="21" t="s">
        <v>220</v>
      </c>
      <c r="AU196" s="21" t="s">
        <v>93</v>
      </c>
      <c r="AY196" s="21" t="s">
        <v>219</v>
      </c>
      <c r="BE196" s="152">
        <f>IF(U196="základní",N196,0)</f>
        <v>0</v>
      </c>
      <c r="BF196" s="152">
        <f>IF(U196="snížená",N196,0)</f>
        <v>0</v>
      </c>
      <c r="BG196" s="152">
        <f>IF(U196="zákl. přenesená",N196,0)</f>
        <v>0</v>
      </c>
      <c r="BH196" s="152">
        <f>IF(U196="sníž. přenesená",N196,0)</f>
        <v>0</v>
      </c>
      <c r="BI196" s="152">
        <f>IF(U196="nulová",N196,0)</f>
        <v>0</v>
      </c>
      <c r="BJ196" s="21" t="s">
        <v>40</v>
      </c>
      <c r="BK196" s="152">
        <f>ROUND(L196*K196,2)</f>
        <v>0</v>
      </c>
      <c r="BL196" s="21" t="s">
        <v>268</v>
      </c>
      <c r="BM196" s="21" t="s">
        <v>1898</v>
      </c>
    </row>
    <row r="197" s="1" customFormat="1" ht="25.5" customHeight="1">
      <c r="B197" s="45"/>
      <c r="C197" s="227" t="s">
        <v>540</v>
      </c>
      <c r="D197" s="227" t="s">
        <v>220</v>
      </c>
      <c r="E197" s="228" t="s">
        <v>1899</v>
      </c>
      <c r="F197" s="229" t="s">
        <v>1900</v>
      </c>
      <c r="G197" s="229"/>
      <c r="H197" s="229"/>
      <c r="I197" s="229"/>
      <c r="J197" s="230" t="s">
        <v>372</v>
      </c>
      <c r="K197" s="231">
        <v>1</v>
      </c>
      <c r="L197" s="232">
        <v>0</v>
      </c>
      <c r="M197" s="233"/>
      <c r="N197" s="234">
        <f>ROUND(L197*K197,2)</f>
        <v>0</v>
      </c>
      <c r="O197" s="234"/>
      <c r="P197" s="234"/>
      <c r="Q197" s="234"/>
      <c r="R197" s="47"/>
      <c r="T197" s="235" t="s">
        <v>22</v>
      </c>
      <c r="U197" s="55" t="s">
        <v>49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268</v>
      </c>
      <c r="AT197" s="21" t="s">
        <v>220</v>
      </c>
      <c r="AU197" s="21" t="s">
        <v>93</v>
      </c>
      <c r="AY197" s="21" t="s">
        <v>219</v>
      </c>
      <c r="BE197" s="152">
        <f>IF(U197="základní",N197,0)</f>
        <v>0</v>
      </c>
      <c r="BF197" s="152">
        <f>IF(U197="snížená",N197,0)</f>
        <v>0</v>
      </c>
      <c r="BG197" s="152">
        <f>IF(U197="zákl. přenesená",N197,0)</f>
        <v>0</v>
      </c>
      <c r="BH197" s="152">
        <f>IF(U197="sníž. přenesená",N197,0)</f>
        <v>0</v>
      </c>
      <c r="BI197" s="152">
        <f>IF(U197="nulová",N197,0)</f>
        <v>0</v>
      </c>
      <c r="BJ197" s="21" t="s">
        <v>40</v>
      </c>
      <c r="BK197" s="152">
        <f>ROUND(L197*K197,2)</f>
        <v>0</v>
      </c>
      <c r="BL197" s="21" t="s">
        <v>268</v>
      </c>
      <c r="BM197" s="21" t="s">
        <v>1901</v>
      </c>
    </row>
    <row r="198" s="1" customFormat="1" ht="38.25" customHeight="1">
      <c r="B198" s="45"/>
      <c r="C198" s="227" t="s">
        <v>544</v>
      </c>
      <c r="D198" s="227" t="s">
        <v>220</v>
      </c>
      <c r="E198" s="228" t="s">
        <v>1902</v>
      </c>
      <c r="F198" s="229" t="s">
        <v>1903</v>
      </c>
      <c r="G198" s="229"/>
      <c r="H198" s="229"/>
      <c r="I198" s="229"/>
      <c r="J198" s="230" t="s">
        <v>372</v>
      </c>
      <c r="K198" s="231">
        <v>1</v>
      </c>
      <c r="L198" s="232">
        <v>0</v>
      </c>
      <c r="M198" s="233"/>
      <c r="N198" s="234">
        <f>ROUND(L198*K198,2)</f>
        <v>0</v>
      </c>
      <c r="O198" s="234"/>
      <c r="P198" s="234"/>
      <c r="Q198" s="234"/>
      <c r="R198" s="47"/>
      <c r="T198" s="235" t="s">
        <v>22</v>
      </c>
      <c r="U198" s="55" t="s">
        <v>49</v>
      </c>
      <c r="V198" s="46"/>
      <c r="W198" s="236">
        <f>V198*K198</f>
        <v>0</v>
      </c>
      <c r="X198" s="236">
        <v>0</v>
      </c>
      <c r="Y198" s="236">
        <f>X198*K198</f>
        <v>0</v>
      </c>
      <c r="Z198" s="236">
        <v>0</v>
      </c>
      <c r="AA198" s="237">
        <f>Z198*K198</f>
        <v>0</v>
      </c>
      <c r="AR198" s="21" t="s">
        <v>268</v>
      </c>
      <c r="AT198" s="21" t="s">
        <v>220</v>
      </c>
      <c r="AU198" s="21" t="s">
        <v>93</v>
      </c>
      <c r="AY198" s="21" t="s">
        <v>219</v>
      </c>
      <c r="BE198" s="152">
        <f>IF(U198="základní",N198,0)</f>
        <v>0</v>
      </c>
      <c r="BF198" s="152">
        <f>IF(U198="snížená",N198,0)</f>
        <v>0</v>
      </c>
      <c r="BG198" s="152">
        <f>IF(U198="zákl. přenesená",N198,0)</f>
        <v>0</v>
      </c>
      <c r="BH198" s="152">
        <f>IF(U198="sníž. přenesená",N198,0)</f>
        <v>0</v>
      </c>
      <c r="BI198" s="152">
        <f>IF(U198="nulová",N198,0)</f>
        <v>0</v>
      </c>
      <c r="BJ198" s="21" t="s">
        <v>40</v>
      </c>
      <c r="BK198" s="152">
        <f>ROUND(L198*K198,2)</f>
        <v>0</v>
      </c>
      <c r="BL198" s="21" t="s">
        <v>268</v>
      </c>
      <c r="BM198" s="21" t="s">
        <v>1904</v>
      </c>
    </row>
    <row r="199" s="1" customFormat="1" ht="38.25" customHeight="1">
      <c r="B199" s="45"/>
      <c r="C199" s="227" t="s">
        <v>548</v>
      </c>
      <c r="D199" s="227" t="s">
        <v>220</v>
      </c>
      <c r="E199" s="228" t="s">
        <v>1905</v>
      </c>
      <c r="F199" s="229" t="s">
        <v>1906</v>
      </c>
      <c r="G199" s="229"/>
      <c r="H199" s="229"/>
      <c r="I199" s="229"/>
      <c r="J199" s="230" t="s">
        <v>372</v>
      </c>
      <c r="K199" s="231">
        <v>2</v>
      </c>
      <c r="L199" s="232">
        <v>0</v>
      </c>
      <c r="M199" s="233"/>
      <c r="N199" s="234">
        <f>ROUND(L199*K199,2)</f>
        <v>0</v>
      </c>
      <c r="O199" s="234"/>
      <c r="P199" s="234"/>
      <c r="Q199" s="234"/>
      <c r="R199" s="47"/>
      <c r="T199" s="235" t="s">
        <v>22</v>
      </c>
      <c r="U199" s="55" t="s">
        <v>49</v>
      </c>
      <c r="V199" s="46"/>
      <c r="W199" s="236">
        <f>V199*K199</f>
        <v>0</v>
      </c>
      <c r="X199" s="236">
        <v>0</v>
      </c>
      <c r="Y199" s="236">
        <f>X199*K199</f>
        <v>0</v>
      </c>
      <c r="Z199" s="236">
        <v>0</v>
      </c>
      <c r="AA199" s="237">
        <f>Z199*K199</f>
        <v>0</v>
      </c>
      <c r="AR199" s="21" t="s">
        <v>268</v>
      </c>
      <c r="AT199" s="21" t="s">
        <v>220</v>
      </c>
      <c r="AU199" s="21" t="s">
        <v>93</v>
      </c>
      <c r="AY199" s="21" t="s">
        <v>219</v>
      </c>
      <c r="BE199" s="152">
        <f>IF(U199="základní",N199,0)</f>
        <v>0</v>
      </c>
      <c r="BF199" s="152">
        <f>IF(U199="snížená",N199,0)</f>
        <v>0</v>
      </c>
      <c r="BG199" s="152">
        <f>IF(U199="zákl. přenesená",N199,0)</f>
        <v>0</v>
      </c>
      <c r="BH199" s="152">
        <f>IF(U199="sníž. přenesená",N199,0)</f>
        <v>0</v>
      </c>
      <c r="BI199" s="152">
        <f>IF(U199="nulová",N199,0)</f>
        <v>0</v>
      </c>
      <c r="BJ199" s="21" t="s">
        <v>40</v>
      </c>
      <c r="BK199" s="152">
        <f>ROUND(L199*K199,2)</f>
        <v>0</v>
      </c>
      <c r="BL199" s="21" t="s">
        <v>268</v>
      </c>
      <c r="BM199" s="21" t="s">
        <v>1907</v>
      </c>
    </row>
    <row r="200" s="1" customFormat="1" ht="25.5" customHeight="1">
      <c r="B200" s="45"/>
      <c r="C200" s="227" t="s">
        <v>552</v>
      </c>
      <c r="D200" s="227" t="s">
        <v>220</v>
      </c>
      <c r="E200" s="228" t="s">
        <v>1908</v>
      </c>
      <c r="F200" s="229" t="s">
        <v>1909</v>
      </c>
      <c r="G200" s="229"/>
      <c r="H200" s="229"/>
      <c r="I200" s="229"/>
      <c r="J200" s="230" t="s">
        <v>372</v>
      </c>
      <c r="K200" s="231">
        <v>3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22</v>
      </c>
      <c r="U200" s="55" t="s">
        <v>49</v>
      </c>
      <c r="V200" s="46"/>
      <c r="W200" s="236">
        <f>V200*K200</f>
        <v>0</v>
      </c>
      <c r="X200" s="236">
        <v>0</v>
      </c>
      <c r="Y200" s="236">
        <f>X200*K200</f>
        <v>0</v>
      </c>
      <c r="Z200" s="236">
        <v>0</v>
      </c>
      <c r="AA200" s="237">
        <f>Z200*K200</f>
        <v>0</v>
      </c>
      <c r="AR200" s="21" t="s">
        <v>268</v>
      </c>
      <c r="AT200" s="21" t="s">
        <v>220</v>
      </c>
      <c r="AU200" s="21" t="s">
        <v>93</v>
      </c>
      <c r="AY200" s="21" t="s">
        <v>219</v>
      </c>
      <c r="BE200" s="152">
        <f>IF(U200="základní",N200,0)</f>
        <v>0</v>
      </c>
      <c r="BF200" s="152">
        <f>IF(U200="snížená",N200,0)</f>
        <v>0</v>
      </c>
      <c r="BG200" s="152">
        <f>IF(U200="zákl. přenesená",N200,0)</f>
        <v>0</v>
      </c>
      <c r="BH200" s="152">
        <f>IF(U200="sníž. přenesená",N200,0)</f>
        <v>0</v>
      </c>
      <c r="BI200" s="152">
        <f>IF(U200="nulová",N200,0)</f>
        <v>0</v>
      </c>
      <c r="BJ200" s="21" t="s">
        <v>40</v>
      </c>
      <c r="BK200" s="152">
        <f>ROUND(L200*K200,2)</f>
        <v>0</v>
      </c>
      <c r="BL200" s="21" t="s">
        <v>268</v>
      </c>
      <c r="BM200" s="21" t="s">
        <v>1910</v>
      </c>
    </row>
    <row r="201" s="1" customFormat="1" ht="25.5" customHeight="1">
      <c r="B201" s="45"/>
      <c r="C201" s="227" t="s">
        <v>556</v>
      </c>
      <c r="D201" s="227" t="s">
        <v>220</v>
      </c>
      <c r="E201" s="228" t="s">
        <v>1911</v>
      </c>
      <c r="F201" s="229" t="s">
        <v>1912</v>
      </c>
      <c r="G201" s="229"/>
      <c r="H201" s="229"/>
      <c r="I201" s="229"/>
      <c r="J201" s="230" t="s">
        <v>239</v>
      </c>
      <c r="K201" s="231">
        <v>0.436</v>
      </c>
      <c r="L201" s="232">
        <v>0</v>
      </c>
      <c r="M201" s="233"/>
      <c r="N201" s="234">
        <f>ROUND(L201*K201,2)</f>
        <v>0</v>
      </c>
      <c r="O201" s="234"/>
      <c r="P201" s="234"/>
      <c r="Q201" s="234"/>
      <c r="R201" s="47"/>
      <c r="T201" s="235" t="s">
        <v>22</v>
      </c>
      <c r="U201" s="55" t="s">
        <v>49</v>
      </c>
      <c r="V201" s="46"/>
      <c r="W201" s="236">
        <f>V201*K201</f>
        <v>0</v>
      </c>
      <c r="X201" s="236">
        <v>0</v>
      </c>
      <c r="Y201" s="236">
        <f>X201*K201</f>
        <v>0</v>
      </c>
      <c r="Z201" s="236">
        <v>0</v>
      </c>
      <c r="AA201" s="237">
        <f>Z201*K201</f>
        <v>0</v>
      </c>
      <c r="AR201" s="21" t="s">
        <v>268</v>
      </c>
      <c r="AT201" s="21" t="s">
        <v>220</v>
      </c>
      <c r="AU201" s="21" t="s">
        <v>93</v>
      </c>
      <c r="AY201" s="21" t="s">
        <v>219</v>
      </c>
      <c r="BE201" s="152">
        <f>IF(U201="základní",N201,0)</f>
        <v>0</v>
      </c>
      <c r="BF201" s="152">
        <f>IF(U201="snížená",N201,0)</f>
        <v>0</v>
      </c>
      <c r="BG201" s="152">
        <f>IF(U201="zákl. přenesená",N201,0)</f>
        <v>0</v>
      </c>
      <c r="BH201" s="152">
        <f>IF(U201="sníž. přenesená",N201,0)</f>
        <v>0</v>
      </c>
      <c r="BI201" s="152">
        <f>IF(U201="nulová",N201,0)</f>
        <v>0</v>
      </c>
      <c r="BJ201" s="21" t="s">
        <v>40</v>
      </c>
      <c r="BK201" s="152">
        <f>ROUND(L201*K201,2)</f>
        <v>0</v>
      </c>
      <c r="BL201" s="21" t="s">
        <v>268</v>
      </c>
      <c r="BM201" s="21" t="s">
        <v>1913</v>
      </c>
    </row>
    <row r="202" s="1" customFormat="1" ht="25.5" customHeight="1">
      <c r="B202" s="45"/>
      <c r="C202" s="227" t="s">
        <v>560</v>
      </c>
      <c r="D202" s="227" t="s">
        <v>220</v>
      </c>
      <c r="E202" s="228" t="s">
        <v>1914</v>
      </c>
      <c r="F202" s="229" t="s">
        <v>1915</v>
      </c>
      <c r="G202" s="229"/>
      <c r="H202" s="229"/>
      <c r="I202" s="229"/>
      <c r="J202" s="230" t="s">
        <v>239</v>
      </c>
      <c r="K202" s="231">
        <v>0.436</v>
      </c>
      <c r="L202" s="232">
        <v>0</v>
      </c>
      <c r="M202" s="233"/>
      <c r="N202" s="234">
        <f>ROUND(L202*K202,2)</f>
        <v>0</v>
      </c>
      <c r="O202" s="234"/>
      <c r="P202" s="234"/>
      <c r="Q202" s="234"/>
      <c r="R202" s="47"/>
      <c r="T202" s="235" t="s">
        <v>22</v>
      </c>
      <c r="U202" s="55" t="s">
        <v>49</v>
      </c>
      <c r="V202" s="46"/>
      <c r="W202" s="236">
        <f>V202*K202</f>
        <v>0</v>
      </c>
      <c r="X202" s="236">
        <v>0</v>
      </c>
      <c r="Y202" s="236">
        <f>X202*K202</f>
        <v>0</v>
      </c>
      <c r="Z202" s="236">
        <v>0</v>
      </c>
      <c r="AA202" s="237">
        <f>Z202*K202</f>
        <v>0</v>
      </c>
      <c r="AR202" s="21" t="s">
        <v>268</v>
      </c>
      <c r="AT202" s="21" t="s">
        <v>220</v>
      </c>
      <c r="AU202" s="21" t="s">
        <v>93</v>
      </c>
      <c r="AY202" s="21" t="s">
        <v>219</v>
      </c>
      <c r="BE202" s="152">
        <f>IF(U202="základní",N202,0)</f>
        <v>0</v>
      </c>
      <c r="BF202" s="152">
        <f>IF(U202="snížená",N202,0)</f>
        <v>0</v>
      </c>
      <c r="BG202" s="152">
        <f>IF(U202="zákl. přenesená",N202,0)</f>
        <v>0</v>
      </c>
      <c r="BH202" s="152">
        <f>IF(U202="sníž. přenesená",N202,0)</f>
        <v>0</v>
      </c>
      <c r="BI202" s="152">
        <f>IF(U202="nulová",N202,0)</f>
        <v>0</v>
      </c>
      <c r="BJ202" s="21" t="s">
        <v>40</v>
      </c>
      <c r="BK202" s="152">
        <f>ROUND(L202*K202,2)</f>
        <v>0</v>
      </c>
      <c r="BL202" s="21" t="s">
        <v>268</v>
      </c>
      <c r="BM202" s="21" t="s">
        <v>1916</v>
      </c>
    </row>
    <row r="203" s="10" customFormat="1" ht="29.88" customHeight="1">
      <c r="B203" s="213"/>
      <c r="C203" s="214"/>
      <c r="D203" s="224" t="s">
        <v>1707</v>
      </c>
      <c r="E203" s="224"/>
      <c r="F203" s="224"/>
      <c r="G203" s="224"/>
      <c r="H203" s="224"/>
      <c r="I203" s="224"/>
      <c r="J203" s="224"/>
      <c r="K203" s="224"/>
      <c r="L203" s="224"/>
      <c r="M203" s="224"/>
      <c r="N203" s="238">
        <f>BK203</f>
        <v>0</v>
      </c>
      <c r="O203" s="239"/>
      <c r="P203" s="239"/>
      <c r="Q203" s="239"/>
      <c r="R203" s="217"/>
      <c r="T203" s="218"/>
      <c r="U203" s="214"/>
      <c r="V203" s="214"/>
      <c r="W203" s="219">
        <f>SUM(W204:W224)</f>
        <v>0</v>
      </c>
      <c r="X203" s="214"/>
      <c r="Y203" s="219">
        <f>SUM(Y204:Y224)</f>
        <v>0.21028</v>
      </c>
      <c r="Z203" s="214"/>
      <c r="AA203" s="220">
        <f>SUM(AA204:AA224)</f>
        <v>0</v>
      </c>
      <c r="AR203" s="221" t="s">
        <v>93</v>
      </c>
      <c r="AT203" s="222" t="s">
        <v>83</v>
      </c>
      <c r="AU203" s="222" t="s">
        <v>40</v>
      </c>
      <c r="AY203" s="221" t="s">
        <v>219</v>
      </c>
      <c r="BK203" s="223">
        <f>SUM(BK204:BK224)</f>
        <v>0</v>
      </c>
    </row>
    <row r="204" s="1" customFormat="1" ht="25.5" customHeight="1">
      <c r="B204" s="45"/>
      <c r="C204" s="227" t="s">
        <v>564</v>
      </c>
      <c r="D204" s="227" t="s">
        <v>220</v>
      </c>
      <c r="E204" s="228" t="s">
        <v>1917</v>
      </c>
      <c r="F204" s="229" t="s">
        <v>1918</v>
      </c>
      <c r="G204" s="229"/>
      <c r="H204" s="229"/>
      <c r="I204" s="229"/>
      <c r="J204" s="230" t="s">
        <v>429</v>
      </c>
      <c r="K204" s="231">
        <v>30</v>
      </c>
      <c r="L204" s="232">
        <v>0</v>
      </c>
      <c r="M204" s="233"/>
      <c r="N204" s="234">
        <f>ROUND(L204*K204,2)</f>
        <v>0</v>
      </c>
      <c r="O204" s="234"/>
      <c r="P204" s="234"/>
      <c r="Q204" s="234"/>
      <c r="R204" s="47"/>
      <c r="T204" s="235" t="s">
        <v>22</v>
      </c>
      <c r="U204" s="55" t="s">
        <v>49</v>
      </c>
      <c r="V204" s="46"/>
      <c r="W204" s="236">
        <f>V204*K204</f>
        <v>0</v>
      </c>
      <c r="X204" s="236">
        <v>0</v>
      </c>
      <c r="Y204" s="236">
        <f>X204*K204</f>
        <v>0</v>
      </c>
      <c r="Z204" s="236">
        <v>0</v>
      </c>
      <c r="AA204" s="237">
        <f>Z204*K204</f>
        <v>0</v>
      </c>
      <c r="AR204" s="21" t="s">
        <v>268</v>
      </c>
      <c r="AT204" s="21" t="s">
        <v>220</v>
      </c>
      <c r="AU204" s="21" t="s">
        <v>93</v>
      </c>
      <c r="AY204" s="21" t="s">
        <v>219</v>
      </c>
      <c r="BE204" s="152">
        <f>IF(U204="základní",N204,0)</f>
        <v>0</v>
      </c>
      <c r="BF204" s="152">
        <f>IF(U204="snížená",N204,0)</f>
        <v>0</v>
      </c>
      <c r="BG204" s="152">
        <f>IF(U204="zákl. přenesená",N204,0)</f>
        <v>0</v>
      </c>
      <c r="BH204" s="152">
        <f>IF(U204="sníž. přenesená",N204,0)</f>
        <v>0</v>
      </c>
      <c r="BI204" s="152">
        <f>IF(U204="nulová",N204,0)</f>
        <v>0</v>
      </c>
      <c r="BJ204" s="21" t="s">
        <v>40</v>
      </c>
      <c r="BK204" s="152">
        <f>ROUND(L204*K204,2)</f>
        <v>0</v>
      </c>
      <c r="BL204" s="21" t="s">
        <v>268</v>
      </c>
      <c r="BM204" s="21" t="s">
        <v>1919</v>
      </c>
    </row>
    <row r="205" s="1" customFormat="1" ht="25.5" customHeight="1">
      <c r="B205" s="45"/>
      <c r="C205" s="227" t="s">
        <v>568</v>
      </c>
      <c r="D205" s="227" t="s">
        <v>220</v>
      </c>
      <c r="E205" s="228" t="s">
        <v>1920</v>
      </c>
      <c r="F205" s="229" t="s">
        <v>1921</v>
      </c>
      <c r="G205" s="229"/>
      <c r="H205" s="229"/>
      <c r="I205" s="229"/>
      <c r="J205" s="230" t="s">
        <v>429</v>
      </c>
      <c r="K205" s="231">
        <v>112.2</v>
      </c>
      <c r="L205" s="232">
        <v>0</v>
      </c>
      <c r="M205" s="233"/>
      <c r="N205" s="234">
        <f>ROUND(L205*K205,2)</f>
        <v>0</v>
      </c>
      <c r="O205" s="234"/>
      <c r="P205" s="234"/>
      <c r="Q205" s="234"/>
      <c r="R205" s="47"/>
      <c r="T205" s="235" t="s">
        <v>22</v>
      </c>
      <c r="U205" s="55" t="s">
        <v>49</v>
      </c>
      <c r="V205" s="46"/>
      <c r="W205" s="236">
        <f>V205*K205</f>
        <v>0</v>
      </c>
      <c r="X205" s="236">
        <v>0</v>
      </c>
      <c r="Y205" s="236">
        <f>X205*K205</f>
        <v>0</v>
      </c>
      <c r="Z205" s="236">
        <v>0</v>
      </c>
      <c r="AA205" s="237">
        <f>Z205*K205</f>
        <v>0</v>
      </c>
      <c r="AR205" s="21" t="s">
        <v>268</v>
      </c>
      <c r="AT205" s="21" t="s">
        <v>220</v>
      </c>
      <c r="AU205" s="21" t="s">
        <v>93</v>
      </c>
      <c r="AY205" s="21" t="s">
        <v>219</v>
      </c>
      <c r="BE205" s="152">
        <f>IF(U205="základní",N205,0)</f>
        <v>0</v>
      </c>
      <c r="BF205" s="152">
        <f>IF(U205="snížená",N205,0)</f>
        <v>0</v>
      </c>
      <c r="BG205" s="152">
        <f>IF(U205="zákl. přenesená",N205,0)</f>
        <v>0</v>
      </c>
      <c r="BH205" s="152">
        <f>IF(U205="sníž. přenesená",N205,0)</f>
        <v>0</v>
      </c>
      <c r="BI205" s="152">
        <f>IF(U205="nulová",N205,0)</f>
        <v>0</v>
      </c>
      <c r="BJ205" s="21" t="s">
        <v>40</v>
      </c>
      <c r="BK205" s="152">
        <f>ROUND(L205*K205,2)</f>
        <v>0</v>
      </c>
      <c r="BL205" s="21" t="s">
        <v>268</v>
      </c>
      <c r="BM205" s="21" t="s">
        <v>1922</v>
      </c>
    </row>
    <row r="206" s="1" customFormat="1" ht="25.5" customHeight="1">
      <c r="B206" s="45"/>
      <c r="C206" s="227" t="s">
        <v>572</v>
      </c>
      <c r="D206" s="227" t="s">
        <v>220</v>
      </c>
      <c r="E206" s="228" t="s">
        <v>1923</v>
      </c>
      <c r="F206" s="229" t="s">
        <v>1924</v>
      </c>
      <c r="G206" s="229"/>
      <c r="H206" s="229"/>
      <c r="I206" s="229"/>
      <c r="J206" s="230" t="s">
        <v>429</v>
      </c>
      <c r="K206" s="231">
        <v>165</v>
      </c>
      <c r="L206" s="232">
        <v>0</v>
      </c>
      <c r="M206" s="233"/>
      <c r="N206" s="234">
        <f>ROUND(L206*K206,2)</f>
        <v>0</v>
      </c>
      <c r="O206" s="234"/>
      <c r="P206" s="234"/>
      <c r="Q206" s="234"/>
      <c r="R206" s="47"/>
      <c r="T206" s="235" t="s">
        <v>22</v>
      </c>
      <c r="U206" s="55" t="s">
        <v>49</v>
      </c>
      <c r="V206" s="46"/>
      <c r="W206" s="236">
        <f>V206*K206</f>
        <v>0</v>
      </c>
      <c r="X206" s="236">
        <v>0</v>
      </c>
      <c r="Y206" s="236">
        <f>X206*K206</f>
        <v>0</v>
      </c>
      <c r="Z206" s="236">
        <v>0</v>
      </c>
      <c r="AA206" s="237">
        <f>Z206*K206</f>
        <v>0</v>
      </c>
      <c r="AR206" s="21" t="s">
        <v>268</v>
      </c>
      <c r="AT206" s="21" t="s">
        <v>220</v>
      </c>
      <c r="AU206" s="21" t="s">
        <v>93</v>
      </c>
      <c r="AY206" s="21" t="s">
        <v>219</v>
      </c>
      <c r="BE206" s="152">
        <f>IF(U206="základní",N206,0)</f>
        <v>0</v>
      </c>
      <c r="BF206" s="152">
        <f>IF(U206="snížená",N206,0)</f>
        <v>0</v>
      </c>
      <c r="BG206" s="152">
        <f>IF(U206="zákl. přenesená",N206,0)</f>
        <v>0</v>
      </c>
      <c r="BH206" s="152">
        <f>IF(U206="sníž. přenesená",N206,0)</f>
        <v>0</v>
      </c>
      <c r="BI206" s="152">
        <f>IF(U206="nulová",N206,0)</f>
        <v>0</v>
      </c>
      <c r="BJ206" s="21" t="s">
        <v>40</v>
      </c>
      <c r="BK206" s="152">
        <f>ROUND(L206*K206,2)</f>
        <v>0</v>
      </c>
      <c r="BL206" s="21" t="s">
        <v>268</v>
      </c>
      <c r="BM206" s="21" t="s">
        <v>1925</v>
      </c>
    </row>
    <row r="207" s="1" customFormat="1" ht="25.5" customHeight="1">
      <c r="B207" s="45"/>
      <c r="C207" s="227" t="s">
        <v>576</v>
      </c>
      <c r="D207" s="227" t="s">
        <v>220</v>
      </c>
      <c r="E207" s="228" t="s">
        <v>1926</v>
      </c>
      <c r="F207" s="229" t="s">
        <v>1927</v>
      </c>
      <c r="G207" s="229"/>
      <c r="H207" s="229"/>
      <c r="I207" s="229"/>
      <c r="J207" s="230" t="s">
        <v>429</v>
      </c>
      <c r="K207" s="231">
        <v>41.799999999999997</v>
      </c>
      <c r="L207" s="232">
        <v>0</v>
      </c>
      <c r="M207" s="233"/>
      <c r="N207" s="234">
        <f>ROUND(L207*K207,2)</f>
        <v>0</v>
      </c>
      <c r="O207" s="234"/>
      <c r="P207" s="234"/>
      <c r="Q207" s="234"/>
      <c r="R207" s="47"/>
      <c r="T207" s="235" t="s">
        <v>22</v>
      </c>
      <c r="U207" s="55" t="s">
        <v>49</v>
      </c>
      <c r="V207" s="46"/>
      <c r="W207" s="236">
        <f>V207*K207</f>
        <v>0</v>
      </c>
      <c r="X207" s="236">
        <v>0</v>
      </c>
      <c r="Y207" s="236">
        <f>X207*K207</f>
        <v>0</v>
      </c>
      <c r="Z207" s="236">
        <v>0</v>
      </c>
      <c r="AA207" s="237">
        <f>Z207*K207</f>
        <v>0</v>
      </c>
      <c r="AR207" s="21" t="s">
        <v>268</v>
      </c>
      <c r="AT207" s="21" t="s">
        <v>220</v>
      </c>
      <c r="AU207" s="21" t="s">
        <v>93</v>
      </c>
      <c r="AY207" s="21" t="s">
        <v>219</v>
      </c>
      <c r="BE207" s="152">
        <f>IF(U207="základní",N207,0)</f>
        <v>0</v>
      </c>
      <c r="BF207" s="152">
        <f>IF(U207="snížená",N207,0)</f>
        <v>0</v>
      </c>
      <c r="BG207" s="152">
        <f>IF(U207="zákl. přenesená",N207,0)</f>
        <v>0</v>
      </c>
      <c r="BH207" s="152">
        <f>IF(U207="sníž. přenesená",N207,0)</f>
        <v>0</v>
      </c>
      <c r="BI207" s="152">
        <f>IF(U207="nulová",N207,0)</f>
        <v>0</v>
      </c>
      <c r="BJ207" s="21" t="s">
        <v>40</v>
      </c>
      <c r="BK207" s="152">
        <f>ROUND(L207*K207,2)</f>
        <v>0</v>
      </c>
      <c r="BL207" s="21" t="s">
        <v>268</v>
      </c>
      <c r="BM207" s="21" t="s">
        <v>1928</v>
      </c>
    </row>
    <row r="208" s="1" customFormat="1" ht="25.5" customHeight="1">
      <c r="B208" s="45"/>
      <c r="C208" s="227" t="s">
        <v>580</v>
      </c>
      <c r="D208" s="227" t="s">
        <v>220</v>
      </c>
      <c r="E208" s="228" t="s">
        <v>1929</v>
      </c>
      <c r="F208" s="229" t="s">
        <v>1930</v>
      </c>
      <c r="G208" s="229"/>
      <c r="H208" s="229"/>
      <c r="I208" s="229"/>
      <c r="J208" s="230" t="s">
        <v>429</v>
      </c>
      <c r="K208" s="231">
        <v>89.099999999999994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22</v>
      </c>
      <c r="U208" s="55" t="s">
        <v>49</v>
      </c>
      <c r="V208" s="46"/>
      <c r="W208" s="236">
        <f>V208*K208</f>
        <v>0</v>
      </c>
      <c r="X208" s="236">
        <v>0</v>
      </c>
      <c r="Y208" s="236">
        <f>X208*K208</f>
        <v>0</v>
      </c>
      <c r="Z208" s="236">
        <v>0</v>
      </c>
      <c r="AA208" s="237">
        <f>Z208*K208</f>
        <v>0</v>
      </c>
      <c r="AR208" s="21" t="s">
        <v>268</v>
      </c>
      <c r="AT208" s="21" t="s">
        <v>220</v>
      </c>
      <c r="AU208" s="21" t="s">
        <v>93</v>
      </c>
      <c r="AY208" s="21" t="s">
        <v>219</v>
      </c>
      <c r="BE208" s="152">
        <f>IF(U208="základní",N208,0)</f>
        <v>0</v>
      </c>
      <c r="BF208" s="152">
        <f>IF(U208="snížená",N208,0)</f>
        <v>0</v>
      </c>
      <c r="BG208" s="152">
        <f>IF(U208="zákl. přenesená",N208,0)</f>
        <v>0</v>
      </c>
      <c r="BH208" s="152">
        <f>IF(U208="sníž. přenesená",N208,0)</f>
        <v>0</v>
      </c>
      <c r="BI208" s="152">
        <f>IF(U208="nulová",N208,0)</f>
        <v>0</v>
      </c>
      <c r="BJ208" s="21" t="s">
        <v>40</v>
      </c>
      <c r="BK208" s="152">
        <f>ROUND(L208*K208,2)</f>
        <v>0</v>
      </c>
      <c r="BL208" s="21" t="s">
        <v>268</v>
      </c>
      <c r="BM208" s="21" t="s">
        <v>1931</v>
      </c>
    </row>
    <row r="209" s="1" customFormat="1" ht="25.5" customHeight="1">
      <c r="B209" s="45"/>
      <c r="C209" s="227" t="s">
        <v>584</v>
      </c>
      <c r="D209" s="227" t="s">
        <v>220</v>
      </c>
      <c r="E209" s="228" t="s">
        <v>1932</v>
      </c>
      <c r="F209" s="229" t="s">
        <v>1933</v>
      </c>
      <c r="G209" s="229"/>
      <c r="H209" s="229"/>
      <c r="I209" s="229"/>
      <c r="J209" s="230" t="s">
        <v>429</v>
      </c>
      <c r="K209" s="231">
        <v>15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22</v>
      </c>
      <c r="U209" s="55" t="s">
        <v>49</v>
      </c>
      <c r="V209" s="46"/>
      <c r="W209" s="236">
        <f>V209*K209</f>
        <v>0</v>
      </c>
      <c r="X209" s="236">
        <v>0</v>
      </c>
      <c r="Y209" s="236">
        <f>X209*K209</f>
        <v>0</v>
      </c>
      <c r="Z209" s="236">
        <v>0</v>
      </c>
      <c r="AA209" s="237">
        <f>Z209*K209</f>
        <v>0</v>
      </c>
      <c r="AR209" s="21" t="s">
        <v>268</v>
      </c>
      <c r="AT209" s="21" t="s">
        <v>220</v>
      </c>
      <c r="AU209" s="21" t="s">
        <v>93</v>
      </c>
      <c r="AY209" s="21" t="s">
        <v>219</v>
      </c>
      <c r="BE209" s="152">
        <f>IF(U209="základní",N209,0)</f>
        <v>0</v>
      </c>
      <c r="BF209" s="152">
        <f>IF(U209="snížená",N209,0)</f>
        <v>0</v>
      </c>
      <c r="BG209" s="152">
        <f>IF(U209="zákl. přenesená",N209,0)</f>
        <v>0</v>
      </c>
      <c r="BH209" s="152">
        <f>IF(U209="sníž. přenesená",N209,0)</f>
        <v>0</v>
      </c>
      <c r="BI209" s="152">
        <f>IF(U209="nulová",N209,0)</f>
        <v>0</v>
      </c>
      <c r="BJ209" s="21" t="s">
        <v>40</v>
      </c>
      <c r="BK209" s="152">
        <f>ROUND(L209*K209,2)</f>
        <v>0</v>
      </c>
      <c r="BL209" s="21" t="s">
        <v>268</v>
      </c>
      <c r="BM209" s="21" t="s">
        <v>1934</v>
      </c>
    </row>
    <row r="210" s="1" customFormat="1" ht="38.25" customHeight="1">
      <c r="B210" s="45"/>
      <c r="C210" s="227" t="s">
        <v>588</v>
      </c>
      <c r="D210" s="227" t="s">
        <v>220</v>
      </c>
      <c r="E210" s="228" t="s">
        <v>1935</v>
      </c>
      <c r="F210" s="229" t="s">
        <v>1936</v>
      </c>
      <c r="G210" s="229"/>
      <c r="H210" s="229"/>
      <c r="I210" s="229"/>
      <c r="J210" s="230" t="s">
        <v>372</v>
      </c>
      <c r="K210" s="231">
        <v>186</v>
      </c>
      <c r="L210" s="232">
        <v>0</v>
      </c>
      <c r="M210" s="233"/>
      <c r="N210" s="234">
        <f>ROUND(L210*K210,2)</f>
        <v>0</v>
      </c>
      <c r="O210" s="234"/>
      <c r="P210" s="234"/>
      <c r="Q210" s="234"/>
      <c r="R210" s="47"/>
      <c r="T210" s="235" t="s">
        <v>22</v>
      </c>
      <c r="U210" s="55" t="s">
        <v>49</v>
      </c>
      <c r="V210" s="46"/>
      <c r="W210" s="236">
        <f>V210*K210</f>
        <v>0</v>
      </c>
      <c r="X210" s="236">
        <v>0</v>
      </c>
      <c r="Y210" s="236">
        <f>X210*K210</f>
        <v>0</v>
      </c>
      <c r="Z210" s="236">
        <v>0</v>
      </c>
      <c r="AA210" s="237">
        <f>Z210*K210</f>
        <v>0</v>
      </c>
      <c r="AR210" s="21" t="s">
        <v>268</v>
      </c>
      <c r="AT210" s="21" t="s">
        <v>220</v>
      </c>
      <c r="AU210" s="21" t="s">
        <v>93</v>
      </c>
      <c r="AY210" s="21" t="s">
        <v>219</v>
      </c>
      <c r="BE210" s="152">
        <f>IF(U210="základní",N210,0)</f>
        <v>0</v>
      </c>
      <c r="BF210" s="152">
        <f>IF(U210="snížená",N210,0)</f>
        <v>0</v>
      </c>
      <c r="BG210" s="152">
        <f>IF(U210="zákl. přenesená",N210,0)</f>
        <v>0</v>
      </c>
      <c r="BH210" s="152">
        <f>IF(U210="sníž. přenesená",N210,0)</f>
        <v>0</v>
      </c>
      <c r="BI210" s="152">
        <f>IF(U210="nulová",N210,0)</f>
        <v>0</v>
      </c>
      <c r="BJ210" s="21" t="s">
        <v>40</v>
      </c>
      <c r="BK210" s="152">
        <f>ROUND(L210*K210,2)</f>
        <v>0</v>
      </c>
      <c r="BL210" s="21" t="s">
        <v>268</v>
      </c>
      <c r="BM210" s="21" t="s">
        <v>1937</v>
      </c>
    </row>
    <row r="211" s="1" customFormat="1" ht="38.25" customHeight="1">
      <c r="B211" s="45"/>
      <c r="C211" s="227" t="s">
        <v>592</v>
      </c>
      <c r="D211" s="227" t="s">
        <v>220</v>
      </c>
      <c r="E211" s="228" t="s">
        <v>1938</v>
      </c>
      <c r="F211" s="229" t="s">
        <v>1939</v>
      </c>
      <c r="G211" s="229"/>
      <c r="H211" s="229"/>
      <c r="I211" s="229"/>
      <c r="J211" s="230" t="s">
        <v>372</v>
      </c>
      <c r="K211" s="231">
        <v>4</v>
      </c>
      <c r="L211" s="232">
        <v>0</v>
      </c>
      <c r="M211" s="233"/>
      <c r="N211" s="234">
        <f>ROUND(L211*K211,2)</f>
        <v>0</v>
      </c>
      <c r="O211" s="234"/>
      <c r="P211" s="234"/>
      <c r="Q211" s="234"/>
      <c r="R211" s="47"/>
      <c r="T211" s="235" t="s">
        <v>22</v>
      </c>
      <c r="U211" s="55" t="s">
        <v>49</v>
      </c>
      <c r="V211" s="46"/>
      <c r="W211" s="236">
        <f>V211*K211</f>
        <v>0</v>
      </c>
      <c r="X211" s="236">
        <v>0</v>
      </c>
      <c r="Y211" s="236">
        <f>X211*K211</f>
        <v>0</v>
      </c>
      <c r="Z211" s="236">
        <v>0</v>
      </c>
      <c r="AA211" s="237">
        <f>Z211*K211</f>
        <v>0</v>
      </c>
      <c r="AR211" s="21" t="s">
        <v>268</v>
      </c>
      <c r="AT211" s="21" t="s">
        <v>220</v>
      </c>
      <c r="AU211" s="21" t="s">
        <v>93</v>
      </c>
      <c r="AY211" s="21" t="s">
        <v>219</v>
      </c>
      <c r="BE211" s="152">
        <f>IF(U211="základní",N211,0)</f>
        <v>0</v>
      </c>
      <c r="BF211" s="152">
        <f>IF(U211="snížená",N211,0)</f>
        <v>0</v>
      </c>
      <c r="BG211" s="152">
        <f>IF(U211="zákl. přenesená",N211,0)</f>
        <v>0</v>
      </c>
      <c r="BH211" s="152">
        <f>IF(U211="sníž. přenesená",N211,0)</f>
        <v>0</v>
      </c>
      <c r="BI211" s="152">
        <f>IF(U211="nulová",N211,0)</f>
        <v>0</v>
      </c>
      <c r="BJ211" s="21" t="s">
        <v>40</v>
      </c>
      <c r="BK211" s="152">
        <f>ROUND(L211*K211,2)</f>
        <v>0</v>
      </c>
      <c r="BL211" s="21" t="s">
        <v>268</v>
      </c>
      <c r="BM211" s="21" t="s">
        <v>1940</v>
      </c>
    </row>
    <row r="212" s="1" customFormat="1" ht="38.25" customHeight="1">
      <c r="B212" s="45"/>
      <c r="C212" s="227" t="s">
        <v>596</v>
      </c>
      <c r="D212" s="227" t="s">
        <v>220</v>
      </c>
      <c r="E212" s="228" t="s">
        <v>1941</v>
      </c>
      <c r="F212" s="229" t="s">
        <v>1942</v>
      </c>
      <c r="G212" s="229"/>
      <c r="H212" s="229"/>
      <c r="I212" s="229"/>
      <c r="J212" s="230" t="s">
        <v>372</v>
      </c>
      <c r="K212" s="231">
        <v>4</v>
      </c>
      <c r="L212" s="232">
        <v>0</v>
      </c>
      <c r="M212" s="233"/>
      <c r="N212" s="234">
        <f>ROUND(L212*K212,2)</f>
        <v>0</v>
      </c>
      <c r="O212" s="234"/>
      <c r="P212" s="234"/>
      <c r="Q212" s="234"/>
      <c r="R212" s="47"/>
      <c r="T212" s="235" t="s">
        <v>22</v>
      </c>
      <c r="U212" s="55" t="s">
        <v>49</v>
      </c>
      <c r="V212" s="46"/>
      <c r="W212" s="236">
        <f>V212*K212</f>
        <v>0</v>
      </c>
      <c r="X212" s="236">
        <v>0</v>
      </c>
      <c r="Y212" s="236">
        <f>X212*K212</f>
        <v>0</v>
      </c>
      <c r="Z212" s="236">
        <v>0</v>
      </c>
      <c r="AA212" s="237">
        <f>Z212*K212</f>
        <v>0</v>
      </c>
      <c r="AR212" s="21" t="s">
        <v>268</v>
      </c>
      <c r="AT212" s="21" t="s">
        <v>220</v>
      </c>
      <c r="AU212" s="21" t="s">
        <v>93</v>
      </c>
      <c r="AY212" s="21" t="s">
        <v>219</v>
      </c>
      <c r="BE212" s="152">
        <f>IF(U212="základní",N212,0)</f>
        <v>0</v>
      </c>
      <c r="BF212" s="152">
        <f>IF(U212="snížená",N212,0)</f>
        <v>0</v>
      </c>
      <c r="BG212" s="152">
        <f>IF(U212="zákl. přenesená",N212,0)</f>
        <v>0</v>
      </c>
      <c r="BH212" s="152">
        <f>IF(U212="sníž. přenesená",N212,0)</f>
        <v>0</v>
      </c>
      <c r="BI212" s="152">
        <f>IF(U212="nulová",N212,0)</f>
        <v>0</v>
      </c>
      <c r="BJ212" s="21" t="s">
        <v>40</v>
      </c>
      <c r="BK212" s="152">
        <f>ROUND(L212*K212,2)</f>
        <v>0</v>
      </c>
      <c r="BL212" s="21" t="s">
        <v>268</v>
      </c>
      <c r="BM212" s="21" t="s">
        <v>1943</v>
      </c>
    </row>
    <row r="213" s="1" customFormat="1" ht="25.5" customHeight="1">
      <c r="B213" s="45"/>
      <c r="C213" s="227" t="s">
        <v>600</v>
      </c>
      <c r="D213" s="227" t="s">
        <v>220</v>
      </c>
      <c r="E213" s="228" t="s">
        <v>1944</v>
      </c>
      <c r="F213" s="229" t="s">
        <v>1945</v>
      </c>
      <c r="G213" s="229"/>
      <c r="H213" s="229"/>
      <c r="I213" s="229"/>
      <c r="J213" s="230" t="s">
        <v>429</v>
      </c>
      <c r="K213" s="231">
        <v>28</v>
      </c>
      <c r="L213" s="232">
        <v>0</v>
      </c>
      <c r="M213" s="233"/>
      <c r="N213" s="234">
        <f>ROUND(L213*K213,2)</f>
        <v>0</v>
      </c>
      <c r="O213" s="234"/>
      <c r="P213" s="234"/>
      <c r="Q213" s="234"/>
      <c r="R213" s="47"/>
      <c r="T213" s="235" t="s">
        <v>22</v>
      </c>
      <c r="U213" s="55" t="s">
        <v>49</v>
      </c>
      <c r="V213" s="46"/>
      <c r="W213" s="236">
        <f>V213*K213</f>
        <v>0</v>
      </c>
      <c r="X213" s="236">
        <v>0.0075100000000000002</v>
      </c>
      <c r="Y213" s="236">
        <f>X213*K213</f>
        <v>0.21028</v>
      </c>
      <c r="Z213" s="236">
        <v>0</v>
      </c>
      <c r="AA213" s="237">
        <f>Z213*K213</f>
        <v>0</v>
      </c>
      <c r="AR213" s="21" t="s">
        <v>268</v>
      </c>
      <c r="AT213" s="21" t="s">
        <v>220</v>
      </c>
      <c r="AU213" s="21" t="s">
        <v>93</v>
      </c>
      <c r="AY213" s="21" t="s">
        <v>219</v>
      </c>
      <c r="BE213" s="152">
        <f>IF(U213="základní",N213,0)</f>
        <v>0</v>
      </c>
      <c r="BF213" s="152">
        <f>IF(U213="snížená",N213,0)</f>
        <v>0</v>
      </c>
      <c r="BG213" s="152">
        <f>IF(U213="zákl. přenesená",N213,0)</f>
        <v>0</v>
      </c>
      <c r="BH213" s="152">
        <f>IF(U213="sníž. přenesená",N213,0)</f>
        <v>0</v>
      </c>
      <c r="BI213" s="152">
        <f>IF(U213="nulová",N213,0)</f>
        <v>0</v>
      </c>
      <c r="BJ213" s="21" t="s">
        <v>40</v>
      </c>
      <c r="BK213" s="152">
        <f>ROUND(L213*K213,2)</f>
        <v>0</v>
      </c>
      <c r="BL213" s="21" t="s">
        <v>268</v>
      </c>
      <c r="BM213" s="21" t="s">
        <v>1946</v>
      </c>
    </row>
    <row r="214" s="1" customFormat="1" ht="25.5" customHeight="1">
      <c r="B214" s="45"/>
      <c r="C214" s="227" t="s">
        <v>604</v>
      </c>
      <c r="D214" s="227" t="s">
        <v>220</v>
      </c>
      <c r="E214" s="228" t="s">
        <v>1947</v>
      </c>
      <c r="F214" s="229" t="s">
        <v>1948</v>
      </c>
      <c r="G214" s="229"/>
      <c r="H214" s="229"/>
      <c r="I214" s="229"/>
      <c r="J214" s="230" t="s">
        <v>372</v>
      </c>
      <c r="K214" s="231">
        <v>6</v>
      </c>
      <c r="L214" s="232">
        <v>0</v>
      </c>
      <c r="M214" s="233"/>
      <c r="N214" s="234">
        <f>ROUND(L214*K214,2)</f>
        <v>0</v>
      </c>
      <c r="O214" s="234"/>
      <c r="P214" s="234"/>
      <c r="Q214" s="234"/>
      <c r="R214" s="47"/>
      <c r="T214" s="235" t="s">
        <v>22</v>
      </c>
      <c r="U214" s="55" t="s">
        <v>49</v>
      </c>
      <c r="V214" s="46"/>
      <c r="W214" s="236">
        <f>V214*K214</f>
        <v>0</v>
      </c>
      <c r="X214" s="236">
        <v>0</v>
      </c>
      <c r="Y214" s="236">
        <f>X214*K214</f>
        <v>0</v>
      </c>
      <c r="Z214" s="236">
        <v>0</v>
      </c>
      <c r="AA214" s="237">
        <f>Z214*K214</f>
        <v>0</v>
      </c>
      <c r="AR214" s="21" t="s">
        <v>268</v>
      </c>
      <c r="AT214" s="21" t="s">
        <v>220</v>
      </c>
      <c r="AU214" s="21" t="s">
        <v>93</v>
      </c>
      <c r="AY214" s="21" t="s">
        <v>219</v>
      </c>
      <c r="BE214" s="152">
        <f>IF(U214="základní",N214,0)</f>
        <v>0</v>
      </c>
      <c r="BF214" s="152">
        <f>IF(U214="snížená",N214,0)</f>
        <v>0</v>
      </c>
      <c r="BG214" s="152">
        <f>IF(U214="zákl. přenesená",N214,0)</f>
        <v>0</v>
      </c>
      <c r="BH214" s="152">
        <f>IF(U214="sníž. přenesená",N214,0)</f>
        <v>0</v>
      </c>
      <c r="BI214" s="152">
        <f>IF(U214="nulová",N214,0)</f>
        <v>0</v>
      </c>
      <c r="BJ214" s="21" t="s">
        <v>40</v>
      </c>
      <c r="BK214" s="152">
        <f>ROUND(L214*K214,2)</f>
        <v>0</v>
      </c>
      <c r="BL214" s="21" t="s">
        <v>268</v>
      </c>
      <c r="BM214" s="21" t="s">
        <v>1949</v>
      </c>
    </row>
    <row r="215" s="1" customFormat="1" ht="25.5" customHeight="1">
      <c r="B215" s="45"/>
      <c r="C215" s="227" t="s">
        <v>608</v>
      </c>
      <c r="D215" s="227" t="s">
        <v>220</v>
      </c>
      <c r="E215" s="228" t="s">
        <v>1950</v>
      </c>
      <c r="F215" s="229" t="s">
        <v>1951</v>
      </c>
      <c r="G215" s="229"/>
      <c r="H215" s="229"/>
      <c r="I215" s="229"/>
      <c r="J215" s="230" t="s">
        <v>429</v>
      </c>
      <c r="K215" s="231">
        <v>437</v>
      </c>
      <c r="L215" s="232">
        <v>0</v>
      </c>
      <c r="M215" s="233"/>
      <c r="N215" s="234">
        <f>ROUND(L215*K215,2)</f>
        <v>0</v>
      </c>
      <c r="O215" s="234"/>
      <c r="P215" s="234"/>
      <c r="Q215" s="234"/>
      <c r="R215" s="47"/>
      <c r="T215" s="235" t="s">
        <v>22</v>
      </c>
      <c r="U215" s="55" t="s">
        <v>49</v>
      </c>
      <c r="V215" s="46"/>
      <c r="W215" s="236">
        <f>V215*K215</f>
        <v>0</v>
      </c>
      <c r="X215" s="236">
        <v>0</v>
      </c>
      <c r="Y215" s="236">
        <f>X215*K215</f>
        <v>0</v>
      </c>
      <c r="Z215" s="236">
        <v>0</v>
      </c>
      <c r="AA215" s="237">
        <f>Z215*K215</f>
        <v>0</v>
      </c>
      <c r="AR215" s="21" t="s">
        <v>268</v>
      </c>
      <c r="AT215" s="21" t="s">
        <v>220</v>
      </c>
      <c r="AU215" s="21" t="s">
        <v>93</v>
      </c>
      <c r="AY215" s="21" t="s">
        <v>219</v>
      </c>
      <c r="BE215" s="152">
        <f>IF(U215="základní",N215,0)</f>
        <v>0</v>
      </c>
      <c r="BF215" s="152">
        <f>IF(U215="snížená",N215,0)</f>
        <v>0</v>
      </c>
      <c r="BG215" s="152">
        <f>IF(U215="zákl. přenesená",N215,0)</f>
        <v>0</v>
      </c>
      <c r="BH215" s="152">
        <f>IF(U215="sníž. přenesená",N215,0)</f>
        <v>0</v>
      </c>
      <c r="BI215" s="152">
        <f>IF(U215="nulová",N215,0)</f>
        <v>0</v>
      </c>
      <c r="BJ215" s="21" t="s">
        <v>40</v>
      </c>
      <c r="BK215" s="152">
        <f>ROUND(L215*K215,2)</f>
        <v>0</v>
      </c>
      <c r="BL215" s="21" t="s">
        <v>268</v>
      </c>
      <c r="BM215" s="21" t="s">
        <v>1952</v>
      </c>
    </row>
    <row r="216" s="1" customFormat="1" ht="25.5" customHeight="1">
      <c r="B216" s="45"/>
      <c r="C216" s="227" t="s">
        <v>612</v>
      </c>
      <c r="D216" s="227" t="s">
        <v>220</v>
      </c>
      <c r="E216" s="228" t="s">
        <v>1953</v>
      </c>
      <c r="F216" s="229" t="s">
        <v>1954</v>
      </c>
      <c r="G216" s="229"/>
      <c r="H216" s="229"/>
      <c r="I216" s="229"/>
      <c r="J216" s="230" t="s">
        <v>429</v>
      </c>
      <c r="K216" s="231">
        <v>15</v>
      </c>
      <c r="L216" s="232">
        <v>0</v>
      </c>
      <c r="M216" s="233"/>
      <c r="N216" s="234">
        <f>ROUND(L216*K216,2)</f>
        <v>0</v>
      </c>
      <c r="O216" s="234"/>
      <c r="P216" s="234"/>
      <c r="Q216" s="234"/>
      <c r="R216" s="47"/>
      <c r="T216" s="235" t="s">
        <v>22</v>
      </c>
      <c r="U216" s="55" t="s">
        <v>49</v>
      </c>
      <c r="V216" s="46"/>
      <c r="W216" s="236">
        <f>V216*K216</f>
        <v>0</v>
      </c>
      <c r="X216" s="236">
        <v>0</v>
      </c>
      <c r="Y216" s="236">
        <f>X216*K216</f>
        <v>0</v>
      </c>
      <c r="Z216" s="236">
        <v>0</v>
      </c>
      <c r="AA216" s="237">
        <f>Z216*K216</f>
        <v>0</v>
      </c>
      <c r="AR216" s="21" t="s">
        <v>268</v>
      </c>
      <c r="AT216" s="21" t="s">
        <v>220</v>
      </c>
      <c r="AU216" s="21" t="s">
        <v>93</v>
      </c>
      <c r="AY216" s="21" t="s">
        <v>219</v>
      </c>
      <c r="BE216" s="152">
        <f>IF(U216="základní",N216,0)</f>
        <v>0</v>
      </c>
      <c r="BF216" s="152">
        <f>IF(U216="snížená",N216,0)</f>
        <v>0</v>
      </c>
      <c r="BG216" s="152">
        <f>IF(U216="zákl. přenesená",N216,0)</f>
        <v>0</v>
      </c>
      <c r="BH216" s="152">
        <f>IF(U216="sníž. přenesená",N216,0)</f>
        <v>0</v>
      </c>
      <c r="BI216" s="152">
        <f>IF(U216="nulová",N216,0)</f>
        <v>0</v>
      </c>
      <c r="BJ216" s="21" t="s">
        <v>40</v>
      </c>
      <c r="BK216" s="152">
        <f>ROUND(L216*K216,2)</f>
        <v>0</v>
      </c>
      <c r="BL216" s="21" t="s">
        <v>268</v>
      </c>
      <c r="BM216" s="21" t="s">
        <v>1955</v>
      </c>
    </row>
    <row r="217" s="1" customFormat="1" ht="25.5" customHeight="1">
      <c r="B217" s="45"/>
      <c r="C217" s="227" t="s">
        <v>616</v>
      </c>
      <c r="D217" s="227" t="s">
        <v>220</v>
      </c>
      <c r="E217" s="228" t="s">
        <v>1956</v>
      </c>
      <c r="F217" s="229" t="s">
        <v>1957</v>
      </c>
      <c r="G217" s="229"/>
      <c r="H217" s="229"/>
      <c r="I217" s="229"/>
      <c r="J217" s="230" t="s">
        <v>429</v>
      </c>
      <c r="K217" s="231">
        <v>28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22</v>
      </c>
      <c r="U217" s="55" t="s">
        <v>49</v>
      </c>
      <c r="V217" s="46"/>
      <c r="W217" s="236">
        <f>V217*K217</f>
        <v>0</v>
      </c>
      <c r="X217" s="236">
        <v>0</v>
      </c>
      <c r="Y217" s="236">
        <f>X217*K217</f>
        <v>0</v>
      </c>
      <c r="Z217" s="236">
        <v>0</v>
      </c>
      <c r="AA217" s="237">
        <f>Z217*K217</f>
        <v>0</v>
      </c>
      <c r="AR217" s="21" t="s">
        <v>268</v>
      </c>
      <c r="AT217" s="21" t="s">
        <v>220</v>
      </c>
      <c r="AU217" s="21" t="s">
        <v>93</v>
      </c>
      <c r="AY217" s="21" t="s">
        <v>219</v>
      </c>
      <c r="BE217" s="152">
        <f>IF(U217="základní",N217,0)</f>
        <v>0</v>
      </c>
      <c r="BF217" s="152">
        <f>IF(U217="snížená",N217,0)</f>
        <v>0</v>
      </c>
      <c r="BG217" s="152">
        <f>IF(U217="zákl. přenesená",N217,0)</f>
        <v>0</v>
      </c>
      <c r="BH217" s="152">
        <f>IF(U217="sníž. přenesená",N217,0)</f>
        <v>0</v>
      </c>
      <c r="BI217" s="152">
        <f>IF(U217="nulová",N217,0)</f>
        <v>0</v>
      </c>
      <c r="BJ217" s="21" t="s">
        <v>40</v>
      </c>
      <c r="BK217" s="152">
        <f>ROUND(L217*K217,2)</f>
        <v>0</v>
      </c>
      <c r="BL217" s="21" t="s">
        <v>268</v>
      </c>
      <c r="BM217" s="21" t="s">
        <v>1958</v>
      </c>
    </row>
    <row r="218" s="1" customFormat="1" ht="25.5" customHeight="1">
      <c r="B218" s="45"/>
      <c r="C218" s="227" t="s">
        <v>620</v>
      </c>
      <c r="D218" s="227" t="s">
        <v>220</v>
      </c>
      <c r="E218" s="228" t="s">
        <v>1959</v>
      </c>
      <c r="F218" s="229" t="s">
        <v>1960</v>
      </c>
      <c r="G218" s="229"/>
      <c r="H218" s="229"/>
      <c r="I218" s="229"/>
      <c r="J218" s="230" t="s">
        <v>429</v>
      </c>
      <c r="K218" s="231">
        <v>475.19999999999999</v>
      </c>
      <c r="L218" s="232">
        <v>0</v>
      </c>
      <c r="M218" s="233"/>
      <c r="N218" s="234">
        <f>ROUND(L218*K218,2)</f>
        <v>0</v>
      </c>
      <c r="O218" s="234"/>
      <c r="P218" s="234"/>
      <c r="Q218" s="234"/>
      <c r="R218" s="47"/>
      <c r="T218" s="235" t="s">
        <v>22</v>
      </c>
      <c r="U218" s="55" t="s">
        <v>49</v>
      </c>
      <c r="V218" s="46"/>
      <c r="W218" s="236">
        <f>V218*K218</f>
        <v>0</v>
      </c>
      <c r="X218" s="236">
        <v>0</v>
      </c>
      <c r="Y218" s="236">
        <f>X218*K218</f>
        <v>0</v>
      </c>
      <c r="Z218" s="236">
        <v>0</v>
      </c>
      <c r="AA218" s="237">
        <f>Z218*K218</f>
        <v>0</v>
      </c>
      <c r="AR218" s="21" t="s">
        <v>268</v>
      </c>
      <c r="AT218" s="21" t="s">
        <v>220</v>
      </c>
      <c r="AU218" s="21" t="s">
        <v>93</v>
      </c>
      <c r="AY218" s="21" t="s">
        <v>219</v>
      </c>
      <c r="BE218" s="152">
        <f>IF(U218="základní",N218,0)</f>
        <v>0</v>
      </c>
      <c r="BF218" s="152">
        <f>IF(U218="snížená",N218,0)</f>
        <v>0</v>
      </c>
      <c r="BG218" s="152">
        <f>IF(U218="zákl. přenesená",N218,0)</f>
        <v>0</v>
      </c>
      <c r="BH218" s="152">
        <f>IF(U218="sníž. přenesená",N218,0)</f>
        <v>0</v>
      </c>
      <c r="BI218" s="152">
        <f>IF(U218="nulová",N218,0)</f>
        <v>0</v>
      </c>
      <c r="BJ218" s="21" t="s">
        <v>40</v>
      </c>
      <c r="BK218" s="152">
        <f>ROUND(L218*K218,2)</f>
        <v>0</v>
      </c>
      <c r="BL218" s="21" t="s">
        <v>268</v>
      </c>
      <c r="BM218" s="21" t="s">
        <v>1961</v>
      </c>
    </row>
    <row r="219" s="1" customFormat="1" ht="25.5" customHeight="1">
      <c r="B219" s="45"/>
      <c r="C219" s="227" t="s">
        <v>624</v>
      </c>
      <c r="D219" s="227" t="s">
        <v>220</v>
      </c>
      <c r="E219" s="228" t="s">
        <v>1962</v>
      </c>
      <c r="F219" s="229" t="s">
        <v>1963</v>
      </c>
      <c r="G219" s="229"/>
      <c r="H219" s="229"/>
      <c r="I219" s="229"/>
      <c r="J219" s="230" t="s">
        <v>429</v>
      </c>
      <c r="K219" s="231">
        <v>114.40000000000001</v>
      </c>
      <c r="L219" s="232">
        <v>0</v>
      </c>
      <c r="M219" s="233"/>
      <c r="N219" s="234">
        <f>ROUND(L219*K219,2)</f>
        <v>0</v>
      </c>
      <c r="O219" s="234"/>
      <c r="P219" s="234"/>
      <c r="Q219" s="234"/>
      <c r="R219" s="47"/>
      <c r="T219" s="235" t="s">
        <v>22</v>
      </c>
      <c r="U219" s="55" t="s">
        <v>49</v>
      </c>
      <c r="V219" s="46"/>
      <c r="W219" s="236">
        <f>V219*K219</f>
        <v>0</v>
      </c>
      <c r="X219" s="236">
        <v>0</v>
      </c>
      <c r="Y219" s="236">
        <f>X219*K219</f>
        <v>0</v>
      </c>
      <c r="Z219" s="236">
        <v>0</v>
      </c>
      <c r="AA219" s="237">
        <f>Z219*K219</f>
        <v>0</v>
      </c>
      <c r="AR219" s="21" t="s">
        <v>268</v>
      </c>
      <c r="AT219" s="21" t="s">
        <v>220</v>
      </c>
      <c r="AU219" s="21" t="s">
        <v>93</v>
      </c>
      <c r="AY219" s="21" t="s">
        <v>219</v>
      </c>
      <c r="BE219" s="152">
        <f>IF(U219="základní",N219,0)</f>
        <v>0</v>
      </c>
      <c r="BF219" s="152">
        <f>IF(U219="snížená",N219,0)</f>
        <v>0</v>
      </c>
      <c r="BG219" s="152">
        <f>IF(U219="zákl. přenesená",N219,0)</f>
        <v>0</v>
      </c>
      <c r="BH219" s="152">
        <f>IF(U219="sníž. přenesená",N219,0)</f>
        <v>0</v>
      </c>
      <c r="BI219" s="152">
        <f>IF(U219="nulová",N219,0)</f>
        <v>0</v>
      </c>
      <c r="BJ219" s="21" t="s">
        <v>40</v>
      </c>
      <c r="BK219" s="152">
        <f>ROUND(L219*K219,2)</f>
        <v>0</v>
      </c>
      <c r="BL219" s="21" t="s">
        <v>268</v>
      </c>
      <c r="BM219" s="21" t="s">
        <v>1964</v>
      </c>
    </row>
    <row r="220" s="1" customFormat="1" ht="25.5" customHeight="1">
      <c r="B220" s="45"/>
      <c r="C220" s="227" t="s">
        <v>628</v>
      </c>
      <c r="D220" s="227" t="s">
        <v>220</v>
      </c>
      <c r="E220" s="228" t="s">
        <v>1965</v>
      </c>
      <c r="F220" s="229" t="s">
        <v>1966</v>
      </c>
      <c r="G220" s="229"/>
      <c r="H220" s="229"/>
      <c r="I220" s="229"/>
      <c r="J220" s="230" t="s">
        <v>429</v>
      </c>
      <c r="K220" s="231">
        <v>169.40000000000001</v>
      </c>
      <c r="L220" s="232">
        <v>0</v>
      </c>
      <c r="M220" s="233"/>
      <c r="N220" s="234">
        <f>ROUND(L220*K220,2)</f>
        <v>0</v>
      </c>
      <c r="O220" s="234"/>
      <c r="P220" s="234"/>
      <c r="Q220" s="234"/>
      <c r="R220" s="47"/>
      <c r="T220" s="235" t="s">
        <v>22</v>
      </c>
      <c r="U220" s="55" t="s">
        <v>49</v>
      </c>
      <c r="V220" s="46"/>
      <c r="W220" s="236">
        <f>V220*K220</f>
        <v>0</v>
      </c>
      <c r="X220" s="236">
        <v>0</v>
      </c>
      <c r="Y220" s="236">
        <f>X220*K220</f>
        <v>0</v>
      </c>
      <c r="Z220" s="236">
        <v>0</v>
      </c>
      <c r="AA220" s="237">
        <f>Z220*K220</f>
        <v>0</v>
      </c>
      <c r="AR220" s="21" t="s">
        <v>268</v>
      </c>
      <c r="AT220" s="21" t="s">
        <v>220</v>
      </c>
      <c r="AU220" s="21" t="s">
        <v>93</v>
      </c>
      <c r="AY220" s="21" t="s">
        <v>219</v>
      </c>
      <c r="BE220" s="152">
        <f>IF(U220="základní",N220,0)</f>
        <v>0</v>
      </c>
      <c r="BF220" s="152">
        <f>IF(U220="snížená",N220,0)</f>
        <v>0</v>
      </c>
      <c r="BG220" s="152">
        <f>IF(U220="zákl. přenesená",N220,0)</f>
        <v>0</v>
      </c>
      <c r="BH220" s="152">
        <f>IF(U220="sníž. přenesená",N220,0)</f>
        <v>0</v>
      </c>
      <c r="BI220" s="152">
        <f>IF(U220="nulová",N220,0)</f>
        <v>0</v>
      </c>
      <c r="BJ220" s="21" t="s">
        <v>40</v>
      </c>
      <c r="BK220" s="152">
        <f>ROUND(L220*K220,2)</f>
        <v>0</v>
      </c>
      <c r="BL220" s="21" t="s">
        <v>268</v>
      </c>
      <c r="BM220" s="21" t="s">
        <v>1967</v>
      </c>
    </row>
    <row r="221" s="1" customFormat="1" ht="25.5" customHeight="1">
      <c r="B221" s="45"/>
      <c r="C221" s="227" t="s">
        <v>632</v>
      </c>
      <c r="D221" s="227" t="s">
        <v>220</v>
      </c>
      <c r="E221" s="228" t="s">
        <v>1968</v>
      </c>
      <c r="F221" s="229" t="s">
        <v>1969</v>
      </c>
      <c r="G221" s="229"/>
      <c r="H221" s="229"/>
      <c r="I221" s="229"/>
      <c r="J221" s="230" t="s">
        <v>429</v>
      </c>
      <c r="K221" s="231">
        <v>176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22</v>
      </c>
      <c r="U221" s="55" t="s">
        <v>49</v>
      </c>
      <c r="V221" s="46"/>
      <c r="W221" s="236">
        <f>V221*K221</f>
        <v>0</v>
      </c>
      <c r="X221" s="236">
        <v>0</v>
      </c>
      <c r="Y221" s="236">
        <f>X221*K221</f>
        <v>0</v>
      </c>
      <c r="Z221" s="236">
        <v>0</v>
      </c>
      <c r="AA221" s="237">
        <f>Z221*K221</f>
        <v>0</v>
      </c>
      <c r="AR221" s="21" t="s">
        <v>268</v>
      </c>
      <c r="AT221" s="21" t="s">
        <v>220</v>
      </c>
      <c r="AU221" s="21" t="s">
        <v>93</v>
      </c>
      <c r="AY221" s="21" t="s">
        <v>219</v>
      </c>
      <c r="BE221" s="152">
        <f>IF(U221="základní",N221,0)</f>
        <v>0</v>
      </c>
      <c r="BF221" s="152">
        <f>IF(U221="snížená",N221,0)</f>
        <v>0</v>
      </c>
      <c r="BG221" s="152">
        <f>IF(U221="zákl. přenesená",N221,0)</f>
        <v>0</v>
      </c>
      <c r="BH221" s="152">
        <f>IF(U221="sníž. přenesená",N221,0)</f>
        <v>0</v>
      </c>
      <c r="BI221" s="152">
        <f>IF(U221="nulová",N221,0)</f>
        <v>0</v>
      </c>
      <c r="BJ221" s="21" t="s">
        <v>40</v>
      </c>
      <c r="BK221" s="152">
        <f>ROUND(L221*K221,2)</f>
        <v>0</v>
      </c>
      <c r="BL221" s="21" t="s">
        <v>268</v>
      </c>
      <c r="BM221" s="21" t="s">
        <v>1970</v>
      </c>
    </row>
    <row r="222" s="1" customFormat="1" ht="25.5" customHeight="1">
      <c r="B222" s="45"/>
      <c r="C222" s="227" t="s">
        <v>636</v>
      </c>
      <c r="D222" s="227" t="s">
        <v>220</v>
      </c>
      <c r="E222" s="228" t="s">
        <v>1971</v>
      </c>
      <c r="F222" s="229" t="s">
        <v>1972</v>
      </c>
      <c r="G222" s="229"/>
      <c r="H222" s="229"/>
      <c r="I222" s="229"/>
      <c r="J222" s="230" t="s">
        <v>429</v>
      </c>
      <c r="K222" s="231">
        <v>934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22</v>
      </c>
      <c r="U222" s="55" t="s">
        <v>49</v>
      </c>
      <c r="V222" s="46"/>
      <c r="W222" s="236">
        <f>V222*K222</f>
        <v>0</v>
      </c>
      <c r="X222" s="236">
        <v>0</v>
      </c>
      <c r="Y222" s="236">
        <f>X222*K222</f>
        <v>0</v>
      </c>
      <c r="Z222" s="236">
        <v>0</v>
      </c>
      <c r="AA222" s="237">
        <f>Z222*K222</f>
        <v>0</v>
      </c>
      <c r="AR222" s="21" t="s">
        <v>268</v>
      </c>
      <c r="AT222" s="21" t="s">
        <v>220</v>
      </c>
      <c r="AU222" s="21" t="s">
        <v>93</v>
      </c>
      <c r="AY222" s="21" t="s">
        <v>219</v>
      </c>
      <c r="BE222" s="152">
        <f>IF(U222="základní",N222,0)</f>
        <v>0</v>
      </c>
      <c r="BF222" s="152">
        <f>IF(U222="snížená",N222,0)</f>
        <v>0</v>
      </c>
      <c r="BG222" s="152">
        <f>IF(U222="zákl. přenesená",N222,0)</f>
        <v>0</v>
      </c>
      <c r="BH222" s="152">
        <f>IF(U222="sníž. přenesená",N222,0)</f>
        <v>0</v>
      </c>
      <c r="BI222" s="152">
        <f>IF(U222="nulová",N222,0)</f>
        <v>0</v>
      </c>
      <c r="BJ222" s="21" t="s">
        <v>40</v>
      </c>
      <c r="BK222" s="152">
        <f>ROUND(L222*K222,2)</f>
        <v>0</v>
      </c>
      <c r="BL222" s="21" t="s">
        <v>268</v>
      </c>
      <c r="BM222" s="21" t="s">
        <v>1973</v>
      </c>
    </row>
    <row r="223" s="1" customFormat="1" ht="25.5" customHeight="1">
      <c r="B223" s="45"/>
      <c r="C223" s="227" t="s">
        <v>640</v>
      </c>
      <c r="D223" s="227" t="s">
        <v>220</v>
      </c>
      <c r="E223" s="228" t="s">
        <v>1974</v>
      </c>
      <c r="F223" s="229" t="s">
        <v>1975</v>
      </c>
      <c r="G223" s="229"/>
      <c r="H223" s="229"/>
      <c r="I223" s="229"/>
      <c r="J223" s="230" t="s">
        <v>239</v>
      </c>
      <c r="K223" s="231">
        <v>1.7649999999999999</v>
      </c>
      <c r="L223" s="232">
        <v>0</v>
      </c>
      <c r="M223" s="233"/>
      <c r="N223" s="234">
        <f>ROUND(L223*K223,2)</f>
        <v>0</v>
      </c>
      <c r="O223" s="234"/>
      <c r="P223" s="234"/>
      <c r="Q223" s="234"/>
      <c r="R223" s="47"/>
      <c r="T223" s="235" t="s">
        <v>22</v>
      </c>
      <c r="U223" s="55" t="s">
        <v>49</v>
      </c>
      <c r="V223" s="46"/>
      <c r="W223" s="236">
        <f>V223*K223</f>
        <v>0</v>
      </c>
      <c r="X223" s="236">
        <v>0</v>
      </c>
      <c r="Y223" s="236">
        <f>X223*K223</f>
        <v>0</v>
      </c>
      <c r="Z223" s="236">
        <v>0</v>
      </c>
      <c r="AA223" s="237">
        <f>Z223*K223</f>
        <v>0</v>
      </c>
      <c r="AR223" s="21" t="s">
        <v>268</v>
      </c>
      <c r="AT223" s="21" t="s">
        <v>220</v>
      </c>
      <c r="AU223" s="21" t="s">
        <v>93</v>
      </c>
      <c r="AY223" s="21" t="s">
        <v>219</v>
      </c>
      <c r="BE223" s="152">
        <f>IF(U223="základní",N223,0)</f>
        <v>0</v>
      </c>
      <c r="BF223" s="152">
        <f>IF(U223="snížená",N223,0)</f>
        <v>0</v>
      </c>
      <c r="BG223" s="152">
        <f>IF(U223="zákl. přenesená",N223,0)</f>
        <v>0</v>
      </c>
      <c r="BH223" s="152">
        <f>IF(U223="sníž. přenesená",N223,0)</f>
        <v>0</v>
      </c>
      <c r="BI223" s="152">
        <f>IF(U223="nulová",N223,0)</f>
        <v>0</v>
      </c>
      <c r="BJ223" s="21" t="s">
        <v>40</v>
      </c>
      <c r="BK223" s="152">
        <f>ROUND(L223*K223,2)</f>
        <v>0</v>
      </c>
      <c r="BL223" s="21" t="s">
        <v>268</v>
      </c>
      <c r="BM223" s="21" t="s">
        <v>1976</v>
      </c>
    </row>
    <row r="224" s="1" customFormat="1" ht="25.5" customHeight="1">
      <c r="B224" s="45"/>
      <c r="C224" s="227" t="s">
        <v>644</v>
      </c>
      <c r="D224" s="227" t="s">
        <v>220</v>
      </c>
      <c r="E224" s="228" t="s">
        <v>1977</v>
      </c>
      <c r="F224" s="229" t="s">
        <v>1978</v>
      </c>
      <c r="G224" s="229"/>
      <c r="H224" s="229"/>
      <c r="I224" s="229"/>
      <c r="J224" s="230" t="s">
        <v>239</v>
      </c>
      <c r="K224" s="231">
        <v>1.7649999999999999</v>
      </c>
      <c r="L224" s="232">
        <v>0</v>
      </c>
      <c r="M224" s="233"/>
      <c r="N224" s="234">
        <f>ROUND(L224*K224,2)</f>
        <v>0</v>
      </c>
      <c r="O224" s="234"/>
      <c r="P224" s="234"/>
      <c r="Q224" s="234"/>
      <c r="R224" s="47"/>
      <c r="T224" s="235" t="s">
        <v>22</v>
      </c>
      <c r="U224" s="55" t="s">
        <v>49</v>
      </c>
      <c r="V224" s="46"/>
      <c r="W224" s="236">
        <f>V224*K224</f>
        <v>0</v>
      </c>
      <c r="X224" s="236">
        <v>0</v>
      </c>
      <c r="Y224" s="236">
        <f>X224*K224</f>
        <v>0</v>
      </c>
      <c r="Z224" s="236">
        <v>0</v>
      </c>
      <c r="AA224" s="237">
        <f>Z224*K224</f>
        <v>0</v>
      </c>
      <c r="AR224" s="21" t="s">
        <v>268</v>
      </c>
      <c r="AT224" s="21" t="s">
        <v>220</v>
      </c>
      <c r="AU224" s="21" t="s">
        <v>93</v>
      </c>
      <c r="AY224" s="21" t="s">
        <v>219</v>
      </c>
      <c r="BE224" s="152">
        <f>IF(U224="základní",N224,0)</f>
        <v>0</v>
      </c>
      <c r="BF224" s="152">
        <f>IF(U224="snížená",N224,0)</f>
        <v>0</v>
      </c>
      <c r="BG224" s="152">
        <f>IF(U224="zákl. přenesená",N224,0)</f>
        <v>0</v>
      </c>
      <c r="BH224" s="152">
        <f>IF(U224="sníž. přenesená",N224,0)</f>
        <v>0</v>
      </c>
      <c r="BI224" s="152">
        <f>IF(U224="nulová",N224,0)</f>
        <v>0</v>
      </c>
      <c r="BJ224" s="21" t="s">
        <v>40</v>
      </c>
      <c r="BK224" s="152">
        <f>ROUND(L224*K224,2)</f>
        <v>0</v>
      </c>
      <c r="BL224" s="21" t="s">
        <v>268</v>
      </c>
      <c r="BM224" s="21" t="s">
        <v>1979</v>
      </c>
    </row>
    <row r="225" s="10" customFormat="1" ht="29.88" customHeight="1">
      <c r="B225" s="213"/>
      <c r="C225" s="214"/>
      <c r="D225" s="224" t="s">
        <v>1708</v>
      </c>
      <c r="E225" s="224"/>
      <c r="F225" s="224"/>
      <c r="G225" s="224"/>
      <c r="H225" s="224"/>
      <c r="I225" s="224"/>
      <c r="J225" s="224"/>
      <c r="K225" s="224"/>
      <c r="L225" s="224"/>
      <c r="M225" s="224"/>
      <c r="N225" s="238">
        <f>BK225</f>
        <v>0</v>
      </c>
      <c r="O225" s="239"/>
      <c r="P225" s="239"/>
      <c r="Q225" s="239"/>
      <c r="R225" s="217"/>
      <c r="T225" s="218"/>
      <c r="U225" s="214"/>
      <c r="V225" s="214"/>
      <c r="W225" s="219">
        <f>SUM(W226:W257)</f>
        <v>0</v>
      </c>
      <c r="X225" s="214"/>
      <c r="Y225" s="219">
        <f>SUM(Y226:Y257)</f>
        <v>0.01495</v>
      </c>
      <c r="Z225" s="214"/>
      <c r="AA225" s="220">
        <f>SUM(AA226:AA257)</f>
        <v>0</v>
      </c>
      <c r="AR225" s="221" t="s">
        <v>93</v>
      </c>
      <c r="AT225" s="222" t="s">
        <v>83</v>
      </c>
      <c r="AU225" s="222" t="s">
        <v>40</v>
      </c>
      <c r="AY225" s="221" t="s">
        <v>219</v>
      </c>
      <c r="BK225" s="223">
        <f>SUM(BK226:BK257)</f>
        <v>0</v>
      </c>
    </row>
    <row r="226" s="1" customFormat="1" ht="25.5" customHeight="1">
      <c r="B226" s="45"/>
      <c r="C226" s="227" t="s">
        <v>648</v>
      </c>
      <c r="D226" s="227" t="s">
        <v>220</v>
      </c>
      <c r="E226" s="228" t="s">
        <v>1980</v>
      </c>
      <c r="F226" s="229" t="s">
        <v>1981</v>
      </c>
      <c r="G226" s="229"/>
      <c r="H226" s="229"/>
      <c r="I226" s="229"/>
      <c r="J226" s="230" t="s">
        <v>372</v>
      </c>
      <c r="K226" s="231">
        <v>2</v>
      </c>
      <c r="L226" s="232">
        <v>0</v>
      </c>
      <c r="M226" s="233"/>
      <c r="N226" s="234">
        <f>ROUND(L226*K226,2)</f>
        <v>0</v>
      </c>
      <c r="O226" s="234"/>
      <c r="P226" s="234"/>
      <c r="Q226" s="234"/>
      <c r="R226" s="47"/>
      <c r="T226" s="235" t="s">
        <v>22</v>
      </c>
      <c r="U226" s="55" t="s">
        <v>49</v>
      </c>
      <c r="V226" s="46"/>
      <c r="W226" s="236">
        <f>V226*K226</f>
        <v>0</v>
      </c>
      <c r="X226" s="236">
        <v>0</v>
      </c>
      <c r="Y226" s="236">
        <f>X226*K226</f>
        <v>0</v>
      </c>
      <c r="Z226" s="236">
        <v>0</v>
      </c>
      <c r="AA226" s="237">
        <f>Z226*K226</f>
        <v>0</v>
      </c>
      <c r="AR226" s="21" t="s">
        <v>268</v>
      </c>
      <c r="AT226" s="21" t="s">
        <v>220</v>
      </c>
      <c r="AU226" s="21" t="s">
        <v>93</v>
      </c>
      <c r="AY226" s="21" t="s">
        <v>219</v>
      </c>
      <c r="BE226" s="152">
        <f>IF(U226="základní",N226,0)</f>
        <v>0</v>
      </c>
      <c r="BF226" s="152">
        <f>IF(U226="snížená",N226,0)</f>
        <v>0</v>
      </c>
      <c r="BG226" s="152">
        <f>IF(U226="zákl. přenesená",N226,0)</f>
        <v>0</v>
      </c>
      <c r="BH226" s="152">
        <f>IF(U226="sníž. přenesená",N226,0)</f>
        <v>0</v>
      </c>
      <c r="BI226" s="152">
        <f>IF(U226="nulová",N226,0)</f>
        <v>0</v>
      </c>
      <c r="BJ226" s="21" t="s">
        <v>40</v>
      </c>
      <c r="BK226" s="152">
        <f>ROUND(L226*K226,2)</f>
        <v>0</v>
      </c>
      <c r="BL226" s="21" t="s">
        <v>268</v>
      </c>
      <c r="BM226" s="21" t="s">
        <v>1982</v>
      </c>
    </row>
    <row r="227" s="1" customFormat="1" ht="16.5" customHeight="1">
      <c r="B227" s="45"/>
      <c r="C227" s="227" t="s">
        <v>652</v>
      </c>
      <c r="D227" s="227" t="s">
        <v>220</v>
      </c>
      <c r="E227" s="228" t="s">
        <v>1983</v>
      </c>
      <c r="F227" s="229" t="s">
        <v>1984</v>
      </c>
      <c r="G227" s="229"/>
      <c r="H227" s="229"/>
      <c r="I227" s="229"/>
      <c r="J227" s="230" t="s">
        <v>372</v>
      </c>
      <c r="K227" s="231">
        <v>2</v>
      </c>
      <c r="L227" s="232">
        <v>0</v>
      </c>
      <c r="M227" s="233"/>
      <c r="N227" s="234">
        <f>ROUND(L227*K227,2)</f>
        <v>0</v>
      </c>
      <c r="O227" s="234"/>
      <c r="P227" s="234"/>
      <c r="Q227" s="234"/>
      <c r="R227" s="47"/>
      <c r="T227" s="235" t="s">
        <v>22</v>
      </c>
      <c r="U227" s="55" t="s">
        <v>49</v>
      </c>
      <c r="V227" s="46"/>
      <c r="W227" s="236">
        <f>V227*K227</f>
        <v>0</v>
      </c>
      <c r="X227" s="236">
        <v>0</v>
      </c>
      <c r="Y227" s="236">
        <f>X227*K227</f>
        <v>0</v>
      </c>
      <c r="Z227" s="236">
        <v>0</v>
      </c>
      <c r="AA227" s="237">
        <f>Z227*K227</f>
        <v>0</v>
      </c>
      <c r="AR227" s="21" t="s">
        <v>268</v>
      </c>
      <c r="AT227" s="21" t="s">
        <v>220</v>
      </c>
      <c r="AU227" s="21" t="s">
        <v>93</v>
      </c>
      <c r="AY227" s="21" t="s">
        <v>219</v>
      </c>
      <c r="BE227" s="152">
        <f>IF(U227="základní",N227,0)</f>
        <v>0</v>
      </c>
      <c r="BF227" s="152">
        <f>IF(U227="snížená",N227,0)</f>
        <v>0</v>
      </c>
      <c r="BG227" s="152">
        <f>IF(U227="zákl. přenesená",N227,0)</f>
        <v>0</v>
      </c>
      <c r="BH227" s="152">
        <f>IF(U227="sníž. přenesená",N227,0)</f>
        <v>0</v>
      </c>
      <c r="BI227" s="152">
        <f>IF(U227="nulová",N227,0)</f>
        <v>0</v>
      </c>
      <c r="BJ227" s="21" t="s">
        <v>40</v>
      </c>
      <c r="BK227" s="152">
        <f>ROUND(L227*K227,2)</f>
        <v>0</v>
      </c>
      <c r="BL227" s="21" t="s">
        <v>268</v>
      </c>
      <c r="BM227" s="21" t="s">
        <v>1985</v>
      </c>
    </row>
    <row r="228" s="1" customFormat="1" ht="25.5" customHeight="1">
      <c r="B228" s="45"/>
      <c r="C228" s="227" t="s">
        <v>656</v>
      </c>
      <c r="D228" s="227" t="s">
        <v>220</v>
      </c>
      <c r="E228" s="228" t="s">
        <v>1986</v>
      </c>
      <c r="F228" s="229" t="s">
        <v>1987</v>
      </c>
      <c r="G228" s="229"/>
      <c r="H228" s="229"/>
      <c r="I228" s="229"/>
      <c r="J228" s="230" t="s">
        <v>372</v>
      </c>
      <c r="K228" s="231">
        <v>2</v>
      </c>
      <c r="L228" s="232">
        <v>0</v>
      </c>
      <c r="M228" s="233"/>
      <c r="N228" s="234">
        <f>ROUND(L228*K228,2)</f>
        <v>0</v>
      </c>
      <c r="O228" s="234"/>
      <c r="P228" s="234"/>
      <c r="Q228" s="234"/>
      <c r="R228" s="47"/>
      <c r="T228" s="235" t="s">
        <v>22</v>
      </c>
      <c r="U228" s="55" t="s">
        <v>49</v>
      </c>
      <c r="V228" s="46"/>
      <c r="W228" s="236">
        <f>V228*K228</f>
        <v>0</v>
      </c>
      <c r="X228" s="236">
        <v>0</v>
      </c>
      <c r="Y228" s="236">
        <f>X228*K228</f>
        <v>0</v>
      </c>
      <c r="Z228" s="236">
        <v>0</v>
      </c>
      <c r="AA228" s="237">
        <f>Z228*K228</f>
        <v>0</v>
      </c>
      <c r="AR228" s="21" t="s">
        <v>268</v>
      </c>
      <c r="AT228" s="21" t="s">
        <v>220</v>
      </c>
      <c r="AU228" s="21" t="s">
        <v>93</v>
      </c>
      <c r="AY228" s="21" t="s">
        <v>219</v>
      </c>
      <c r="BE228" s="152">
        <f>IF(U228="základní",N228,0)</f>
        <v>0</v>
      </c>
      <c r="BF228" s="152">
        <f>IF(U228="snížená",N228,0)</f>
        <v>0</v>
      </c>
      <c r="BG228" s="152">
        <f>IF(U228="zákl. přenesená",N228,0)</f>
        <v>0</v>
      </c>
      <c r="BH228" s="152">
        <f>IF(U228="sníž. přenesená",N228,0)</f>
        <v>0</v>
      </c>
      <c r="BI228" s="152">
        <f>IF(U228="nulová",N228,0)</f>
        <v>0</v>
      </c>
      <c r="BJ228" s="21" t="s">
        <v>40</v>
      </c>
      <c r="BK228" s="152">
        <f>ROUND(L228*K228,2)</f>
        <v>0</v>
      </c>
      <c r="BL228" s="21" t="s">
        <v>268</v>
      </c>
      <c r="BM228" s="21" t="s">
        <v>1988</v>
      </c>
    </row>
    <row r="229" s="1" customFormat="1" ht="25.5" customHeight="1">
      <c r="B229" s="45"/>
      <c r="C229" s="227" t="s">
        <v>660</v>
      </c>
      <c r="D229" s="227" t="s">
        <v>220</v>
      </c>
      <c r="E229" s="228" t="s">
        <v>1989</v>
      </c>
      <c r="F229" s="229" t="s">
        <v>1990</v>
      </c>
      <c r="G229" s="229"/>
      <c r="H229" s="229"/>
      <c r="I229" s="229"/>
      <c r="J229" s="230" t="s">
        <v>372</v>
      </c>
      <c r="K229" s="231">
        <v>32</v>
      </c>
      <c r="L229" s="232">
        <v>0</v>
      </c>
      <c r="M229" s="233"/>
      <c r="N229" s="234">
        <f>ROUND(L229*K229,2)</f>
        <v>0</v>
      </c>
      <c r="O229" s="234"/>
      <c r="P229" s="234"/>
      <c r="Q229" s="234"/>
      <c r="R229" s="47"/>
      <c r="T229" s="235" t="s">
        <v>22</v>
      </c>
      <c r="U229" s="55" t="s">
        <v>49</v>
      </c>
      <c r="V229" s="46"/>
      <c r="W229" s="236">
        <f>V229*K229</f>
        <v>0</v>
      </c>
      <c r="X229" s="236">
        <v>0</v>
      </c>
      <c r="Y229" s="236">
        <f>X229*K229</f>
        <v>0</v>
      </c>
      <c r="Z229" s="236">
        <v>0</v>
      </c>
      <c r="AA229" s="237">
        <f>Z229*K229</f>
        <v>0</v>
      </c>
      <c r="AR229" s="21" t="s">
        <v>268</v>
      </c>
      <c r="AT229" s="21" t="s">
        <v>220</v>
      </c>
      <c r="AU229" s="21" t="s">
        <v>93</v>
      </c>
      <c r="AY229" s="21" t="s">
        <v>219</v>
      </c>
      <c r="BE229" s="152">
        <f>IF(U229="základní",N229,0)</f>
        <v>0</v>
      </c>
      <c r="BF229" s="152">
        <f>IF(U229="snížená",N229,0)</f>
        <v>0</v>
      </c>
      <c r="BG229" s="152">
        <f>IF(U229="zákl. přenesená",N229,0)</f>
        <v>0</v>
      </c>
      <c r="BH229" s="152">
        <f>IF(U229="sníž. přenesená",N229,0)</f>
        <v>0</v>
      </c>
      <c r="BI229" s="152">
        <f>IF(U229="nulová",N229,0)</f>
        <v>0</v>
      </c>
      <c r="BJ229" s="21" t="s">
        <v>40</v>
      </c>
      <c r="BK229" s="152">
        <f>ROUND(L229*K229,2)</f>
        <v>0</v>
      </c>
      <c r="BL229" s="21" t="s">
        <v>268</v>
      </c>
      <c r="BM229" s="21" t="s">
        <v>1991</v>
      </c>
    </row>
    <row r="230" s="1" customFormat="1" ht="25.5" customHeight="1">
      <c r="B230" s="45"/>
      <c r="C230" s="227" t="s">
        <v>664</v>
      </c>
      <c r="D230" s="227" t="s">
        <v>220</v>
      </c>
      <c r="E230" s="228" t="s">
        <v>1992</v>
      </c>
      <c r="F230" s="229" t="s">
        <v>1993</v>
      </c>
      <c r="G230" s="229"/>
      <c r="H230" s="229"/>
      <c r="I230" s="229"/>
      <c r="J230" s="230" t="s">
        <v>372</v>
      </c>
      <c r="K230" s="231">
        <v>186</v>
      </c>
      <c r="L230" s="232">
        <v>0</v>
      </c>
      <c r="M230" s="233"/>
      <c r="N230" s="234">
        <f>ROUND(L230*K230,2)</f>
        <v>0</v>
      </c>
      <c r="O230" s="234"/>
      <c r="P230" s="234"/>
      <c r="Q230" s="234"/>
      <c r="R230" s="47"/>
      <c r="T230" s="235" t="s">
        <v>22</v>
      </c>
      <c r="U230" s="55" t="s">
        <v>49</v>
      </c>
      <c r="V230" s="46"/>
      <c r="W230" s="236">
        <f>V230*K230</f>
        <v>0</v>
      </c>
      <c r="X230" s="236">
        <v>0</v>
      </c>
      <c r="Y230" s="236">
        <f>X230*K230</f>
        <v>0</v>
      </c>
      <c r="Z230" s="236">
        <v>0</v>
      </c>
      <c r="AA230" s="237">
        <f>Z230*K230</f>
        <v>0</v>
      </c>
      <c r="AR230" s="21" t="s">
        <v>268</v>
      </c>
      <c r="AT230" s="21" t="s">
        <v>220</v>
      </c>
      <c r="AU230" s="21" t="s">
        <v>93</v>
      </c>
      <c r="AY230" s="21" t="s">
        <v>219</v>
      </c>
      <c r="BE230" s="152">
        <f>IF(U230="základní",N230,0)</f>
        <v>0</v>
      </c>
      <c r="BF230" s="152">
        <f>IF(U230="snížená",N230,0)</f>
        <v>0</v>
      </c>
      <c r="BG230" s="152">
        <f>IF(U230="zákl. přenesená",N230,0)</f>
        <v>0</v>
      </c>
      <c r="BH230" s="152">
        <f>IF(U230="sníž. přenesená",N230,0)</f>
        <v>0</v>
      </c>
      <c r="BI230" s="152">
        <f>IF(U230="nulová",N230,0)</f>
        <v>0</v>
      </c>
      <c r="BJ230" s="21" t="s">
        <v>40</v>
      </c>
      <c r="BK230" s="152">
        <f>ROUND(L230*K230,2)</f>
        <v>0</v>
      </c>
      <c r="BL230" s="21" t="s">
        <v>268</v>
      </c>
      <c r="BM230" s="21" t="s">
        <v>1994</v>
      </c>
    </row>
    <row r="231" s="1" customFormat="1" ht="25.5" customHeight="1">
      <c r="B231" s="45"/>
      <c r="C231" s="227" t="s">
        <v>668</v>
      </c>
      <c r="D231" s="227" t="s">
        <v>220</v>
      </c>
      <c r="E231" s="228" t="s">
        <v>1995</v>
      </c>
      <c r="F231" s="229" t="s">
        <v>1996</v>
      </c>
      <c r="G231" s="229"/>
      <c r="H231" s="229"/>
      <c r="I231" s="229"/>
      <c r="J231" s="230" t="s">
        <v>372</v>
      </c>
      <c r="K231" s="231">
        <v>4</v>
      </c>
      <c r="L231" s="232">
        <v>0</v>
      </c>
      <c r="M231" s="233"/>
      <c r="N231" s="234">
        <f>ROUND(L231*K231,2)</f>
        <v>0</v>
      </c>
      <c r="O231" s="234"/>
      <c r="P231" s="234"/>
      <c r="Q231" s="234"/>
      <c r="R231" s="47"/>
      <c r="T231" s="235" t="s">
        <v>22</v>
      </c>
      <c r="U231" s="55" t="s">
        <v>49</v>
      </c>
      <c r="V231" s="46"/>
      <c r="W231" s="236">
        <f>V231*K231</f>
        <v>0</v>
      </c>
      <c r="X231" s="236">
        <v>0</v>
      </c>
      <c r="Y231" s="236">
        <f>X231*K231</f>
        <v>0</v>
      </c>
      <c r="Z231" s="236">
        <v>0</v>
      </c>
      <c r="AA231" s="237">
        <f>Z231*K231</f>
        <v>0</v>
      </c>
      <c r="AR231" s="21" t="s">
        <v>268</v>
      </c>
      <c r="AT231" s="21" t="s">
        <v>220</v>
      </c>
      <c r="AU231" s="21" t="s">
        <v>93</v>
      </c>
      <c r="AY231" s="21" t="s">
        <v>219</v>
      </c>
      <c r="BE231" s="152">
        <f>IF(U231="základní",N231,0)</f>
        <v>0</v>
      </c>
      <c r="BF231" s="152">
        <f>IF(U231="snížená",N231,0)</f>
        <v>0</v>
      </c>
      <c r="BG231" s="152">
        <f>IF(U231="zákl. přenesená",N231,0)</f>
        <v>0</v>
      </c>
      <c r="BH231" s="152">
        <f>IF(U231="sníž. přenesená",N231,0)</f>
        <v>0</v>
      </c>
      <c r="BI231" s="152">
        <f>IF(U231="nulová",N231,0)</f>
        <v>0</v>
      </c>
      <c r="BJ231" s="21" t="s">
        <v>40</v>
      </c>
      <c r="BK231" s="152">
        <f>ROUND(L231*K231,2)</f>
        <v>0</v>
      </c>
      <c r="BL231" s="21" t="s">
        <v>268</v>
      </c>
      <c r="BM231" s="21" t="s">
        <v>1997</v>
      </c>
    </row>
    <row r="232" s="1" customFormat="1" ht="25.5" customHeight="1">
      <c r="B232" s="45"/>
      <c r="C232" s="227" t="s">
        <v>672</v>
      </c>
      <c r="D232" s="227" t="s">
        <v>220</v>
      </c>
      <c r="E232" s="228" t="s">
        <v>1998</v>
      </c>
      <c r="F232" s="229" t="s">
        <v>1999</v>
      </c>
      <c r="G232" s="229"/>
      <c r="H232" s="229"/>
      <c r="I232" s="229"/>
      <c r="J232" s="230" t="s">
        <v>372</v>
      </c>
      <c r="K232" s="231">
        <v>9</v>
      </c>
      <c r="L232" s="232">
        <v>0</v>
      </c>
      <c r="M232" s="233"/>
      <c r="N232" s="234">
        <f>ROUND(L232*K232,2)</f>
        <v>0</v>
      </c>
      <c r="O232" s="234"/>
      <c r="P232" s="234"/>
      <c r="Q232" s="234"/>
      <c r="R232" s="47"/>
      <c r="T232" s="235" t="s">
        <v>22</v>
      </c>
      <c r="U232" s="55" t="s">
        <v>49</v>
      </c>
      <c r="V232" s="46"/>
      <c r="W232" s="236">
        <f>V232*K232</f>
        <v>0</v>
      </c>
      <c r="X232" s="236">
        <v>0</v>
      </c>
      <c r="Y232" s="236">
        <f>X232*K232</f>
        <v>0</v>
      </c>
      <c r="Z232" s="236">
        <v>0</v>
      </c>
      <c r="AA232" s="237">
        <f>Z232*K232</f>
        <v>0</v>
      </c>
      <c r="AR232" s="21" t="s">
        <v>268</v>
      </c>
      <c r="AT232" s="21" t="s">
        <v>220</v>
      </c>
      <c r="AU232" s="21" t="s">
        <v>93</v>
      </c>
      <c r="AY232" s="21" t="s">
        <v>219</v>
      </c>
      <c r="BE232" s="152">
        <f>IF(U232="základní",N232,0)</f>
        <v>0</v>
      </c>
      <c r="BF232" s="152">
        <f>IF(U232="snížená",N232,0)</f>
        <v>0</v>
      </c>
      <c r="BG232" s="152">
        <f>IF(U232="zákl. přenesená",N232,0)</f>
        <v>0</v>
      </c>
      <c r="BH232" s="152">
        <f>IF(U232="sníž. přenesená",N232,0)</f>
        <v>0</v>
      </c>
      <c r="BI232" s="152">
        <f>IF(U232="nulová",N232,0)</f>
        <v>0</v>
      </c>
      <c r="BJ232" s="21" t="s">
        <v>40</v>
      </c>
      <c r="BK232" s="152">
        <f>ROUND(L232*K232,2)</f>
        <v>0</v>
      </c>
      <c r="BL232" s="21" t="s">
        <v>268</v>
      </c>
      <c r="BM232" s="21" t="s">
        <v>2000</v>
      </c>
    </row>
    <row r="233" s="1" customFormat="1" ht="25.5" customHeight="1">
      <c r="B233" s="45"/>
      <c r="C233" s="227" t="s">
        <v>676</v>
      </c>
      <c r="D233" s="227" t="s">
        <v>220</v>
      </c>
      <c r="E233" s="228" t="s">
        <v>2001</v>
      </c>
      <c r="F233" s="229" t="s">
        <v>2002</v>
      </c>
      <c r="G233" s="229"/>
      <c r="H233" s="229"/>
      <c r="I233" s="229"/>
      <c r="J233" s="230" t="s">
        <v>372</v>
      </c>
      <c r="K233" s="231">
        <v>6</v>
      </c>
      <c r="L233" s="232">
        <v>0</v>
      </c>
      <c r="M233" s="233"/>
      <c r="N233" s="234">
        <f>ROUND(L233*K233,2)</f>
        <v>0</v>
      </c>
      <c r="O233" s="234"/>
      <c r="P233" s="234"/>
      <c r="Q233" s="234"/>
      <c r="R233" s="47"/>
      <c r="T233" s="235" t="s">
        <v>22</v>
      </c>
      <c r="U233" s="55" t="s">
        <v>49</v>
      </c>
      <c r="V233" s="46"/>
      <c r="W233" s="236">
        <f>V233*K233</f>
        <v>0</v>
      </c>
      <c r="X233" s="236">
        <v>0</v>
      </c>
      <c r="Y233" s="236">
        <f>X233*K233</f>
        <v>0</v>
      </c>
      <c r="Z233" s="236">
        <v>0</v>
      </c>
      <c r="AA233" s="237">
        <f>Z233*K233</f>
        <v>0</v>
      </c>
      <c r="AR233" s="21" t="s">
        <v>268</v>
      </c>
      <c r="AT233" s="21" t="s">
        <v>220</v>
      </c>
      <c r="AU233" s="21" t="s">
        <v>93</v>
      </c>
      <c r="AY233" s="21" t="s">
        <v>219</v>
      </c>
      <c r="BE233" s="152">
        <f>IF(U233="základní",N233,0)</f>
        <v>0</v>
      </c>
      <c r="BF233" s="152">
        <f>IF(U233="snížená",N233,0)</f>
        <v>0</v>
      </c>
      <c r="BG233" s="152">
        <f>IF(U233="zákl. přenesená",N233,0)</f>
        <v>0</v>
      </c>
      <c r="BH233" s="152">
        <f>IF(U233="sníž. přenesená",N233,0)</f>
        <v>0</v>
      </c>
      <c r="BI233" s="152">
        <f>IF(U233="nulová",N233,0)</f>
        <v>0</v>
      </c>
      <c r="BJ233" s="21" t="s">
        <v>40</v>
      </c>
      <c r="BK233" s="152">
        <f>ROUND(L233*K233,2)</f>
        <v>0</v>
      </c>
      <c r="BL233" s="21" t="s">
        <v>268</v>
      </c>
      <c r="BM233" s="21" t="s">
        <v>2003</v>
      </c>
    </row>
    <row r="234" s="1" customFormat="1" ht="25.5" customHeight="1">
      <c r="B234" s="45"/>
      <c r="C234" s="227" t="s">
        <v>680</v>
      </c>
      <c r="D234" s="227" t="s">
        <v>220</v>
      </c>
      <c r="E234" s="228" t="s">
        <v>2004</v>
      </c>
      <c r="F234" s="229" t="s">
        <v>2005</v>
      </c>
      <c r="G234" s="229"/>
      <c r="H234" s="229"/>
      <c r="I234" s="229"/>
      <c r="J234" s="230" t="s">
        <v>372</v>
      </c>
      <c r="K234" s="231">
        <v>14</v>
      </c>
      <c r="L234" s="232">
        <v>0</v>
      </c>
      <c r="M234" s="233"/>
      <c r="N234" s="234">
        <f>ROUND(L234*K234,2)</f>
        <v>0</v>
      </c>
      <c r="O234" s="234"/>
      <c r="P234" s="234"/>
      <c r="Q234" s="234"/>
      <c r="R234" s="47"/>
      <c r="T234" s="235" t="s">
        <v>22</v>
      </c>
      <c r="U234" s="55" t="s">
        <v>49</v>
      </c>
      <c r="V234" s="46"/>
      <c r="W234" s="236">
        <f>V234*K234</f>
        <v>0</v>
      </c>
      <c r="X234" s="236">
        <v>0</v>
      </c>
      <c r="Y234" s="236">
        <f>X234*K234</f>
        <v>0</v>
      </c>
      <c r="Z234" s="236">
        <v>0</v>
      </c>
      <c r="AA234" s="237">
        <f>Z234*K234</f>
        <v>0</v>
      </c>
      <c r="AR234" s="21" t="s">
        <v>268</v>
      </c>
      <c r="AT234" s="21" t="s">
        <v>220</v>
      </c>
      <c r="AU234" s="21" t="s">
        <v>93</v>
      </c>
      <c r="AY234" s="21" t="s">
        <v>219</v>
      </c>
      <c r="BE234" s="152">
        <f>IF(U234="základní",N234,0)</f>
        <v>0</v>
      </c>
      <c r="BF234" s="152">
        <f>IF(U234="snížená",N234,0)</f>
        <v>0</v>
      </c>
      <c r="BG234" s="152">
        <f>IF(U234="zákl. přenesená",N234,0)</f>
        <v>0</v>
      </c>
      <c r="BH234" s="152">
        <f>IF(U234="sníž. přenesená",N234,0)</f>
        <v>0</v>
      </c>
      <c r="BI234" s="152">
        <f>IF(U234="nulová",N234,0)</f>
        <v>0</v>
      </c>
      <c r="BJ234" s="21" t="s">
        <v>40</v>
      </c>
      <c r="BK234" s="152">
        <f>ROUND(L234*K234,2)</f>
        <v>0</v>
      </c>
      <c r="BL234" s="21" t="s">
        <v>268</v>
      </c>
      <c r="BM234" s="21" t="s">
        <v>2006</v>
      </c>
    </row>
    <row r="235" s="1" customFormat="1" ht="25.5" customHeight="1">
      <c r="B235" s="45"/>
      <c r="C235" s="227" t="s">
        <v>684</v>
      </c>
      <c r="D235" s="227" t="s">
        <v>220</v>
      </c>
      <c r="E235" s="228" t="s">
        <v>2007</v>
      </c>
      <c r="F235" s="229" t="s">
        <v>2008</v>
      </c>
      <c r="G235" s="229"/>
      <c r="H235" s="229"/>
      <c r="I235" s="229"/>
      <c r="J235" s="230" t="s">
        <v>372</v>
      </c>
      <c r="K235" s="231">
        <v>2</v>
      </c>
      <c r="L235" s="232">
        <v>0</v>
      </c>
      <c r="M235" s="233"/>
      <c r="N235" s="234">
        <f>ROUND(L235*K235,2)</f>
        <v>0</v>
      </c>
      <c r="O235" s="234"/>
      <c r="P235" s="234"/>
      <c r="Q235" s="234"/>
      <c r="R235" s="47"/>
      <c r="T235" s="235" t="s">
        <v>22</v>
      </c>
      <c r="U235" s="55" t="s">
        <v>49</v>
      </c>
      <c r="V235" s="46"/>
      <c r="W235" s="236">
        <f>V235*K235</f>
        <v>0</v>
      </c>
      <c r="X235" s="236">
        <v>0</v>
      </c>
      <c r="Y235" s="236">
        <f>X235*K235</f>
        <v>0</v>
      </c>
      <c r="Z235" s="236">
        <v>0</v>
      </c>
      <c r="AA235" s="237">
        <f>Z235*K235</f>
        <v>0</v>
      </c>
      <c r="AR235" s="21" t="s">
        <v>268</v>
      </c>
      <c r="AT235" s="21" t="s">
        <v>220</v>
      </c>
      <c r="AU235" s="21" t="s">
        <v>93</v>
      </c>
      <c r="AY235" s="21" t="s">
        <v>219</v>
      </c>
      <c r="BE235" s="152">
        <f>IF(U235="základní",N235,0)</f>
        <v>0</v>
      </c>
      <c r="BF235" s="152">
        <f>IF(U235="snížená",N235,0)</f>
        <v>0</v>
      </c>
      <c r="BG235" s="152">
        <f>IF(U235="zákl. přenesená",N235,0)</f>
        <v>0</v>
      </c>
      <c r="BH235" s="152">
        <f>IF(U235="sníž. přenesená",N235,0)</f>
        <v>0</v>
      </c>
      <c r="BI235" s="152">
        <f>IF(U235="nulová",N235,0)</f>
        <v>0</v>
      </c>
      <c r="BJ235" s="21" t="s">
        <v>40</v>
      </c>
      <c r="BK235" s="152">
        <f>ROUND(L235*K235,2)</f>
        <v>0</v>
      </c>
      <c r="BL235" s="21" t="s">
        <v>268</v>
      </c>
      <c r="BM235" s="21" t="s">
        <v>2009</v>
      </c>
    </row>
    <row r="236" s="1" customFormat="1" ht="25.5" customHeight="1">
      <c r="B236" s="45"/>
      <c r="C236" s="227" t="s">
        <v>688</v>
      </c>
      <c r="D236" s="227" t="s">
        <v>220</v>
      </c>
      <c r="E236" s="228" t="s">
        <v>2010</v>
      </c>
      <c r="F236" s="229" t="s">
        <v>2011</v>
      </c>
      <c r="G236" s="229"/>
      <c r="H236" s="229"/>
      <c r="I236" s="229"/>
      <c r="J236" s="230" t="s">
        <v>372</v>
      </c>
      <c r="K236" s="231">
        <v>10</v>
      </c>
      <c r="L236" s="232">
        <v>0</v>
      </c>
      <c r="M236" s="233"/>
      <c r="N236" s="234">
        <f>ROUND(L236*K236,2)</f>
        <v>0</v>
      </c>
      <c r="O236" s="234"/>
      <c r="P236" s="234"/>
      <c r="Q236" s="234"/>
      <c r="R236" s="47"/>
      <c r="T236" s="235" t="s">
        <v>22</v>
      </c>
      <c r="U236" s="55" t="s">
        <v>49</v>
      </c>
      <c r="V236" s="46"/>
      <c r="W236" s="236">
        <f>V236*K236</f>
        <v>0</v>
      </c>
      <c r="X236" s="236">
        <v>0</v>
      </c>
      <c r="Y236" s="236">
        <f>X236*K236</f>
        <v>0</v>
      </c>
      <c r="Z236" s="236">
        <v>0</v>
      </c>
      <c r="AA236" s="237">
        <f>Z236*K236</f>
        <v>0</v>
      </c>
      <c r="AR236" s="21" t="s">
        <v>268</v>
      </c>
      <c r="AT236" s="21" t="s">
        <v>220</v>
      </c>
      <c r="AU236" s="21" t="s">
        <v>93</v>
      </c>
      <c r="AY236" s="21" t="s">
        <v>219</v>
      </c>
      <c r="BE236" s="152">
        <f>IF(U236="základní",N236,0)</f>
        <v>0</v>
      </c>
      <c r="BF236" s="152">
        <f>IF(U236="snížená",N236,0)</f>
        <v>0</v>
      </c>
      <c r="BG236" s="152">
        <f>IF(U236="zákl. přenesená",N236,0)</f>
        <v>0</v>
      </c>
      <c r="BH236" s="152">
        <f>IF(U236="sníž. přenesená",N236,0)</f>
        <v>0</v>
      </c>
      <c r="BI236" s="152">
        <f>IF(U236="nulová",N236,0)</f>
        <v>0</v>
      </c>
      <c r="BJ236" s="21" t="s">
        <v>40</v>
      </c>
      <c r="BK236" s="152">
        <f>ROUND(L236*K236,2)</f>
        <v>0</v>
      </c>
      <c r="BL236" s="21" t="s">
        <v>268</v>
      </c>
      <c r="BM236" s="21" t="s">
        <v>2012</v>
      </c>
    </row>
    <row r="237" s="1" customFormat="1" ht="25.5" customHeight="1">
      <c r="B237" s="45"/>
      <c r="C237" s="227" t="s">
        <v>692</v>
      </c>
      <c r="D237" s="227" t="s">
        <v>220</v>
      </c>
      <c r="E237" s="228" t="s">
        <v>2013</v>
      </c>
      <c r="F237" s="229" t="s">
        <v>2014</v>
      </c>
      <c r="G237" s="229"/>
      <c r="H237" s="229"/>
      <c r="I237" s="229"/>
      <c r="J237" s="230" t="s">
        <v>372</v>
      </c>
      <c r="K237" s="231">
        <v>16</v>
      </c>
      <c r="L237" s="232">
        <v>0</v>
      </c>
      <c r="M237" s="233"/>
      <c r="N237" s="234">
        <f>ROUND(L237*K237,2)</f>
        <v>0</v>
      </c>
      <c r="O237" s="234"/>
      <c r="P237" s="234"/>
      <c r="Q237" s="234"/>
      <c r="R237" s="47"/>
      <c r="T237" s="235" t="s">
        <v>22</v>
      </c>
      <c r="U237" s="55" t="s">
        <v>49</v>
      </c>
      <c r="V237" s="46"/>
      <c r="W237" s="236">
        <f>V237*K237</f>
        <v>0</v>
      </c>
      <c r="X237" s="236">
        <v>0</v>
      </c>
      <c r="Y237" s="236">
        <f>X237*K237</f>
        <v>0</v>
      </c>
      <c r="Z237" s="236">
        <v>0</v>
      </c>
      <c r="AA237" s="237">
        <f>Z237*K237</f>
        <v>0</v>
      </c>
      <c r="AR237" s="21" t="s">
        <v>268</v>
      </c>
      <c r="AT237" s="21" t="s">
        <v>220</v>
      </c>
      <c r="AU237" s="21" t="s">
        <v>93</v>
      </c>
      <c r="AY237" s="21" t="s">
        <v>219</v>
      </c>
      <c r="BE237" s="152">
        <f>IF(U237="základní",N237,0)</f>
        <v>0</v>
      </c>
      <c r="BF237" s="152">
        <f>IF(U237="snížená",N237,0)</f>
        <v>0</v>
      </c>
      <c r="BG237" s="152">
        <f>IF(U237="zákl. přenesená",N237,0)</f>
        <v>0</v>
      </c>
      <c r="BH237" s="152">
        <f>IF(U237="sníž. přenesená",N237,0)</f>
        <v>0</v>
      </c>
      <c r="BI237" s="152">
        <f>IF(U237="nulová",N237,0)</f>
        <v>0</v>
      </c>
      <c r="BJ237" s="21" t="s">
        <v>40</v>
      </c>
      <c r="BK237" s="152">
        <f>ROUND(L237*K237,2)</f>
        <v>0</v>
      </c>
      <c r="BL237" s="21" t="s">
        <v>268</v>
      </c>
      <c r="BM237" s="21" t="s">
        <v>2015</v>
      </c>
    </row>
    <row r="238" s="1" customFormat="1" ht="25.5" customHeight="1">
      <c r="B238" s="45"/>
      <c r="C238" s="227" t="s">
        <v>696</v>
      </c>
      <c r="D238" s="227" t="s">
        <v>220</v>
      </c>
      <c r="E238" s="228" t="s">
        <v>2016</v>
      </c>
      <c r="F238" s="229" t="s">
        <v>2017</v>
      </c>
      <c r="G238" s="229"/>
      <c r="H238" s="229"/>
      <c r="I238" s="229"/>
      <c r="J238" s="230" t="s">
        <v>372</v>
      </c>
      <c r="K238" s="231">
        <v>93</v>
      </c>
      <c r="L238" s="232">
        <v>0</v>
      </c>
      <c r="M238" s="233"/>
      <c r="N238" s="234">
        <f>ROUND(L238*K238,2)</f>
        <v>0</v>
      </c>
      <c r="O238" s="234"/>
      <c r="P238" s="234"/>
      <c r="Q238" s="234"/>
      <c r="R238" s="47"/>
      <c r="T238" s="235" t="s">
        <v>22</v>
      </c>
      <c r="U238" s="55" t="s">
        <v>49</v>
      </c>
      <c r="V238" s="46"/>
      <c r="W238" s="236">
        <f>V238*K238</f>
        <v>0</v>
      </c>
      <c r="X238" s="236">
        <v>0</v>
      </c>
      <c r="Y238" s="236">
        <f>X238*K238</f>
        <v>0</v>
      </c>
      <c r="Z238" s="236">
        <v>0</v>
      </c>
      <c r="AA238" s="237">
        <f>Z238*K238</f>
        <v>0</v>
      </c>
      <c r="AR238" s="21" t="s">
        <v>268</v>
      </c>
      <c r="AT238" s="21" t="s">
        <v>220</v>
      </c>
      <c r="AU238" s="21" t="s">
        <v>93</v>
      </c>
      <c r="AY238" s="21" t="s">
        <v>219</v>
      </c>
      <c r="BE238" s="152">
        <f>IF(U238="základní",N238,0)</f>
        <v>0</v>
      </c>
      <c r="BF238" s="152">
        <f>IF(U238="snížená",N238,0)</f>
        <v>0</v>
      </c>
      <c r="BG238" s="152">
        <f>IF(U238="zákl. přenesená",N238,0)</f>
        <v>0</v>
      </c>
      <c r="BH238" s="152">
        <f>IF(U238="sníž. přenesená",N238,0)</f>
        <v>0</v>
      </c>
      <c r="BI238" s="152">
        <f>IF(U238="nulová",N238,0)</f>
        <v>0</v>
      </c>
      <c r="BJ238" s="21" t="s">
        <v>40</v>
      </c>
      <c r="BK238" s="152">
        <f>ROUND(L238*K238,2)</f>
        <v>0</v>
      </c>
      <c r="BL238" s="21" t="s">
        <v>268</v>
      </c>
      <c r="BM238" s="21" t="s">
        <v>2018</v>
      </c>
    </row>
    <row r="239" s="1" customFormat="1" ht="25.5" customHeight="1">
      <c r="B239" s="45"/>
      <c r="C239" s="227" t="s">
        <v>700</v>
      </c>
      <c r="D239" s="227" t="s">
        <v>220</v>
      </c>
      <c r="E239" s="228" t="s">
        <v>2019</v>
      </c>
      <c r="F239" s="229" t="s">
        <v>2020</v>
      </c>
      <c r="G239" s="229"/>
      <c r="H239" s="229"/>
      <c r="I239" s="229"/>
      <c r="J239" s="230" t="s">
        <v>372</v>
      </c>
      <c r="K239" s="231">
        <v>1</v>
      </c>
      <c r="L239" s="232">
        <v>0</v>
      </c>
      <c r="M239" s="233"/>
      <c r="N239" s="234">
        <f>ROUND(L239*K239,2)</f>
        <v>0</v>
      </c>
      <c r="O239" s="234"/>
      <c r="P239" s="234"/>
      <c r="Q239" s="234"/>
      <c r="R239" s="47"/>
      <c r="T239" s="235" t="s">
        <v>22</v>
      </c>
      <c r="U239" s="55" t="s">
        <v>49</v>
      </c>
      <c r="V239" s="46"/>
      <c r="W239" s="236">
        <f>V239*K239</f>
        <v>0</v>
      </c>
      <c r="X239" s="236">
        <v>0.00025000000000000001</v>
      </c>
      <c r="Y239" s="236">
        <f>X239*K239</f>
        <v>0.00025000000000000001</v>
      </c>
      <c r="Z239" s="236">
        <v>0</v>
      </c>
      <c r="AA239" s="237">
        <f>Z239*K239</f>
        <v>0</v>
      </c>
      <c r="AR239" s="21" t="s">
        <v>268</v>
      </c>
      <c r="AT239" s="21" t="s">
        <v>220</v>
      </c>
      <c r="AU239" s="21" t="s">
        <v>93</v>
      </c>
      <c r="AY239" s="21" t="s">
        <v>219</v>
      </c>
      <c r="BE239" s="152">
        <f>IF(U239="základní",N239,0)</f>
        <v>0</v>
      </c>
      <c r="BF239" s="152">
        <f>IF(U239="snížená",N239,0)</f>
        <v>0</v>
      </c>
      <c r="BG239" s="152">
        <f>IF(U239="zákl. přenesená",N239,0)</f>
        <v>0</v>
      </c>
      <c r="BH239" s="152">
        <f>IF(U239="sníž. přenesená",N239,0)</f>
        <v>0</v>
      </c>
      <c r="BI239" s="152">
        <f>IF(U239="nulová",N239,0)</f>
        <v>0</v>
      </c>
      <c r="BJ239" s="21" t="s">
        <v>40</v>
      </c>
      <c r="BK239" s="152">
        <f>ROUND(L239*K239,2)</f>
        <v>0</v>
      </c>
      <c r="BL239" s="21" t="s">
        <v>268</v>
      </c>
      <c r="BM239" s="21" t="s">
        <v>2021</v>
      </c>
    </row>
    <row r="240" s="1" customFormat="1" ht="25.5" customHeight="1">
      <c r="B240" s="45"/>
      <c r="C240" s="227" t="s">
        <v>704</v>
      </c>
      <c r="D240" s="227" t="s">
        <v>220</v>
      </c>
      <c r="E240" s="228" t="s">
        <v>2022</v>
      </c>
      <c r="F240" s="229" t="s">
        <v>2023</v>
      </c>
      <c r="G240" s="229"/>
      <c r="H240" s="229"/>
      <c r="I240" s="229"/>
      <c r="J240" s="230" t="s">
        <v>372</v>
      </c>
      <c r="K240" s="231">
        <v>2</v>
      </c>
      <c r="L240" s="232">
        <v>0</v>
      </c>
      <c r="M240" s="233"/>
      <c r="N240" s="234">
        <f>ROUND(L240*K240,2)</f>
        <v>0</v>
      </c>
      <c r="O240" s="234"/>
      <c r="P240" s="234"/>
      <c r="Q240" s="234"/>
      <c r="R240" s="47"/>
      <c r="T240" s="235" t="s">
        <v>22</v>
      </c>
      <c r="U240" s="55" t="s">
        <v>49</v>
      </c>
      <c r="V240" s="46"/>
      <c r="W240" s="236">
        <f>V240*K240</f>
        <v>0</v>
      </c>
      <c r="X240" s="236">
        <v>0.00051999999999999995</v>
      </c>
      <c r="Y240" s="236">
        <f>X240*K240</f>
        <v>0.0010399999999999999</v>
      </c>
      <c r="Z240" s="236">
        <v>0</v>
      </c>
      <c r="AA240" s="237">
        <f>Z240*K240</f>
        <v>0</v>
      </c>
      <c r="AR240" s="21" t="s">
        <v>268</v>
      </c>
      <c r="AT240" s="21" t="s">
        <v>220</v>
      </c>
      <c r="AU240" s="21" t="s">
        <v>93</v>
      </c>
      <c r="AY240" s="21" t="s">
        <v>219</v>
      </c>
      <c r="BE240" s="152">
        <f>IF(U240="základní",N240,0)</f>
        <v>0</v>
      </c>
      <c r="BF240" s="152">
        <f>IF(U240="snížená",N240,0)</f>
        <v>0</v>
      </c>
      <c r="BG240" s="152">
        <f>IF(U240="zákl. přenesená",N240,0)</f>
        <v>0</v>
      </c>
      <c r="BH240" s="152">
        <f>IF(U240="sníž. přenesená",N240,0)</f>
        <v>0</v>
      </c>
      <c r="BI240" s="152">
        <f>IF(U240="nulová",N240,0)</f>
        <v>0</v>
      </c>
      <c r="BJ240" s="21" t="s">
        <v>40</v>
      </c>
      <c r="BK240" s="152">
        <f>ROUND(L240*K240,2)</f>
        <v>0</v>
      </c>
      <c r="BL240" s="21" t="s">
        <v>268</v>
      </c>
      <c r="BM240" s="21" t="s">
        <v>2024</v>
      </c>
    </row>
    <row r="241" s="1" customFormat="1" ht="25.5" customHeight="1">
      <c r="B241" s="45"/>
      <c r="C241" s="227" t="s">
        <v>708</v>
      </c>
      <c r="D241" s="227" t="s">
        <v>220</v>
      </c>
      <c r="E241" s="228" t="s">
        <v>2025</v>
      </c>
      <c r="F241" s="229" t="s">
        <v>2026</v>
      </c>
      <c r="G241" s="229"/>
      <c r="H241" s="229"/>
      <c r="I241" s="229"/>
      <c r="J241" s="230" t="s">
        <v>372</v>
      </c>
      <c r="K241" s="231">
        <v>10</v>
      </c>
      <c r="L241" s="232">
        <v>0</v>
      </c>
      <c r="M241" s="233"/>
      <c r="N241" s="234">
        <f>ROUND(L241*K241,2)</f>
        <v>0</v>
      </c>
      <c r="O241" s="234"/>
      <c r="P241" s="234"/>
      <c r="Q241" s="234"/>
      <c r="R241" s="47"/>
      <c r="T241" s="235" t="s">
        <v>22</v>
      </c>
      <c r="U241" s="55" t="s">
        <v>49</v>
      </c>
      <c r="V241" s="46"/>
      <c r="W241" s="236">
        <f>V241*K241</f>
        <v>0</v>
      </c>
      <c r="X241" s="236">
        <v>0</v>
      </c>
      <c r="Y241" s="236">
        <f>X241*K241</f>
        <v>0</v>
      </c>
      <c r="Z241" s="236">
        <v>0</v>
      </c>
      <c r="AA241" s="237">
        <f>Z241*K241</f>
        <v>0</v>
      </c>
      <c r="AR241" s="21" t="s">
        <v>268</v>
      </c>
      <c r="AT241" s="21" t="s">
        <v>220</v>
      </c>
      <c r="AU241" s="21" t="s">
        <v>93</v>
      </c>
      <c r="AY241" s="21" t="s">
        <v>219</v>
      </c>
      <c r="BE241" s="152">
        <f>IF(U241="základní",N241,0)</f>
        <v>0</v>
      </c>
      <c r="BF241" s="152">
        <f>IF(U241="snížená",N241,0)</f>
        <v>0</v>
      </c>
      <c r="BG241" s="152">
        <f>IF(U241="zákl. přenesená",N241,0)</f>
        <v>0</v>
      </c>
      <c r="BH241" s="152">
        <f>IF(U241="sníž. přenesená",N241,0)</f>
        <v>0</v>
      </c>
      <c r="BI241" s="152">
        <f>IF(U241="nulová",N241,0)</f>
        <v>0</v>
      </c>
      <c r="BJ241" s="21" t="s">
        <v>40</v>
      </c>
      <c r="BK241" s="152">
        <f>ROUND(L241*K241,2)</f>
        <v>0</v>
      </c>
      <c r="BL241" s="21" t="s">
        <v>268</v>
      </c>
      <c r="BM241" s="21" t="s">
        <v>2027</v>
      </c>
    </row>
    <row r="242" s="1" customFormat="1" ht="25.5" customHeight="1">
      <c r="B242" s="45"/>
      <c r="C242" s="227" t="s">
        <v>712</v>
      </c>
      <c r="D242" s="227" t="s">
        <v>220</v>
      </c>
      <c r="E242" s="228" t="s">
        <v>2028</v>
      </c>
      <c r="F242" s="229" t="s">
        <v>2029</v>
      </c>
      <c r="G242" s="229"/>
      <c r="H242" s="229"/>
      <c r="I242" s="229"/>
      <c r="J242" s="230" t="s">
        <v>372</v>
      </c>
      <c r="K242" s="231">
        <v>2</v>
      </c>
      <c r="L242" s="232">
        <v>0</v>
      </c>
      <c r="M242" s="233"/>
      <c r="N242" s="234">
        <f>ROUND(L242*K242,2)</f>
        <v>0</v>
      </c>
      <c r="O242" s="234"/>
      <c r="P242" s="234"/>
      <c r="Q242" s="234"/>
      <c r="R242" s="47"/>
      <c r="T242" s="235" t="s">
        <v>22</v>
      </c>
      <c r="U242" s="55" t="s">
        <v>49</v>
      </c>
      <c r="V242" s="46"/>
      <c r="W242" s="236">
        <f>V242*K242</f>
        <v>0</v>
      </c>
      <c r="X242" s="236">
        <v>0</v>
      </c>
      <c r="Y242" s="236">
        <f>X242*K242</f>
        <v>0</v>
      </c>
      <c r="Z242" s="236">
        <v>0</v>
      </c>
      <c r="AA242" s="237">
        <f>Z242*K242</f>
        <v>0</v>
      </c>
      <c r="AR242" s="21" t="s">
        <v>268</v>
      </c>
      <c r="AT242" s="21" t="s">
        <v>220</v>
      </c>
      <c r="AU242" s="21" t="s">
        <v>93</v>
      </c>
      <c r="AY242" s="21" t="s">
        <v>219</v>
      </c>
      <c r="BE242" s="152">
        <f>IF(U242="základní",N242,0)</f>
        <v>0</v>
      </c>
      <c r="BF242" s="152">
        <f>IF(U242="snížená",N242,0)</f>
        <v>0</v>
      </c>
      <c r="BG242" s="152">
        <f>IF(U242="zákl. přenesená",N242,0)</f>
        <v>0</v>
      </c>
      <c r="BH242" s="152">
        <f>IF(U242="sníž. přenesená",N242,0)</f>
        <v>0</v>
      </c>
      <c r="BI242" s="152">
        <f>IF(U242="nulová",N242,0)</f>
        <v>0</v>
      </c>
      <c r="BJ242" s="21" t="s">
        <v>40</v>
      </c>
      <c r="BK242" s="152">
        <f>ROUND(L242*K242,2)</f>
        <v>0</v>
      </c>
      <c r="BL242" s="21" t="s">
        <v>268</v>
      </c>
      <c r="BM242" s="21" t="s">
        <v>2030</v>
      </c>
    </row>
    <row r="243" s="1" customFormat="1" ht="25.5" customHeight="1">
      <c r="B243" s="45"/>
      <c r="C243" s="227" t="s">
        <v>715</v>
      </c>
      <c r="D243" s="227" t="s">
        <v>220</v>
      </c>
      <c r="E243" s="228" t="s">
        <v>2031</v>
      </c>
      <c r="F243" s="229" t="s">
        <v>2032</v>
      </c>
      <c r="G243" s="229"/>
      <c r="H243" s="229"/>
      <c r="I243" s="229"/>
      <c r="J243" s="230" t="s">
        <v>372</v>
      </c>
      <c r="K243" s="231">
        <v>2</v>
      </c>
      <c r="L243" s="232">
        <v>0</v>
      </c>
      <c r="M243" s="233"/>
      <c r="N243" s="234">
        <f>ROUND(L243*K243,2)</f>
        <v>0</v>
      </c>
      <c r="O243" s="234"/>
      <c r="P243" s="234"/>
      <c r="Q243" s="234"/>
      <c r="R243" s="47"/>
      <c r="T243" s="235" t="s">
        <v>22</v>
      </c>
      <c r="U243" s="55" t="s">
        <v>49</v>
      </c>
      <c r="V243" s="46"/>
      <c r="W243" s="236">
        <f>V243*K243</f>
        <v>0</v>
      </c>
      <c r="X243" s="236">
        <v>0</v>
      </c>
      <c r="Y243" s="236">
        <f>X243*K243</f>
        <v>0</v>
      </c>
      <c r="Z243" s="236">
        <v>0</v>
      </c>
      <c r="AA243" s="237">
        <f>Z243*K243</f>
        <v>0</v>
      </c>
      <c r="AR243" s="21" t="s">
        <v>268</v>
      </c>
      <c r="AT243" s="21" t="s">
        <v>220</v>
      </c>
      <c r="AU243" s="21" t="s">
        <v>93</v>
      </c>
      <c r="AY243" s="21" t="s">
        <v>219</v>
      </c>
      <c r="BE243" s="152">
        <f>IF(U243="základní",N243,0)</f>
        <v>0</v>
      </c>
      <c r="BF243" s="152">
        <f>IF(U243="snížená",N243,0)</f>
        <v>0</v>
      </c>
      <c r="BG243" s="152">
        <f>IF(U243="zákl. přenesená",N243,0)</f>
        <v>0</v>
      </c>
      <c r="BH243" s="152">
        <f>IF(U243="sníž. přenesená",N243,0)</f>
        <v>0</v>
      </c>
      <c r="BI243" s="152">
        <f>IF(U243="nulová",N243,0)</f>
        <v>0</v>
      </c>
      <c r="BJ243" s="21" t="s">
        <v>40</v>
      </c>
      <c r="BK243" s="152">
        <f>ROUND(L243*K243,2)</f>
        <v>0</v>
      </c>
      <c r="BL243" s="21" t="s">
        <v>268</v>
      </c>
      <c r="BM243" s="21" t="s">
        <v>2033</v>
      </c>
    </row>
    <row r="244" s="1" customFormat="1" ht="25.5" customHeight="1">
      <c r="B244" s="45"/>
      <c r="C244" s="227" t="s">
        <v>719</v>
      </c>
      <c r="D244" s="227" t="s">
        <v>220</v>
      </c>
      <c r="E244" s="228" t="s">
        <v>2034</v>
      </c>
      <c r="F244" s="229" t="s">
        <v>2035</v>
      </c>
      <c r="G244" s="229"/>
      <c r="H244" s="229"/>
      <c r="I244" s="229"/>
      <c r="J244" s="230" t="s">
        <v>372</v>
      </c>
      <c r="K244" s="231">
        <v>93</v>
      </c>
      <c r="L244" s="232">
        <v>0</v>
      </c>
      <c r="M244" s="233"/>
      <c r="N244" s="234">
        <f>ROUND(L244*K244,2)</f>
        <v>0</v>
      </c>
      <c r="O244" s="234"/>
      <c r="P244" s="234"/>
      <c r="Q244" s="234"/>
      <c r="R244" s="47"/>
      <c r="T244" s="235" t="s">
        <v>22</v>
      </c>
      <c r="U244" s="55" t="s">
        <v>49</v>
      </c>
      <c r="V244" s="46"/>
      <c r="W244" s="236">
        <f>V244*K244</f>
        <v>0</v>
      </c>
      <c r="X244" s="236">
        <v>0</v>
      </c>
      <c r="Y244" s="236">
        <f>X244*K244</f>
        <v>0</v>
      </c>
      <c r="Z244" s="236">
        <v>0</v>
      </c>
      <c r="AA244" s="237">
        <f>Z244*K244</f>
        <v>0</v>
      </c>
      <c r="AR244" s="21" t="s">
        <v>268</v>
      </c>
      <c r="AT244" s="21" t="s">
        <v>220</v>
      </c>
      <c r="AU244" s="21" t="s">
        <v>93</v>
      </c>
      <c r="AY244" s="21" t="s">
        <v>219</v>
      </c>
      <c r="BE244" s="152">
        <f>IF(U244="základní",N244,0)</f>
        <v>0</v>
      </c>
      <c r="BF244" s="152">
        <f>IF(U244="snížená",N244,0)</f>
        <v>0</v>
      </c>
      <c r="BG244" s="152">
        <f>IF(U244="zákl. přenesená",N244,0)</f>
        <v>0</v>
      </c>
      <c r="BH244" s="152">
        <f>IF(U244="sníž. přenesená",N244,0)</f>
        <v>0</v>
      </c>
      <c r="BI244" s="152">
        <f>IF(U244="nulová",N244,0)</f>
        <v>0</v>
      </c>
      <c r="BJ244" s="21" t="s">
        <v>40</v>
      </c>
      <c r="BK244" s="152">
        <f>ROUND(L244*K244,2)</f>
        <v>0</v>
      </c>
      <c r="BL244" s="21" t="s">
        <v>268</v>
      </c>
      <c r="BM244" s="21" t="s">
        <v>2036</v>
      </c>
    </row>
    <row r="245" s="1" customFormat="1" ht="25.5" customHeight="1">
      <c r="B245" s="45"/>
      <c r="C245" s="227" t="s">
        <v>723</v>
      </c>
      <c r="D245" s="227" t="s">
        <v>220</v>
      </c>
      <c r="E245" s="228" t="s">
        <v>2037</v>
      </c>
      <c r="F245" s="229" t="s">
        <v>2038</v>
      </c>
      <c r="G245" s="229"/>
      <c r="H245" s="229"/>
      <c r="I245" s="229"/>
      <c r="J245" s="230" t="s">
        <v>372</v>
      </c>
      <c r="K245" s="231">
        <v>16</v>
      </c>
      <c r="L245" s="232">
        <v>0</v>
      </c>
      <c r="M245" s="233"/>
      <c r="N245" s="234">
        <f>ROUND(L245*K245,2)</f>
        <v>0</v>
      </c>
      <c r="O245" s="234"/>
      <c r="P245" s="234"/>
      <c r="Q245" s="234"/>
      <c r="R245" s="47"/>
      <c r="T245" s="235" t="s">
        <v>22</v>
      </c>
      <c r="U245" s="55" t="s">
        <v>49</v>
      </c>
      <c r="V245" s="46"/>
      <c r="W245" s="236">
        <f>V245*K245</f>
        <v>0</v>
      </c>
      <c r="X245" s="236">
        <v>0</v>
      </c>
      <c r="Y245" s="236">
        <f>X245*K245</f>
        <v>0</v>
      </c>
      <c r="Z245" s="236">
        <v>0</v>
      </c>
      <c r="AA245" s="237">
        <f>Z245*K245</f>
        <v>0</v>
      </c>
      <c r="AR245" s="21" t="s">
        <v>268</v>
      </c>
      <c r="AT245" s="21" t="s">
        <v>220</v>
      </c>
      <c r="AU245" s="21" t="s">
        <v>93</v>
      </c>
      <c r="AY245" s="21" t="s">
        <v>219</v>
      </c>
      <c r="BE245" s="152">
        <f>IF(U245="základní",N245,0)</f>
        <v>0</v>
      </c>
      <c r="BF245" s="152">
        <f>IF(U245="snížená",N245,0)</f>
        <v>0</v>
      </c>
      <c r="BG245" s="152">
        <f>IF(U245="zákl. přenesená",N245,0)</f>
        <v>0</v>
      </c>
      <c r="BH245" s="152">
        <f>IF(U245="sníž. přenesená",N245,0)</f>
        <v>0</v>
      </c>
      <c r="BI245" s="152">
        <f>IF(U245="nulová",N245,0)</f>
        <v>0</v>
      </c>
      <c r="BJ245" s="21" t="s">
        <v>40</v>
      </c>
      <c r="BK245" s="152">
        <f>ROUND(L245*K245,2)</f>
        <v>0</v>
      </c>
      <c r="BL245" s="21" t="s">
        <v>268</v>
      </c>
      <c r="BM245" s="21" t="s">
        <v>2039</v>
      </c>
    </row>
    <row r="246" s="1" customFormat="1" ht="25.5" customHeight="1">
      <c r="B246" s="45"/>
      <c r="C246" s="227" t="s">
        <v>727</v>
      </c>
      <c r="D246" s="227" t="s">
        <v>220</v>
      </c>
      <c r="E246" s="228" t="s">
        <v>2040</v>
      </c>
      <c r="F246" s="229" t="s">
        <v>2041</v>
      </c>
      <c r="G246" s="229"/>
      <c r="H246" s="229"/>
      <c r="I246" s="229"/>
      <c r="J246" s="230" t="s">
        <v>372</v>
      </c>
      <c r="K246" s="231">
        <v>1</v>
      </c>
      <c r="L246" s="232">
        <v>0</v>
      </c>
      <c r="M246" s="233"/>
      <c r="N246" s="234">
        <f>ROUND(L246*K246,2)</f>
        <v>0</v>
      </c>
      <c r="O246" s="234"/>
      <c r="P246" s="234"/>
      <c r="Q246" s="234"/>
      <c r="R246" s="47"/>
      <c r="T246" s="235" t="s">
        <v>22</v>
      </c>
      <c r="U246" s="55" t="s">
        <v>49</v>
      </c>
      <c r="V246" s="46"/>
      <c r="W246" s="236">
        <f>V246*K246</f>
        <v>0</v>
      </c>
      <c r="X246" s="236">
        <v>0</v>
      </c>
      <c r="Y246" s="236">
        <f>X246*K246</f>
        <v>0</v>
      </c>
      <c r="Z246" s="236">
        <v>0</v>
      </c>
      <c r="AA246" s="237">
        <f>Z246*K246</f>
        <v>0</v>
      </c>
      <c r="AR246" s="21" t="s">
        <v>268</v>
      </c>
      <c r="AT246" s="21" t="s">
        <v>220</v>
      </c>
      <c r="AU246" s="21" t="s">
        <v>93</v>
      </c>
      <c r="AY246" s="21" t="s">
        <v>219</v>
      </c>
      <c r="BE246" s="152">
        <f>IF(U246="základní",N246,0)</f>
        <v>0</v>
      </c>
      <c r="BF246" s="152">
        <f>IF(U246="snížená",N246,0)</f>
        <v>0</v>
      </c>
      <c r="BG246" s="152">
        <f>IF(U246="zákl. přenesená",N246,0)</f>
        <v>0</v>
      </c>
      <c r="BH246" s="152">
        <f>IF(U246="sníž. přenesená",N246,0)</f>
        <v>0</v>
      </c>
      <c r="BI246" s="152">
        <f>IF(U246="nulová",N246,0)</f>
        <v>0</v>
      </c>
      <c r="BJ246" s="21" t="s">
        <v>40</v>
      </c>
      <c r="BK246" s="152">
        <f>ROUND(L246*K246,2)</f>
        <v>0</v>
      </c>
      <c r="BL246" s="21" t="s">
        <v>268</v>
      </c>
      <c r="BM246" s="21" t="s">
        <v>2042</v>
      </c>
    </row>
    <row r="247" s="1" customFormat="1" ht="25.5" customHeight="1">
      <c r="B247" s="45"/>
      <c r="C247" s="227" t="s">
        <v>731</v>
      </c>
      <c r="D247" s="227" t="s">
        <v>220</v>
      </c>
      <c r="E247" s="228" t="s">
        <v>2043</v>
      </c>
      <c r="F247" s="229" t="s">
        <v>2044</v>
      </c>
      <c r="G247" s="229"/>
      <c r="H247" s="229"/>
      <c r="I247" s="229"/>
      <c r="J247" s="230" t="s">
        <v>372</v>
      </c>
      <c r="K247" s="231">
        <v>2</v>
      </c>
      <c r="L247" s="232">
        <v>0</v>
      </c>
      <c r="M247" s="233"/>
      <c r="N247" s="234">
        <f>ROUND(L247*K247,2)</f>
        <v>0</v>
      </c>
      <c r="O247" s="234"/>
      <c r="P247" s="234"/>
      <c r="Q247" s="234"/>
      <c r="R247" s="47"/>
      <c r="T247" s="235" t="s">
        <v>22</v>
      </c>
      <c r="U247" s="55" t="s">
        <v>49</v>
      </c>
      <c r="V247" s="46"/>
      <c r="W247" s="236">
        <f>V247*K247</f>
        <v>0</v>
      </c>
      <c r="X247" s="236">
        <v>0.00114</v>
      </c>
      <c r="Y247" s="236">
        <f>X247*K247</f>
        <v>0.0022799999999999999</v>
      </c>
      <c r="Z247" s="236">
        <v>0</v>
      </c>
      <c r="AA247" s="237">
        <f>Z247*K247</f>
        <v>0</v>
      </c>
      <c r="AR247" s="21" t="s">
        <v>268</v>
      </c>
      <c r="AT247" s="21" t="s">
        <v>220</v>
      </c>
      <c r="AU247" s="21" t="s">
        <v>93</v>
      </c>
      <c r="AY247" s="21" t="s">
        <v>219</v>
      </c>
      <c r="BE247" s="152">
        <f>IF(U247="základní",N247,0)</f>
        <v>0</v>
      </c>
      <c r="BF247" s="152">
        <f>IF(U247="snížená",N247,0)</f>
        <v>0</v>
      </c>
      <c r="BG247" s="152">
        <f>IF(U247="zákl. přenesená",N247,0)</f>
        <v>0</v>
      </c>
      <c r="BH247" s="152">
        <f>IF(U247="sníž. přenesená",N247,0)</f>
        <v>0</v>
      </c>
      <c r="BI247" s="152">
        <f>IF(U247="nulová",N247,0)</f>
        <v>0</v>
      </c>
      <c r="BJ247" s="21" t="s">
        <v>40</v>
      </c>
      <c r="BK247" s="152">
        <f>ROUND(L247*K247,2)</f>
        <v>0</v>
      </c>
      <c r="BL247" s="21" t="s">
        <v>268</v>
      </c>
      <c r="BM247" s="21" t="s">
        <v>2045</v>
      </c>
    </row>
    <row r="248" s="1" customFormat="1" ht="25.5" customHeight="1">
      <c r="B248" s="45"/>
      <c r="C248" s="227" t="s">
        <v>735</v>
      </c>
      <c r="D248" s="227" t="s">
        <v>220</v>
      </c>
      <c r="E248" s="228" t="s">
        <v>2046</v>
      </c>
      <c r="F248" s="229" t="s">
        <v>2047</v>
      </c>
      <c r="G248" s="229"/>
      <c r="H248" s="229"/>
      <c r="I248" s="229"/>
      <c r="J248" s="230" t="s">
        <v>372</v>
      </c>
      <c r="K248" s="231">
        <v>2</v>
      </c>
      <c r="L248" s="232">
        <v>0</v>
      </c>
      <c r="M248" s="233"/>
      <c r="N248" s="234">
        <f>ROUND(L248*K248,2)</f>
        <v>0</v>
      </c>
      <c r="O248" s="234"/>
      <c r="P248" s="234"/>
      <c r="Q248" s="234"/>
      <c r="R248" s="47"/>
      <c r="T248" s="235" t="s">
        <v>22</v>
      </c>
      <c r="U248" s="55" t="s">
        <v>49</v>
      </c>
      <c r="V248" s="46"/>
      <c r="W248" s="236">
        <f>V248*K248</f>
        <v>0</v>
      </c>
      <c r="X248" s="236">
        <v>0.00034000000000000002</v>
      </c>
      <c r="Y248" s="236">
        <f>X248*K248</f>
        <v>0.00068000000000000005</v>
      </c>
      <c r="Z248" s="236">
        <v>0</v>
      </c>
      <c r="AA248" s="237">
        <f>Z248*K248</f>
        <v>0</v>
      </c>
      <c r="AR248" s="21" t="s">
        <v>268</v>
      </c>
      <c r="AT248" s="21" t="s">
        <v>220</v>
      </c>
      <c r="AU248" s="21" t="s">
        <v>93</v>
      </c>
      <c r="AY248" s="21" t="s">
        <v>219</v>
      </c>
      <c r="BE248" s="152">
        <f>IF(U248="základní",N248,0)</f>
        <v>0</v>
      </c>
      <c r="BF248" s="152">
        <f>IF(U248="snížená",N248,0)</f>
        <v>0</v>
      </c>
      <c r="BG248" s="152">
        <f>IF(U248="zákl. přenesená",N248,0)</f>
        <v>0</v>
      </c>
      <c r="BH248" s="152">
        <f>IF(U248="sníž. přenesená",N248,0)</f>
        <v>0</v>
      </c>
      <c r="BI248" s="152">
        <f>IF(U248="nulová",N248,0)</f>
        <v>0</v>
      </c>
      <c r="BJ248" s="21" t="s">
        <v>40</v>
      </c>
      <c r="BK248" s="152">
        <f>ROUND(L248*K248,2)</f>
        <v>0</v>
      </c>
      <c r="BL248" s="21" t="s">
        <v>268</v>
      </c>
      <c r="BM248" s="21" t="s">
        <v>2048</v>
      </c>
    </row>
    <row r="249" s="1" customFormat="1" ht="25.5" customHeight="1">
      <c r="B249" s="45"/>
      <c r="C249" s="227" t="s">
        <v>739</v>
      </c>
      <c r="D249" s="227" t="s">
        <v>220</v>
      </c>
      <c r="E249" s="228" t="s">
        <v>2049</v>
      </c>
      <c r="F249" s="229" t="s">
        <v>2050</v>
      </c>
      <c r="G249" s="229"/>
      <c r="H249" s="229"/>
      <c r="I249" s="229"/>
      <c r="J249" s="230" t="s">
        <v>372</v>
      </c>
      <c r="K249" s="231">
        <v>6</v>
      </c>
      <c r="L249" s="232">
        <v>0</v>
      </c>
      <c r="M249" s="233"/>
      <c r="N249" s="234">
        <f>ROUND(L249*K249,2)</f>
        <v>0</v>
      </c>
      <c r="O249" s="234"/>
      <c r="P249" s="234"/>
      <c r="Q249" s="234"/>
      <c r="R249" s="47"/>
      <c r="T249" s="235" t="s">
        <v>22</v>
      </c>
      <c r="U249" s="55" t="s">
        <v>49</v>
      </c>
      <c r="V249" s="46"/>
      <c r="W249" s="236">
        <f>V249*K249</f>
        <v>0</v>
      </c>
      <c r="X249" s="236">
        <v>0</v>
      </c>
      <c r="Y249" s="236">
        <f>X249*K249</f>
        <v>0</v>
      </c>
      <c r="Z249" s="236">
        <v>0</v>
      </c>
      <c r="AA249" s="237">
        <f>Z249*K249</f>
        <v>0</v>
      </c>
      <c r="AR249" s="21" t="s">
        <v>268</v>
      </c>
      <c r="AT249" s="21" t="s">
        <v>220</v>
      </c>
      <c r="AU249" s="21" t="s">
        <v>93</v>
      </c>
      <c r="AY249" s="21" t="s">
        <v>219</v>
      </c>
      <c r="BE249" s="152">
        <f>IF(U249="základní",N249,0)</f>
        <v>0</v>
      </c>
      <c r="BF249" s="152">
        <f>IF(U249="snížená",N249,0)</f>
        <v>0</v>
      </c>
      <c r="BG249" s="152">
        <f>IF(U249="zákl. přenesená",N249,0)</f>
        <v>0</v>
      </c>
      <c r="BH249" s="152">
        <f>IF(U249="sníž. přenesená",N249,0)</f>
        <v>0</v>
      </c>
      <c r="BI249" s="152">
        <f>IF(U249="nulová",N249,0)</f>
        <v>0</v>
      </c>
      <c r="BJ249" s="21" t="s">
        <v>40</v>
      </c>
      <c r="BK249" s="152">
        <f>ROUND(L249*K249,2)</f>
        <v>0</v>
      </c>
      <c r="BL249" s="21" t="s">
        <v>268</v>
      </c>
      <c r="BM249" s="21" t="s">
        <v>2051</v>
      </c>
    </row>
    <row r="250" s="1" customFormat="1" ht="25.5" customHeight="1">
      <c r="B250" s="45"/>
      <c r="C250" s="227" t="s">
        <v>743</v>
      </c>
      <c r="D250" s="227" t="s">
        <v>220</v>
      </c>
      <c r="E250" s="228" t="s">
        <v>2052</v>
      </c>
      <c r="F250" s="229" t="s">
        <v>2053</v>
      </c>
      <c r="G250" s="229"/>
      <c r="H250" s="229"/>
      <c r="I250" s="229"/>
      <c r="J250" s="230" t="s">
        <v>372</v>
      </c>
      <c r="K250" s="231">
        <v>10</v>
      </c>
      <c r="L250" s="232">
        <v>0</v>
      </c>
      <c r="M250" s="233"/>
      <c r="N250" s="234">
        <f>ROUND(L250*K250,2)</f>
        <v>0</v>
      </c>
      <c r="O250" s="234"/>
      <c r="P250" s="234"/>
      <c r="Q250" s="234"/>
      <c r="R250" s="47"/>
      <c r="T250" s="235" t="s">
        <v>22</v>
      </c>
      <c r="U250" s="55" t="s">
        <v>49</v>
      </c>
      <c r="V250" s="46"/>
      <c r="W250" s="236">
        <f>V250*K250</f>
        <v>0</v>
      </c>
      <c r="X250" s="236">
        <v>0.00107</v>
      </c>
      <c r="Y250" s="236">
        <f>X250*K250</f>
        <v>0.010699999999999999</v>
      </c>
      <c r="Z250" s="236">
        <v>0</v>
      </c>
      <c r="AA250" s="237">
        <f>Z250*K250</f>
        <v>0</v>
      </c>
      <c r="AR250" s="21" t="s">
        <v>268</v>
      </c>
      <c r="AT250" s="21" t="s">
        <v>220</v>
      </c>
      <c r="AU250" s="21" t="s">
        <v>93</v>
      </c>
      <c r="AY250" s="21" t="s">
        <v>219</v>
      </c>
      <c r="BE250" s="152">
        <f>IF(U250="základní",N250,0)</f>
        <v>0</v>
      </c>
      <c r="BF250" s="152">
        <f>IF(U250="snížená",N250,0)</f>
        <v>0</v>
      </c>
      <c r="BG250" s="152">
        <f>IF(U250="zákl. přenesená",N250,0)</f>
        <v>0</v>
      </c>
      <c r="BH250" s="152">
        <f>IF(U250="sníž. přenesená",N250,0)</f>
        <v>0</v>
      </c>
      <c r="BI250" s="152">
        <f>IF(U250="nulová",N250,0)</f>
        <v>0</v>
      </c>
      <c r="BJ250" s="21" t="s">
        <v>40</v>
      </c>
      <c r="BK250" s="152">
        <f>ROUND(L250*K250,2)</f>
        <v>0</v>
      </c>
      <c r="BL250" s="21" t="s">
        <v>268</v>
      </c>
      <c r="BM250" s="21" t="s">
        <v>2054</v>
      </c>
    </row>
    <row r="251" s="1" customFormat="1" ht="25.5" customHeight="1">
      <c r="B251" s="45"/>
      <c r="C251" s="227" t="s">
        <v>747</v>
      </c>
      <c r="D251" s="227" t="s">
        <v>220</v>
      </c>
      <c r="E251" s="228" t="s">
        <v>2055</v>
      </c>
      <c r="F251" s="229" t="s">
        <v>2056</v>
      </c>
      <c r="G251" s="229"/>
      <c r="H251" s="229"/>
      <c r="I251" s="229"/>
      <c r="J251" s="230" t="s">
        <v>372</v>
      </c>
      <c r="K251" s="231">
        <v>2</v>
      </c>
      <c r="L251" s="232">
        <v>0</v>
      </c>
      <c r="M251" s="233"/>
      <c r="N251" s="234">
        <f>ROUND(L251*K251,2)</f>
        <v>0</v>
      </c>
      <c r="O251" s="234"/>
      <c r="P251" s="234"/>
      <c r="Q251" s="234"/>
      <c r="R251" s="47"/>
      <c r="T251" s="235" t="s">
        <v>22</v>
      </c>
      <c r="U251" s="55" t="s">
        <v>49</v>
      </c>
      <c r="V251" s="46"/>
      <c r="W251" s="236">
        <f>V251*K251</f>
        <v>0</v>
      </c>
      <c r="X251" s="236">
        <v>0</v>
      </c>
      <c r="Y251" s="236">
        <f>X251*K251</f>
        <v>0</v>
      </c>
      <c r="Z251" s="236">
        <v>0</v>
      </c>
      <c r="AA251" s="237">
        <f>Z251*K251</f>
        <v>0</v>
      </c>
      <c r="AR251" s="21" t="s">
        <v>268</v>
      </c>
      <c r="AT251" s="21" t="s">
        <v>220</v>
      </c>
      <c r="AU251" s="21" t="s">
        <v>93</v>
      </c>
      <c r="AY251" s="21" t="s">
        <v>219</v>
      </c>
      <c r="BE251" s="152">
        <f>IF(U251="základní",N251,0)</f>
        <v>0</v>
      </c>
      <c r="BF251" s="152">
        <f>IF(U251="snížená",N251,0)</f>
        <v>0</v>
      </c>
      <c r="BG251" s="152">
        <f>IF(U251="zákl. přenesená",N251,0)</f>
        <v>0</v>
      </c>
      <c r="BH251" s="152">
        <f>IF(U251="sníž. přenesená",N251,0)</f>
        <v>0</v>
      </c>
      <c r="BI251" s="152">
        <f>IF(U251="nulová",N251,0)</f>
        <v>0</v>
      </c>
      <c r="BJ251" s="21" t="s">
        <v>40</v>
      </c>
      <c r="BK251" s="152">
        <f>ROUND(L251*K251,2)</f>
        <v>0</v>
      </c>
      <c r="BL251" s="21" t="s">
        <v>268</v>
      </c>
      <c r="BM251" s="21" t="s">
        <v>2057</v>
      </c>
    </row>
    <row r="252" s="1" customFormat="1" ht="16.5" customHeight="1">
      <c r="B252" s="45"/>
      <c r="C252" s="227" t="s">
        <v>751</v>
      </c>
      <c r="D252" s="227" t="s">
        <v>220</v>
      </c>
      <c r="E252" s="228" t="s">
        <v>2058</v>
      </c>
      <c r="F252" s="229" t="s">
        <v>2059</v>
      </c>
      <c r="G252" s="229"/>
      <c r="H252" s="229"/>
      <c r="I252" s="229"/>
      <c r="J252" s="230" t="s">
        <v>372</v>
      </c>
      <c r="K252" s="231">
        <v>2</v>
      </c>
      <c r="L252" s="232">
        <v>0</v>
      </c>
      <c r="M252" s="233"/>
      <c r="N252" s="234">
        <f>ROUND(L252*K252,2)</f>
        <v>0</v>
      </c>
      <c r="O252" s="234"/>
      <c r="P252" s="234"/>
      <c r="Q252" s="234"/>
      <c r="R252" s="47"/>
      <c r="T252" s="235" t="s">
        <v>22</v>
      </c>
      <c r="U252" s="55" t="s">
        <v>49</v>
      </c>
      <c r="V252" s="46"/>
      <c r="W252" s="236">
        <f>V252*K252</f>
        <v>0</v>
      </c>
      <c r="X252" s="236">
        <v>0</v>
      </c>
      <c r="Y252" s="236">
        <f>X252*K252</f>
        <v>0</v>
      </c>
      <c r="Z252" s="236">
        <v>0</v>
      </c>
      <c r="AA252" s="237">
        <f>Z252*K252</f>
        <v>0</v>
      </c>
      <c r="AR252" s="21" t="s">
        <v>268</v>
      </c>
      <c r="AT252" s="21" t="s">
        <v>220</v>
      </c>
      <c r="AU252" s="21" t="s">
        <v>93</v>
      </c>
      <c r="AY252" s="21" t="s">
        <v>219</v>
      </c>
      <c r="BE252" s="152">
        <f>IF(U252="základní",N252,0)</f>
        <v>0</v>
      </c>
      <c r="BF252" s="152">
        <f>IF(U252="snížená",N252,0)</f>
        <v>0</v>
      </c>
      <c r="BG252" s="152">
        <f>IF(U252="zákl. přenesená",N252,0)</f>
        <v>0</v>
      </c>
      <c r="BH252" s="152">
        <f>IF(U252="sníž. přenesená",N252,0)</f>
        <v>0</v>
      </c>
      <c r="BI252" s="152">
        <f>IF(U252="nulová",N252,0)</f>
        <v>0</v>
      </c>
      <c r="BJ252" s="21" t="s">
        <v>40</v>
      </c>
      <c r="BK252" s="152">
        <f>ROUND(L252*K252,2)</f>
        <v>0</v>
      </c>
      <c r="BL252" s="21" t="s">
        <v>268</v>
      </c>
      <c r="BM252" s="21" t="s">
        <v>2060</v>
      </c>
    </row>
    <row r="253" s="1" customFormat="1" ht="38.25" customHeight="1">
      <c r="B253" s="45"/>
      <c r="C253" s="227" t="s">
        <v>755</v>
      </c>
      <c r="D253" s="227" t="s">
        <v>220</v>
      </c>
      <c r="E253" s="228" t="s">
        <v>2061</v>
      </c>
      <c r="F253" s="229" t="s">
        <v>2062</v>
      </c>
      <c r="G253" s="229"/>
      <c r="H253" s="229"/>
      <c r="I253" s="229"/>
      <c r="J253" s="230" t="s">
        <v>372</v>
      </c>
      <c r="K253" s="231">
        <v>8</v>
      </c>
      <c r="L253" s="232">
        <v>0</v>
      </c>
      <c r="M253" s="233"/>
      <c r="N253" s="234">
        <f>ROUND(L253*K253,2)</f>
        <v>0</v>
      </c>
      <c r="O253" s="234"/>
      <c r="P253" s="234"/>
      <c r="Q253" s="234"/>
      <c r="R253" s="47"/>
      <c r="T253" s="235" t="s">
        <v>22</v>
      </c>
      <c r="U253" s="55" t="s">
        <v>49</v>
      </c>
      <c r="V253" s="46"/>
      <c r="W253" s="236">
        <f>V253*K253</f>
        <v>0</v>
      </c>
      <c r="X253" s="236">
        <v>0</v>
      </c>
      <c r="Y253" s="236">
        <f>X253*K253</f>
        <v>0</v>
      </c>
      <c r="Z253" s="236">
        <v>0</v>
      </c>
      <c r="AA253" s="237">
        <f>Z253*K253</f>
        <v>0</v>
      </c>
      <c r="AR253" s="21" t="s">
        <v>268</v>
      </c>
      <c r="AT253" s="21" t="s">
        <v>220</v>
      </c>
      <c r="AU253" s="21" t="s">
        <v>93</v>
      </c>
      <c r="AY253" s="21" t="s">
        <v>219</v>
      </c>
      <c r="BE253" s="152">
        <f>IF(U253="základní",N253,0)</f>
        <v>0</v>
      </c>
      <c r="BF253" s="152">
        <f>IF(U253="snížená",N253,0)</f>
        <v>0</v>
      </c>
      <c r="BG253" s="152">
        <f>IF(U253="zákl. přenesená",N253,0)</f>
        <v>0</v>
      </c>
      <c r="BH253" s="152">
        <f>IF(U253="sníž. přenesená",N253,0)</f>
        <v>0</v>
      </c>
      <c r="BI253" s="152">
        <f>IF(U253="nulová",N253,0)</f>
        <v>0</v>
      </c>
      <c r="BJ253" s="21" t="s">
        <v>40</v>
      </c>
      <c r="BK253" s="152">
        <f>ROUND(L253*K253,2)</f>
        <v>0</v>
      </c>
      <c r="BL253" s="21" t="s">
        <v>268</v>
      </c>
      <c r="BM253" s="21" t="s">
        <v>2063</v>
      </c>
    </row>
    <row r="254" s="1" customFormat="1" ht="38.25" customHeight="1">
      <c r="B254" s="45"/>
      <c r="C254" s="227" t="s">
        <v>759</v>
      </c>
      <c r="D254" s="227" t="s">
        <v>220</v>
      </c>
      <c r="E254" s="228" t="s">
        <v>2064</v>
      </c>
      <c r="F254" s="229" t="s">
        <v>2065</v>
      </c>
      <c r="G254" s="229"/>
      <c r="H254" s="229"/>
      <c r="I254" s="229"/>
      <c r="J254" s="230" t="s">
        <v>372</v>
      </c>
      <c r="K254" s="231">
        <v>2</v>
      </c>
      <c r="L254" s="232">
        <v>0</v>
      </c>
      <c r="M254" s="233"/>
      <c r="N254" s="234">
        <f>ROUND(L254*K254,2)</f>
        <v>0</v>
      </c>
      <c r="O254" s="234"/>
      <c r="P254" s="234"/>
      <c r="Q254" s="234"/>
      <c r="R254" s="47"/>
      <c r="T254" s="235" t="s">
        <v>22</v>
      </c>
      <c r="U254" s="55" t="s">
        <v>49</v>
      </c>
      <c r="V254" s="46"/>
      <c r="W254" s="236">
        <f>V254*K254</f>
        <v>0</v>
      </c>
      <c r="X254" s="236">
        <v>0</v>
      </c>
      <c r="Y254" s="236">
        <f>X254*K254</f>
        <v>0</v>
      </c>
      <c r="Z254" s="236">
        <v>0</v>
      </c>
      <c r="AA254" s="237">
        <f>Z254*K254</f>
        <v>0</v>
      </c>
      <c r="AR254" s="21" t="s">
        <v>268</v>
      </c>
      <c r="AT254" s="21" t="s">
        <v>220</v>
      </c>
      <c r="AU254" s="21" t="s">
        <v>93</v>
      </c>
      <c r="AY254" s="21" t="s">
        <v>219</v>
      </c>
      <c r="BE254" s="152">
        <f>IF(U254="základní",N254,0)</f>
        <v>0</v>
      </c>
      <c r="BF254" s="152">
        <f>IF(U254="snížená",N254,0)</f>
        <v>0</v>
      </c>
      <c r="BG254" s="152">
        <f>IF(U254="zákl. přenesená",N254,0)</f>
        <v>0</v>
      </c>
      <c r="BH254" s="152">
        <f>IF(U254="sníž. přenesená",N254,0)</f>
        <v>0</v>
      </c>
      <c r="BI254" s="152">
        <f>IF(U254="nulová",N254,0)</f>
        <v>0</v>
      </c>
      <c r="BJ254" s="21" t="s">
        <v>40</v>
      </c>
      <c r="BK254" s="152">
        <f>ROUND(L254*K254,2)</f>
        <v>0</v>
      </c>
      <c r="BL254" s="21" t="s">
        <v>268</v>
      </c>
      <c r="BM254" s="21" t="s">
        <v>2066</v>
      </c>
    </row>
    <row r="255" s="1" customFormat="1" ht="25.5" customHeight="1">
      <c r="B255" s="45"/>
      <c r="C255" s="227" t="s">
        <v>763</v>
      </c>
      <c r="D255" s="227" t="s">
        <v>220</v>
      </c>
      <c r="E255" s="228" t="s">
        <v>2067</v>
      </c>
      <c r="F255" s="229" t="s">
        <v>2068</v>
      </c>
      <c r="G255" s="229"/>
      <c r="H255" s="229"/>
      <c r="I255" s="229"/>
      <c r="J255" s="230" t="s">
        <v>372</v>
      </c>
      <c r="K255" s="231">
        <v>2</v>
      </c>
      <c r="L255" s="232">
        <v>0</v>
      </c>
      <c r="M255" s="233"/>
      <c r="N255" s="234">
        <f>ROUND(L255*K255,2)</f>
        <v>0</v>
      </c>
      <c r="O255" s="234"/>
      <c r="P255" s="234"/>
      <c r="Q255" s="234"/>
      <c r="R255" s="47"/>
      <c r="T255" s="235" t="s">
        <v>22</v>
      </c>
      <c r="U255" s="55" t="s">
        <v>49</v>
      </c>
      <c r="V255" s="46"/>
      <c r="W255" s="236">
        <f>V255*K255</f>
        <v>0</v>
      </c>
      <c r="X255" s="236">
        <v>0</v>
      </c>
      <c r="Y255" s="236">
        <f>X255*K255</f>
        <v>0</v>
      </c>
      <c r="Z255" s="236">
        <v>0</v>
      </c>
      <c r="AA255" s="237">
        <f>Z255*K255</f>
        <v>0</v>
      </c>
      <c r="AR255" s="21" t="s">
        <v>268</v>
      </c>
      <c r="AT255" s="21" t="s">
        <v>220</v>
      </c>
      <c r="AU255" s="21" t="s">
        <v>93</v>
      </c>
      <c r="AY255" s="21" t="s">
        <v>219</v>
      </c>
      <c r="BE255" s="152">
        <f>IF(U255="základní",N255,0)</f>
        <v>0</v>
      </c>
      <c r="BF255" s="152">
        <f>IF(U255="snížená",N255,0)</f>
        <v>0</v>
      </c>
      <c r="BG255" s="152">
        <f>IF(U255="zákl. přenesená",N255,0)</f>
        <v>0</v>
      </c>
      <c r="BH255" s="152">
        <f>IF(U255="sníž. přenesená",N255,0)</f>
        <v>0</v>
      </c>
      <c r="BI255" s="152">
        <f>IF(U255="nulová",N255,0)</f>
        <v>0</v>
      </c>
      <c r="BJ255" s="21" t="s">
        <v>40</v>
      </c>
      <c r="BK255" s="152">
        <f>ROUND(L255*K255,2)</f>
        <v>0</v>
      </c>
      <c r="BL255" s="21" t="s">
        <v>268</v>
      </c>
      <c r="BM255" s="21" t="s">
        <v>2069</v>
      </c>
    </row>
    <row r="256" s="1" customFormat="1" ht="25.5" customHeight="1">
      <c r="B256" s="45"/>
      <c r="C256" s="227" t="s">
        <v>767</v>
      </c>
      <c r="D256" s="227" t="s">
        <v>220</v>
      </c>
      <c r="E256" s="228" t="s">
        <v>2070</v>
      </c>
      <c r="F256" s="229" t="s">
        <v>2071</v>
      </c>
      <c r="G256" s="229"/>
      <c r="H256" s="229"/>
      <c r="I256" s="229"/>
      <c r="J256" s="230" t="s">
        <v>239</v>
      </c>
      <c r="K256" s="231">
        <v>0.22400000000000001</v>
      </c>
      <c r="L256" s="232">
        <v>0</v>
      </c>
      <c r="M256" s="233"/>
      <c r="N256" s="234">
        <f>ROUND(L256*K256,2)</f>
        <v>0</v>
      </c>
      <c r="O256" s="234"/>
      <c r="P256" s="234"/>
      <c r="Q256" s="234"/>
      <c r="R256" s="47"/>
      <c r="T256" s="235" t="s">
        <v>22</v>
      </c>
      <c r="U256" s="55" t="s">
        <v>49</v>
      </c>
      <c r="V256" s="46"/>
      <c r="W256" s="236">
        <f>V256*K256</f>
        <v>0</v>
      </c>
      <c r="X256" s="236">
        <v>0</v>
      </c>
      <c r="Y256" s="236">
        <f>X256*K256</f>
        <v>0</v>
      </c>
      <c r="Z256" s="236">
        <v>0</v>
      </c>
      <c r="AA256" s="237">
        <f>Z256*K256</f>
        <v>0</v>
      </c>
      <c r="AR256" s="21" t="s">
        <v>268</v>
      </c>
      <c r="AT256" s="21" t="s">
        <v>220</v>
      </c>
      <c r="AU256" s="21" t="s">
        <v>93</v>
      </c>
      <c r="AY256" s="21" t="s">
        <v>219</v>
      </c>
      <c r="BE256" s="152">
        <f>IF(U256="základní",N256,0)</f>
        <v>0</v>
      </c>
      <c r="BF256" s="152">
        <f>IF(U256="snížená",N256,0)</f>
        <v>0</v>
      </c>
      <c r="BG256" s="152">
        <f>IF(U256="zákl. přenesená",N256,0)</f>
        <v>0</v>
      </c>
      <c r="BH256" s="152">
        <f>IF(U256="sníž. přenesená",N256,0)</f>
        <v>0</v>
      </c>
      <c r="BI256" s="152">
        <f>IF(U256="nulová",N256,0)</f>
        <v>0</v>
      </c>
      <c r="BJ256" s="21" t="s">
        <v>40</v>
      </c>
      <c r="BK256" s="152">
        <f>ROUND(L256*K256,2)</f>
        <v>0</v>
      </c>
      <c r="BL256" s="21" t="s">
        <v>268</v>
      </c>
      <c r="BM256" s="21" t="s">
        <v>2072</v>
      </c>
    </row>
    <row r="257" s="1" customFormat="1" ht="25.5" customHeight="1">
      <c r="B257" s="45"/>
      <c r="C257" s="227" t="s">
        <v>771</v>
      </c>
      <c r="D257" s="227" t="s">
        <v>220</v>
      </c>
      <c r="E257" s="228" t="s">
        <v>2073</v>
      </c>
      <c r="F257" s="229" t="s">
        <v>2074</v>
      </c>
      <c r="G257" s="229"/>
      <c r="H257" s="229"/>
      <c r="I257" s="229"/>
      <c r="J257" s="230" t="s">
        <v>239</v>
      </c>
      <c r="K257" s="231">
        <v>0.22400000000000001</v>
      </c>
      <c r="L257" s="232">
        <v>0</v>
      </c>
      <c r="M257" s="233"/>
      <c r="N257" s="234">
        <f>ROUND(L257*K257,2)</f>
        <v>0</v>
      </c>
      <c r="O257" s="234"/>
      <c r="P257" s="234"/>
      <c r="Q257" s="234"/>
      <c r="R257" s="47"/>
      <c r="T257" s="235" t="s">
        <v>22</v>
      </c>
      <c r="U257" s="55" t="s">
        <v>49</v>
      </c>
      <c r="V257" s="46"/>
      <c r="W257" s="236">
        <f>V257*K257</f>
        <v>0</v>
      </c>
      <c r="X257" s="236">
        <v>0</v>
      </c>
      <c r="Y257" s="236">
        <f>X257*K257</f>
        <v>0</v>
      </c>
      <c r="Z257" s="236">
        <v>0</v>
      </c>
      <c r="AA257" s="237">
        <f>Z257*K257</f>
        <v>0</v>
      </c>
      <c r="AR257" s="21" t="s">
        <v>268</v>
      </c>
      <c r="AT257" s="21" t="s">
        <v>220</v>
      </c>
      <c r="AU257" s="21" t="s">
        <v>93</v>
      </c>
      <c r="AY257" s="21" t="s">
        <v>219</v>
      </c>
      <c r="BE257" s="152">
        <f>IF(U257="základní",N257,0)</f>
        <v>0</v>
      </c>
      <c r="BF257" s="152">
        <f>IF(U257="snížená",N257,0)</f>
        <v>0</v>
      </c>
      <c r="BG257" s="152">
        <f>IF(U257="zákl. přenesená",N257,0)</f>
        <v>0</v>
      </c>
      <c r="BH257" s="152">
        <f>IF(U257="sníž. přenesená",N257,0)</f>
        <v>0</v>
      </c>
      <c r="BI257" s="152">
        <f>IF(U257="nulová",N257,0)</f>
        <v>0</v>
      </c>
      <c r="BJ257" s="21" t="s">
        <v>40</v>
      </c>
      <c r="BK257" s="152">
        <f>ROUND(L257*K257,2)</f>
        <v>0</v>
      </c>
      <c r="BL257" s="21" t="s">
        <v>268</v>
      </c>
      <c r="BM257" s="21" t="s">
        <v>2075</v>
      </c>
    </row>
    <row r="258" s="10" customFormat="1" ht="29.88" customHeight="1">
      <c r="B258" s="213"/>
      <c r="C258" s="214"/>
      <c r="D258" s="224" t="s">
        <v>1709</v>
      </c>
      <c r="E258" s="224"/>
      <c r="F258" s="224"/>
      <c r="G258" s="224"/>
      <c r="H258" s="224"/>
      <c r="I258" s="224"/>
      <c r="J258" s="224"/>
      <c r="K258" s="224"/>
      <c r="L258" s="224"/>
      <c r="M258" s="224"/>
      <c r="N258" s="238">
        <f>BK258</f>
        <v>0</v>
      </c>
      <c r="O258" s="239"/>
      <c r="P258" s="239"/>
      <c r="Q258" s="239"/>
      <c r="R258" s="217"/>
      <c r="T258" s="218"/>
      <c r="U258" s="214"/>
      <c r="V258" s="214"/>
      <c r="W258" s="219">
        <f>SUM(W259:W283)</f>
        <v>0</v>
      </c>
      <c r="X258" s="214"/>
      <c r="Y258" s="219">
        <f>SUM(Y259:Y283)</f>
        <v>0.32616000000000001</v>
      </c>
      <c r="Z258" s="214"/>
      <c r="AA258" s="220">
        <f>SUM(AA259:AA283)</f>
        <v>0</v>
      </c>
      <c r="AR258" s="221" t="s">
        <v>93</v>
      </c>
      <c r="AT258" s="222" t="s">
        <v>83</v>
      </c>
      <c r="AU258" s="222" t="s">
        <v>40</v>
      </c>
      <c r="AY258" s="221" t="s">
        <v>219</v>
      </c>
      <c r="BK258" s="223">
        <f>SUM(BK259:BK283)</f>
        <v>0</v>
      </c>
    </row>
    <row r="259" s="1" customFormat="1" ht="25.5" customHeight="1">
      <c r="B259" s="45"/>
      <c r="C259" s="227" t="s">
        <v>775</v>
      </c>
      <c r="D259" s="227" t="s">
        <v>220</v>
      </c>
      <c r="E259" s="228" t="s">
        <v>2076</v>
      </c>
      <c r="F259" s="229" t="s">
        <v>2077</v>
      </c>
      <c r="G259" s="229"/>
      <c r="H259" s="229"/>
      <c r="I259" s="229"/>
      <c r="J259" s="230" t="s">
        <v>372</v>
      </c>
      <c r="K259" s="231">
        <v>93</v>
      </c>
      <c r="L259" s="232">
        <v>0</v>
      </c>
      <c r="M259" s="233"/>
      <c r="N259" s="234">
        <f>ROUND(L259*K259,2)</f>
        <v>0</v>
      </c>
      <c r="O259" s="234"/>
      <c r="P259" s="234"/>
      <c r="Q259" s="234"/>
      <c r="R259" s="47"/>
      <c r="T259" s="235" t="s">
        <v>22</v>
      </c>
      <c r="U259" s="55" t="s">
        <v>49</v>
      </c>
      <c r="V259" s="46"/>
      <c r="W259" s="236">
        <f>V259*K259</f>
        <v>0</v>
      </c>
      <c r="X259" s="236">
        <v>0</v>
      </c>
      <c r="Y259" s="236">
        <f>X259*K259</f>
        <v>0</v>
      </c>
      <c r="Z259" s="236">
        <v>0</v>
      </c>
      <c r="AA259" s="237">
        <f>Z259*K259</f>
        <v>0</v>
      </c>
      <c r="AR259" s="21" t="s">
        <v>268</v>
      </c>
      <c r="AT259" s="21" t="s">
        <v>220</v>
      </c>
      <c r="AU259" s="21" t="s">
        <v>93</v>
      </c>
      <c r="AY259" s="21" t="s">
        <v>219</v>
      </c>
      <c r="BE259" s="152">
        <f>IF(U259="základní",N259,0)</f>
        <v>0</v>
      </c>
      <c r="BF259" s="152">
        <f>IF(U259="snížená",N259,0)</f>
        <v>0</v>
      </c>
      <c r="BG259" s="152">
        <f>IF(U259="zákl. přenesená",N259,0)</f>
        <v>0</v>
      </c>
      <c r="BH259" s="152">
        <f>IF(U259="sníž. přenesená",N259,0)</f>
        <v>0</v>
      </c>
      <c r="BI259" s="152">
        <f>IF(U259="nulová",N259,0)</f>
        <v>0</v>
      </c>
      <c r="BJ259" s="21" t="s">
        <v>40</v>
      </c>
      <c r="BK259" s="152">
        <f>ROUND(L259*K259,2)</f>
        <v>0</v>
      </c>
      <c r="BL259" s="21" t="s">
        <v>268</v>
      </c>
      <c r="BM259" s="21" t="s">
        <v>2078</v>
      </c>
    </row>
    <row r="260" s="1" customFormat="1" ht="38.25" customHeight="1">
      <c r="B260" s="45"/>
      <c r="C260" s="227" t="s">
        <v>779</v>
      </c>
      <c r="D260" s="227" t="s">
        <v>220</v>
      </c>
      <c r="E260" s="228" t="s">
        <v>2079</v>
      </c>
      <c r="F260" s="229" t="s">
        <v>2080</v>
      </c>
      <c r="G260" s="229"/>
      <c r="H260" s="229"/>
      <c r="I260" s="229"/>
      <c r="J260" s="230" t="s">
        <v>372</v>
      </c>
      <c r="K260" s="231">
        <v>8</v>
      </c>
      <c r="L260" s="232">
        <v>0</v>
      </c>
      <c r="M260" s="233"/>
      <c r="N260" s="234">
        <f>ROUND(L260*K260,2)</f>
        <v>0</v>
      </c>
      <c r="O260" s="234"/>
      <c r="P260" s="234"/>
      <c r="Q260" s="234"/>
      <c r="R260" s="47"/>
      <c r="T260" s="235" t="s">
        <v>22</v>
      </c>
      <c r="U260" s="55" t="s">
        <v>49</v>
      </c>
      <c r="V260" s="46"/>
      <c r="W260" s="236">
        <f>V260*K260</f>
        <v>0</v>
      </c>
      <c r="X260" s="236">
        <v>0</v>
      </c>
      <c r="Y260" s="236">
        <f>X260*K260</f>
        <v>0</v>
      </c>
      <c r="Z260" s="236">
        <v>0</v>
      </c>
      <c r="AA260" s="237">
        <f>Z260*K260</f>
        <v>0</v>
      </c>
      <c r="AR260" s="21" t="s">
        <v>268</v>
      </c>
      <c r="AT260" s="21" t="s">
        <v>220</v>
      </c>
      <c r="AU260" s="21" t="s">
        <v>93</v>
      </c>
      <c r="AY260" s="21" t="s">
        <v>219</v>
      </c>
      <c r="BE260" s="152">
        <f>IF(U260="základní",N260,0)</f>
        <v>0</v>
      </c>
      <c r="BF260" s="152">
        <f>IF(U260="snížená",N260,0)</f>
        <v>0</v>
      </c>
      <c r="BG260" s="152">
        <f>IF(U260="zákl. přenesená",N260,0)</f>
        <v>0</v>
      </c>
      <c r="BH260" s="152">
        <f>IF(U260="sníž. přenesená",N260,0)</f>
        <v>0</v>
      </c>
      <c r="BI260" s="152">
        <f>IF(U260="nulová",N260,0)</f>
        <v>0</v>
      </c>
      <c r="BJ260" s="21" t="s">
        <v>40</v>
      </c>
      <c r="BK260" s="152">
        <f>ROUND(L260*K260,2)</f>
        <v>0</v>
      </c>
      <c r="BL260" s="21" t="s">
        <v>268</v>
      </c>
      <c r="BM260" s="21" t="s">
        <v>2081</v>
      </c>
    </row>
    <row r="261" s="1" customFormat="1" ht="38.25" customHeight="1">
      <c r="B261" s="45"/>
      <c r="C261" s="227" t="s">
        <v>783</v>
      </c>
      <c r="D261" s="227" t="s">
        <v>220</v>
      </c>
      <c r="E261" s="228" t="s">
        <v>2082</v>
      </c>
      <c r="F261" s="229" t="s">
        <v>2083</v>
      </c>
      <c r="G261" s="229"/>
      <c r="H261" s="229"/>
      <c r="I261" s="229"/>
      <c r="J261" s="230" t="s">
        <v>372</v>
      </c>
      <c r="K261" s="231">
        <v>2</v>
      </c>
      <c r="L261" s="232">
        <v>0</v>
      </c>
      <c r="M261" s="233"/>
      <c r="N261" s="234">
        <f>ROUND(L261*K261,2)</f>
        <v>0</v>
      </c>
      <c r="O261" s="234"/>
      <c r="P261" s="234"/>
      <c r="Q261" s="234"/>
      <c r="R261" s="47"/>
      <c r="T261" s="235" t="s">
        <v>22</v>
      </c>
      <c r="U261" s="55" t="s">
        <v>49</v>
      </c>
      <c r="V261" s="46"/>
      <c r="W261" s="236">
        <f>V261*K261</f>
        <v>0</v>
      </c>
      <c r="X261" s="236">
        <v>0</v>
      </c>
      <c r="Y261" s="236">
        <f>X261*K261</f>
        <v>0</v>
      </c>
      <c r="Z261" s="236">
        <v>0</v>
      </c>
      <c r="AA261" s="237">
        <f>Z261*K261</f>
        <v>0</v>
      </c>
      <c r="AR261" s="21" t="s">
        <v>268</v>
      </c>
      <c r="AT261" s="21" t="s">
        <v>220</v>
      </c>
      <c r="AU261" s="21" t="s">
        <v>93</v>
      </c>
      <c r="AY261" s="21" t="s">
        <v>219</v>
      </c>
      <c r="BE261" s="152">
        <f>IF(U261="základní",N261,0)</f>
        <v>0</v>
      </c>
      <c r="BF261" s="152">
        <f>IF(U261="snížená",N261,0)</f>
        <v>0</v>
      </c>
      <c r="BG261" s="152">
        <f>IF(U261="zákl. přenesená",N261,0)</f>
        <v>0</v>
      </c>
      <c r="BH261" s="152">
        <f>IF(U261="sníž. přenesená",N261,0)</f>
        <v>0</v>
      </c>
      <c r="BI261" s="152">
        <f>IF(U261="nulová",N261,0)</f>
        <v>0</v>
      </c>
      <c r="BJ261" s="21" t="s">
        <v>40</v>
      </c>
      <c r="BK261" s="152">
        <f>ROUND(L261*K261,2)</f>
        <v>0</v>
      </c>
      <c r="BL261" s="21" t="s">
        <v>268</v>
      </c>
      <c r="BM261" s="21" t="s">
        <v>2084</v>
      </c>
    </row>
    <row r="262" s="1" customFormat="1" ht="38.25" customHeight="1">
      <c r="B262" s="45"/>
      <c r="C262" s="227" t="s">
        <v>787</v>
      </c>
      <c r="D262" s="227" t="s">
        <v>220</v>
      </c>
      <c r="E262" s="228" t="s">
        <v>2085</v>
      </c>
      <c r="F262" s="229" t="s">
        <v>2086</v>
      </c>
      <c r="G262" s="229"/>
      <c r="H262" s="229"/>
      <c r="I262" s="229"/>
      <c r="J262" s="230" t="s">
        <v>372</v>
      </c>
      <c r="K262" s="231">
        <v>2</v>
      </c>
      <c r="L262" s="232">
        <v>0</v>
      </c>
      <c r="M262" s="233"/>
      <c r="N262" s="234">
        <f>ROUND(L262*K262,2)</f>
        <v>0</v>
      </c>
      <c r="O262" s="234"/>
      <c r="P262" s="234"/>
      <c r="Q262" s="234"/>
      <c r="R262" s="47"/>
      <c r="T262" s="235" t="s">
        <v>22</v>
      </c>
      <c r="U262" s="55" t="s">
        <v>49</v>
      </c>
      <c r="V262" s="46"/>
      <c r="W262" s="236">
        <f>V262*K262</f>
        <v>0</v>
      </c>
      <c r="X262" s="236">
        <v>0</v>
      </c>
      <c r="Y262" s="236">
        <f>X262*K262</f>
        <v>0</v>
      </c>
      <c r="Z262" s="236">
        <v>0</v>
      </c>
      <c r="AA262" s="237">
        <f>Z262*K262</f>
        <v>0</v>
      </c>
      <c r="AR262" s="21" t="s">
        <v>268</v>
      </c>
      <c r="AT262" s="21" t="s">
        <v>220</v>
      </c>
      <c r="AU262" s="21" t="s">
        <v>93</v>
      </c>
      <c r="AY262" s="21" t="s">
        <v>219</v>
      </c>
      <c r="BE262" s="152">
        <f>IF(U262="základní",N262,0)</f>
        <v>0</v>
      </c>
      <c r="BF262" s="152">
        <f>IF(U262="snížená",N262,0)</f>
        <v>0</v>
      </c>
      <c r="BG262" s="152">
        <f>IF(U262="zákl. přenesená",N262,0)</f>
        <v>0</v>
      </c>
      <c r="BH262" s="152">
        <f>IF(U262="sníž. přenesená",N262,0)</f>
        <v>0</v>
      </c>
      <c r="BI262" s="152">
        <f>IF(U262="nulová",N262,0)</f>
        <v>0</v>
      </c>
      <c r="BJ262" s="21" t="s">
        <v>40</v>
      </c>
      <c r="BK262" s="152">
        <f>ROUND(L262*K262,2)</f>
        <v>0</v>
      </c>
      <c r="BL262" s="21" t="s">
        <v>268</v>
      </c>
      <c r="BM262" s="21" t="s">
        <v>2087</v>
      </c>
    </row>
    <row r="263" s="1" customFormat="1" ht="38.25" customHeight="1">
      <c r="B263" s="45"/>
      <c r="C263" s="227" t="s">
        <v>791</v>
      </c>
      <c r="D263" s="227" t="s">
        <v>220</v>
      </c>
      <c r="E263" s="228" t="s">
        <v>2088</v>
      </c>
      <c r="F263" s="229" t="s">
        <v>2089</v>
      </c>
      <c r="G263" s="229"/>
      <c r="H263" s="229"/>
      <c r="I263" s="229"/>
      <c r="J263" s="230" t="s">
        <v>372</v>
      </c>
      <c r="K263" s="231">
        <v>2</v>
      </c>
      <c r="L263" s="232">
        <v>0</v>
      </c>
      <c r="M263" s="233"/>
      <c r="N263" s="234">
        <f>ROUND(L263*K263,2)</f>
        <v>0</v>
      </c>
      <c r="O263" s="234"/>
      <c r="P263" s="234"/>
      <c r="Q263" s="234"/>
      <c r="R263" s="47"/>
      <c r="T263" s="235" t="s">
        <v>22</v>
      </c>
      <c r="U263" s="55" t="s">
        <v>49</v>
      </c>
      <c r="V263" s="46"/>
      <c r="W263" s="236">
        <f>V263*K263</f>
        <v>0</v>
      </c>
      <c r="X263" s="236">
        <v>0</v>
      </c>
      <c r="Y263" s="236">
        <f>X263*K263</f>
        <v>0</v>
      </c>
      <c r="Z263" s="236">
        <v>0</v>
      </c>
      <c r="AA263" s="237">
        <f>Z263*K263</f>
        <v>0</v>
      </c>
      <c r="AR263" s="21" t="s">
        <v>268</v>
      </c>
      <c r="AT263" s="21" t="s">
        <v>220</v>
      </c>
      <c r="AU263" s="21" t="s">
        <v>93</v>
      </c>
      <c r="AY263" s="21" t="s">
        <v>219</v>
      </c>
      <c r="BE263" s="152">
        <f>IF(U263="základní",N263,0)</f>
        <v>0</v>
      </c>
      <c r="BF263" s="152">
        <f>IF(U263="snížená",N263,0)</f>
        <v>0</v>
      </c>
      <c r="BG263" s="152">
        <f>IF(U263="zákl. přenesená",N263,0)</f>
        <v>0</v>
      </c>
      <c r="BH263" s="152">
        <f>IF(U263="sníž. přenesená",N263,0)</f>
        <v>0</v>
      </c>
      <c r="BI263" s="152">
        <f>IF(U263="nulová",N263,0)</f>
        <v>0</v>
      </c>
      <c r="BJ263" s="21" t="s">
        <v>40</v>
      </c>
      <c r="BK263" s="152">
        <f>ROUND(L263*K263,2)</f>
        <v>0</v>
      </c>
      <c r="BL263" s="21" t="s">
        <v>268</v>
      </c>
      <c r="BM263" s="21" t="s">
        <v>2090</v>
      </c>
    </row>
    <row r="264" s="1" customFormat="1" ht="38.25" customHeight="1">
      <c r="B264" s="45"/>
      <c r="C264" s="227" t="s">
        <v>795</v>
      </c>
      <c r="D264" s="227" t="s">
        <v>220</v>
      </c>
      <c r="E264" s="228" t="s">
        <v>2091</v>
      </c>
      <c r="F264" s="229" t="s">
        <v>2092</v>
      </c>
      <c r="G264" s="229"/>
      <c r="H264" s="229"/>
      <c r="I264" s="229"/>
      <c r="J264" s="230" t="s">
        <v>372</v>
      </c>
      <c r="K264" s="231">
        <v>5</v>
      </c>
      <c r="L264" s="232">
        <v>0</v>
      </c>
      <c r="M264" s="233"/>
      <c r="N264" s="234">
        <f>ROUND(L264*K264,2)</f>
        <v>0</v>
      </c>
      <c r="O264" s="234"/>
      <c r="P264" s="234"/>
      <c r="Q264" s="234"/>
      <c r="R264" s="47"/>
      <c r="T264" s="235" t="s">
        <v>22</v>
      </c>
      <c r="U264" s="55" t="s">
        <v>49</v>
      </c>
      <c r="V264" s="46"/>
      <c r="W264" s="236">
        <f>V264*K264</f>
        <v>0</v>
      </c>
      <c r="X264" s="236">
        <v>0</v>
      </c>
      <c r="Y264" s="236">
        <f>X264*K264</f>
        <v>0</v>
      </c>
      <c r="Z264" s="236">
        <v>0</v>
      </c>
      <c r="AA264" s="237">
        <f>Z264*K264</f>
        <v>0</v>
      </c>
      <c r="AR264" s="21" t="s">
        <v>268</v>
      </c>
      <c r="AT264" s="21" t="s">
        <v>220</v>
      </c>
      <c r="AU264" s="21" t="s">
        <v>93</v>
      </c>
      <c r="AY264" s="21" t="s">
        <v>219</v>
      </c>
      <c r="BE264" s="152">
        <f>IF(U264="základní",N264,0)</f>
        <v>0</v>
      </c>
      <c r="BF264" s="152">
        <f>IF(U264="snížená",N264,0)</f>
        <v>0</v>
      </c>
      <c r="BG264" s="152">
        <f>IF(U264="zákl. přenesená",N264,0)</f>
        <v>0</v>
      </c>
      <c r="BH264" s="152">
        <f>IF(U264="sníž. přenesená",N264,0)</f>
        <v>0</v>
      </c>
      <c r="BI264" s="152">
        <f>IF(U264="nulová",N264,0)</f>
        <v>0</v>
      </c>
      <c r="BJ264" s="21" t="s">
        <v>40</v>
      </c>
      <c r="BK264" s="152">
        <f>ROUND(L264*K264,2)</f>
        <v>0</v>
      </c>
      <c r="BL264" s="21" t="s">
        <v>268</v>
      </c>
      <c r="BM264" s="21" t="s">
        <v>2093</v>
      </c>
    </row>
    <row r="265" s="1" customFormat="1" ht="38.25" customHeight="1">
      <c r="B265" s="45"/>
      <c r="C265" s="227" t="s">
        <v>799</v>
      </c>
      <c r="D265" s="227" t="s">
        <v>220</v>
      </c>
      <c r="E265" s="228" t="s">
        <v>2094</v>
      </c>
      <c r="F265" s="229" t="s">
        <v>2095</v>
      </c>
      <c r="G265" s="229"/>
      <c r="H265" s="229"/>
      <c r="I265" s="229"/>
      <c r="J265" s="230" t="s">
        <v>372</v>
      </c>
      <c r="K265" s="231">
        <v>4</v>
      </c>
      <c r="L265" s="232">
        <v>0</v>
      </c>
      <c r="M265" s="233"/>
      <c r="N265" s="234">
        <f>ROUND(L265*K265,2)</f>
        <v>0</v>
      </c>
      <c r="O265" s="234"/>
      <c r="P265" s="234"/>
      <c r="Q265" s="234"/>
      <c r="R265" s="47"/>
      <c r="T265" s="235" t="s">
        <v>22</v>
      </c>
      <c r="U265" s="55" t="s">
        <v>49</v>
      </c>
      <c r="V265" s="46"/>
      <c r="W265" s="236">
        <f>V265*K265</f>
        <v>0</v>
      </c>
      <c r="X265" s="236">
        <v>0</v>
      </c>
      <c r="Y265" s="236">
        <f>X265*K265</f>
        <v>0</v>
      </c>
      <c r="Z265" s="236">
        <v>0</v>
      </c>
      <c r="AA265" s="237">
        <f>Z265*K265</f>
        <v>0</v>
      </c>
      <c r="AR265" s="21" t="s">
        <v>268</v>
      </c>
      <c r="AT265" s="21" t="s">
        <v>220</v>
      </c>
      <c r="AU265" s="21" t="s">
        <v>93</v>
      </c>
      <c r="AY265" s="21" t="s">
        <v>219</v>
      </c>
      <c r="BE265" s="152">
        <f>IF(U265="základní",N265,0)</f>
        <v>0</v>
      </c>
      <c r="BF265" s="152">
        <f>IF(U265="snížená",N265,0)</f>
        <v>0</v>
      </c>
      <c r="BG265" s="152">
        <f>IF(U265="zákl. přenesená",N265,0)</f>
        <v>0</v>
      </c>
      <c r="BH265" s="152">
        <f>IF(U265="sníž. přenesená",N265,0)</f>
        <v>0</v>
      </c>
      <c r="BI265" s="152">
        <f>IF(U265="nulová",N265,0)</f>
        <v>0</v>
      </c>
      <c r="BJ265" s="21" t="s">
        <v>40</v>
      </c>
      <c r="BK265" s="152">
        <f>ROUND(L265*K265,2)</f>
        <v>0</v>
      </c>
      <c r="BL265" s="21" t="s">
        <v>268</v>
      </c>
      <c r="BM265" s="21" t="s">
        <v>2096</v>
      </c>
    </row>
    <row r="266" s="1" customFormat="1" ht="38.25" customHeight="1">
      <c r="B266" s="45"/>
      <c r="C266" s="227" t="s">
        <v>803</v>
      </c>
      <c r="D266" s="227" t="s">
        <v>220</v>
      </c>
      <c r="E266" s="228" t="s">
        <v>2097</v>
      </c>
      <c r="F266" s="229" t="s">
        <v>2098</v>
      </c>
      <c r="G266" s="229"/>
      <c r="H266" s="229"/>
      <c r="I266" s="229"/>
      <c r="J266" s="230" t="s">
        <v>372</v>
      </c>
      <c r="K266" s="231">
        <v>18</v>
      </c>
      <c r="L266" s="232">
        <v>0</v>
      </c>
      <c r="M266" s="233"/>
      <c r="N266" s="234">
        <f>ROUND(L266*K266,2)</f>
        <v>0</v>
      </c>
      <c r="O266" s="234"/>
      <c r="P266" s="234"/>
      <c r="Q266" s="234"/>
      <c r="R266" s="47"/>
      <c r="T266" s="235" t="s">
        <v>22</v>
      </c>
      <c r="U266" s="55" t="s">
        <v>49</v>
      </c>
      <c r="V266" s="46"/>
      <c r="W266" s="236">
        <f>V266*K266</f>
        <v>0</v>
      </c>
      <c r="X266" s="236">
        <v>0</v>
      </c>
      <c r="Y266" s="236">
        <f>X266*K266</f>
        <v>0</v>
      </c>
      <c r="Z266" s="236">
        <v>0</v>
      </c>
      <c r="AA266" s="237">
        <f>Z266*K266</f>
        <v>0</v>
      </c>
      <c r="AR266" s="21" t="s">
        <v>268</v>
      </c>
      <c r="AT266" s="21" t="s">
        <v>220</v>
      </c>
      <c r="AU266" s="21" t="s">
        <v>93</v>
      </c>
      <c r="AY266" s="21" t="s">
        <v>219</v>
      </c>
      <c r="BE266" s="152">
        <f>IF(U266="základní",N266,0)</f>
        <v>0</v>
      </c>
      <c r="BF266" s="152">
        <f>IF(U266="snížená",N266,0)</f>
        <v>0</v>
      </c>
      <c r="BG266" s="152">
        <f>IF(U266="zákl. přenesená",N266,0)</f>
        <v>0</v>
      </c>
      <c r="BH266" s="152">
        <f>IF(U266="sníž. přenesená",N266,0)</f>
        <v>0</v>
      </c>
      <c r="BI266" s="152">
        <f>IF(U266="nulová",N266,0)</f>
        <v>0</v>
      </c>
      <c r="BJ266" s="21" t="s">
        <v>40</v>
      </c>
      <c r="BK266" s="152">
        <f>ROUND(L266*K266,2)</f>
        <v>0</v>
      </c>
      <c r="BL266" s="21" t="s">
        <v>268</v>
      </c>
      <c r="BM266" s="21" t="s">
        <v>2099</v>
      </c>
    </row>
    <row r="267" s="1" customFormat="1" ht="38.25" customHeight="1">
      <c r="B267" s="45"/>
      <c r="C267" s="227" t="s">
        <v>807</v>
      </c>
      <c r="D267" s="227" t="s">
        <v>220</v>
      </c>
      <c r="E267" s="228" t="s">
        <v>2100</v>
      </c>
      <c r="F267" s="229" t="s">
        <v>2101</v>
      </c>
      <c r="G267" s="229"/>
      <c r="H267" s="229"/>
      <c r="I267" s="229"/>
      <c r="J267" s="230" t="s">
        <v>372</v>
      </c>
      <c r="K267" s="231">
        <v>16</v>
      </c>
      <c r="L267" s="232">
        <v>0</v>
      </c>
      <c r="M267" s="233"/>
      <c r="N267" s="234">
        <f>ROUND(L267*K267,2)</f>
        <v>0</v>
      </c>
      <c r="O267" s="234"/>
      <c r="P267" s="234"/>
      <c r="Q267" s="234"/>
      <c r="R267" s="47"/>
      <c r="T267" s="235" t="s">
        <v>22</v>
      </c>
      <c r="U267" s="55" t="s">
        <v>49</v>
      </c>
      <c r="V267" s="46"/>
      <c r="W267" s="236">
        <f>V267*K267</f>
        <v>0</v>
      </c>
      <c r="X267" s="236">
        <v>0</v>
      </c>
      <c r="Y267" s="236">
        <f>X267*K267</f>
        <v>0</v>
      </c>
      <c r="Z267" s="236">
        <v>0</v>
      </c>
      <c r="AA267" s="237">
        <f>Z267*K267</f>
        <v>0</v>
      </c>
      <c r="AR267" s="21" t="s">
        <v>268</v>
      </c>
      <c r="AT267" s="21" t="s">
        <v>220</v>
      </c>
      <c r="AU267" s="21" t="s">
        <v>93</v>
      </c>
      <c r="AY267" s="21" t="s">
        <v>219</v>
      </c>
      <c r="BE267" s="152">
        <f>IF(U267="základní",N267,0)</f>
        <v>0</v>
      </c>
      <c r="BF267" s="152">
        <f>IF(U267="snížená",N267,0)</f>
        <v>0</v>
      </c>
      <c r="BG267" s="152">
        <f>IF(U267="zákl. přenesená",N267,0)</f>
        <v>0</v>
      </c>
      <c r="BH267" s="152">
        <f>IF(U267="sníž. přenesená",N267,0)</f>
        <v>0</v>
      </c>
      <c r="BI267" s="152">
        <f>IF(U267="nulová",N267,0)</f>
        <v>0</v>
      </c>
      <c r="BJ267" s="21" t="s">
        <v>40</v>
      </c>
      <c r="BK267" s="152">
        <f>ROUND(L267*K267,2)</f>
        <v>0</v>
      </c>
      <c r="BL267" s="21" t="s">
        <v>268</v>
      </c>
      <c r="BM267" s="21" t="s">
        <v>2102</v>
      </c>
    </row>
    <row r="268" s="1" customFormat="1" ht="38.25" customHeight="1">
      <c r="B268" s="45"/>
      <c r="C268" s="227" t="s">
        <v>811</v>
      </c>
      <c r="D268" s="227" t="s">
        <v>220</v>
      </c>
      <c r="E268" s="228" t="s">
        <v>2103</v>
      </c>
      <c r="F268" s="229" t="s">
        <v>2104</v>
      </c>
      <c r="G268" s="229"/>
      <c r="H268" s="229"/>
      <c r="I268" s="229"/>
      <c r="J268" s="230" t="s">
        <v>372</v>
      </c>
      <c r="K268" s="231">
        <v>6</v>
      </c>
      <c r="L268" s="232">
        <v>0</v>
      </c>
      <c r="M268" s="233"/>
      <c r="N268" s="234">
        <f>ROUND(L268*K268,2)</f>
        <v>0</v>
      </c>
      <c r="O268" s="234"/>
      <c r="P268" s="234"/>
      <c r="Q268" s="234"/>
      <c r="R268" s="47"/>
      <c r="T268" s="235" t="s">
        <v>22</v>
      </c>
      <c r="U268" s="55" t="s">
        <v>49</v>
      </c>
      <c r="V268" s="46"/>
      <c r="W268" s="236">
        <f>V268*K268</f>
        <v>0</v>
      </c>
      <c r="X268" s="236">
        <v>0.054359999999999999</v>
      </c>
      <c r="Y268" s="236">
        <f>X268*K268</f>
        <v>0.32616000000000001</v>
      </c>
      <c r="Z268" s="236">
        <v>0</v>
      </c>
      <c r="AA268" s="237">
        <f>Z268*K268</f>
        <v>0</v>
      </c>
      <c r="AR268" s="21" t="s">
        <v>268</v>
      </c>
      <c r="AT268" s="21" t="s">
        <v>220</v>
      </c>
      <c r="AU268" s="21" t="s">
        <v>93</v>
      </c>
      <c r="AY268" s="21" t="s">
        <v>219</v>
      </c>
      <c r="BE268" s="152">
        <f>IF(U268="základní",N268,0)</f>
        <v>0</v>
      </c>
      <c r="BF268" s="152">
        <f>IF(U268="snížená",N268,0)</f>
        <v>0</v>
      </c>
      <c r="BG268" s="152">
        <f>IF(U268="zákl. přenesená",N268,0)</f>
        <v>0</v>
      </c>
      <c r="BH268" s="152">
        <f>IF(U268="sníž. přenesená",N268,0)</f>
        <v>0</v>
      </c>
      <c r="BI268" s="152">
        <f>IF(U268="nulová",N268,0)</f>
        <v>0</v>
      </c>
      <c r="BJ268" s="21" t="s">
        <v>40</v>
      </c>
      <c r="BK268" s="152">
        <f>ROUND(L268*K268,2)</f>
        <v>0</v>
      </c>
      <c r="BL268" s="21" t="s">
        <v>268</v>
      </c>
      <c r="BM268" s="21" t="s">
        <v>2105</v>
      </c>
    </row>
    <row r="269" s="1" customFormat="1" ht="38.25" customHeight="1">
      <c r="B269" s="45"/>
      <c r="C269" s="227" t="s">
        <v>815</v>
      </c>
      <c r="D269" s="227" t="s">
        <v>220</v>
      </c>
      <c r="E269" s="228" t="s">
        <v>2106</v>
      </c>
      <c r="F269" s="229" t="s">
        <v>2107</v>
      </c>
      <c r="G269" s="229"/>
      <c r="H269" s="229"/>
      <c r="I269" s="229"/>
      <c r="J269" s="230" t="s">
        <v>372</v>
      </c>
      <c r="K269" s="231">
        <v>2</v>
      </c>
      <c r="L269" s="232">
        <v>0</v>
      </c>
      <c r="M269" s="233"/>
      <c r="N269" s="234">
        <f>ROUND(L269*K269,2)</f>
        <v>0</v>
      </c>
      <c r="O269" s="234"/>
      <c r="P269" s="234"/>
      <c r="Q269" s="234"/>
      <c r="R269" s="47"/>
      <c r="T269" s="235" t="s">
        <v>22</v>
      </c>
      <c r="U269" s="55" t="s">
        <v>49</v>
      </c>
      <c r="V269" s="46"/>
      <c r="W269" s="236">
        <f>V269*K269</f>
        <v>0</v>
      </c>
      <c r="X269" s="236">
        <v>0</v>
      </c>
      <c r="Y269" s="236">
        <f>X269*K269</f>
        <v>0</v>
      </c>
      <c r="Z269" s="236">
        <v>0</v>
      </c>
      <c r="AA269" s="237">
        <f>Z269*K269</f>
        <v>0</v>
      </c>
      <c r="AR269" s="21" t="s">
        <v>268</v>
      </c>
      <c r="AT269" s="21" t="s">
        <v>220</v>
      </c>
      <c r="AU269" s="21" t="s">
        <v>93</v>
      </c>
      <c r="AY269" s="21" t="s">
        <v>219</v>
      </c>
      <c r="BE269" s="152">
        <f>IF(U269="základní",N269,0)</f>
        <v>0</v>
      </c>
      <c r="BF269" s="152">
        <f>IF(U269="snížená",N269,0)</f>
        <v>0</v>
      </c>
      <c r="BG269" s="152">
        <f>IF(U269="zákl. přenesená",N269,0)</f>
        <v>0</v>
      </c>
      <c r="BH269" s="152">
        <f>IF(U269="sníž. přenesená",N269,0)</f>
        <v>0</v>
      </c>
      <c r="BI269" s="152">
        <f>IF(U269="nulová",N269,0)</f>
        <v>0</v>
      </c>
      <c r="BJ269" s="21" t="s">
        <v>40</v>
      </c>
      <c r="BK269" s="152">
        <f>ROUND(L269*K269,2)</f>
        <v>0</v>
      </c>
      <c r="BL269" s="21" t="s">
        <v>268</v>
      </c>
      <c r="BM269" s="21" t="s">
        <v>2108</v>
      </c>
    </row>
    <row r="270" s="1" customFormat="1" ht="38.25" customHeight="1">
      <c r="B270" s="45"/>
      <c r="C270" s="227" t="s">
        <v>819</v>
      </c>
      <c r="D270" s="227" t="s">
        <v>220</v>
      </c>
      <c r="E270" s="228" t="s">
        <v>2109</v>
      </c>
      <c r="F270" s="229" t="s">
        <v>2110</v>
      </c>
      <c r="G270" s="229"/>
      <c r="H270" s="229"/>
      <c r="I270" s="229"/>
      <c r="J270" s="230" t="s">
        <v>372</v>
      </c>
      <c r="K270" s="231">
        <v>1</v>
      </c>
      <c r="L270" s="232">
        <v>0</v>
      </c>
      <c r="M270" s="233"/>
      <c r="N270" s="234">
        <f>ROUND(L270*K270,2)</f>
        <v>0</v>
      </c>
      <c r="O270" s="234"/>
      <c r="P270" s="234"/>
      <c r="Q270" s="234"/>
      <c r="R270" s="47"/>
      <c r="T270" s="235" t="s">
        <v>22</v>
      </c>
      <c r="U270" s="55" t="s">
        <v>49</v>
      </c>
      <c r="V270" s="46"/>
      <c r="W270" s="236">
        <f>V270*K270</f>
        <v>0</v>
      </c>
      <c r="X270" s="236">
        <v>0</v>
      </c>
      <c r="Y270" s="236">
        <f>X270*K270</f>
        <v>0</v>
      </c>
      <c r="Z270" s="236">
        <v>0</v>
      </c>
      <c r="AA270" s="237">
        <f>Z270*K270</f>
        <v>0</v>
      </c>
      <c r="AR270" s="21" t="s">
        <v>268</v>
      </c>
      <c r="AT270" s="21" t="s">
        <v>220</v>
      </c>
      <c r="AU270" s="21" t="s">
        <v>93</v>
      </c>
      <c r="AY270" s="21" t="s">
        <v>219</v>
      </c>
      <c r="BE270" s="152">
        <f>IF(U270="základní",N270,0)</f>
        <v>0</v>
      </c>
      <c r="BF270" s="152">
        <f>IF(U270="snížená",N270,0)</f>
        <v>0</v>
      </c>
      <c r="BG270" s="152">
        <f>IF(U270="zákl. přenesená",N270,0)</f>
        <v>0</v>
      </c>
      <c r="BH270" s="152">
        <f>IF(U270="sníž. přenesená",N270,0)</f>
        <v>0</v>
      </c>
      <c r="BI270" s="152">
        <f>IF(U270="nulová",N270,0)</f>
        <v>0</v>
      </c>
      <c r="BJ270" s="21" t="s">
        <v>40</v>
      </c>
      <c r="BK270" s="152">
        <f>ROUND(L270*K270,2)</f>
        <v>0</v>
      </c>
      <c r="BL270" s="21" t="s">
        <v>268</v>
      </c>
      <c r="BM270" s="21" t="s">
        <v>2111</v>
      </c>
    </row>
    <row r="271" s="1" customFormat="1" ht="38.25" customHeight="1">
      <c r="B271" s="45"/>
      <c r="C271" s="227" t="s">
        <v>823</v>
      </c>
      <c r="D271" s="227" t="s">
        <v>220</v>
      </c>
      <c r="E271" s="228" t="s">
        <v>2112</v>
      </c>
      <c r="F271" s="229" t="s">
        <v>2113</v>
      </c>
      <c r="G271" s="229"/>
      <c r="H271" s="229"/>
      <c r="I271" s="229"/>
      <c r="J271" s="230" t="s">
        <v>372</v>
      </c>
      <c r="K271" s="231">
        <v>9</v>
      </c>
      <c r="L271" s="232">
        <v>0</v>
      </c>
      <c r="M271" s="233"/>
      <c r="N271" s="234">
        <f>ROUND(L271*K271,2)</f>
        <v>0</v>
      </c>
      <c r="O271" s="234"/>
      <c r="P271" s="234"/>
      <c r="Q271" s="234"/>
      <c r="R271" s="47"/>
      <c r="T271" s="235" t="s">
        <v>22</v>
      </c>
      <c r="U271" s="55" t="s">
        <v>49</v>
      </c>
      <c r="V271" s="46"/>
      <c r="W271" s="236">
        <f>V271*K271</f>
        <v>0</v>
      </c>
      <c r="X271" s="236">
        <v>0</v>
      </c>
      <c r="Y271" s="236">
        <f>X271*K271</f>
        <v>0</v>
      </c>
      <c r="Z271" s="236">
        <v>0</v>
      </c>
      <c r="AA271" s="237">
        <f>Z271*K271</f>
        <v>0</v>
      </c>
      <c r="AR271" s="21" t="s">
        <v>268</v>
      </c>
      <c r="AT271" s="21" t="s">
        <v>220</v>
      </c>
      <c r="AU271" s="21" t="s">
        <v>93</v>
      </c>
      <c r="AY271" s="21" t="s">
        <v>219</v>
      </c>
      <c r="BE271" s="152">
        <f>IF(U271="základní",N271,0)</f>
        <v>0</v>
      </c>
      <c r="BF271" s="152">
        <f>IF(U271="snížená",N271,0)</f>
        <v>0</v>
      </c>
      <c r="BG271" s="152">
        <f>IF(U271="zákl. přenesená",N271,0)</f>
        <v>0</v>
      </c>
      <c r="BH271" s="152">
        <f>IF(U271="sníž. přenesená",N271,0)</f>
        <v>0</v>
      </c>
      <c r="BI271" s="152">
        <f>IF(U271="nulová",N271,0)</f>
        <v>0</v>
      </c>
      <c r="BJ271" s="21" t="s">
        <v>40</v>
      </c>
      <c r="BK271" s="152">
        <f>ROUND(L271*K271,2)</f>
        <v>0</v>
      </c>
      <c r="BL271" s="21" t="s">
        <v>268</v>
      </c>
      <c r="BM271" s="21" t="s">
        <v>2114</v>
      </c>
    </row>
    <row r="272" s="1" customFormat="1" ht="38.25" customHeight="1">
      <c r="B272" s="45"/>
      <c r="C272" s="227" t="s">
        <v>827</v>
      </c>
      <c r="D272" s="227" t="s">
        <v>220</v>
      </c>
      <c r="E272" s="228" t="s">
        <v>2115</v>
      </c>
      <c r="F272" s="229" t="s">
        <v>2116</v>
      </c>
      <c r="G272" s="229"/>
      <c r="H272" s="229"/>
      <c r="I272" s="229"/>
      <c r="J272" s="230" t="s">
        <v>372</v>
      </c>
      <c r="K272" s="231">
        <v>10</v>
      </c>
      <c r="L272" s="232">
        <v>0</v>
      </c>
      <c r="M272" s="233"/>
      <c r="N272" s="234">
        <f>ROUND(L272*K272,2)</f>
        <v>0</v>
      </c>
      <c r="O272" s="234"/>
      <c r="P272" s="234"/>
      <c r="Q272" s="234"/>
      <c r="R272" s="47"/>
      <c r="T272" s="235" t="s">
        <v>22</v>
      </c>
      <c r="U272" s="55" t="s">
        <v>49</v>
      </c>
      <c r="V272" s="46"/>
      <c r="W272" s="236">
        <f>V272*K272</f>
        <v>0</v>
      </c>
      <c r="X272" s="236">
        <v>0</v>
      </c>
      <c r="Y272" s="236">
        <f>X272*K272</f>
        <v>0</v>
      </c>
      <c r="Z272" s="236">
        <v>0</v>
      </c>
      <c r="AA272" s="237">
        <f>Z272*K272</f>
        <v>0</v>
      </c>
      <c r="AR272" s="21" t="s">
        <v>268</v>
      </c>
      <c r="AT272" s="21" t="s">
        <v>220</v>
      </c>
      <c r="AU272" s="21" t="s">
        <v>93</v>
      </c>
      <c r="AY272" s="21" t="s">
        <v>219</v>
      </c>
      <c r="BE272" s="152">
        <f>IF(U272="základní",N272,0)</f>
        <v>0</v>
      </c>
      <c r="BF272" s="152">
        <f>IF(U272="snížená",N272,0)</f>
        <v>0</v>
      </c>
      <c r="BG272" s="152">
        <f>IF(U272="zákl. přenesená",N272,0)</f>
        <v>0</v>
      </c>
      <c r="BH272" s="152">
        <f>IF(U272="sníž. přenesená",N272,0)</f>
        <v>0</v>
      </c>
      <c r="BI272" s="152">
        <f>IF(U272="nulová",N272,0)</f>
        <v>0</v>
      </c>
      <c r="BJ272" s="21" t="s">
        <v>40</v>
      </c>
      <c r="BK272" s="152">
        <f>ROUND(L272*K272,2)</f>
        <v>0</v>
      </c>
      <c r="BL272" s="21" t="s">
        <v>268</v>
      </c>
      <c r="BM272" s="21" t="s">
        <v>2117</v>
      </c>
    </row>
    <row r="273" s="1" customFormat="1" ht="38.25" customHeight="1">
      <c r="B273" s="45"/>
      <c r="C273" s="227" t="s">
        <v>831</v>
      </c>
      <c r="D273" s="227" t="s">
        <v>220</v>
      </c>
      <c r="E273" s="228" t="s">
        <v>2118</v>
      </c>
      <c r="F273" s="229" t="s">
        <v>2119</v>
      </c>
      <c r="G273" s="229"/>
      <c r="H273" s="229"/>
      <c r="I273" s="229"/>
      <c r="J273" s="230" t="s">
        <v>372</v>
      </c>
      <c r="K273" s="231">
        <v>2</v>
      </c>
      <c r="L273" s="232">
        <v>0</v>
      </c>
      <c r="M273" s="233"/>
      <c r="N273" s="234">
        <f>ROUND(L273*K273,2)</f>
        <v>0</v>
      </c>
      <c r="O273" s="234"/>
      <c r="P273" s="234"/>
      <c r="Q273" s="234"/>
      <c r="R273" s="47"/>
      <c r="T273" s="235" t="s">
        <v>22</v>
      </c>
      <c r="U273" s="55" t="s">
        <v>49</v>
      </c>
      <c r="V273" s="46"/>
      <c r="W273" s="236">
        <f>V273*K273</f>
        <v>0</v>
      </c>
      <c r="X273" s="236">
        <v>0</v>
      </c>
      <c r="Y273" s="236">
        <f>X273*K273</f>
        <v>0</v>
      </c>
      <c r="Z273" s="236">
        <v>0</v>
      </c>
      <c r="AA273" s="237">
        <f>Z273*K273</f>
        <v>0</v>
      </c>
      <c r="AR273" s="21" t="s">
        <v>268</v>
      </c>
      <c r="AT273" s="21" t="s">
        <v>220</v>
      </c>
      <c r="AU273" s="21" t="s">
        <v>93</v>
      </c>
      <c r="AY273" s="21" t="s">
        <v>219</v>
      </c>
      <c r="BE273" s="152">
        <f>IF(U273="základní",N273,0)</f>
        <v>0</v>
      </c>
      <c r="BF273" s="152">
        <f>IF(U273="snížená",N273,0)</f>
        <v>0</v>
      </c>
      <c r="BG273" s="152">
        <f>IF(U273="zákl. přenesená",N273,0)</f>
        <v>0</v>
      </c>
      <c r="BH273" s="152">
        <f>IF(U273="sníž. přenesená",N273,0)</f>
        <v>0</v>
      </c>
      <c r="BI273" s="152">
        <f>IF(U273="nulová",N273,0)</f>
        <v>0</v>
      </c>
      <c r="BJ273" s="21" t="s">
        <v>40</v>
      </c>
      <c r="BK273" s="152">
        <f>ROUND(L273*K273,2)</f>
        <v>0</v>
      </c>
      <c r="BL273" s="21" t="s">
        <v>268</v>
      </c>
      <c r="BM273" s="21" t="s">
        <v>2120</v>
      </c>
    </row>
    <row r="274" s="1" customFormat="1" ht="38.25" customHeight="1">
      <c r="B274" s="45"/>
      <c r="C274" s="227" t="s">
        <v>835</v>
      </c>
      <c r="D274" s="227" t="s">
        <v>220</v>
      </c>
      <c r="E274" s="228" t="s">
        <v>2121</v>
      </c>
      <c r="F274" s="229" t="s">
        <v>2122</v>
      </c>
      <c r="G274" s="229"/>
      <c r="H274" s="229"/>
      <c r="I274" s="229"/>
      <c r="J274" s="230" t="s">
        <v>372</v>
      </c>
      <c r="K274" s="231">
        <v>1</v>
      </c>
      <c r="L274" s="232">
        <v>0</v>
      </c>
      <c r="M274" s="233"/>
      <c r="N274" s="234">
        <f>ROUND(L274*K274,2)</f>
        <v>0</v>
      </c>
      <c r="O274" s="234"/>
      <c r="P274" s="234"/>
      <c r="Q274" s="234"/>
      <c r="R274" s="47"/>
      <c r="T274" s="235" t="s">
        <v>22</v>
      </c>
      <c r="U274" s="55" t="s">
        <v>49</v>
      </c>
      <c r="V274" s="46"/>
      <c r="W274" s="236">
        <f>V274*K274</f>
        <v>0</v>
      </c>
      <c r="X274" s="236">
        <v>0</v>
      </c>
      <c r="Y274" s="236">
        <f>X274*K274</f>
        <v>0</v>
      </c>
      <c r="Z274" s="236">
        <v>0</v>
      </c>
      <c r="AA274" s="237">
        <f>Z274*K274</f>
        <v>0</v>
      </c>
      <c r="AR274" s="21" t="s">
        <v>268</v>
      </c>
      <c r="AT274" s="21" t="s">
        <v>220</v>
      </c>
      <c r="AU274" s="21" t="s">
        <v>93</v>
      </c>
      <c r="AY274" s="21" t="s">
        <v>219</v>
      </c>
      <c r="BE274" s="152">
        <f>IF(U274="základní",N274,0)</f>
        <v>0</v>
      </c>
      <c r="BF274" s="152">
        <f>IF(U274="snížená",N274,0)</f>
        <v>0</v>
      </c>
      <c r="BG274" s="152">
        <f>IF(U274="zákl. přenesená",N274,0)</f>
        <v>0</v>
      </c>
      <c r="BH274" s="152">
        <f>IF(U274="sníž. přenesená",N274,0)</f>
        <v>0</v>
      </c>
      <c r="BI274" s="152">
        <f>IF(U274="nulová",N274,0)</f>
        <v>0</v>
      </c>
      <c r="BJ274" s="21" t="s">
        <v>40</v>
      </c>
      <c r="BK274" s="152">
        <f>ROUND(L274*K274,2)</f>
        <v>0</v>
      </c>
      <c r="BL274" s="21" t="s">
        <v>268</v>
      </c>
      <c r="BM274" s="21" t="s">
        <v>2123</v>
      </c>
    </row>
    <row r="275" s="1" customFormat="1" ht="38.25" customHeight="1">
      <c r="B275" s="45"/>
      <c r="C275" s="227" t="s">
        <v>839</v>
      </c>
      <c r="D275" s="227" t="s">
        <v>220</v>
      </c>
      <c r="E275" s="228" t="s">
        <v>2124</v>
      </c>
      <c r="F275" s="229" t="s">
        <v>2125</v>
      </c>
      <c r="G275" s="229"/>
      <c r="H275" s="229"/>
      <c r="I275" s="229"/>
      <c r="J275" s="230" t="s">
        <v>372</v>
      </c>
      <c r="K275" s="231">
        <v>5</v>
      </c>
      <c r="L275" s="232">
        <v>0</v>
      </c>
      <c r="M275" s="233"/>
      <c r="N275" s="234">
        <f>ROUND(L275*K275,2)</f>
        <v>0</v>
      </c>
      <c r="O275" s="234"/>
      <c r="P275" s="234"/>
      <c r="Q275" s="234"/>
      <c r="R275" s="47"/>
      <c r="T275" s="235" t="s">
        <v>22</v>
      </c>
      <c r="U275" s="55" t="s">
        <v>49</v>
      </c>
      <c r="V275" s="46"/>
      <c r="W275" s="236">
        <f>V275*K275</f>
        <v>0</v>
      </c>
      <c r="X275" s="236">
        <v>0</v>
      </c>
      <c r="Y275" s="236">
        <f>X275*K275</f>
        <v>0</v>
      </c>
      <c r="Z275" s="236">
        <v>0</v>
      </c>
      <c r="AA275" s="237">
        <f>Z275*K275</f>
        <v>0</v>
      </c>
      <c r="AR275" s="21" t="s">
        <v>268</v>
      </c>
      <c r="AT275" s="21" t="s">
        <v>220</v>
      </c>
      <c r="AU275" s="21" t="s">
        <v>93</v>
      </c>
      <c r="AY275" s="21" t="s">
        <v>219</v>
      </c>
      <c r="BE275" s="152">
        <f>IF(U275="základní",N275,0)</f>
        <v>0</v>
      </c>
      <c r="BF275" s="152">
        <f>IF(U275="snížená",N275,0)</f>
        <v>0</v>
      </c>
      <c r="BG275" s="152">
        <f>IF(U275="zákl. přenesená",N275,0)</f>
        <v>0</v>
      </c>
      <c r="BH275" s="152">
        <f>IF(U275="sníž. přenesená",N275,0)</f>
        <v>0</v>
      </c>
      <c r="BI275" s="152">
        <f>IF(U275="nulová",N275,0)</f>
        <v>0</v>
      </c>
      <c r="BJ275" s="21" t="s">
        <v>40</v>
      </c>
      <c r="BK275" s="152">
        <f>ROUND(L275*K275,2)</f>
        <v>0</v>
      </c>
      <c r="BL275" s="21" t="s">
        <v>268</v>
      </c>
      <c r="BM275" s="21" t="s">
        <v>2126</v>
      </c>
    </row>
    <row r="276" s="1" customFormat="1" ht="25.5" customHeight="1">
      <c r="B276" s="45"/>
      <c r="C276" s="227" t="s">
        <v>843</v>
      </c>
      <c r="D276" s="227" t="s">
        <v>220</v>
      </c>
      <c r="E276" s="228" t="s">
        <v>2127</v>
      </c>
      <c r="F276" s="229" t="s">
        <v>2128</v>
      </c>
      <c r="G276" s="229"/>
      <c r="H276" s="229"/>
      <c r="I276" s="229"/>
      <c r="J276" s="230" t="s">
        <v>372</v>
      </c>
      <c r="K276" s="231">
        <v>23</v>
      </c>
      <c r="L276" s="232">
        <v>0</v>
      </c>
      <c r="M276" s="233"/>
      <c r="N276" s="234">
        <f>ROUND(L276*K276,2)</f>
        <v>0</v>
      </c>
      <c r="O276" s="234"/>
      <c r="P276" s="234"/>
      <c r="Q276" s="234"/>
      <c r="R276" s="47"/>
      <c r="T276" s="235" t="s">
        <v>22</v>
      </c>
      <c r="U276" s="55" t="s">
        <v>49</v>
      </c>
      <c r="V276" s="46"/>
      <c r="W276" s="236">
        <f>V276*K276</f>
        <v>0</v>
      </c>
      <c r="X276" s="236">
        <v>0</v>
      </c>
      <c r="Y276" s="236">
        <f>X276*K276</f>
        <v>0</v>
      </c>
      <c r="Z276" s="236">
        <v>0</v>
      </c>
      <c r="AA276" s="237">
        <f>Z276*K276</f>
        <v>0</v>
      </c>
      <c r="AR276" s="21" t="s">
        <v>268</v>
      </c>
      <c r="AT276" s="21" t="s">
        <v>220</v>
      </c>
      <c r="AU276" s="21" t="s">
        <v>93</v>
      </c>
      <c r="AY276" s="21" t="s">
        <v>219</v>
      </c>
      <c r="BE276" s="152">
        <f>IF(U276="základní",N276,0)</f>
        <v>0</v>
      </c>
      <c r="BF276" s="152">
        <f>IF(U276="snížená",N276,0)</f>
        <v>0</v>
      </c>
      <c r="BG276" s="152">
        <f>IF(U276="zákl. přenesená",N276,0)</f>
        <v>0</v>
      </c>
      <c r="BH276" s="152">
        <f>IF(U276="sníž. přenesená",N276,0)</f>
        <v>0</v>
      </c>
      <c r="BI276" s="152">
        <f>IF(U276="nulová",N276,0)</f>
        <v>0</v>
      </c>
      <c r="BJ276" s="21" t="s">
        <v>40</v>
      </c>
      <c r="BK276" s="152">
        <f>ROUND(L276*K276,2)</f>
        <v>0</v>
      </c>
      <c r="BL276" s="21" t="s">
        <v>268</v>
      </c>
      <c r="BM276" s="21" t="s">
        <v>2129</v>
      </c>
    </row>
    <row r="277" s="1" customFormat="1" ht="25.5" customHeight="1">
      <c r="B277" s="45"/>
      <c r="C277" s="227" t="s">
        <v>848</v>
      </c>
      <c r="D277" s="227" t="s">
        <v>220</v>
      </c>
      <c r="E277" s="228" t="s">
        <v>2130</v>
      </c>
      <c r="F277" s="229" t="s">
        <v>2131</v>
      </c>
      <c r="G277" s="229"/>
      <c r="H277" s="229"/>
      <c r="I277" s="229"/>
      <c r="J277" s="230" t="s">
        <v>372</v>
      </c>
      <c r="K277" s="231">
        <v>40</v>
      </c>
      <c r="L277" s="232">
        <v>0</v>
      </c>
      <c r="M277" s="233"/>
      <c r="N277" s="234">
        <f>ROUND(L277*K277,2)</f>
        <v>0</v>
      </c>
      <c r="O277" s="234"/>
      <c r="P277" s="234"/>
      <c r="Q277" s="234"/>
      <c r="R277" s="47"/>
      <c r="T277" s="235" t="s">
        <v>22</v>
      </c>
      <c r="U277" s="55" t="s">
        <v>49</v>
      </c>
      <c r="V277" s="46"/>
      <c r="W277" s="236">
        <f>V277*K277</f>
        <v>0</v>
      </c>
      <c r="X277" s="236">
        <v>0</v>
      </c>
      <c r="Y277" s="236">
        <f>X277*K277</f>
        <v>0</v>
      </c>
      <c r="Z277" s="236">
        <v>0</v>
      </c>
      <c r="AA277" s="237">
        <f>Z277*K277</f>
        <v>0</v>
      </c>
      <c r="AR277" s="21" t="s">
        <v>268</v>
      </c>
      <c r="AT277" s="21" t="s">
        <v>220</v>
      </c>
      <c r="AU277" s="21" t="s">
        <v>93</v>
      </c>
      <c r="AY277" s="21" t="s">
        <v>219</v>
      </c>
      <c r="BE277" s="152">
        <f>IF(U277="základní",N277,0)</f>
        <v>0</v>
      </c>
      <c r="BF277" s="152">
        <f>IF(U277="snížená",N277,0)</f>
        <v>0</v>
      </c>
      <c r="BG277" s="152">
        <f>IF(U277="zákl. přenesená",N277,0)</f>
        <v>0</v>
      </c>
      <c r="BH277" s="152">
        <f>IF(U277="sníž. přenesená",N277,0)</f>
        <v>0</v>
      </c>
      <c r="BI277" s="152">
        <f>IF(U277="nulová",N277,0)</f>
        <v>0</v>
      </c>
      <c r="BJ277" s="21" t="s">
        <v>40</v>
      </c>
      <c r="BK277" s="152">
        <f>ROUND(L277*K277,2)</f>
        <v>0</v>
      </c>
      <c r="BL277" s="21" t="s">
        <v>268</v>
      </c>
      <c r="BM277" s="21" t="s">
        <v>2132</v>
      </c>
    </row>
    <row r="278" s="1" customFormat="1" ht="38.25" customHeight="1">
      <c r="B278" s="45"/>
      <c r="C278" s="227" t="s">
        <v>852</v>
      </c>
      <c r="D278" s="227" t="s">
        <v>220</v>
      </c>
      <c r="E278" s="228" t="s">
        <v>2133</v>
      </c>
      <c r="F278" s="229" t="s">
        <v>2134</v>
      </c>
      <c r="G278" s="229"/>
      <c r="H278" s="229"/>
      <c r="I278" s="229"/>
      <c r="J278" s="230" t="s">
        <v>372</v>
      </c>
      <c r="K278" s="231">
        <v>6</v>
      </c>
      <c r="L278" s="232">
        <v>0</v>
      </c>
      <c r="M278" s="233"/>
      <c r="N278" s="234">
        <f>ROUND(L278*K278,2)</f>
        <v>0</v>
      </c>
      <c r="O278" s="234"/>
      <c r="P278" s="234"/>
      <c r="Q278" s="234"/>
      <c r="R278" s="47"/>
      <c r="T278" s="235" t="s">
        <v>22</v>
      </c>
      <c r="U278" s="55" t="s">
        <v>49</v>
      </c>
      <c r="V278" s="46"/>
      <c r="W278" s="236">
        <f>V278*K278</f>
        <v>0</v>
      </c>
      <c r="X278" s="236">
        <v>0</v>
      </c>
      <c r="Y278" s="236">
        <f>X278*K278</f>
        <v>0</v>
      </c>
      <c r="Z278" s="236">
        <v>0</v>
      </c>
      <c r="AA278" s="237">
        <f>Z278*K278</f>
        <v>0</v>
      </c>
      <c r="AR278" s="21" t="s">
        <v>268</v>
      </c>
      <c r="AT278" s="21" t="s">
        <v>220</v>
      </c>
      <c r="AU278" s="21" t="s">
        <v>93</v>
      </c>
      <c r="AY278" s="21" t="s">
        <v>219</v>
      </c>
      <c r="BE278" s="152">
        <f>IF(U278="základní",N278,0)</f>
        <v>0</v>
      </c>
      <c r="BF278" s="152">
        <f>IF(U278="snížená",N278,0)</f>
        <v>0</v>
      </c>
      <c r="BG278" s="152">
        <f>IF(U278="zákl. přenesená",N278,0)</f>
        <v>0</v>
      </c>
      <c r="BH278" s="152">
        <f>IF(U278="sníž. přenesená",N278,0)</f>
        <v>0</v>
      </c>
      <c r="BI278" s="152">
        <f>IF(U278="nulová",N278,0)</f>
        <v>0</v>
      </c>
      <c r="BJ278" s="21" t="s">
        <v>40</v>
      </c>
      <c r="BK278" s="152">
        <f>ROUND(L278*K278,2)</f>
        <v>0</v>
      </c>
      <c r="BL278" s="21" t="s">
        <v>268</v>
      </c>
      <c r="BM278" s="21" t="s">
        <v>2135</v>
      </c>
    </row>
    <row r="279" s="1" customFormat="1" ht="38.25" customHeight="1">
      <c r="B279" s="45"/>
      <c r="C279" s="227" t="s">
        <v>856</v>
      </c>
      <c r="D279" s="227" t="s">
        <v>220</v>
      </c>
      <c r="E279" s="228" t="s">
        <v>2136</v>
      </c>
      <c r="F279" s="229" t="s">
        <v>2137</v>
      </c>
      <c r="G279" s="229"/>
      <c r="H279" s="229"/>
      <c r="I279" s="229"/>
      <c r="J279" s="230" t="s">
        <v>372</v>
      </c>
      <c r="K279" s="231">
        <v>24</v>
      </c>
      <c r="L279" s="232">
        <v>0</v>
      </c>
      <c r="M279" s="233"/>
      <c r="N279" s="234">
        <f>ROUND(L279*K279,2)</f>
        <v>0</v>
      </c>
      <c r="O279" s="234"/>
      <c r="P279" s="234"/>
      <c r="Q279" s="234"/>
      <c r="R279" s="47"/>
      <c r="T279" s="235" t="s">
        <v>22</v>
      </c>
      <c r="U279" s="55" t="s">
        <v>49</v>
      </c>
      <c r="V279" s="46"/>
      <c r="W279" s="236">
        <f>V279*K279</f>
        <v>0</v>
      </c>
      <c r="X279" s="236">
        <v>0</v>
      </c>
      <c r="Y279" s="236">
        <f>X279*K279</f>
        <v>0</v>
      </c>
      <c r="Z279" s="236">
        <v>0</v>
      </c>
      <c r="AA279" s="237">
        <f>Z279*K279</f>
        <v>0</v>
      </c>
      <c r="AR279" s="21" t="s">
        <v>268</v>
      </c>
      <c r="AT279" s="21" t="s">
        <v>220</v>
      </c>
      <c r="AU279" s="21" t="s">
        <v>93</v>
      </c>
      <c r="AY279" s="21" t="s">
        <v>219</v>
      </c>
      <c r="BE279" s="152">
        <f>IF(U279="základní",N279,0)</f>
        <v>0</v>
      </c>
      <c r="BF279" s="152">
        <f>IF(U279="snížená",N279,0)</f>
        <v>0</v>
      </c>
      <c r="BG279" s="152">
        <f>IF(U279="zákl. přenesená",N279,0)</f>
        <v>0</v>
      </c>
      <c r="BH279" s="152">
        <f>IF(U279="sníž. přenesená",N279,0)</f>
        <v>0</v>
      </c>
      <c r="BI279" s="152">
        <f>IF(U279="nulová",N279,0)</f>
        <v>0</v>
      </c>
      <c r="BJ279" s="21" t="s">
        <v>40</v>
      </c>
      <c r="BK279" s="152">
        <f>ROUND(L279*K279,2)</f>
        <v>0</v>
      </c>
      <c r="BL279" s="21" t="s">
        <v>268</v>
      </c>
      <c r="BM279" s="21" t="s">
        <v>2138</v>
      </c>
    </row>
    <row r="280" s="1" customFormat="1" ht="16.5" customHeight="1">
      <c r="B280" s="45"/>
      <c r="C280" s="227" t="s">
        <v>860</v>
      </c>
      <c r="D280" s="227" t="s">
        <v>220</v>
      </c>
      <c r="E280" s="228" t="s">
        <v>2139</v>
      </c>
      <c r="F280" s="229" t="s">
        <v>2140</v>
      </c>
      <c r="G280" s="229"/>
      <c r="H280" s="229"/>
      <c r="I280" s="229"/>
      <c r="J280" s="230" t="s">
        <v>372</v>
      </c>
      <c r="K280" s="231">
        <v>93</v>
      </c>
      <c r="L280" s="232">
        <v>0</v>
      </c>
      <c r="M280" s="233"/>
      <c r="N280" s="234">
        <f>ROUND(L280*K280,2)</f>
        <v>0</v>
      </c>
      <c r="O280" s="234"/>
      <c r="P280" s="234"/>
      <c r="Q280" s="234"/>
      <c r="R280" s="47"/>
      <c r="T280" s="235" t="s">
        <v>22</v>
      </c>
      <c r="U280" s="55" t="s">
        <v>49</v>
      </c>
      <c r="V280" s="46"/>
      <c r="W280" s="236">
        <f>V280*K280</f>
        <v>0</v>
      </c>
      <c r="X280" s="236">
        <v>0</v>
      </c>
      <c r="Y280" s="236">
        <f>X280*K280</f>
        <v>0</v>
      </c>
      <c r="Z280" s="236">
        <v>0</v>
      </c>
      <c r="AA280" s="237">
        <f>Z280*K280</f>
        <v>0</v>
      </c>
      <c r="AR280" s="21" t="s">
        <v>268</v>
      </c>
      <c r="AT280" s="21" t="s">
        <v>220</v>
      </c>
      <c r="AU280" s="21" t="s">
        <v>93</v>
      </c>
      <c r="AY280" s="21" t="s">
        <v>219</v>
      </c>
      <c r="BE280" s="152">
        <f>IF(U280="základní",N280,0)</f>
        <v>0</v>
      </c>
      <c r="BF280" s="152">
        <f>IF(U280="snížená",N280,0)</f>
        <v>0</v>
      </c>
      <c r="BG280" s="152">
        <f>IF(U280="zákl. přenesená",N280,0)</f>
        <v>0</v>
      </c>
      <c r="BH280" s="152">
        <f>IF(U280="sníž. přenesená",N280,0)</f>
        <v>0</v>
      </c>
      <c r="BI280" s="152">
        <f>IF(U280="nulová",N280,0)</f>
        <v>0</v>
      </c>
      <c r="BJ280" s="21" t="s">
        <v>40</v>
      </c>
      <c r="BK280" s="152">
        <f>ROUND(L280*K280,2)</f>
        <v>0</v>
      </c>
      <c r="BL280" s="21" t="s">
        <v>268</v>
      </c>
      <c r="BM280" s="21" t="s">
        <v>2141</v>
      </c>
    </row>
    <row r="281" s="1" customFormat="1" ht="16.5" customHeight="1">
      <c r="B281" s="45"/>
      <c r="C281" s="227" t="s">
        <v>864</v>
      </c>
      <c r="D281" s="227" t="s">
        <v>220</v>
      </c>
      <c r="E281" s="228" t="s">
        <v>2142</v>
      </c>
      <c r="F281" s="229" t="s">
        <v>2143</v>
      </c>
      <c r="G281" s="229"/>
      <c r="H281" s="229"/>
      <c r="I281" s="229"/>
      <c r="J281" s="230" t="s">
        <v>223</v>
      </c>
      <c r="K281" s="231">
        <v>300</v>
      </c>
      <c r="L281" s="232">
        <v>0</v>
      </c>
      <c r="M281" s="233"/>
      <c r="N281" s="234">
        <f>ROUND(L281*K281,2)</f>
        <v>0</v>
      </c>
      <c r="O281" s="234"/>
      <c r="P281" s="234"/>
      <c r="Q281" s="234"/>
      <c r="R281" s="47"/>
      <c r="T281" s="235" t="s">
        <v>22</v>
      </c>
      <c r="U281" s="55" t="s">
        <v>49</v>
      </c>
      <c r="V281" s="46"/>
      <c r="W281" s="236">
        <f>V281*K281</f>
        <v>0</v>
      </c>
      <c r="X281" s="236">
        <v>0</v>
      </c>
      <c r="Y281" s="236">
        <f>X281*K281</f>
        <v>0</v>
      </c>
      <c r="Z281" s="236">
        <v>0</v>
      </c>
      <c r="AA281" s="237">
        <f>Z281*K281</f>
        <v>0</v>
      </c>
      <c r="AR281" s="21" t="s">
        <v>268</v>
      </c>
      <c r="AT281" s="21" t="s">
        <v>220</v>
      </c>
      <c r="AU281" s="21" t="s">
        <v>93</v>
      </c>
      <c r="AY281" s="21" t="s">
        <v>219</v>
      </c>
      <c r="BE281" s="152">
        <f>IF(U281="základní",N281,0)</f>
        <v>0</v>
      </c>
      <c r="BF281" s="152">
        <f>IF(U281="snížená",N281,0)</f>
        <v>0</v>
      </c>
      <c r="BG281" s="152">
        <f>IF(U281="zákl. přenesená",N281,0)</f>
        <v>0</v>
      </c>
      <c r="BH281" s="152">
        <f>IF(U281="sníž. přenesená",N281,0)</f>
        <v>0</v>
      </c>
      <c r="BI281" s="152">
        <f>IF(U281="nulová",N281,0)</f>
        <v>0</v>
      </c>
      <c r="BJ281" s="21" t="s">
        <v>40</v>
      </c>
      <c r="BK281" s="152">
        <f>ROUND(L281*K281,2)</f>
        <v>0</v>
      </c>
      <c r="BL281" s="21" t="s">
        <v>268</v>
      </c>
      <c r="BM281" s="21" t="s">
        <v>2144</v>
      </c>
    </row>
    <row r="282" s="1" customFormat="1" ht="25.5" customHeight="1">
      <c r="B282" s="45"/>
      <c r="C282" s="227" t="s">
        <v>868</v>
      </c>
      <c r="D282" s="227" t="s">
        <v>220</v>
      </c>
      <c r="E282" s="228" t="s">
        <v>2145</v>
      </c>
      <c r="F282" s="229" t="s">
        <v>2146</v>
      </c>
      <c r="G282" s="229"/>
      <c r="H282" s="229"/>
      <c r="I282" s="229"/>
      <c r="J282" s="230" t="s">
        <v>239</v>
      </c>
      <c r="K282" s="231">
        <v>4.617</v>
      </c>
      <c r="L282" s="232">
        <v>0</v>
      </c>
      <c r="M282" s="233"/>
      <c r="N282" s="234">
        <f>ROUND(L282*K282,2)</f>
        <v>0</v>
      </c>
      <c r="O282" s="234"/>
      <c r="P282" s="234"/>
      <c r="Q282" s="234"/>
      <c r="R282" s="47"/>
      <c r="T282" s="235" t="s">
        <v>22</v>
      </c>
      <c r="U282" s="55" t="s">
        <v>49</v>
      </c>
      <c r="V282" s="46"/>
      <c r="W282" s="236">
        <f>V282*K282</f>
        <v>0</v>
      </c>
      <c r="X282" s="236">
        <v>0</v>
      </c>
      <c r="Y282" s="236">
        <f>X282*K282</f>
        <v>0</v>
      </c>
      <c r="Z282" s="236">
        <v>0</v>
      </c>
      <c r="AA282" s="237">
        <f>Z282*K282</f>
        <v>0</v>
      </c>
      <c r="AR282" s="21" t="s">
        <v>268</v>
      </c>
      <c r="AT282" s="21" t="s">
        <v>220</v>
      </c>
      <c r="AU282" s="21" t="s">
        <v>93</v>
      </c>
      <c r="AY282" s="21" t="s">
        <v>219</v>
      </c>
      <c r="BE282" s="152">
        <f>IF(U282="základní",N282,0)</f>
        <v>0</v>
      </c>
      <c r="BF282" s="152">
        <f>IF(U282="snížená",N282,0)</f>
        <v>0</v>
      </c>
      <c r="BG282" s="152">
        <f>IF(U282="zákl. přenesená",N282,0)</f>
        <v>0</v>
      </c>
      <c r="BH282" s="152">
        <f>IF(U282="sníž. přenesená",N282,0)</f>
        <v>0</v>
      </c>
      <c r="BI282" s="152">
        <f>IF(U282="nulová",N282,0)</f>
        <v>0</v>
      </c>
      <c r="BJ282" s="21" t="s">
        <v>40</v>
      </c>
      <c r="BK282" s="152">
        <f>ROUND(L282*K282,2)</f>
        <v>0</v>
      </c>
      <c r="BL282" s="21" t="s">
        <v>268</v>
      </c>
      <c r="BM282" s="21" t="s">
        <v>2147</v>
      </c>
    </row>
    <row r="283" s="1" customFormat="1" ht="25.5" customHeight="1">
      <c r="B283" s="45"/>
      <c r="C283" s="227" t="s">
        <v>872</v>
      </c>
      <c r="D283" s="227" t="s">
        <v>220</v>
      </c>
      <c r="E283" s="228" t="s">
        <v>2148</v>
      </c>
      <c r="F283" s="229" t="s">
        <v>2149</v>
      </c>
      <c r="G283" s="229"/>
      <c r="H283" s="229"/>
      <c r="I283" s="229"/>
      <c r="J283" s="230" t="s">
        <v>239</v>
      </c>
      <c r="K283" s="231">
        <v>4.617</v>
      </c>
      <c r="L283" s="232">
        <v>0</v>
      </c>
      <c r="M283" s="233"/>
      <c r="N283" s="234">
        <f>ROUND(L283*K283,2)</f>
        <v>0</v>
      </c>
      <c r="O283" s="234"/>
      <c r="P283" s="234"/>
      <c r="Q283" s="234"/>
      <c r="R283" s="47"/>
      <c r="T283" s="235" t="s">
        <v>22</v>
      </c>
      <c r="U283" s="55" t="s">
        <v>49</v>
      </c>
      <c r="V283" s="46"/>
      <c r="W283" s="236">
        <f>V283*K283</f>
        <v>0</v>
      </c>
      <c r="X283" s="236">
        <v>0</v>
      </c>
      <c r="Y283" s="236">
        <f>X283*K283</f>
        <v>0</v>
      </c>
      <c r="Z283" s="236">
        <v>0</v>
      </c>
      <c r="AA283" s="237">
        <f>Z283*K283</f>
        <v>0</v>
      </c>
      <c r="AR283" s="21" t="s">
        <v>268</v>
      </c>
      <c r="AT283" s="21" t="s">
        <v>220</v>
      </c>
      <c r="AU283" s="21" t="s">
        <v>93</v>
      </c>
      <c r="AY283" s="21" t="s">
        <v>219</v>
      </c>
      <c r="BE283" s="152">
        <f>IF(U283="základní",N283,0)</f>
        <v>0</v>
      </c>
      <c r="BF283" s="152">
        <f>IF(U283="snížená",N283,0)</f>
        <v>0</v>
      </c>
      <c r="BG283" s="152">
        <f>IF(U283="zákl. přenesená",N283,0)</f>
        <v>0</v>
      </c>
      <c r="BH283" s="152">
        <f>IF(U283="sníž. přenesená",N283,0)</f>
        <v>0</v>
      </c>
      <c r="BI283" s="152">
        <f>IF(U283="nulová",N283,0)</f>
        <v>0</v>
      </c>
      <c r="BJ283" s="21" t="s">
        <v>40</v>
      </c>
      <c r="BK283" s="152">
        <f>ROUND(L283*K283,2)</f>
        <v>0</v>
      </c>
      <c r="BL283" s="21" t="s">
        <v>268</v>
      </c>
      <c r="BM283" s="21" t="s">
        <v>2150</v>
      </c>
    </row>
    <row r="284" s="10" customFormat="1" ht="29.88" customHeight="1">
      <c r="B284" s="213"/>
      <c r="C284" s="214"/>
      <c r="D284" s="224" t="s">
        <v>301</v>
      </c>
      <c r="E284" s="224"/>
      <c r="F284" s="224"/>
      <c r="G284" s="224"/>
      <c r="H284" s="224"/>
      <c r="I284" s="224"/>
      <c r="J284" s="224"/>
      <c r="K284" s="224"/>
      <c r="L284" s="224"/>
      <c r="M284" s="224"/>
      <c r="N284" s="238">
        <f>BK284</f>
        <v>0</v>
      </c>
      <c r="O284" s="239"/>
      <c r="P284" s="239"/>
      <c r="Q284" s="239"/>
      <c r="R284" s="217"/>
      <c r="T284" s="218"/>
      <c r="U284" s="214"/>
      <c r="V284" s="214"/>
      <c r="W284" s="219">
        <f>SUM(W285:W287)</f>
        <v>0</v>
      </c>
      <c r="X284" s="214"/>
      <c r="Y284" s="219">
        <f>SUM(Y285:Y287)</f>
        <v>0</v>
      </c>
      <c r="Z284" s="214"/>
      <c r="AA284" s="220">
        <f>SUM(AA285:AA287)</f>
        <v>0</v>
      </c>
      <c r="AR284" s="221" t="s">
        <v>93</v>
      </c>
      <c r="AT284" s="222" t="s">
        <v>83</v>
      </c>
      <c r="AU284" s="222" t="s">
        <v>40</v>
      </c>
      <c r="AY284" s="221" t="s">
        <v>219</v>
      </c>
      <c r="BK284" s="223">
        <f>SUM(BK285:BK287)</f>
        <v>0</v>
      </c>
    </row>
    <row r="285" s="1" customFormat="1" ht="38.25" customHeight="1">
      <c r="B285" s="45"/>
      <c r="C285" s="227" t="s">
        <v>876</v>
      </c>
      <c r="D285" s="227" t="s">
        <v>220</v>
      </c>
      <c r="E285" s="228" t="s">
        <v>2151</v>
      </c>
      <c r="F285" s="229" t="s">
        <v>2152</v>
      </c>
      <c r="G285" s="229"/>
      <c r="H285" s="229"/>
      <c r="I285" s="229"/>
      <c r="J285" s="230" t="s">
        <v>223</v>
      </c>
      <c r="K285" s="231">
        <v>2</v>
      </c>
      <c r="L285" s="232">
        <v>0</v>
      </c>
      <c r="M285" s="233"/>
      <c r="N285" s="234">
        <f>ROUND(L285*K285,2)</f>
        <v>0</v>
      </c>
      <c r="O285" s="234"/>
      <c r="P285" s="234"/>
      <c r="Q285" s="234"/>
      <c r="R285" s="47"/>
      <c r="T285" s="235" t="s">
        <v>22</v>
      </c>
      <c r="U285" s="55" t="s">
        <v>49</v>
      </c>
      <c r="V285" s="46"/>
      <c r="W285" s="236">
        <f>V285*K285</f>
        <v>0</v>
      </c>
      <c r="X285" s="236">
        <v>0</v>
      </c>
      <c r="Y285" s="236">
        <f>X285*K285</f>
        <v>0</v>
      </c>
      <c r="Z285" s="236">
        <v>0</v>
      </c>
      <c r="AA285" s="237">
        <f>Z285*K285</f>
        <v>0</v>
      </c>
      <c r="AR285" s="21" t="s">
        <v>268</v>
      </c>
      <c r="AT285" s="21" t="s">
        <v>220</v>
      </c>
      <c r="AU285" s="21" t="s">
        <v>93</v>
      </c>
      <c r="AY285" s="21" t="s">
        <v>219</v>
      </c>
      <c r="BE285" s="152">
        <f>IF(U285="základní",N285,0)</f>
        <v>0</v>
      </c>
      <c r="BF285" s="152">
        <f>IF(U285="snížená",N285,0)</f>
        <v>0</v>
      </c>
      <c r="BG285" s="152">
        <f>IF(U285="zákl. přenesená",N285,0)</f>
        <v>0</v>
      </c>
      <c r="BH285" s="152">
        <f>IF(U285="sníž. přenesená",N285,0)</f>
        <v>0</v>
      </c>
      <c r="BI285" s="152">
        <f>IF(U285="nulová",N285,0)</f>
        <v>0</v>
      </c>
      <c r="BJ285" s="21" t="s">
        <v>40</v>
      </c>
      <c r="BK285" s="152">
        <f>ROUND(L285*K285,2)</f>
        <v>0</v>
      </c>
      <c r="BL285" s="21" t="s">
        <v>268</v>
      </c>
      <c r="BM285" s="21" t="s">
        <v>2153</v>
      </c>
    </row>
    <row r="286" s="1" customFormat="1" ht="38.25" customHeight="1">
      <c r="B286" s="45"/>
      <c r="C286" s="227" t="s">
        <v>880</v>
      </c>
      <c r="D286" s="227" t="s">
        <v>220</v>
      </c>
      <c r="E286" s="228" t="s">
        <v>2154</v>
      </c>
      <c r="F286" s="229" t="s">
        <v>2155</v>
      </c>
      <c r="G286" s="229"/>
      <c r="H286" s="229"/>
      <c r="I286" s="229"/>
      <c r="J286" s="230" t="s">
        <v>429</v>
      </c>
      <c r="K286" s="231">
        <v>100</v>
      </c>
      <c r="L286" s="232">
        <v>0</v>
      </c>
      <c r="M286" s="233"/>
      <c r="N286" s="234">
        <f>ROUND(L286*K286,2)</f>
        <v>0</v>
      </c>
      <c r="O286" s="234"/>
      <c r="P286" s="234"/>
      <c r="Q286" s="234"/>
      <c r="R286" s="47"/>
      <c r="T286" s="235" t="s">
        <v>22</v>
      </c>
      <c r="U286" s="55" t="s">
        <v>49</v>
      </c>
      <c r="V286" s="46"/>
      <c r="W286" s="236">
        <f>V286*K286</f>
        <v>0</v>
      </c>
      <c r="X286" s="236">
        <v>0</v>
      </c>
      <c r="Y286" s="236">
        <f>X286*K286</f>
        <v>0</v>
      </c>
      <c r="Z286" s="236">
        <v>0</v>
      </c>
      <c r="AA286" s="237">
        <f>Z286*K286</f>
        <v>0</v>
      </c>
      <c r="AR286" s="21" t="s">
        <v>268</v>
      </c>
      <c r="AT286" s="21" t="s">
        <v>220</v>
      </c>
      <c r="AU286" s="21" t="s">
        <v>93</v>
      </c>
      <c r="AY286" s="21" t="s">
        <v>219</v>
      </c>
      <c r="BE286" s="152">
        <f>IF(U286="základní",N286,0)</f>
        <v>0</v>
      </c>
      <c r="BF286" s="152">
        <f>IF(U286="snížená",N286,0)</f>
        <v>0</v>
      </c>
      <c r="BG286" s="152">
        <f>IF(U286="zákl. přenesená",N286,0)</f>
        <v>0</v>
      </c>
      <c r="BH286" s="152">
        <f>IF(U286="sníž. přenesená",N286,0)</f>
        <v>0</v>
      </c>
      <c r="BI286" s="152">
        <f>IF(U286="nulová",N286,0)</f>
        <v>0</v>
      </c>
      <c r="BJ286" s="21" t="s">
        <v>40</v>
      </c>
      <c r="BK286" s="152">
        <f>ROUND(L286*K286,2)</f>
        <v>0</v>
      </c>
      <c r="BL286" s="21" t="s">
        <v>268</v>
      </c>
      <c r="BM286" s="21" t="s">
        <v>2156</v>
      </c>
    </row>
    <row r="287" s="1" customFormat="1" ht="25.5" customHeight="1">
      <c r="B287" s="45"/>
      <c r="C287" s="227" t="s">
        <v>884</v>
      </c>
      <c r="D287" s="227" t="s">
        <v>220</v>
      </c>
      <c r="E287" s="228" t="s">
        <v>2157</v>
      </c>
      <c r="F287" s="229" t="s">
        <v>2158</v>
      </c>
      <c r="G287" s="229"/>
      <c r="H287" s="229"/>
      <c r="I287" s="229"/>
      <c r="J287" s="230" t="s">
        <v>429</v>
      </c>
      <c r="K287" s="231">
        <v>480</v>
      </c>
      <c r="L287" s="232">
        <v>0</v>
      </c>
      <c r="M287" s="233"/>
      <c r="N287" s="234">
        <f>ROUND(L287*K287,2)</f>
        <v>0</v>
      </c>
      <c r="O287" s="234"/>
      <c r="P287" s="234"/>
      <c r="Q287" s="234"/>
      <c r="R287" s="47"/>
      <c r="T287" s="235" t="s">
        <v>22</v>
      </c>
      <c r="U287" s="55" t="s">
        <v>49</v>
      </c>
      <c r="V287" s="46"/>
      <c r="W287" s="236">
        <f>V287*K287</f>
        <v>0</v>
      </c>
      <c r="X287" s="236">
        <v>0</v>
      </c>
      <c r="Y287" s="236">
        <f>X287*K287</f>
        <v>0</v>
      </c>
      <c r="Z287" s="236">
        <v>0</v>
      </c>
      <c r="AA287" s="237">
        <f>Z287*K287</f>
        <v>0</v>
      </c>
      <c r="AR287" s="21" t="s">
        <v>268</v>
      </c>
      <c r="AT287" s="21" t="s">
        <v>220</v>
      </c>
      <c r="AU287" s="21" t="s">
        <v>93</v>
      </c>
      <c r="AY287" s="21" t="s">
        <v>219</v>
      </c>
      <c r="BE287" s="152">
        <f>IF(U287="základní",N287,0)</f>
        <v>0</v>
      </c>
      <c r="BF287" s="152">
        <f>IF(U287="snížená",N287,0)</f>
        <v>0</v>
      </c>
      <c r="BG287" s="152">
        <f>IF(U287="zákl. přenesená",N287,0)</f>
        <v>0</v>
      </c>
      <c r="BH287" s="152">
        <f>IF(U287="sníž. přenesená",N287,0)</f>
        <v>0</v>
      </c>
      <c r="BI287" s="152">
        <f>IF(U287="nulová",N287,0)</f>
        <v>0</v>
      </c>
      <c r="BJ287" s="21" t="s">
        <v>40</v>
      </c>
      <c r="BK287" s="152">
        <f>ROUND(L287*K287,2)</f>
        <v>0</v>
      </c>
      <c r="BL287" s="21" t="s">
        <v>268</v>
      </c>
      <c r="BM287" s="21" t="s">
        <v>2159</v>
      </c>
    </row>
    <row r="288" s="10" customFormat="1" ht="37.44001" customHeight="1">
      <c r="B288" s="213"/>
      <c r="C288" s="214"/>
      <c r="D288" s="215" t="s">
        <v>1710</v>
      </c>
      <c r="E288" s="215"/>
      <c r="F288" s="215"/>
      <c r="G288" s="215"/>
      <c r="H288" s="215"/>
      <c r="I288" s="215"/>
      <c r="J288" s="215"/>
      <c r="K288" s="215"/>
      <c r="L288" s="215"/>
      <c r="M288" s="215"/>
      <c r="N288" s="251">
        <f>BK288</f>
        <v>0</v>
      </c>
      <c r="O288" s="252"/>
      <c r="P288" s="252"/>
      <c r="Q288" s="252"/>
      <c r="R288" s="217"/>
      <c r="T288" s="218"/>
      <c r="U288" s="214"/>
      <c r="V288" s="214"/>
      <c r="W288" s="219">
        <f>SUM(W289:W292)</f>
        <v>0</v>
      </c>
      <c r="X288" s="214"/>
      <c r="Y288" s="219">
        <f>SUM(Y289:Y292)</f>
        <v>0</v>
      </c>
      <c r="Z288" s="214"/>
      <c r="AA288" s="220">
        <f>SUM(AA289:AA292)</f>
        <v>0</v>
      </c>
      <c r="AR288" s="221" t="s">
        <v>224</v>
      </c>
      <c r="AT288" s="222" t="s">
        <v>83</v>
      </c>
      <c r="AU288" s="222" t="s">
        <v>84</v>
      </c>
      <c r="AY288" s="221" t="s">
        <v>219</v>
      </c>
      <c r="BK288" s="223">
        <f>SUM(BK289:BK292)</f>
        <v>0</v>
      </c>
    </row>
    <row r="289" s="1" customFormat="1" ht="16.5" customHeight="1">
      <c r="B289" s="45"/>
      <c r="C289" s="227" t="s">
        <v>888</v>
      </c>
      <c r="D289" s="227" t="s">
        <v>220</v>
      </c>
      <c r="E289" s="228" t="s">
        <v>2160</v>
      </c>
      <c r="F289" s="229" t="s">
        <v>2161</v>
      </c>
      <c r="G289" s="229"/>
      <c r="H289" s="229"/>
      <c r="I289" s="229"/>
      <c r="J289" s="230" t="s">
        <v>2162</v>
      </c>
      <c r="K289" s="231">
        <v>50</v>
      </c>
      <c r="L289" s="232">
        <v>0</v>
      </c>
      <c r="M289" s="233"/>
      <c r="N289" s="234">
        <f>ROUND(L289*K289,2)</f>
        <v>0</v>
      </c>
      <c r="O289" s="234"/>
      <c r="P289" s="234"/>
      <c r="Q289" s="234"/>
      <c r="R289" s="47"/>
      <c r="T289" s="235" t="s">
        <v>22</v>
      </c>
      <c r="U289" s="55" t="s">
        <v>49</v>
      </c>
      <c r="V289" s="46"/>
      <c r="W289" s="236">
        <f>V289*K289</f>
        <v>0</v>
      </c>
      <c r="X289" s="236">
        <v>0</v>
      </c>
      <c r="Y289" s="236">
        <f>X289*K289</f>
        <v>0</v>
      </c>
      <c r="Z289" s="236">
        <v>0</v>
      </c>
      <c r="AA289" s="237">
        <f>Z289*K289</f>
        <v>0</v>
      </c>
      <c r="AR289" s="21" t="s">
        <v>2163</v>
      </c>
      <c r="AT289" s="21" t="s">
        <v>220</v>
      </c>
      <c r="AU289" s="21" t="s">
        <v>40</v>
      </c>
      <c r="AY289" s="21" t="s">
        <v>219</v>
      </c>
      <c r="BE289" s="152">
        <f>IF(U289="základní",N289,0)</f>
        <v>0</v>
      </c>
      <c r="BF289" s="152">
        <f>IF(U289="snížená",N289,0)</f>
        <v>0</v>
      </c>
      <c r="BG289" s="152">
        <f>IF(U289="zákl. přenesená",N289,0)</f>
        <v>0</v>
      </c>
      <c r="BH289" s="152">
        <f>IF(U289="sníž. přenesená",N289,0)</f>
        <v>0</v>
      </c>
      <c r="BI289" s="152">
        <f>IF(U289="nulová",N289,0)</f>
        <v>0</v>
      </c>
      <c r="BJ289" s="21" t="s">
        <v>40</v>
      </c>
      <c r="BK289" s="152">
        <f>ROUND(L289*K289,2)</f>
        <v>0</v>
      </c>
      <c r="BL289" s="21" t="s">
        <v>2163</v>
      </c>
      <c r="BM289" s="21" t="s">
        <v>2164</v>
      </c>
    </row>
    <row r="290" s="1" customFormat="1" ht="25.5" customHeight="1">
      <c r="B290" s="45"/>
      <c r="C290" s="227" t="s">
        <v>892</v>
      </c>
      <c r="D290" s="227" t="s">
        <v>220</v>
      </c>
      <c r="E290" s="228" t="s">
        <v>2165</v>
      </c>
      <c r="F290" s="229" t="s">
        <v>2166</v>
      </c>
      <c r="G290" s="229"/>
      <c r="H290" s="229"/>
      <c r="I290" s="229"/>
      <c r="J290" s="230" t="s">
        <v>2162</v>
      </c>
      <c r="K290" s="231">
        <v>40</v>
      </c>
      <c r="L290" s="232">
        <v>0</v>
      </c>
      <c r="M290" s="233"/>
      <c r="N290" s="234">
        <f>ROUND(L290*K290,2)</f>
        <v>0</v>
      </c>
      <c r="O290" s="234"/>
      <c r="P290" s="234"/>
      <c r="Q290" s="234"/>
      <c r="R290" s="47"/>
      <c r="T290" s="235" t="s">
        <v>22</v>
      </c>
      <c r="U290" s="55" t="s">
        <v>49</v>
      </c>
      <c r="V290" s="46"/>
      <c r="W290" s="236">
        <f>V290*K290</f>
        <v>0</v>
      </c>
      <c r="X290" s="236">
        <v>0</v>
      </c>
      <c r="Y290" s="236">
        <f>X290*K290</f>
        <v>0</v>
      </c>
      <c r="Z290" s="236">
        <v>0</v>
      </c>
      <c r="AA290" s="237">
        <f>Z290*K290</f>
        <v>0</v>
      </c>
      <c r="AR290" s="21" t="s">
        <v>2163</v>
      </c>
      <c r="AT290" s="21" t="s">
        <v>220</v>
      </c>
      <c r="AU290" s="21" t="s">
        <v>40</v>
      </c>
      <c r="AY290" s="21" t="s">
        <v>219</v>
      </c>
      <c r="BE290" s="152">
        <f>IF(U290="základní",N290,0)</f>
        <v>0</v>
      </c>
      <c r="BF290" s="152">
        <f>IF(U290="snížená",N290,0)</f>
        <v>0</v>
      </c>
      <c r="BG290" s="152">
        <f>IF(U290="zákl. přenesená",N290,0)</f>
        <v>0</v>
      </c>
      <c r="BH290" s="152">
        <f>IF(U290="sníž. přenesená",N290,0)</f>
        <v>0</v>
      </c>
      <c r="BI290" s="152">
        <f>IF(U290="nulová",N290,0)</f>
        <v>0</v>
      </c>
      <c r="BJ290" s="21" t="s">
        <v>40</v>
      </c>
      <c r="BK290" s="152">
        <f>ROUND(L290*K290,2)</f>
        <v>0</v>
      </c>
      <c r="BL290" s="21" t="s">
        <v>2163</v>
      </c>
      <c r="BM290" s="21" t="s">
        <v>2167</v>
      </c>
    </row>
    <row r="291" s="1" customFormat="1" ht="25.5" customHeight="1">
      <c r="B291" s="45"/>
      <c r="C291" s="227" t="s">
        <v>896</v>
      </c>
      <c r="D291" s="227" t="s">
        <v>220</v>
      </c>
      <c r="E291" s="228" t="s">
        <v>2168</v>
      </c>
      <c r="F291" s="229" t="s">
        <v>2169</v>
      </c>
      <c r="G291" s="229"/>
      <c r="H291" s="229"/>
      <c r="I291" s="229"/>
      <c r="J291" s="230" t="s">
        <v>2162</v>
      </c>
      <c r="K291" s="231">
        <v>30</v>
      </c>
      <c r="L291" s="232">
        <v>0</v>
      </c>
      <c r="M291" s="233"/>
      <c r="N291" s="234">
        <f>ROUND(L291*K291,2)</f>
        <v>0</v>
      </c>
      <c r="O291" s="234"/>
      <c r="P291" s="234"/>
      <c r="Q291" s="234"/>
      <c r="R291" s="47"/>
      <c r="T291" s="235" t="s">
        <v>22</v>
      </c>
      <c r="U291" s="55" t="s">
        <v>49</v>
      </c>
      <c r="V291" s="46"/>
      <c r="W291" s="236">
        <f>V291*K291</f>
        <v>0</v>
      </c>
      <c r="X291" s="236">
        <v>0</v>
      </c>
      <c r="Y291" s="236">
        <f>X291*K291</f>
        <v>0</v>
      </c>
      <c r="Z291" s="236">
        <v>0</v>
      </c>
      <c r="AA291" s="237">
        <f>Z291*K291</f>
        <v>0</v>
      </c>
      <c r="AR291" s="21" t="s">
        <v>2163</v>
      </c>
      <c r="AT291" s="21" t="s">
        <v>220</v>
      </c>
      <c r="AU291" s="21" t="s">
        <v>40</v>
      </c>
      <c r="AY291" s="21" t="s">
        <v>219</v>
      </c>
      <c r="BE291" s="152">
        <f>IF(U291="základní",N291,0)</f>
        <v>0</v>
      </c>
      <c r="BF291" s="152">
        <f>IF(U291="snížená",N291,0)</f>
        <v>0</v>
      </c>
      <c r="BG291" s="152">
        <f>IF(U291="zákl. přenesená",N291,0)</f>
        <v>0</v>
      </c>
      <c r="BH291" s="152">
        <f>IF(U291="sníž. přenesená",N291,0)</f>
        <v>0</v>
      </c>
      <c r="BI291" s="152">
        <f>IF(U291="nulová",N291,0)</f>
        <v>0</v>
      </c>
      <c r="BJ291" s="21" t="s">
        <v>40</v>
      </c>
      <c r="BK291" s="152">
        <f>ROUND(L291*K291,2)</f>
        <v>0</v>
      </c>
      <c r="BL291" s="21" t="s">
        <v>2163</v>
      </c>
      <c r="BM291" s="21" t="s">
        <v>2170</v>
      </c>
    </row>
    <row r="292" s="1" customFormat="1" ht="25.5" customHeight="1">
      <c r="B292" s="45"/>
      <c r="C292" s="227" t="s">
        <v>900</v>
      </c>
      <c r="D292" s="227" t="s">
        <v>220</v>
      </c>
      <c r="E292" s="228" t="s">
        <v>2171</v>
      </c>
      <c r="F292" s="229" t="s">
        <v>2172</v>
      </c>
      <c r="G292" s="229"/>
      <c r="H292" s="229"/>
      <c r="I292" s="229"/>
      <c r="J292" s="230" t="s">
        <v>2162</v>
      </c>
      <c r="K292" s="231">
        <v>15</v>
      </c>
      <c r="L292" s="232">
        <v>0</v>
      </c>
      <c r="M292" s="233"/>
      <c r="N292" s="234">
        <f>ROUND(L292*K292,2)</f>
        <v>0</v>
      </c>
      <c r="O292" s="234"/>
      <c r="P292" s="234"/>
      <c r="Q292" s="234"/>
      <c r="R292" s="47"/>
      <c r="T292" s="235" t="s">
        <v>22</v>
      </c>
      <c r="U292" s="55" t="s">
        <v>49</v>
      </c>
      <c r="V292" s="46"/>
      <c r="W292" s="236">
        <f>V292*K292</f>
        <v>0</v>
      </c>
      <c r="X292" s="236">
        <v>0</v>
      </c>
      <c r="Y292" s="236">
        <f>X292*K292</f>
        <v>0</v>
      </c>
      <c r="Z292" s="236">
        <v>0</v>
      </c>
      <c r="AA292" s="237">
        <f>Z292*K292</f>
        <v>0</v>
      </c>
      <c r="AR292" s="21" t="s">
        <v>2163</v>
      </c>
      <c r="AT292" s="21" t="s">
        <v>220</v>
      </c>
      <c r="AU292" s="21" t="s">
        <v>40</v>
      </c>
      <c r="AY292" s="21" t="s">
        <v>219</v>
      </c>
      <c r="BE292" s="152">
        <f>IF(U292="základní",N292,0)</f>
        <v>0</v>
      </c>
      <c r="BF292" s="152">
        <f>IF(U292="snížená",N292,0)</f>
        <v>0</v>
      </c>
      <c r="BG292" s="152">
        <f>IF(U292="zákl. přenesená",N292,0)</f>
        <v>0</v>
      </c>
      <c r="BH292" s="152">
        <f>IF(U292="sníž. přenesená",N292,0)</f>
        <v>0</v>
      </c>
      <c r="BI292" s="152">
        <f>IF(U292="nulová",N292,0)</f>
        <v>0</v>
      </c>
      <c r="BJ292" s="21" t="s">
        <v>40</v>
      </c>
      <c r="BK292" s="152">
        <f>ROUND(L292*K292,2)</f>
        <v>0</v>
      </c>
      <c r="BL292" s="21" t="s">
        <v>2163</v>
      </c>
      <c r="BM292" s="21" t="s">
        <v>2173</v>
      </c>
    </row>
    <row r="293" s="1" customFormat="1" ht="49.92" customHeight="1">
      <c r="B293" s="45"/>
      <c r="C293" s="46"/>
      <c r="D293" s="215" t="s">
        <v>282</v>
      </c>
      <c r="E293" s="46"/>
      <c r="F293" s="46"/>
      <c r="G293" s="46"/>
      <c r="H293" s="46"/>
      <c r="I293" s="46"/>
      <c r="J293" s="46"/>
      <c r="K293" s="46"/>
      <c r="L293" s="46"/>
      <c r="M293" s="46"/>
      <c r="N293" s="240">
        <f>BK293</f>
        <v>0</v>
      </c>
      <c r="O293" s="241"/>
      <c r="P293" s="241"/>
      <c r="Q293" s="241"/>
      <c r="R293" s="47"/>
      <c r="T293" s="201"/>
      <c r="U293" s="71"/>
      <c r="V293" s="71"/>
      <c r="W293" s="71"/>
      <c r="X293" s="71"/>
      <c r="Y293" s="71"/>
      <c r="Z293" s="71"/>
      <c r="AA293" s="73"/>
      <c r="AT293" s="21" t="s">
        <v>83</v>
      </c>
      <c r="AU293" s="21" t="s">
        <v>84</v>
      </c>
      <c r="AY293" s="21" t="s">
        <v>283</v>
      </c>
      <c r="BK293" s="152">
        <v>0</v>
      </c>
    </row>
    <row r="294" s="1" customFormat="1" ht="6.96" customHeight="1">
      <c r="B294" s="74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6"/>
    </row>
  </sheetData>
  <sheetProtection sheet="1" formatColumns="0" formatRows="0" objects="1" scenarios="1" spinCount="10" saltValue="7MHA+AKM5BWUyqMwyj/jnSGRbIC/ClB/HuPuSdgYGOyFBE52yqNZx6K11WB/DYPzVhfsWKwbWZnaQ+jOj1e1sA==" hashValue="84tLJN1H5le/anVNge9R6kKOo8PeEc0Qz+Wn37giFkGLt/JuRjKdTh/eQB6OgWt+25xJgfzBpkzHsGJCEu4vJg==" algorithmName="SHA-512" password="CC35"/>
  <mergeCells count="548">
    <mergeCell ref="F292:I292"/>
    <mergeCell ref="F291:I291"/>
    <mergeCell ref="N286:Q286"/>
    <mergeCell ref="N285:Q285"/>
    <mergeCell ref="N287:Q287"/>
    <mergeCell ref="N289:Q289"/>
    <mergeCell ref="N290:Q290"/>
    <mergeCell ref="N291:Q291"/>
    <mergeCell ref="N292:Q292"/>
    <mergeCell ref="N284:Q284"/>
    <mergeCell ref="N288:Q288"/>
    <mergeCell ref="N293:Q293"/>
    <mergeCell ref="L292:M292"/>
    <mergeCell ref="L291:M291"/>
    <mergeCell ref="N253:Q253"/>
    <mergeCell ref="N254:Q254"/>
    <mergeCell ref="N255:Q255"/>
    <mergeCell ref="N256:Q256"/>
    <mergeCell ref="N257:Q257"/>
    <mergeCell ref="N259:Q259"/>
    <mergeCell ref="N260:Q260"/>
    <mergeCell ref="N261:Q261"/>
    <mergeCell ref="N262:Q262"/>
    <mergeCell ref="N263:Q263"/>
    <mergeCell ref="N264:Q264"/>
    <mergeCell ref="N265:Q265"/>
    <mergeCell ref="N266:Q266"/>
    <mergeCell ref="N267:Q267"/>
    <mergeCell ref="N268:Q268"/>
    <mergeCell ref="N258:Q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N269:Q269"/>
    <mergeCell ref="N270:Q270"/>
    <mergeCell ref="N271:Q271"/>
    <mergeCell ref="N272:Q272"/>
    <mergeCell ref="N273:Q273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N282:Q282"/>
    <mergeCell ref="N283:Q28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5:I285"/>
    <mergeCell ref="F286:I286"/>
    <mergeCell ref="F287:I287"/>
    <mergeCell ref="F289:I289"/>
    <mergeCell ref="F290:I290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5:M285"/>
    <mergeCell ref="L286:M286"/>
    <mergeCell ref="L287:M287"/>
    <mergeCell ref="L289:M289"/>
    <mergeCell ref="L290:M290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2:Q102"/>
    <mergeCell ref="N103:Q103"/>
    <mergeCell ref="N104:Q104"/>
    <mergeCell ref="N105:Q105"/>
    <mergeCell ref="N106:Q106"/>
    <mergeCell ref="N107:Q107"/>
    <mergeCell ref="N108:Q108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D104:H104"/>
    <mergeCell ref="D103:H103"/>
    <mergeCell ref="D105:H105"/>
    <mergeCell ref="D106:H106"/>
    <mergeCell ref="D107:H107"/>
    <mergeCell ref="F131:I131"/>
    <mergeCell ref="L131:M131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28:Q128"/>
    <mergeCell ref="N129:Q129"/>
    <mergeCell ref="N130:Q130"/>
    <mergeCell ref="F132:I132"/>
    <mergeCell ref="F136:I136"/>
    <mergeCell ref="F135:I135"/>
    <mergeCell ref="F133:I133"/>
    <mergeCell ref="F134:I134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L132:M132"/>
    <mergeCell ref="L138:M138"/>
    <mergeCell ref="L133:M133"/>
    <mergeCell ref="L134:M134"/>
    <mergeCell ref="L135:M135"/>
    <mergeCell ref="L136:M136"/>
    <mergeCell ref="L137:M137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N159:Q159"/>
    <mergeCell ref="N157:Q157"/>
    <mergeCell ref="N158:Q158"/>
    <mergeCell ref="N156:Q156"/>
    <mergeCell ref="F147:I147"/>
    <mergeCell ref="F148:I148"/>
    <mergeCell ref="F150:I150"/>
    <mergeCell ref="F151:I151"/>
    <mergeCell ref="F152:I152"/>
    <mergeCell ref="F153:I153"/>
    <mergeCell ref="F155:I155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L147:M147"/>
    <mergeCell ref="L148:M148"/>
    <mergeCell ref="L150:M150"/>
    <mergeCell ref="L151:M151"/>
    <mergeCell ref="L152:M152"/>
    <mergeCell ref="L153:M153"/>
    <mergeCell ref="L155:M155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4:Q184"/>
    <mergeCell ref="N185:Q185"/>
    <mergeCell ref="N186:Q186"/>
    <mergeCell ref="N187:Q187"/>
    <mergeCell ref="N188:Q188"/>
    <mergeCell ref="N189:Q189"/>
    <mergeCell ref="N190:Q190"/>
    <mergeCell ref="N183:Q183"/>
    <mergeCell ref="F180:I180"/>
    <mergeCell ref="F181:I181"/>
    <mergeCell ref="F182:I182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80:M180"/>
    <mergeCell ref="L181:M181"/>
    <mergeCell ref="L182:M182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N142:Q142"/>
    <mergeCell ref="N145:Q145"/>
    <mergeCell ref="N143:Q143"/>
    <mergeCell ref="N144:Q144"/>
    <mergeCell ref="N146:Q146"/>
    <mergeCell ref="N147:Q147"/>
    <mergeCell ref="N148:Q148"/>
    <mergeCell ref="N150:Q150"/>
    <mergeCell ref="N151:Q151"/>
    <mergeCell ref="N152:Q152"/>
    <mergeCell ref="N153:Q153"/>
    <mergeCell ref="N155:Q155"/>
    <mergeCell ref="N149:Q149"/>
    <mergeCell ref="N154:Q154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4:Q204"/>
    <mergeCell ref="N205:Q205"/>
    <mergeCell ref="N206:Q206"/>
    <mergeCell ref="N203:Q203"/>
    <mergeCell ref="F196:I196"/>
    <mergeCell ref="F197:I197"/>
    <mergeCell ref="F198:I198"/>
    <mergeCell ref="F199:I199"/>
    <mergeCell ref="F200:I200"/>
    <mergeCell ref="F201:I201"/>
    <mergeCell ref="F202:I202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196:M196"/>
    <mergeCell ref="L197:M197"/>
    <mergeCell ref="L198:M198"/>
    <mergeCell ref="L199:M199"/>
    <mergeCell ref="L200:M200"/>
    <mergeCell ref="L201:M201"/>
    <mergeCell ref="L202:M202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6:I226"/>
    <mergeCell ref="F227:I227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6:M226"/>
    <mergeCell ref="L227:M227"/>
    <mergeCell ref="N222:Q222"/>
    <mergeCell ref="N223:Q223"/>
    <mergeCell ref="N224:Q224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25:Q225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</mergeCells>
  <hyperlinks>
    <hyperlink ref="F1:G1" location="C2" display="1) Krycí list rozpočtu"/>
    <hyperlink ref="H1:K1" location="C87" display="2) Rekapitulace rozpočtu"/>
    <hyperlink ref="L1" location="C12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114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2174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N99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(SUM(BE99:BE106)+SUM(BE125:BE180))</f>
        <v>0</v>
      </c>
      <c r="I33" s="46"/>
      <c r="J33" s="46"/>
      <c r="K33" s="46"/>
      <c r="L33" s="46"/>
      <c r="M33" s="170">
        <f>ROUND((SUM(BE99:BE106)+SUM(BE125:BE180)),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(SUM(BF99:BF106)+SUM(BF125:BF180))</f>
        <v>0</v>
      </c>
      <c r="I34" s="46"/>
      <c r="J34" s="46"/>
      <c r="K34" s="46"/>
      <c r="L34" s="46"/>
      <c r="M34" s="170">
        <f>ROUND((SUM(BF99:BF106)+SUM(BF125:BF180)),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(SUM(BG99:BG106)+SUM(BG125:BG180))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(SUM(BH99:BH106)+SUM(BH125:BH180))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(SUM(BI99:BI106)+SUM(BI125:BI180))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004 - Areálový plynovod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N125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N126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191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N127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2175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N134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192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N137</f>
        <v>0</v>
      </c>
      <c r="O93" s="133"/>
      <c r="P93" s="133"/>
      <c r="Q93" s="133"/>
      <c r="R93" s="191"/>
      <c r="T93" s="192"/>
      <c r="U93" s="192"/>
    </row>
    <row r="94" s="7" customFormat="1" ht="24.96" customHeight="1">
      <c r="B94" s="184"/>
      <c r="C94" s="185"/>
      <c r="D94" s="186" t="s">
        <v>1702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7">
        <f>N140</f>
        <v>0</v>
      </c>
      <c r="O94" s="185"/>
      <c r="P94" s="185"/>
      <c r="Q94" s="185"/>
      <c r="R94" s="188"/>
      <c r="T94" s="189"/>
      <c r="U94" s="189"/>
    </row>
    <row r="95" s="8" customFormat="1" ht="19.92" customHeight="1">
      <c r="B95" s="190"/>
      <c r="C95" s="133"/>
      <c r="D95" s="147" t="s">
        <v>2176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N141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301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N175</f>
        <v>0</v>
      </c>
      <c r="O96" s="133"/>
      <c r="P96" s="133"/>
      <c r="Q96" s="133"/>
      <c r="R96" s="191"/>
      <c r="T96" s="192"/>
      <c r="U96" s="192"/>
    </row>
    <row r="97" s="7" customFormat="1" ht="24.96" customHeight="1">
      <c r="B97" s="184"/>
      <c r="C97" s="185"/>
      <c r="D97" s="186" t="s">
        <v>1710</v>
      </c>
      <c r="E97" s="185"/>
      <c r="F97" s="185"/>
      <c r="G97" s="185"/>
      <c r="H97" s="185"/>
      <c r="I97" s="185"/>
      <c r="J97" s="185"/>
      <c r="K97" s="185"/>
      <c r="L97" s="185"/>
      <c r="M97" s="185"/>
      <c r="N97" s="187">
        <f>N178</f>
        <v>0</v>
      </c>
      <c r="O97" s="185"/>
      <c r="P97" s="185"/>
      <c r="Q97" s="185"/>
      <c r="R97" s="188"/>
      <c r="T97" s="189"/>
      <c r="U97" s="189"/>
    </row>
    <row r="98" s="1" customFormat="1" ht="21.84" customHeight="1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7"/>
      <c r="T98" s="179"/>
      <c r="U98" s="179"/>
    </row>
    <row r="99" s="1" customFormat="1" ht="29.28" customHeight="1">
      <c r="B99" s="45"/>
      <c r="C99" s="182" t="s">
        <v>197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183">
        <f>ROUND(N100+N101+N102+N103+N104+N105,0)</f>
        <v>0</v>
      </c>
      <c r="O99" s="193"/>
      <c r="P99" s="193"/>
      <c r="Q99" s="193"/>
      <c r="R99" s="47"/>
      <c r="T99" s="194"/>
      <c r="U99" s="195" t="s">
        <v>48</v>
      </c>
    </row>
    <row r="100" s="1" customFormat="1" ht="18" customHeight="1">
      <c r="B100" s="45"/>
      <c r="C100" s="46"/>
      <c r="D100" s="153" t="s">
        <v>198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199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200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53" t="s">
        <v>201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53" t="s">
        <v>202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197"/>
      <c r="U104" s="198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162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 ht="18" customHeight="1">
      <c r="B105" s="45"/>
      <c r="C105" s="46"/>
      <c r="D105" s="147" t="s">
        <v>203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148">
        <f>ROUND(N89*T105,0)</f>
        <v>0</v>
      </c>
      <c r="O105" s="135"/>
      <c r="P105" s="135"/>
      <c r="Q105" s="135"/>
      <c r="R105" s="47"/>
      <c r="S105" s="196"/>
      <c r="T105" s="201"/>
      <c r="U105" s="202" t="s">
        <v>49</v>
      </c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9" t="s">
        <v>204</v>
      </c>
      <c r="AZ105" s="196"/>
      <c r="BA105" s="196"/>
      <c r="BB105" s="196"/>
      <c r="BC105" s="196"/>
      <c r="BD105" s="196"/>
      <c r="BE105" s="200">
        <f>IF(U105="základní",N105,0)</f>
        <v>0</v>
      </c>
      <c r="BF105" s="200">
        <f>IF(U105="snížená",N105,0)</f>
        <v>0</v>
      </c>
      <c r="BG105" s="200">
        <f>IF(U105="zákl. přenesená",N105,0)</f>
        <v>0</v>
      </c>
      <c r="BH105" s="200">
        <f>IF(U105="sníž. přenesená",N105,0)</f>
        <v>0</v>
      </c>
      <c r="BI105" s="200">
        <f>IF(U105="nulová",N105,0)</f>
        <v>0</v>
      </c>
      <c r="BJ105" s="199" t="s">
        <v>40</v>
      </c>
      <c r="BK105" s="196"/>
      <c r="BL105" s="196"/>
      <c r="BM105" s="196"/>
    </row>
    <row r="106" s="1" customForma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  <c r="T106" s="179"/>
      <c r="U106" s="179"/>
    </row>
    <row r="107" s="1" customFormat="1" ht="29.28" customHeight="1">
      <c r="B107" s="45"/>
      <c r="C107" s="158" t="s">
        <v>174</v>
      </c>
      <c r="D107" s="159"/>
      <c r="E107" s="159"/>
      <c r="F107" s="159"/>
      <c r="G107" s="159"/>
      <c r="H107" s="159"/>
      <c r="I107" s="159"/>
      <c r="J107" s="159"/>
      <c r="K107" s="159"/>
      <c r="L107" s="160">
        <f>ROUND(SUM(N89+N99),0)</f>
        <v>0</v>
      </c>
      <c r="M107" s="160"/>
      <c r="N107" s="160"/>
      <c r="O107" s="160"/>
      <c r="P107" s="160"/>
      <c r="Q107" s="160"/>
      <c r="R107" s="47"/>
      <c r="T107" s="179"/>
      <c r="U107" s="179"/>
    </row>
    <row r="108" s="1" customFormat="1" ht="6.96" customHeight="1">
      <c r="B108" s="7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  <c r="T108" s="179"/>
      <c r="U108" s="179"/>
    </row>
    <row r="112" s="1" customFormat="1" ht="6.96" customHeight="1"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9"/>
    </row>
    <row r="113" s="1" customFormat="1" ht="36.96" customHeight="1">
      <c r="B113" s="45"/>
      <c r="C113" s="26" t="s">
        <v>205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6.96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30" customHeight="1">
      <c r="B115" s="45"/>
      <c r="C115" s="37" t="s">
        <v>19</v>
      </c>
      <c r="D115" s="46"/>
      <c r="E115" s="46"/>
      <c r="F115" s="163" t="str">
        <f>F6</f>
        <v>Dobruška - objekt výuky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46"/>
      <c r="R115" s="47"/>
    </row>
    <row r="116" ht="30" customHeight="1">
      <c r="B116" s="25"/>
      <c r="C116" s="37" t="s">
        <v>181</v>
      </c>
      <c r="D116" s="30"/>
      <c r="E116" s="30"/>
      <c r="F116" s="163" t="s">
        <v>284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8"/>
    </row>
    <row r="117" s="1" customFormat="1" ht="36.96" customHeight="1">
      <c r="B117" s="45"/>
      <c r="C117" s="84" t="s">
        <v>183</v>
      </c>
      <c r="D117" s="46"/>
      <c r="E117" s="46"/>
      <c r="F117" s="86" t="str">
        <f>F8</f>
        <v>004 - Areálový plynovod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 ht="18" customHeight="1">
      <c r="B119" s="45"/>
      <c r="C119" s="37" t="s">
        <v>24</v>
      </c>
      <c r="D119" s="46"/>
      <c r="E119" s="46"/>
      <c r="F119" s="32" t="str">
        <f>F10</f>
        <v>Dobruška</v>
      </c>
      <c r="G119" s="46"/>
      <c r="H119" s="46"/>
      <c r="I119" s="46"/>
      <c r="J119" s="46"/>
      <c r="K119" s="37" t="s">
        <v>26</v>
      </c>
      <c r="L119" s="46"/>
      <c r="M119" s="89" t="str">
        <f>IF(O10="","",O10)</f>
        <v>5. 3. 2018</v>
      </c>
      <c r="N119" s="89"/>
      <c r="O119" s="89"/>
      <c r="P119" s="89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>
      <c r="B121" s="45"/>
      <c r="C121" s="37" t="s">
        <v>28</v>
      </c>
      <c r="D121" s="46"/>
      <c r="E121" s="46"/>
      <c r="F121" s="32" t="str">
        <f>E13</f>
        <v>SŠ - Podorlické vzdělávací centrum Dobruška</v>
      </c>
      <c r="G121" s="46"/>
      <c r="H121" s="46"/>
      <c r="I121" s="46"/>
      <c r="J121" s="46"/>
      <c r="K121" s="37" t="s">
        <v>35</v>
      </c>
      <c r="L121" s="46"/>
      <c r="M121" s="32" t="str">
        <f>E19</f>
        <v>ApA Architektonicko-projekt.ateliér Vamberk s.r.o.</v>
      </c>
      <c r="N121" s="32"/>
      <c r="O121" s="32"/>
      <c r="P121" s="32"/>
      <c r="Q121" s="32"/>
      <c r="R121" s="47"/>
    </row>
    <row r="122" s="1" customFormat="1" ht="14.4" customHeight="1">
      <c r="B122" s="45"/>
      <c r="C122" s="37" t="s">
        <v>33</v>
      </c>
      <c r="D122" s="46"/>
      <c r="E122" s="46"/>
      <c r="F122" s="32" t="str">
        <f>IF(E16="","",E16)</f>
        <v>Vyplň údaj</v>
      </c>
      <c r="G122" s="46"/>
      <c r="H122" s="46"/>
      <c r="I122" s="46"/>
      <c r="J122" s="46"/>
      <c r="K122" s="37" t="s">
        <v>41</v>
      </c>
      <c r="L122" s="46"/>
      <c r="M122" s="32" t="str">
        <f>E22</f>
        <v>ApA Architektonicko-projekt.ateliér Vamberk s.r.o.</v>
      </c>
      <c r="N122" s="32"/>
      <c r="O122" s="32"/>
      <c r="P122" s="32"/>
      <c r="Q122" s="32"/>
      <c r="R122" s="47"/>
    </row>
    <row r="123" s="1" customFormat="1" ht="10.32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="9" customFormat="1" ht="29.28" customHeight="1">
      <c r="B124" s="203"/>
      <c r="C124" s="204" t="s">
        <v>206</v>
      </c>
      <c r="D124" s="205" t="s">
        <v>207</v>
      </c>
      <c r="E124" s="205" t="s">
        <v>66</v>
      </c>
      <c r="F124" s="205" t="s">
        <v>208</v>
      </c>
      <c r="G124" s="205"/>
      <c r="H124" s="205"/>
      <c r="I124" s="205"/>
      <c r="J124" s="205" t="s">
        <v>209</v>
      </c>
      <c r="K124" s="205" t="s">
        <v>210</v>
      </c>
      <c r="L124" s="205" t="s">
        <v>211</v>
      </c>
      <c r="M124" s="205"/>
      <c r="N124" s="205" t="s">
        <v>187</v>
      </c>
      <c r="O124" s="205"/>
      <c r="P124" s="205"/>
      <c r="Q124" s="206"/>
      <c r="R124" s="207"/>
      <c r="T124" s="105" t="s">
        <v>212</v>
      </c>
      <c r="U124" s="106" t="s">
        <v>48</v>
      </c>
      <c r="V124" s="106" t="s">
        <v>213</v>
      </c>
      <c r="W124" s="106" t="s">
        <v>214</v>
      </c>
      <c r="X124" s="106" t="s">
        <v>215</v>
      </c>
      <c r="Y124" s="106" t="s">
        <v>216</v>
      </c>
      <c r="Z124" s="106" t="s">
        <v>217</v>
      </c>
      <c r="AA124" s="107" t="s">
        <v>218</v>
      </c>
    </row>
    <row r="125" s="1" customFormat="1" ht="29.28" customHeight="1">
      <c r="B125" s="45"/>
      <c r="C125" s="109" t="s">
        <v>184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208">
        <f>BK125</f>
        <v>0</v>
      </c>
      <c r="O125" s="209"/>
      <c r="P125" s="209"/>
      <c r="Q125" s="209"/>
      <c r="R125" s="47"/>
      <c r="T125" s="108"/>
      <c r="U125" s="66"/>
      <c r="V125" s="66"/>
      <c r="W125" s="210">
        <f>W126+W140+W178+W181</f>
        <v>0</v>
      </c>
      <c r="X125" s="66"/>
      <c r="Y125" s="210">
        <f>Y126+Y140+Y178+Y181</f>
        <v>0</v>
      </c>
      <c r="Z125" s="66"/>
      <c r="AA125" s="211">
        <f>AA126+AA140+AA178+AA181</f>
        <v>0</v>
      </c>
      <c r="AT125" s="21" t="s">
        <v>83</v>
      </c>
      <c r="AU125" s="21" t="s">
        <v>189</v>
      </c>
      <c r="BK125" s="212">
        <f>BK126+BK140+BK178+BK181</f>
        <v>0</v>
      </c>
    </row>
    <row r="126" s="10" customFormat="1" ht="37.44001" customHeight="1">
      <c r="B126" s="213"/>
      <c r="C126" s="214"/>
      <c r="D126" s="215" t="s">
        <v>190</v>
      </c>
      <c r="E126" s="215"/>
      <c r="F126" s="215"/>
      <c r="G126" s="215"/>
      <c r="H126" s="215"/>
      <c r="I126" s="215"/>
      <c r="J126" s="215"/>
      <c r="K126" s="215"/>
      <c r="L126" s="215"/>
      <c r="M126" s="215"/>
      <c r="N126" s="216">
        <f>BK126</f>
        <v>0</v>
      </c>
      <c r="O126" s="187"/>
      <c r="P126" s="187"/>
      <c r="Q126" s="187"/>
      <c r="R126" s="217"/>
      <c r="T126" s="218"/>
      <c r="U126" s="214"/>
      <c r="V126" s="214"/>
      <c r="W126" s="219">
        <f>W127+W134+W137</f>
        <v>0</v>
      </c>
      <c r="X126" s="214"/>
      <c r="Y126" s="219">
        <f>Y127+Y134+Y137</f>
        <v>0</v>
      </c>
      <c r="Z126" s="214"/>
      <c r="AA126" s="220">
        <f>AA127+AA134+AA137</f>
        <v>0</v>
      </c>
      <c r="AR126" s="221" t="s">
        <v>40</v>
      </c>
      <c r="AT126" s="222" t="s">
        <v>83</v>
      </c>
      <c r="AU126" s="222" t="s">
        <v>84</v>
      </c>
      <c r="AY126" s="221" t="s">
        <v>219</v>
      </c>
      <c r="BK126" s="223">
        <f>BK127+BK134+BK137</f>
        <v>0</v>
      </c>
    </row>
    <row r="127" s="10" customFormat="1" ht="19.92" customHeight="1">
      <c r="B127" s="213"/>
      <c r="C127" s="214"/>
      <c r="D127" s="224" t="s">
        <v>191</v>
      </c>
      <c r="E127" s="224"/>
      <c r="F127" s="224"/>
      <c r="G127" s="224"/>
      <c r="H127" s="224"/>
      <c r="I127" s="224"/>
      <c r="J127" s="224"/>
      <c r="K127" s="224"/>
      <c r="L127" s="224"/>
      <c r="M127" s="224"/>
      <c r="N127" s="225">
        <f>BK127</f>
        <v>0</v>
      </c>
      <c r="O127" s="226"/>
      <c r="P127" s="226"/>
      <c r="Q127" s="226"/>
      <c r="R127" s="217"/>
      <c r="T127" s="218"/>
      <c r="U127" s="214"/>
      <c r="V127" s="214"/>
      <c r="W127" s="219">
        <f>SUM(W128:W133)</f>
        <v>0</v>
      </c>
      <c r="X127" s="214"/>
      <c r="Y127" s="219">
        <f>SUM(Y128:Y133)</f>
        <v>0</v>
      </c>
      <c r="Z127" s="214"/>
      <c r="AA127" s="220">
        <f>SUM(AA128:AA133)</f>
        <v>0</v>
      </c>
      <c r="AR127" s="221" t="s">
        <v>40</v>
      </c>
      <c r="AT127" s="222" t="s">
        <v>83</v>
      </c>
      <c r="AU127" s="222" t="s">
        <v>40</v>
      </c>
      <c r="AY127" s="221" t="s">
        <v>219</v>
      </c>
      <c r="BK127" s="223">
        <f>SUM(BK128:BK133)</f>
        <v>0</v>
      </c>
    </row>
    <row r="128" s="1" customFormat="1" ht="25.5" customHeight="1">
      <c r="B128" s="45"/>
      <c r="C128" s="227" t="s">
        <v>40</v>
      </c>
      <c r="D128" s="227" t="s">
        <v>220</v>
      </c>
      <c r="E128" s="228" t="s">
        <v>306</v>
      </c>
      <c r="F128" s="229" t="s">
        <v>307</v>
      </c>
      <c r="G128" s="229"/>
      <c r="H128" s="229"/>
      <c r="I128" s="229"/>
      <c r="J128" s="230" t="s">
        <v>231</v>
      </c>
      <c r="K128" s="231">
        <v>10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224</v>
      </c>
      <c r="AT128" s="21" t="s">
        <v>220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224</v>
      </c>
      <c r="BM128" s="21" t="s">
        <v>2177</v>
      </c>
    </row>
    <row r="129" s="1" customFormat="1" ht="25.5" customHeight="1">
      <c r="B129" s="45"/>
      <c r="C129" s="227" t="s">
        <v>93</v>
      </c>
      <c r="D129" s="227" t="s">
        <v>220</v>
      </c>
      <c r="E129" s="228" t="s">
        <v>2178</v>
      </c>
      <c r="F129" s="229" t="s">
        <v>2179</v>
      </c>
      <c r="G129" s="229"/>
      <c r="H129" s="229"/>
      <c r="I129" s="229"/>
      <c r="J129" s="230" t="s">
        <v>231</v>
      </c>
      <c r="K129" s="231">
        <v>120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224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224</v>
      </c>
      <c r="BM129" s="21" t="s">
        <v>2180</v>
      </c>
    </row>
    <row r="130" s="1" customFormat="1" ht="25.5" customHeight="1">
      <c r="B130" s="45"/>
      <c r="C130" s="227" t="s">
        <v>101</v>
      </c>
      <c r="D130" s="227" t="s">
        <v>220</v>
      </c>
      <c r="E130" s="228" t="s">
        <v>2181</v>
      </c>
      <c r="F130" s="229" t="s">
        <v>2182</v>
      </c>
      <c r="G130" s="229"/>
      <c r="H130" s="229"/>
      <c r="I130" s="229"/>
      <c r="J130" s="230" t="s">
        <v>231</v>
      </c>
      <c r="K130" s="231">
        <v>60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224</v>
      </c>
      <c r="AT130" s="21" t="s">
        <v>220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224</v>
      </c>
      <c r="BM130" s="21" t="s">
        <v>2183</v>
      </c>
    </row>
    <row r="131" s="1" customFormat="1" ht="25.5" customHeight="1">
      <c r="B131" s="45"/>
      <c r="C131" s="227" t="s">
        <v>224</v>
      </c>
      <c r="D131" s="227" t="s">
        <v>220</v>
      </c>
      <c r="E131" s="228" t="s">
        <v>2184</v>
      </c>
      <c r="F131" s="229" t="s">
        <v>2185</v>
      </c>
      <c r="G131" s="229"/>
      <c r="H131" s="229"/>
      <c r="I131" s="229"/>
      <c r="J131" s="230" t="s">
        <v>231</v>
      </c>
      <c r="K131" s="231">
        <v>60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224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224</v>
      </c>
      <c r="BM131" s="21" t="s">
        <v>2186</v>
      </c>
    </row>
    <row r="132" s="1" customFormat="1" ht="25.5" customHeight="1">
      <c r="B132" s="45"/>
      <c r="C132" s="227" t="s">
        <v>236</v>
      </c>
      <c r="D132" s="227" t="s">
        <v>220</v>
      </c>
      <c r="E132" s="228" t="s">
        <v>330</v>
      </c>
      <c r="F132" s="229" t="s">
        <v>331</v>
      </c>
      <c r="G132" s="229"/>
      <c r="H132" s="229"/>
      <c r="I132" s="229"/>
      <c r="J132" s="230" t="s">
        <v>231</v>
      </c>
      <c r="K132" s="231">
        <v>90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224</v>
      </c>
      <c r="AT132" s="21" t="s">
        <v>220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224</v>
      </c>
      <c r="BM132" s="21" t="s">
        <v>2187</v>
      </c>
    </row>
    <row r="133" s="1" customFormat="1" ht="38.25" customHeight="1">
      <c r="B133" s="45"/>
      <c r="C133" s="227" t="s">
        <v>241</v>
      </c>
      <c r="D133" s="227" t="s">
        <v>220</v>
      </c>
      <c r="E133" s="228" t="s">
        <v>2188</v>
      </c>
      <c r="F133" s="229" t="s">
        <v>2189</v>
      </c>
      <c r="G133" s="229"/>
      <c r="H133" s="229"/>
      <c r="I133" s="229"/>
      <c r="J133" s="230" t="s">
        <v>223</v>
      </c>
      <c r="K133" s="231">
        <v>10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224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224</v>
      </c>
      <c r="BM133" s="21" t="s">
        <v>2190</v>
      </c>
    </row>
    <row r="134" s="10" customFormat="1" ht="29.88" customHeight="1">
      <c r="B134" s="213"/>
      <c r="C134" s="214"/>
      <c r="D134" s="224" t="s">
        <v>2175</v>
      </c>
      <c r="E134" s="224"/>
      <c r="F134" s="224"/>
      <c r="G134" s="224"/>
      <c r="H134" s="224"/>
      <c r="I134" s="224"/>
      <c r="J134" s="224"/>
      <c r="K134" s="224"/>
      <c r="L134" s="224"/>
      <c r="M134" s="224"/>
      <c r="N134" s="238">
        <f>BK134</f>
        <v>0</v>
      </c>
      <c r="O134" s="239"/>
      <c r="P134" s="239"/>
      <c r="Q134" s="239"/>
      <c r="R134" s="217"/>
      <c r="T134" s="218"/>
      <c r="U134" s="214"/>
      <c r="V134" s="214"/>
      <c r="W134" s="219">
        <f>SUM(W135:W136)</f>
        <v>0</v>
      </c>
      <c r="X134" s="214"/>
      <c r="Y134" s="219">
        <f>SUM(Y135:Y136)</f>
        <v>0</v>
      </c>
      <c r="Z134" s="214"/>
      <c r="AA134" s="220">
        <f>SUM(AA135:AA136)</f>
        <v>0</v>
      </c>
      <c r="AR134" s="221" t="s">
        <v>40</v>
      </c>
      <c r="AT134" s="222" t="s">
        <v>83</v>
      </c>
      <c r="AU134" s="222" t="s">
        <v>40</v>
      </c>
      <c r="AY134" s="221" t="s">
        <v>219</v>
      </c>
      <c r="BK134" s="223">
        <f>SUM(BK135:BK136)</f>
        <v>0</v>
      </c>
    </row>
    <row r="135" s="1" customFormat="1" ht="25.5" customHeight="1">
      <c r="B135" s="45"/>
      <c r="C135" s="227" t="s">
        <v>245</v>
      </c>
      <c r="D135" s="227" t="s">
        <v>220</v>
      </c>
      <c r="E135" s="228" t="s">
        <v>2191</v>
      </c>
      <c r="F135" s="229" t="s">
        <v>2192</v>
      </c>
      <c r="G135" s="229"/>
      <c r="H135" s="229"/>
      <c r="I135" s="229"/>
      <c r="J135" s="230" t="s">
        <v>429</v>
      </c>
      <c r="K135" s="231">
        <v>110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224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224</v>
      </c>
      <c r="BM135" s="21" t="s">
        <v>2193</v>
      </c>
    </row>
    <row r="136" s="1" customFormat="1" ht="25.5" customHeight="1">
      <c r="B136" s="45"/>
      <c r="C136" s="227" t="s">
        <v>249</v>
      </c>
      <c r="D136" s="227" t="s">
        <v>220</v>
      </c>
      <c r="E136" s="228" t="s">
        <v>2194</v>
      </c>
      <c r="F136" s="229" t="s">
        <v>2195</v>
      </c>
      <c r="G136" s="229"/>
      <c r="H136" s="229"/>
      <c r="I136" s="229"/>
      <c r="J136" s="230" t="s">
        <v>429</v>
      </c>
      <c r="K136" s="231">
        <v>110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224</v>
      </c>
      <c r="AT136" s="21" t="s">
        <v>220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224</v>
      </c>
      <c r="BM136" s="21" t="s">
        <v>2196</v>
      </c>
    </row>
    <row r="137" s="10" customFormat="1" ht="29.88" customHeight="1">
      <c r="B137" s="213"/>
      <c r="C137" s="214"/>
      <c r="D137" s="224" t="s">
        <v>192</v>
      </c>
      <c r="E137" s="224"/>
      <c r="F137" s="224"/>
      <c r="G137" s="224"/>
      <c r="H137" s="224"/>
      <c r="I137" s="224"/>
      <c r="J137" s="224"/>
      <c r="K137" s="224"/>
      <c r="L137" s="224"/>
      <c r="M137" s="224"/>
      <c r="N137" s="238">
        <f>BK137</f>
        <v>0</v>
      </c>
      <c r="O137" s="239"/>
      <c r="P137" s="239"/>
      <c r="Q137" s="239"/>
      <c r="R137" s="217"/>
      <c r="T137" s="218"/>
      <c r="U137" s="214"/>
      <c r="V137" s="214"/>
      <c r="W137" s="219">
        <f>SUM(W138:W139)</f>
        <v>0</v>
      </c>
      <c r="X137" s="214"/>
      <c r="Y137" s="219">
        <f>SUM(Y138:Y139)</f>
        <v>0</v>
      </c>
      <c r="Z137" s="214"/>
      <c r="AA137" s="220">
        <f>SUM(AA138:AA139)</f>
        <v>0</v>
      </c>
      <c r="AR137" s="221" t="s">
        <v>40</v>
      </c>
      <c r="AT137" s="222" t="s">
        <v>83</v>
      </c>
      <c r="AU137" s="222" t="s">
        <v>40</v>
      </c>
      <c r="AY137" s="221" t="s">
        <v>219</v>
      </c>
      <c r="BK137" s="223">
        <f>SUM(BK138:BK139)</f>
        <v>0</v>
      </c>
    </row>
    <row r="138" s="1" customFormat="1" ht="25.5" customHeight="1">
      <c r="B138" s="45"/>
      <c r="C138" s="227" t="s">
        <v>253</v>
      </c>
      <c r="D138" s="227" t="s">
        <v>220</v>
      </c>
      <c r="E138" s="228" t="s">
        <v>2197</v>
      </c>
      <c r="F138" s="229" t="s">
        <v>2198</v>
      </c>
      <c r="G138" s="229"/>
      <c r="H138" s="229"/>
      <c r="I138" s="229"/>
      <c r="J138" s="230" t="s">
        <v>231</v>
      </c>
      <c r="K138" s="231">
        <v>30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224</v>
      </c>
      <c r="AT138" s="21" t="s">
        <v>220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224</v>
      </c>
      <c r="BM138" s="21" t="s">
        <v>2199</v>
      </c>
    </row>
    <row r="139" s="1" customFormat="1" ht="25.5" customHeight="1">
      <c r="B139" s="45"/>
      <c r="C139" s="243" t="s">
        <v>257</v>
      </c>
      <c r="D139" s="243" t="s">
        <v>536</v>
      </c>
      <c r="E139" s="244" t="s">
        <v>2200</v>
      </c>
      <c r="F139" s="245" t="s">
        <v>2201</v>
      </c>
      <c r="G139" s="245"/>
      <c r="H139" s="245"/>
      <c r="I139" s="245"/>
      <c r="J139" s="246" t="s">
        <v>239</v>
      </c>
      <c r="K139" s="247">
        <v>60</v>
      </c>
      <c r="L139" s="248">
        <v>0</v>
      </c>
      <c r="M139" s="249"/>
      <c r="N139" s="250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249</v>
      </c>
      <c r="AT139" s="21" t="s">
        <v>536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224</v>
      </c>
      <c r="BM139" s="21" t="s">
        <v>2202</v>
      </c>
    </row>
    <row r="140" s="10" customFormat="1" ht="37.44001" customHeight="1">
      <c r="B140" s="213"/>
      <c r="C140" s="214"/>
      <c r="D140" s="215" t="s">
        <v>1702</v>
      </c>
      <c r="E140" s="215"/>
      <c r="F140" s="215"/>
      <c r="G140" s="215"/>
      <c r="H140" s="215"/>
      <c r="I140" s="215"/>
      <c r="J140" s="215"/>
      <c r="K140" s="215"/>
      <c r="L140" s="215"/>
      <c r="M140" s="215"/>
      <c r="N140" s="240">
        <f>BK140</f>
        <v>0</v>
      </c>
      <c r="O140" s="241"/>
      <c r="P140" s="241"/>
      <c r="Q140" s="241"/>
      <c r="R140" s="217"/>
      <c r="T140" s="218"/>
      <c r="U140" s="214"/>
      <c r="V140" s="214"/>
      <c r="W140" s="219">
        <f>W141+W175</f>
        <v>0</v>
      </c>
      <c r="X140" s="214"/>
      <c r="Y140" s="219">
        <f>Y141+Y175</f>
        <v>0</v>
      </c>
      <c r="Z140" s="214"/>
      <c r="AA140" s="220">
        <f>AA141+AA175</f>
        <v>0</v>
      </c>
      <c r="AR140" s="221" t="s">
        <v>93</v>
      </c>
      <c r="AT140" s="222" t="s">
        <v>83</v>
      </c>
      <c r="AU140" s="222" t="s">
        <v>84</v>
      </c>
      <c r="AY140" s="221" t="s">
        <v>219</v>
      </c>
      <c r="BK140" s="223">
        <f>BK141+BK175</f>
        <v>0</v>
      </c>
    </row>
    <row r="141" s="10" customFormat="1" ht="19.92" customHeight="1">
      <c r="B141" s="213"/>
      <c r="C141" s="214"/>
      <c r="D141" s="224" t="s">
        <v>2176</v>
      </c>
      <c r="E141" s="224"/>
      <c r="F141" s="224"/>
      <c r="G141" s="224"/>
      <c r="H141" s="224"/>
      <c r="I141" s="224"/>
      <c r="J141" s="224"/>
      <c r="K141" s="224"/>
      <c r="L141" s="224"/>
      <c r="M141" s="224"/>
      <c r="N141" s="225">
        <f>BK141</f>
        <v>0</v>
      </c>
      <c r="O141" s="226"/>
      <c r="P141" s="226"/>
      <c r="Q141" s="226"/>
      <c r="R141" s="217"/>
      <c r="T141" s="218"/>
      <c r="U141" s="214"/>
      <c r="V141" s="214"/>
      <c r="W141" s="219">
        <f>SUM(W142:W174)</f>
        <v>0</v>
      </c>
      <c r="X141" s="214"/>
      <c r="Y141" s="219">
        <f>SUM(Y142:Y174)</f>
        <v>0</v>
      </c>
      <c r="Z141" s="214"/>
      <c r="AA141" s="220">
        <f>SUM(AA142:AA174)</f>
        <v>0</v>
      </c>
      <c r="AR141" s="221" t="s">
        <v>93</v>
      </c>
      <c r="AT141" s="222" t="s">
        <v>83</v>
      </c>
      <c r="AU141" s="222" t="s">
        <v>40</v>
      </c>
      <c r="AY141" s="221" t="s">
        <v>219</v>
      </c>
      <c r="BK141" s="223">
        <f>SUM(BK142:BK174)</f>
        <v>0</v>
      </c>
    </row>
    <row r="142" s="1" customFormat="1" ht="25.5" customHeight="1">
      <c r="B142" s="45"/>
      <c r="C142" s="243" t="s">
        <v>261</v>
      </c>
      <c r="D142" s="243" t="s">
        <v>536</v>
      </c>
      <c r="E142" s="244" t="s">
        <v>2203</v>
      </c>
      <c r="F142" s="245" t="s">
        <v>2204</v>
      </c>
      <c r="G142" s="245"/>
      <c r="H142" s="245"/>
      <c r="I142" s="245"/>
      <c r="J142" s="246" t="s">
        <v>372</v>
      </c>
      <c r="K142" s="247">
        <v>3</v>
      </c>
      <c r="L142" s="248">
        <v>0</v>
      </c>
      <c r="M142" s="249"/>
      <c r="N142" s="250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414</v>
      </c>
      <c r="AT142" s="21" t="s">
        <v>536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2205</v>
      </c>
    </row>
    <row r="143" s="1" customFormat="1" ht="16.5" customHeight="1">
      <c r="B143" s="45"/>
      <c r="C143" s="243" t="s">
        <v>265</v>
      </c>
      <c r="D143" s="243" t="s">
        <v>536</v>
      </c>
      <c r="E143" s="244" t="s">
        <v>2206</v>
      </c>
      <c r="F143" s="245" t="s">
        <v>2207</v>
      </c>
      <c r="G143" s="245"/>
      <c r="H143" s="245"/>
      <c r="I143" s="245"/>
      <c r="J143" s="246" t="s">
        <v>372</v>
      </c>
      <c r="K143" s="247">
        <v>3</v>
      </c>
      <c r="L143" s="248">
        <v>0</v>
      </c>
      <c r="M143" s="249"/>
      <c r="N143" s="250">
        <f>ROUND(L143*K143,2)</f>
        <v>0</v>
      </c>
      <c r="O143" s="234"/>
      <c r="P143" s="234"/>
      <c r="Q143" s="234"/>
      <c r="R143" s="47"/>
      <c r="T143" s="235" t="s">
        <v>22</v>
      </c>
      <c r="U143" s="55" t="s">
        <v>49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414</v>
      </c>
      <c r="AT143" s="21" t="s">
        <v>536</v>
      </c>
      <c r="AU143" s="21" t="s">
        <v>93</v>
      </c>
      <c r="AY143" s="21" t="s">
        <v>219</v>
      </c>
      <c r="BE143" s="152">
        <f>IF(U143="základní",N143,0)</f>
        <v>0</v>
      </c>
      <c r="BF143" s="152">
        <f>IF(U143="snížená",N143,0)</f>
        <v>0</v>
      </c>
      <c r="BG143" s="152">
        <f>IF(U143="zákl. přenesená",N143,0)</f>
        <v>0</v>
      </c>
      <c r="BH143" s="152">
        <f>IF(U143="sníž. přenesená",N143,0)</f>
        <v>0</v>
      </c>
      <c r="BI143" s="152">
        <f>IF(U143="nulová",N143,0)</f>
        <v>0</v>
      </c>
      <c r="BJ143" s="21" t="s">
        <v>40</v>
      </c>
      <c r="BK143" s="152">
        <f>ROUND(L143*K143,2)</f>
        <v>0</v>
      </c>
      <c r="BL143" s="21" t="s">
        <v>268</v>
      </c>
      <c r="BM143" s="21" t="s">
        <v>2208</v>
      </c>
    </row>
    <row r="144" s="1" customFormat="1" ht="16.5" customHeight="1">
      <c r="B144" s="45"/>
      <c r="C144" s="227" t="s">
        <v>270</v>
      </c>
      <c r="D144" s="227" t="s">
        <v>220</v>
      </c>
      <c r="E144" s="228" t="s">
        <v>2209</v>
      </c>
      <c r="F144" s="229" t="s">
        <v>2210</v>
      </c>
      <c r="G144" s="229"/>
      <c r="H144" s="229"/>
      <c r="I144" s="229"/>
      <c r="J144" s="230" t="s">
        <v>372</v>
      </c>
      <c r="K144" s="231">
        <v>1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268</v>
      </c>
      <c r="AT144" s="21" t="s">
        <v>220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268</v>
      </c>
      <c r="BM144" s="21" t="s">
        <v>2211</v>
      </c>
    </row>
    <row r="145" s="1" customFormat="1" ht="25.5" customHeight="1">
      <c r="B145" s="45"/>
      <c r="C145" s="227" t="s">
        <v>275</v>
      </c>
      <c r="D145" s="227" t="s">
        <v>220</v>
      </c>
      <c r="E145" s="228" t="s">
        <v>2212</v>
      </c>
      <c r="F145" s="229" t="s">
        <v>2213</v>
      </c>
      <c r="G145" s="229"/>
      <c r="H145" s="229"/>
      <c r="I145" s="229"/>
      <c r="J145" s="230" t="s">
        <v>429</v>
      </c>
      <c r="K145" s="231">
        <v>25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268</v>
      </c>
      <c r="AT145" s="21" t="s">
        <v>220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268</v>
      </c>
      <c r="BM145" s="21" t="s">
        <v>2214</v>
      </c>
    </row>
    <row r="146" s="1" customFormat="1" ht="25.5" customHeight="1">
      <c r="B146" s="45"/>
      <c r="C146" s="227" t="s">
        <v>11</v>
      </c>
      <c r="D146" s="227" t="s">
        <v>220</v>
      </c>
      <c r="E146" s="228" t="s">
        <v>2215</v>
      </c>
      <c r="F146" s="229" t="s">
        <v>2216</v>
      </c>
      <c r="G146" s="229"/>
      <c r="H146" s="229"/>
      <c r="I146" s="229"/>
      <c r="J146" s="230" t="s">
        <v>429</v>
      </c>
      <c r="K146" s="231">
        <v>8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268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2217</v>
      </c>
    </row>
    <row r="147" s="1" customFormat="1" ht="25.5" customHeight="1">
      <c r="B147" s="45"/>
      <c r="C147" s="227" t="s">
        <v>268</v>
      </c>
      <c r="D147" s="227" t="s">
        <v>220</v>
      </c>
      <c r="E147" s="228" t="s">
        <v>2218</v>
      </c>
      <c r="F147" s="229" t="s">
        <v>2219</v>
      </c>
      <c r="G147" s="229"/>
      <c r="H147" s="229"/>
      <c r="I147" s="229"/>
      <c r="J147" s="230" t="s">
        <v>429</v>
      </c>
      <c r="K147" s="231">
        <v>6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268</v>
      </c>
      <c r="AT147" s="21" t="s">
        <v>220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2220</v>
      </c>
    </row>
    <row r="148" s="1" customFormat="1" ht="38.25" customHeight="1">
      <c r="B148" s="45"/>
      <c r="C148" s="227" t="s">
        <v>354</v>
      </c>
      <c r="D148" s="227" t="s">
        <v>220</v>
      </c>
      <c r="E148" s="228" t="s">
        <v>2221</v>
      </c>
      <c r="F148" s="229" t="s">
        <v>2222</v>
      </c>
      <c r="G148" s="229"/>
      <c r="H148" s="229"/>
      <c r="I148" s="229"/>
      <c r="J148" s="230" t="s">
        <v>429</v>
      </c>
      <c r="K148" s="231">
        <v>15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268</v>
      </c>
      <c r="AT148" s="21" t="s">
        <v>220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268</v>
      </c>
      <c r="BM148" s="21" t="s">
        <v>2223</v>
      </c>
    </row>
    <row r="149" s="1" customFormat="1" ht="38.25" customHeight="1">
      <c r="B149" s="45"/>
      <c r="C149" s="227" t="s">
        <v>358</v>
      </c>
      <c r="D149" s="227" t="s">
        <v>220</v>
      </c>
      <c r="E149" s="228" t="s">
        <v>2224</v>
      </c>
      <c r="F149" s="229" t="s">
        <v>2225</v>
      </c>
      <c r="G149" s="229"/>
      <c r="H149" s="229"/>
      <c r="I149" s="229"/>
      <c r="J149" s="230" t="s">
        <v>429</v>
      </c>
      <c r="K149" s="231">
        <v>5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268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268</v>
      </c>
      <c r="BM149" s="21" t="s">
        <v>2226</v>
      </c>
    </row>
    <row r="150" s="1" customFormat="1" ht="16.5" customHeight="1">
      <c r="B150" s="45"/>
      <c r="C150" s="227" t="s">
        <v>362</v>
      </c>
      <c r="D150" s="227" t="s">
        <v>220</v>
      </c>
      <c r="E150" s="228" t="s">
        <v>2227</v>
      </c>
      <c r="F150" s="229" t="s">
        <v>2228</v>
      </c>
      <c r="G150" s="229"/>
      <c r="H150" s="229"/>
      <c r="I150" s="229"/>
      <c r="J150" s="230" t="s">
        <v>429</v>
      </c>
      <c r="K150" s="231">
        <v>3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268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268</v>
      </c>
      <c r="BM150" s="21" t="s">
        <v>2229</v>
      </c>
    </row>
    <row r="151" s="1" customFormat="1" ht="16.5" customHeight="1">
      <c r="B151" s="45"/>
      <c r="C151" s="227" t="s">
        <v>366</v>
      </c>
      <c r="D151" s="227" t="s">
        <v>220</v>
      </c>
      <c r="E151" s="228" t="s">
        <v>2230</v>
      </c>
      <c r="F151" s="229" t="s">
        <v>2231</v>
      </c>
      <c r="G151" s="229"/>
      <c r="H151" s="229"/>
      <c r="I151" s="229"/>
      <c r="J151" s="230" t="s">
        <v>429</v>
      </c>
      <c r="K151" s="231">
        <v>1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268</v>
      </c>
      <c r="AT151" s="21" t="s">
        <v>220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268</v>
      </c>
      <c r="BM151" s="21" t="s">
        <v>2232</v>
      </c>
    </row>
    <row r="152" s="1" customFormat="1" ht="25.5" customHeight="1">
      <c r="B152" s="45"/>
      <c r="C152" s="227" t="s">
        <v>10</v>
      </c>
      <c r="D152" s="227" t="s">
        <v>220</v>
      </c>
      <c r="E152" s="228" t="s">
        <v>2233</v>
      </c>
      <c r="F152" s="229" t="s">
        <v>2234</v>
      </c>
      <c r="G152" s="229"/>
      <c r="H152" s="229"/>
      <c r="I152" s="229"/>
      <c r="J152" s="230" t="s">
        <v>372</v>
      </c>
      <c r="K152" s="231">
        <v>1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268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268</v>
      </c>
      <c r="BM152" s="21" t="s">
        <v>2235</v>
      </c>
    </row>
    <row r="153" s="1" customFormat="1" ht="16.5" customHeight="1">
      <c r="B153" s="45"/>
      <c r="C153" s="227" t="s">
        <v>374</v>
      </c>
      <c r="D153" s="227" t="s">
        <v>220</v>
      </c>
      <c r="E153" s="228" t="s">
        <v>2236</v>
      </c>
      <c r="F153" s="229" t="s">
        <v>2237</v>
      </c>
      <c r="G153" s="229"/>
      <c r="H153" s="229"/>
      <c r="I153" s="229"/>
      <c r="J153" s="230" t="s">
        <v>372</v>
      </c>
      <c r="K153" s="231">
        <v>1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268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268</v>
      </c>
      <c r="BM153" s="21" t="s">
        <v>2238</v>
      </c>
    </row>
    <row r="154" s="1" customFormat="1" ht="38.25" customHeight="1">
      <c r="B154" s="45"/>
      <c r="C154" s="227" t="s">
        <v>378</v>
      </c>
      <c r="D154" s="227" t="s">
        <v>220</v>
      </c>
      <c r="E154" s="228" t="s">
        <v>2239</v>
      </c>
      <c r="F154" s="229" t="s">
        <v>2240</v>
      </c>
      <c r="G154" s="229"/>
      <c r="H154" s="229"/>
      <c r="I154" s="229"/>
      <c r="J154" s="230" t="s">
        <v>429</v>
      </c>
      <c r="K154" s="231">
        <v>10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268</v>
      </c>
      <c r="AT154" s="21" t="s">
        <v>220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268</v>
      </c>
      <c r="BM154" s="21" t="s">
        <v>2241</v>
      </c>
    </row>
    <row r="155" s="1" customFormat="1" ht="38.25" customHeight="1">
      <c r="B155" s="45"/>
      <c r="C155" s="227" t="s">
        <v>382</v>
      </c>
      <c r="D155" s="227" t="s">
        <v>220</v>
      </c>
      <c r="E155" s="228" t="s">
        <v>2242</v>
      </c>
      <c r="F155" s="229" t="s">
        <v>2243</v>
      </c>
      <c r="G155" s="229"/>
      <c r="H155" s="229"/>
      <c r="I155" s="229"/>
      <c r="J155" s="230" t="s">
        <v>429</v>
      </c>
      <c r="K155" s="231">
        <v>120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268</v>
      </c>
      <c r="AT155" s="21" t="s">
        <v>220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268</v>
      </c>
      <c r="BM155" s="21" t="s">
        <v>2244</v>
      </c>
    </row>
    <row r="156" s="1" customFormat="1" ht="25.5" customHeight="1">
      <c r="B156" s="45"/>
      <c r="C156" s="227" t="s">
        <v>386</v>
      </c>
      <c r="D156" s="227" t="s">
        <v>220</v>
      </c>
      <c r="E156" s="228" t="s">
        <v>2245</v>
      </c>
      <c r="F156" s="229" t="s">
        <v>2246</v>
      </c>
      <c r="G156" s="229"/>
      <c r="H156" s="229"/>
      <c r="I156" s="229"/>
      <c r="J156" s="230" t="s">
        <v>429</v>
      </c>
      <c r="K156" s="231">
        <v>10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268</v>
      </c>
      <c r="AT156" s="21" t="s">
        <v>220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268</v>
      </c>
      <c r="BM156" s="21" t="s">
        <v>2247</v>
      </c>
    </row>
    <row r="157" s="1" customFormat="1" ht="25.5" customHeight="1">
      <c r="B157" s="45"/>
      <c r="C157" s="227" t="s">
        <v>390</v>
      </c>
      <c r="D157" s="227" t="s">
        <v>220</v>
      </c>
      <c r="E157" s="228" t="s">
        <v>2248</v>
      </c>
      <c r="F157" s="229" t="s">
        <v>2249</v>
      </c>
      <c r="G157" s="229"/>
      <c r="H157" s="229"/>
      <c r="I157" s="229"/>
      <c r="J157" s="230" t="s">
        <v>372</v>
      </c>
      <c r="K157" s="231">
        <v>2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268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268</v>
      </c>
      <c r="BM157" s="21" t="s">
        <v>2250</v>
      </c>
    </row>
    <row r="158" s="1" customFormat="1" ht="25.5" customHeight="1">
      <c r="B158" s="45"/>
      <c r="C158" s="227" t="s">
        <v>394</v>
      </c>
      <c r="D158" s="227" t="s">
        <v>220</v>
      </c>
      <c r="E158" s="228" t="s">
        <v>2251</v>
      </c>
      <c r="F158" s="229" t="s">
        <v>2252</v>
      </c>
      <c r="G158" s="229"/>
      <c r="H158" s="229"/>
      <c r="I158" s="229"/>
      <c r="J158" s="230" t="s">
        <v>372</v>
      </c>
      <c r="K158" s="231">
        <v>2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268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268</v>
      </c>
      <c r="BM158" s="21" t="s">
        <v>2253</v>
      </c>
    </row>
    <row r="159" s="1" customFormat="1" ht="25.5" customHeight="1">
      <c r="B159" s="45"/>
      <c r="C159" s="227" t="s">
        <v>398</v>
      </c>
      <c r="D159" s="227" t="s">
        <v>220</v>
      </c>
      <c r="E159" s="228" t="s">
        <v>2254</v>
      </c>
      <c r="F159" s="229" t="s">
        <v>2255</v>
      </c>
      <c r="G159" s="229"/>
      <c r="H159" s="229"/>
      <c r="I159" s="229"/>
      <c r="J159" s="230" t="s">
        <v>429</v>
      </c>
      <c r="K159" s="231">
        <v>150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268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268</v>
      </c>
      <c r="BM159" s="21" t="s">
        <v>2256</v>
      </c>
    </row>
    <row r="160" s="1" customFormat="1" ht="16.5" customHeight="1">
      <c r="B160" s="45"/>
      <c r="C160" s="227" t="s">
        <v>402</v>
      </c>
      <c r="D160" s="227" t="s">
        <v>220</v>
      </c>
      <c r="E160" s="228" t="s">
        <v>2257</v>
      </c>
      <c r="F160" s="229" t="s">
        <v>2258</v>
      </c>
      <c r="G160" s="229"/>
      <c r="H160" s="229"/>
      <c r="I160" s="229"/>
      <c r="J160" s="230" t="s">
        <v>372</v>
      </c>
      <c r="K160" s="231">
        <v>2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268</v>
      </c>
      <c r="AT160" s="21" t="s">
        <v>220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268</v>
      </c>
      <c r="BM160" s="21" t="s">
        <v>2259</v>
      </c>
    </row>
    <row r="161" s="1" customFormat="1" ht="25.5" customHeight="1">
      <c r="B161" s="45"/>
      <c r="C161" s="227" t="s">
        <v>406</v>
      </c>
      <c r="D161" s="227" t="s">
        <v>220</v>
      </c>
      <c r="E161" s="228" t="s">
        <v>2260</v>
      </c>
      <c r="F161" s="229" t="s">
        <v>2261</v>
      </c>
      <c r="G161" s="229"/>
      <c r="H161" s="229"/>
      <c r="I161" s="229"/>
      <c r="J161" s="230" t="s">
        <v>372</v>
      </c>
      <c r="K161" s="231">
        <v>1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268</v>
      </c>
      <c r="AT161" s="21" t="s">
        <v>220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268</v>
      </c>
      <c r="BM161" s="21" t="s">
        <v>2262</v>
      </c>
    </row>
    <row r="162" s="1" customFormat="1" ht="25.5" customHeight="1">
      <c r="B162" s="45"/>
      <c r="C162" s="227" t="s">
        <v>410</v>
      </c>
      <c r="D162" s="227" t="s">
        <v>220</v>
      </c>
      <c r="E162" s="228" t="s">
        <v>2263</v>
      </c>
      <c r="F162" s="229" t="s">
        <v>2264</v>
      </c>
      <c r="G162" s="229"/>
      <c r="H162" s="229"/>
      <c r="I162" s="229"/>
      <c r="J162" s="230" t="s">
        <v>372</v>
      </c>
      <c r="K162" s="231">
        <v>1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268</v>
      </c>
      <c r="AT162" s="21" t="s">
        <v>220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268</v>
      </c>
      <c r="BM162" s="21" t="s">
        <v>2265</v>
      </c>
    </row>
    <row r="163" s="1" customFormat="1" ht="38.25" customHeight="1">
      <c r="B163" s="45"/>
      <c r="C163" s="227" t="s">
        <v>414</v>
      </c>
      <c r="D163" s="227" t="s">
        <v>220</v>
      </c>
      <c r="E163" s="228" t="s">
        <v>2266</v>
      </c>
      <c r="F163" s="229" t="s">
        <v>2267</v>
      </c>
      <c r="G163" s="229"/>
      <c r="H163" s="229"/>
      <c r="I163" s="229"/>
      <c r="J163" s="230" t="s">
        <v>372</v>
      </c>
      <c r="K163" s="231">
        <v>2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268</v>
      </c>
      <c r="AT163" s="21" t="s">
        <v>220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268</v>
      </c>
      <c r="BM163" s="21" t="s">
        <v>2268</v>
      </c>
    </row>
    <row r="164" s="1" customFormat="1" ht="38.25" customHeight="1">
      <c r="B164" s="45"/>
      <c r="C164" s="227" t="s">
        <v>418</v>
      </c>
      <c r="D164" s="227" t="s">
        <v>220</v>
      </c>
      <c r="E164" s="228" t="s">
        <v>2269</v>
      </c>
      <c r="F164" s="229" t="s">
        <v>2270</v>
      </c>
      <c r="G164" s="229"/>
      <c r="H164" s="229"/>
      <c r="I164" s="229"/>
      <c r="J164" s="230" t="s">
        <v>372</v>
      </c>
      <c r="K164" s="231">
        <v>2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268</v>
      </c>
      <c r="AT164" s="21" t="s">
        <v>220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268</v>
      </c>
      <c r="BM164" s="21" t="s">
        <v>2271</v>
      </c>
    </row>
    <row r="165" s="1" customFormat="1" ht="38.25" customHeight="1">
      <c r="B165" s="45"/>
      <c r="C165" s="227" t="s">
        <v>422</v>
      </c>
      <c r="D165" s="227" t="s">
        <v>220</v>
      </c>
      <c r="E165" s="228" t="s">
        <v>2272</v>
      </c>
      <c r="F165" s="229" t="s">
        <v>2273</v>
      </c>
      <c r="G165" s="229"/>
      <c r="H165" s="229"/>
      <c r="I165" s="229"/>
      <c r="J165" s="230" t="s">
        <v>372</v>
      </c>
      <c r="K165" s="231">
        <v>1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268</v>
      </c>
      <c r="AT165" s="21" t="s">
        <v>220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268</v>
      </c>
      <c r="BM165" s="21" t="s">
        <v>2274</v>
      </c>
    </row>
    <row r="166" s="1" customFormat="1" ht="38.25" customHeight="1">
      <c r="B166" s="45"/>
      <c r="C166" s="227" t="s">
        <v>426</v>
      </c>
      <c r="D166" s="227" t="s">
        <v>220</v>
      </c>
      <c r="E166" s="228" t="s">
        <v>2275</v>
      </c>
      <c r="F166" s="229" t="s">
        <v>2276</v>
      </c>
      <c r="G166" s="229"/>
      <c r="H166" s="229"/>
      <c r="I166" s="229"/>
      <c r="J166" s="230" t="s">
        <v>372</v>
      </c>
      <c r="K166" s="231">
        <v>3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268</v>
      </c>
      <c r="AT166" s="21" t="s">
        <v>220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268</v>
      </c>
      <c r="BM166" s="21" t="s">
        <v>2277</v>
      </c>
    </row>
    <row r="167" s="1" customFormat="1" ht="25.5" customHeight="1">
      <c r="B167" s="45"/>
      <c r="C167" s="227" t="s">
        <v>431</v>
      </c>
      <c r="D167" s="227" t="s">
        <v>220</v>
      </c>
      <c r="E167" s="228" t="s">
        <v>2278</v>
      </c>
      <c r="F167" s="229" t="s">
        <v>2279</v>
      </c>
      <c r="G167" s="229"/>
      <c r="H167" s="229"/>
      <c r="I167" s="229"/>
      <c r="J167" s="230" t="s">
        <v>372</v>
      </c>
      <c r="K167" s="231">
        <v>1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22</v>
      </c>
      <c r="U167" s="55" t="s">
        <v>49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268</v>
      </c>
      <c r="AT167" s="21" t="s">
        <v>220</v>
      </c>
      <c r="AU167" s="21" t="s">
        <v>93</v>
      </c>
      <c r="AY167" s="21" t="s">
        <v>219</v>
      </c>
      <c r="BE167" s="152">
        <f>IF(U167="základní",N167,0)</f>
        <v>0</v>
      </c>
      <c r="BF167" s="152">
        <f>IF(U167="snížená",N167,0)</f>
        <v>0</v>
      </c>
      <c r="BG167" s="152">
        <f>IF(U167="zákl. přenesená",N167,0)</f>
        <v>0</v>
      </c>
      <c r="BH167" s="152">
        <f>IF(U167="sníž. přenesená",N167,0)</f>
        <v>0</v>
      </c>
      <c r="BI167" s="152">
        <f>IF(U167="nulová",N167,0)</f>
        <v>0</v>
      </c>
      <c r="BJ167" s="21" t="s">
        <v>40</v>
      </c>
      <c r="BK167" s="152">
        <f>ROUND(L167*K167,2)</f>
        <v>0</v>
      </c>
      <c r="BL167" s="21" t="s">
        <v>268</v>
      </c>
      <c r="BM167" s="21" t="s">
        <v>2280</v>
      </c>
    </row>
    <row r="168" s="1" customFormat="1" ht="38.25" customHeight="1">
      <c r="B168" s="45"/>
      <c r="C168" s="227" t="s">
        <v>435</v>
      </c>
      <c r="D168" s="227" t="s">
        <v>220</v>
      </c>
      <c r="E168" s="228" t="s">
        <v>2281</v>
      </c>
      <c r="F168" s="229" t="s">
        <v>2282</v>
      </c>
      <c r="G168" s="229"/>
      <c r="H168" s="229"/>
      <c r="I168" s="229"/>
      <c r="J168" s="230" t="s">
        <v>372</v>
      </c>
      <c r="K168" s="231">
        <v>1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268</v>
      </c>
      <c r="AT168" s="21" t="s">
        <v>220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268</v>
      </c>
      <c r="BM168" s="21" t="s">
        <v>2283</v>
      </c>
    </row>
    <row r="169" s="1" customFormat="1" ht="25.5" customHeight="1">
      <c r="B169" s="45"/>
      <c r="C169" s="227" t="s">
        <v>439</v>
      </c>
      <c r="D169" s="227" t="s">
        <v>220</v>
      </c>
      <c r="E169" s="228" t="s">
        <v>2284</v>
      </c>
      <c r="F169" s="229" t="s">
        <v>2285</v>
      </c>
      <c r="G169" s="229"/>
      <c r="H169" s="229"/>
      <c r="I169" s="229"/>
      <c r="J169" s="230" t="s">
        <v>372</v>
      </c>
      <c r="K169" s="231">
        <v>2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22</v>
      </c>
      <c r="U169" s="55" t="s">
        <v>49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268</v>
      </c>
      <c r="AT169" s="21" t="s">
        <v>220</v>
      </c>
      <c r="AU169" s="21" t="s">
        <v>93</v>
      </c>
      <c r="AY169" s="21" t="s">
        <v>219</v>
      </c>
      <c r="BE169" s="152">
        <f>IF(U169="základní",N169,0)</f>
        <v>0</v>
      </c>
      <c r="BF169" s="152">
        <f>IF(U169="snížená",N169,0)</f>
        <v>0</v>
      </c>
      <c r="BG169" s="152">
        <f>IF(U169="zákl. přenesená",N169,0)</f>
        <v>0</v>
      </c>
      <c r="BH169" s="152">
        <f>IF(U169="sníž. přenesená",N169,0)</f>
        <v>0</v>
      </c>
      <c r="BI169" s="152">
        <f>IF(U169="nulová",N169,0)</f>
        <v>0</v>
      </c>
      <c r="BJ169" s="21" t="s">
        <v>40</v>
      </c>
      <c r="BK169" s="152">
        <f>ROUND(L169*K169,2)</f>
        <v>0</v>
      </c>
      <c r="BL169" s="21" t="s">
        <v>268</v>
      </c>
      <c r="BM169" s="21" t="s">
        <v>2286</v>
      </c>
    </row>
    <row r="170" s="1" customFormat="1" ht="25.5" customHeight="1">
      <c r="B170" s="45"/>
      <c r="C170" s="227" t="s">
        <v>443</v>
      </c>
      <c r="D170" s="227" t="s">
        <v>220</v>
      </c>
      <c r="E170" s="228" t="s">
        <v>2287</v>
      </c>
      <c r="F170" s="229" t="s">
        <v>2288</v>
      </c>
      <c r="G170" s="229"/>
      <c r="H170" s="229"/>
      <c r="I170" s="229"/>
      <c r="J170" s="230" t="s">
        <v>372</v>
      </c>
      <c r="K170" s="231">
        <v>2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268</v>
      </c>
      <c r="AT170" s="21" t="s">
        <v>220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268</v>
      </c>
      <c r="BM170" s="21" t="s">
        <v>2289</v>
      </c>
    </row>
    <row r="171" s="1" customFormat="1" ht="25.5" customHeight="1">
      <c r="B171" s="45"/>
      <c r="C171" s="227" t="s">
        <v>447</v>
      </c>
      <c r="D171" s="227" t="s">
        <v>220</v>
      </c>
      <c r="E171" s="228" t="s">
        <v>2290</v>
      </c>
      <c r="F171" s="229" t="s">
        <v>2291</v>
      </c>
      <c r="G171" s="229"/>
      <c r="H171" s="229"/>
      <c r="I171" s="229"/>
      <c r="J171" s="230" t="s">
        <v>372</v>
      </c>
      <c r="K171" s="231">
        <v>1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268</v>
      </c>
      <c r="AT171" s="21" t="s">
        <v>220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268</v>
      </c>
      <c r="BM171" s="21" t="s">
        <v>2292</v>
      </c>
    </row>
    <row r="172" s="1" customFormat="1" ht="25.5" customHeight="1">
      <c r="B172" s="45"/>
      <c r="C172" s="227" t="s">
        <v>451</v>
      </c>
      <c r="D172" s="227" t="s">
        <v>220</v>
      </c>
      <c r="E172" s="228" t="s">
        <v>2293</v>
      </c>
      <c r="F172" s="229" t="s">
        <v>2294</v>
      </c>
      <c r="G172" s="229"/>
      <c r="H172" s="229"/>
      <c r="I172" s="229"/>
      <c r="J172" s="230" t="s">
        <v>372</v>
      </c>
      <c r="K172" s="231">
        <v>3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268</v>
      </c>
      <c r="AT172" s="21" t="s">
        <v>220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268</v>
      </c>
      <c r="BM172" s="21" t="s">
        <v>2295</v>
      </c>
    </row>
    <row r="173" s="1" customFormat="1" ht="25.5" customHeight="1">
      <c r="B173" s="45"/>
      <c r="C173" s="227" t="s">
        <v>455</v>
      </c>
      <c r="D173" s="227" t="s">
        <v>220</v>
      </c>
      <c r="E173" s="228" t="s">
        <v>2296</v>
      </c>
      <c r="F173" s="229" t="s">
        <v>2297</v>
      </c>
      <c r="G173" s="229"/>
      <c r="H173" s="229"/>
      <c r="I173" s="229"/>
      <c r="J173" s="230" t="s">
        <v>239</v>
      </c>
      <c r="K173" s="231">
        <v>0.49099999999999999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22</v>
      </c>
      <c r="U173" s="55" t="s">
        <v>49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268</v>
      </c>
      <c r="AT173" s="21" t="s">
        <v>220</v>
      </c>
      <c r="AU173" s="21" t="s">
        <v>93</v>
      </c>
      <c r="AY173" s="21" t="s">
        <v>219</v>
      </c>
      <c r="BE173" s="152">
        <f>IF(U173="základní",N173,0)</f>
        <v>0</v>
      </c>
      <c r="BF173" s="152">
        <f>IF(U173="snížená",N173,0)</f>
        <v>0</v>
      </c>
      <c r="BG173" s="152">
        <f>IF(U173="zákl. přenesená",N173,0)</f>
        <v>0</v>
      </c>
      <c r="BH173" s="152">
        <f>IF(U173="sníž. přenesená",N173,0)</f>
        <v>0</v>
      </c>
      <c r="BI173" s="152">
        <f>IF(U173="nulová",N173,0)</f>
        <v>0</v>
      </c>
      <c r="BJ173" s="21" t="s">
        <v>40</v>
      </c>
      <c r="BK173" s="152">
        <f>ROUND(L173*K173,2)</f>
        <v>0</v>
      </c>
      <c r="BL173" s="21" t="s">
        <v>268</v>
      </c>
      <c r="BM173" s="21" t="s">
        <v>2298</v>
      </c>
    </row>
    <row r="174" s="1" customFormat="1" ht="25.5" customHeight="1">
      <c r="B174" s="45"/>
      <c r="C174" s="227" t="s">
        <v>459</v>
      </c>
      <c r="D174" s="227" t="s">
        <v>220</v>
      </c>
      <c r="E174" s="228" t="s">
        <v>2299</v>
      </c>
      <c r="F174" s="229" t="s">
        <v>2300</v>
      </c>
      <c r="G174" s="229"/>
      <c r="H174" s="229"/>
      <c r="I174" s="229"/>
      <c r="J174" s="230" t="s">
        <v>239</v>
      </c>
      <c r="K174" s="231">
        <v>0.49099999999999999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22</v>
      </c>
      <c r="U174" s="55" t="s">
        <v>49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268</v>
      </c>
      <c r="AT174" s="21" t="s">
        <v>220</v>
      </c>
      <c r="AU174" s="21" t="s">
        <v>93</v>
      </c>
      <c r="AY174" s="21" t="s">
        <v>219</v>
      </c>
      <c r="BE174" s="152">
        <f>IF(U174="základní",N174,0)</f>
        <v>0</v>
      </c>
      <c r="BF174" s="152">
        <f>IF(U174="snížená",N174,0)</f>
        <v>0</v>
      </c>
      <c r="BG174" s="152">
        <f>IF(U174="zákl. přenesená",N174,0)</f>
        <v>0</v>
      </c>
      <c r="BH174" s="152">
        <f>IF(U174="sníž. přenesená",N174,0)</f>
        <v>0</v>
      </c>
      <c r="BI174" s="152">
        <f>IF(U174="nulová",N174,0)</f>
        <v>0</v>
      </c>
      <c r="BJ174" s="21" t="s">
        <v>40</v>
      </c>
      <c r="BK174" s="152">
        <f>ROUND(L174*K174,2)</f>
        <v>0</v>
      </c>
      <c r="BL174" s="21" t="s">
        <v>268</v>
      </c>
      <c r="BM174" s="21" t="s">
        <v>2301</v>
      </c>
    </row>
    <row r="175" s="10" customFormat="1" ht="29.88" customHeight="1">
      <c r="B175" s="213"/>
      <c r="C175" s="214"/>
      <c r="D175" s="224" t="s">
        <v>301</v>
      </c>
      <c r="E175" s="224"/>
      <c r="F175" s="224"/>
      <c r="G175" s="224"/>
      <c r="H175" s="224"/>
      <c r="I175" s="224"/>
      <c r="J175" s="224"/>
      <c r="K175" s="224"/>
      <c r="L175" s="224"/>
      <c r="M175" s="224"/>
      <c r="N175" s="238">
        <f>BK175</f>
        <v>0</v>
      </c>
      <c r="O175" s="239"/>
      <c r="P175" s="239"/>
      <c r="Q175" s="239"/>
      <c r="R175" s="217"/>
      <c r="T175" s="218"/>
      <c r="U175" s="214"/>
      <c r="V175" s="214"/>
      <c r="W175" s="219">
        <f>SUM(W176:W177)</f>
        <v>0</v>
      </c>
      <c r="X175" s="214"/>
      <c r="Y175" s="219">
        <f>SUM(Y176:Y177)</f>
        <v>0</v>
      </c>
      <c r="Z175" s="214"/>
      <c r="AA175" s="220">
        <f>SUM(AA176:AA177)</f>
        <v>0</v>
      </c>
      <c r="AR175" s="221" t="s">
        <v>93</v>
      </c>
      <c r="AT175" s="222" t="s">
        <v>83</v>
      </c>
      <c r="AU175" s="222" t="s">
        <v>40</v>
      </c>
      <c r="AY175" s="221" t="s">
        <v>219</v>
      </c>
      <c r="BK175" s="223">
        <f>SUM(BK176:BK177)</f>
        <v>0</v>
      </c>
    </row>
    <row r="176" s="1" customFormat="1" ht="38.25" customHeight="1">
      <c r="B176" s="45"/>
      <c r="C176" s="227" t="s">
        <v>463</v>
      </c>
      <c r="D176" s="227" t="s">
        <v>220</v>
      </c>
      <c r="E176" s="228" t="s">
        <v>2151</v>
      </c>
      <c r="F176" s="229" t="s">
        <v>2302</v>
      </c>
      <c r="G176" s="229"/>
      <c r="H176" s="229"/>
      <c r="I176" s="229"/>
      <c r="J176" s="230" t="s">
        <v>223</v>
      </c>
      <c r="K176" s="231">
        <v>1</v>
      </c>
      <c r="L176" s="232">
        <v>0</v>
      </c>
      <c r="M176" s="233"/>
      <c r="N176" s="234">
        <f>ROUND(L176*K176,2)</f>
        <v>0</v>
      </c>
      <c r="O176" s="234"/>
      <c r="P176" s="234"/>
      <c r="Q176" s="234"/>
      <c r="R176" s="47"/>
      <c r="T176" s="235" t="s">
        <v>22</v>
      </c>
      <c r="U176" s="55" t="s">
        <v>49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268</v>
      </c>
      <c r="AT176" s="21" t="s">
        <v>220</v>
      </c>
      <c r="AU176" s="21" t="s">
        <v>93</v>
      </c>
      <c r="AY176" s="21" t="s">
        <v>219</v>
      </c>
      <c r="BE176" s="152">
        <f>IF(U176="základní",N176,0)</f>
        <v>0</v>
      </c>
      <c r="BF176" s="152">
        <f>IF(U176="snížená",N176,0)</f>
        <v>0</v>
      </c>
      <c r="BG176" s="152">
        <f>IF(U176="zákl. přenesená",N176,0)</f>
        <v>0</v>
      </c>
      <c r="BH176" s="152">
        <f>IF(U176="sníž. přenesená",N176,0)</f>
        <v>0</v>
      </c>
      <c r="BI176" s="152">
        <f>IF(U176="nulová",N176,0)</f>
        <v>0</v>
      </c>
      <c r="BJ176" s="21" t="s">
        <v>40</v>
      </c>
      <c r="BK176" s="152">
        <f>ROUND(L176*K176,2)</f>
        <v>0</v>
      </c>
      <c r="BL176" s="21" t="s">
        <v>268</v>
      </c>
      <c r="BM176" s="21" t="s">
        <v>2303</v>
      </c>
    </row>
    <row r="177" s="1" customFormat="1" ht="38.25" customHeight="1">
      <c r="B177" s="45"/>
      <c r="C177" s="227" t="s">
        <v>467</v>
      </c>
      <c r="D177" s="227" t="s">
        <v>220</v>
      </c>
      <c r="E177" s="228" t="s">
        <v>2154</v>
      </c>
      <c r="F177" s="229" t="s">
        <v>2155</v>
      </c>
      <c r="G177" s="229"/>
      <c r="H177" s="229"/>
      <c r="I177" s="229"/>
      <c r="J177" s="230" t="s">
        <v>429</v>
      </c>
      <c r="K177" s="231">
        <v>54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22</v>
      </c>
      <c r="U177" s="55" t="s">
        <v>49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268</v>
      </c>
      <c r="AT177" s="21" t="s">
        <v>220</v>
      </c>
      <c r="AU177" s="21" t="s">
        <v>93</v>
      </c>
      <c r="AY177" s="21" t="s">
        <v>219</v>
      </c>
      <c r="BE177" s="152">
        <f>IF(U177="základní",N177,0)</f>
        <v>0</v>
      </c>
      <c r="BF177" s="152">
        <f>IF(U177="snížená",N177,0)</f>
        <v>0</v>
      </c>
      <c r="BG177" s="152">
        <f>IF(U177="zákl. přenesená",N177,0)</f>
        <v>0</v>
      </c>
      <c r="BH177" s="152">
        <f>IF(U177="sníž. přenesená",N177,0)</f>
        <v>0</v>
      </c>
      <c r="BI177" s="152">
        <f>IF(U177="nulová",N177,0)</f>
        <v>0</v>
      </c>
      <c r="BJ177" s="21" t="s">
        <v>40</v>
      </c>
      <c r="BK177" s="152">
        <f>ROUND(L177*K177,2)</f>
        <v>0</v>
      </c>
      <c r="BL177" s="21" t="s">
        <v>268</v>
      </c>
      <c r="BM177" s="21" t="s">
        <v>2304</v>
      </c>
    </row>
    <row r="178" s="10" customFormat="1" ht="37.44001" customHeight="1">
      <c r="B178" s="213"/>
      <c r="C178" s="214"/>
      <c r="D178" s="215" t="s">
        <v>1710</v>
      </c>
      <c r="E178" s="215"/>
      <c r="F178" s="215"/>
      <c r="G178" s="215"/>
      <c r="H178" s="215"/>
      <c r="I178" s="215"/>
      <c r="J178" s="215"/>
      <c r="K178" s="215"/>
      <c r="L178" s="215"/>
      <c r="M178" s="215"/>
      <c r="N178" s="251">
        <f>BK178</f>
        <v>0</v>
      </c>
      <c r="O178" s="252"/>
      <c r="P178" s="252"/>
      <c r="Q178" s="252"/>
      <c r="R178" s="217"/>
      <c r="T178" s="218"/>
      <c r="U178" s="214"/>
      <c r="V178" s="214"/>
      <c r="W178" s="219">
        <f>SUM(W179:W180)</f>
        <v>0</v>
      </c>
      <c r="X178" s="214"/>
      <c r="Y178" s="219">
        <f>SUM(Y179:Y180)</f>
        <v>0</v>
      </c>
      <c r="Z178" s="214"/>
      <c r="AA178" s="220">
        <f>SUM(AA179:AA180)</f>
        <v>0</v>
      </c>
      <c r="AR178" s="221" t="s">
        <v>224</v>
      </c>
      <c r="AT178" s="222" t="s">
        <v>83</v>
      </c>
      <c r="AU178" s="222" t="s">
        <v>84</v>
      </c>
      <c r="AY178" s="221" t="s">
        <v>219</v>
      </c>
      <c r="BK178" s="223">
        <f>SUM(BK179:BK180)</f>
        <v>0</v>
      </c>
    </row>
    <row r="179" s="1" customFormat="1" ht="25.5" customHeight="1">
      <c r="B179" s="45"/>
      <c r="C179" s="227" t="s">
        <v>471</v>
      </c>
      <c r="D179" s="227" t="s">
        <v>220</v>
      </c>
      <c r="E179" s="228" t="s">
        <v>2171</v>
      </c>
      <c r="F179" s="229" t="s">
        <v>2172</v>
      </c>
      <c r="G179" s="229"/>
      <c r="H179" s="229"/>
      <c r="I179" s="229"/>
      <c r="J179" s="230" t="s">
        <v>2162</v>
      </c>
      <c r="K179" s="231">
        <v>20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22</v>
      </c>
      <c r="U179" s="55" t="s">
        <v>49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2163</v>
      </c>
      <c r="AT179" s="21" t="s">
        <v>220</v>
      </c>
      <c r="AU179" s="21" t="s">
        <v>40</v>
      </c>
      <c r="AY179" s="21" t="s">
        <v>219</v>
      </c>
      <c r="BE179" s="152">
        <f>IF(U179="základní",N179,0)</f>
        <v>0</v>
      </c>
      <c r="BF179" s="152">
        <f>IF(U179="snížená",N179,0)</f>
        <v>0</v>
      </c>
      <c r="BG179" s="152">
        <f>IF(U179="zákl. přenesená",N179,0)</f>
        <v>0</v>
      </c>
      <c r="BH179" s="152">
        <f>IF(U179="sníž. přenesená",N179,0)</f>
        <v>0</v>
      </c>
      <c r="BI179" s="152">
        <f>IF(U179="nulová",N179,0)</f>
        <v>0</v>
      </c>
      <c r="BJ179" s="21" t="s">
        <v>40</v>
      </c>
      <c r="BK179" s="152">
        <f>ROUND(L179*K179,2)</f>
        <v>0</v>
      </c>
      <c r="BL179" s="21" t="s">
        <v>2163</v>
      </c>
      <c r="BM179" s="21" t="s">
        <v>2305</v>
      </c>
    </row>
    <row r="180" s="1" customFormat="1" ht="16.5" customHeight="1">
      <c r="B180" s="45"/>
      <c r="C180" s="227" t="s">
        <v>475</v>
      </c>
      <c r="D180" s="227" t="s">
        <v>220</v>
      </c>
      <c r="E180" s="228" t="s">
        <v>2306</v>
      </c>
      <c r="F180" s="229" t="s">
        <v>2307</v>
      </c>
      <c r="G180" s="229"/>
      <c r="H180" s="229"/>
      <c r="I180" s="229"/>
      <c r="J180" s="230" t="s">
        <v>2162</v>
      </c>
      <c r="K180" s="231">
        <v>20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22</v>
      </c>
      <c r="U180" s="55" t="s">
        <v>49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</v>
      </c>
      <c r="AA180" s="237">
        <f>Z180*K180</f>
        <v>0</v>
      </c>
      <c r="AR180" s="21" t="s">
        <v>2163</v>
      </c>
      <c r="AT180" s="21" t="s">
        <v>220</v>
      </c>
      <c r="AU180" s="21" t="s">
        <v>40</v>
      </c>
      <c r="AY180" s="21" t="s">
        <v>219</v>
      </c>
      <c r="BE180" s="152">
        <f>IF(U180="základní",N180,0)</f>
        <v>0</v>
      </c>
      <c r="BF180" s="152">
        <f>IF(U180="snížená",N180,0)</f>
        <v>0</v>
      </c>
      <c r="BG180" s="152">
        <f>IF(U180="zákl. přenesená",N180,0)</f>
        <v>0</v>
      </c>
      <c r="BH180" s="152">
        <f>IF(U180="sníž. přenesená",N180,0)</f>
        <v>0</v>
      </c>
      <c r="BI180" s="152">
        <f>IF(U180="nulová",N180,0)</f>
        <v>0</v>
      </c>
      <c r="BJ180" s="21" t="s">
        <v>40</v>
      </c>
      <c r="BK180" s="152">
        <f>ROUND(L180*K180,2)</f>
        <v>0</v>
      </c>
      <c r="BL180" s="21" t="s">
        <v>2163</v>
      </c>
      <c r="BM180" s="21" t="s">
        <v>2308</v>
      </c>
    </row>
    <row r="181" s="1" customFormat="1" ht="49.92" customHeight="1">
      <c r="B181" s="45"/>
      <c r="C181" s="46"/>
      <c r="D181" s="215" t="s">
        <v>282</v>
      </c>
      <c r="E181" s="46"/>
      <c r="F181" s="46"/>
      <c r="G181" s="46"/>
      <c r="H181" s="46"/>
      <c r="I181" s="46"/>
      <c r="J181" s="46"/>
      <c r="K181" s="46"/>
      <c r="L181" s="46"/>
      <c r="M181" s="46"/>
      <c r="N181" s="240">
        <f>BK181</f>
        <v>0</v>
      </c>
      <c r="O181" s="241"/>
      <c r="P181" s="241"/>
      <c r="Q181" s="241"/>
      <c r="R181" s="47"/>
      <c r="T181" s="201"/>
      <c r="U181" s="71"/>
      <c r="V181" s="71"/>
      <c r="W181" s="71"/>
      <c r="X181" s="71"/>
      <c r="Y181" s="71"/>
      <c r="Z181" s="71"/>
      <c r="AA181" s="73"/>
      <c r="AT181" s="21" t="s">
        <v>83</v>
      </c>
      <c r="AU181" s="21" t="s">
        <v>84</v>
      </c>
      <c r="AY181" s="21" t="s">
        <v>283</v>
      </c>
      <c r="BK181" s="152">
        <v>0</v>
      </c>
    </row>
    <row r="182" s="1" customFormat="1" ht="6.96" customHeight="1">
      <c r="B182" s="74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6"/>
    </row>
  </sheetData>
  <sheetProtection sheet="1" formatColumns="0" formatRows="0" objects="1" scenarios="1" spinCount="10" saltValue="Bs7P1NBc2y7wXwvi8+9Zsg+q+PMi9C6K5aam+eEmG1QpbLPoerxTm/IBUxRRSXd/5RgfeeKdhBqIvSnxNhWr1w==" hashValue="52l6QKFbWR3DF2dWN1DI6jOoVW4Yv7ZTVynSbynGZHxlxx/OJ0QZ1ElPOnBCD8NwnrlNGQZTOI9BP+du6rhedQ==" algorithmName="SHA-512" password="CC35"/>
  <mergeCells count="224">
    <mergeCell ref="F174:I174"/>
    <mergeCell ref="F173:I173"/>
    <mergeCell ref="F176:I176"/>
    <mergeCell ref="F177:I177"/>
    <mergeCell ref="F179:I179"/>
    <mergeCell ref="F180:I180"/>
    <mergeCell ref="D103:H103"/>
    <mergeCell ref="D100:H100"/>
    <mergeCell ref="D101:H101"/>
    <mergeCell ref="D102:H102"/>
    <mergeCell ref="D104:H104"/>
    <mergeCell ref="L174:M174"/>
    <mergeCell ref="L173:M173"/>
    <mergeCell ref="L176:M176"/>
    <mergeCell ref="L177:M177"/>
    <mergeCell ref="L179:M179"/>
    <mergeCell ref="L180:M180"/>
    <mergeCell ref="N169:Q169"/>
    <mergeCell ref="N168:Q168"/>
    <mergeCell ref="N170:Q170"/>
    <mergeCell ref="N171:Q171"/>
    <mergeCell ref="N172:Q172"/>
    <mergeCell ref="N173:Q173"/>
    <mergeCell ref="N174:Q174"/>
    <mergeCell ref="N176:Q176"/>
    <mergeCell ref="N177:Q177"/>
    <mergeCell ref="N179:Q179"/>
    <mergeCell ref="N180:Q180"/>
    <mergeCell ref="N175:Q175"/>
    <mergeCell ref="N178:Q178"/>
    <mergeCell ref="N181:Q181"/>
    <mergeCell ref="F142:I142"/>
    <mergeCell ref="L142:M142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F143:I143"/>
    <mergeCell ref="F147:I147"/>
    <mergeCell ref="F145:I145"/>
    <mergeCell ref="F144:I144"/>
    <mergeCell ref="F146:I146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L143:M143"/>
    <mergeCell ref="L149:M149"/>
    <mergeCell ref="L144:M144"/>
    <mergeCell ref="L145:M145"/>
    <mergeCell ref="L146:M146"/>
    <mergeCell ref="L147:M147"/>
    <mergeCell ref="L148:M148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N167:Q167"/>
    <mergeCell ref="N153:Q153"/>
    <mergeCell ref="N156:Q156"/>
    <mergeCell ref="N154:Q154"/>
    <mergeCell ref="N155:Q155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N125:Q125"/>
    <mergeCell ref="N126:Q126"/>
    <mergeCell ref="N127:Q127"/>
    <mergeCell ref="N134:Q134"/>
    <mergeCell ref="N137:Q137"/>
    <mergeCell ref="N140:Q140"/>
    <mergeCell ref="N141:Q14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9:Q99"/>
    <mergeCell ref="N100:Q100"/>
    <mergeCell ref="N101:Q101"/>
    <mergeCell ref="N102:Q102"/>
    <mergeCell ref="N103:Q103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F129:I129"/>
    <mergeCell ref="L128:M128"/>
    <mergeCell ref="N128:Q128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F130:I130"/>
    <mergeCell ref="F133:I133"/>
    <mergeCell ref="F132:I132"/>
    <mergeCell ref="F131:I131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117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2309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N98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(SUM(BE98:BE105)+SUM(BE124:BE163))</f>
        <v>0</v>
      </c>
      <c r="I33" s="46"/>
      <c r="J33" s="46"/>
      <c r="K33" s="46"/>
      <c r="L33" s="46"/>
      <c r="M33" s="170">
        <f>ROUND((SUM(BE98:BE105)+SUM(BE124:BE163)),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(SUM(BF98:BF105)+SUM(BF124:BF163))</f>
        <v>0</v>
      </c>
      <c r="I34" s="46"/>
      <c r="J34" s="46"/>
      <c r="K34" s="46"/>
      <c r="L34" s="46"/>
      <c r="M34" s="170">
        <f>ROUND((SUM(BF98:BF105)+SUM(BF124:BF163)),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(SUM(BG98:BG105)+SUM(BG124:BG163))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(SUM(BH98:BH105)+SUM(BH124:BH163))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(SUM(BI98:BI105)+SUM(BI124:BI163))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005 - Kabelová přípojka NN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N124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194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N125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2310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N126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2311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N136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2312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N143</f>
        <v>0</v>
      </c>
      <c r="O93" s="133"/>
      <c r="P93" s="133"/>
      <c r="Q93" s="133"/>
      <c r="R93" s="191"/>
      <c r="T93" s="192"/>
      <c r="U93" s="192"/>
    </row>
    <row r="94" s="7" customFormat="1" ht="24.96" customHeight="1">
      <c r="B94" s="184"/>
      <c r="C94" s="185"/>
      <c r="D94" s="186" t="s">
        <v>2313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7">
        <f>N148</f>
        <v>0</v>
      </c>
      <c r="O94" s="185"/>
      <c r="P94" s="185"/>
      <c r="Q94" s="185"/>
      <c r="R94" s="188"/>
      <c r="T94" s="189"/>
      <c r="U94" s="189"/>
    </row>
    <row r="95" s="8" customFormat="1" ht="19.92" customHeight="1">
      <c r="B95" s="190"/>
      <c r="C95" s="133"/>
      <c r="D95" s="147" t="s">
        <v>2314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N149</f>
        <v>0</v>
      </c>
      <c r="O95" s="133"/>
      <c r="P95" s="133"/>
      <c r="Q95" s="133"/>
      <c r="R95" s="191"/>
      <c r="T95" s="192"/>
      <c r="U95" s="192"/>
    </row>
    <row r="96" s="7" customFormat="1" ht="24.96" customHeight="1">
      <c r="B96" s="184"/>
      <c r="C96" s="185"/>
      <c r="D96" s="186" t="s">
        <v>2315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7">
        <f>N159</f>
        <v>0</v>
      </c>
      <c r="O96" s="185"/>
      <c r="P96" s="185"/>
      <c r="Q96" s="185"/>
      <c r="R96" s="188"/>
      <c r="T96" s="189"/>
      <c r="U96" s="189"/>
    </row>
    <row r="97" s="1" customFormat="1" ht="21.84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T97" s="179"/>
      <c r="U97" s="179"/>
    </row>
    <row r="98" s="1" customFormat="1" ht="29.28" customHeight="1">
      <c r="B98" s="45"/>
      <c r="C98" s="182" t="s">
        <v>197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83">
        <f>ROUND(N99+N100+N101+N102+N103+N104,0)</f>
        <v>0</v>
      </c>
      <c r="O98" s="193"/>
      <c r="P98" s="193"/>
      <c r="Q98" s="193"/>
      <c r="R98" s="47"/>
      <c r="T98" s="194"/>
      <c r="U98" s="195" t="s">
        <v>48</v>
      </c>
    </row>
    <row r="99" s="1" customFormat="1" ht="18" customHeight="1">
      <c r="B99" s="45"/>
      <c r="C99" s="46"/>
      <c r="D99" s="153" t="s">
        <v>198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199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200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201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53" t="s">
        <v>202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47" t="s">
        <v>203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201"/>
      <c r="U104" s="202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204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58" t="s">
        <v>174</v>
      </c>
      <c r="D106" s="159"/>
      <c r="E106" s="159"/>
      <c r="F106" s="159"/>
      <c r="G106" s="159"/>
      <c r="H106" s="159"/>
      <c r="I106" s="159"/>
      <c r="J106" s="159"/>
      <c r="K106" s="159"/>
      <c r="L106" s="160">
        <f>ROUND(SUM(N89+N98),0)</f>
        <v>0</v>
      </c>
      <c r="M106" s="160"/>
      <c r="N106" s="160"/>
      <c r="O106" s="160"/>
      <c r="P106" s="160"/>
      <c r="Q106" s="160"/>
      <c r="R106" s="47"/>
      <c r="T106" s="179"/>
      <c r="U106" s="179"/>
    </row>
    <row r="107" s="1" customFormat="1" ht="6.96" customHeight="1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T107" s="179"/>
      <c r="U107" s="179"/>
    </row>
    <row r="111" s="1" customFormat="1" ht="6.96" customHeight="1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</row>
    <row r="112" s="1" customFormat="1" ht="36.96" customHeight="1">
      <c r="B112" s="45"/>
      <c r="C112" s="26" t="s">
        <v>205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30" customHeight="1">
      <c r="B114" s="45"/>
      <c r="C114" s="37" t="s">
        <v>19</v>
      </c>
      <c r="D114" s="46"/>
      <c r="E114" s="46"/>
      <c r="F114" s="163" t="str">
        <f>F6</f>
        <v>Dobruška - objekt výuky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6"/>
      <c r="R114" s="47"/>
    </row>
    <row r="115" ht="30" customHeight="1">
      <c r="B115" s="25"/>
      <c r="C115" s="37" t="s">
        <v>181</v>
      </c>
      <c r="D115" s="30"/>
      <c r="E115" s="30"/>
      <c r="F115" s="163" t="s">
        <v>284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s="1" customFormat="1" ht="36.96" customHeight="1">
      <c r="B116" s="45"/>
      <c r="C116" s="84" t="s">
        <v>183</v>
      </c>
      <c r="D116" s="46"/>
      <c r="E116" s="46"/>
      <c r="F116" s="86" t="str">
        <f>F8</f>
        <v>005 - Kabelová přípojka NN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18" customHeight="1">
      <c r="B118" s="45"/>
      <c r="C118" s="37" t="s">
        <v>24</v>
      </c>
      <c r="D118" s="46"/>
      <c r="E118" s="46"/>
      <c r="F118" s="32" t="str">
        <f>F10</f>
        <v>Dobruška</v>
      </c>
      <c r="G118" s="46"/>
      <c r="H118" s="46"/>
      <c r="I118" s="46"/>
      <c r="J118" s="46"/>
      <c r="K118" s="37" t="s">
        <v>26</v>
      </c>
      <c r="L118" s="46"/>
      <c r="M118" s="89" t="str">
        <f>IF(O10="","",O10)</f>
        <v>5. 3. 2018</v>
      </c>
      <c r="N118" s="89"/>
      <c r="O118" s="89"/>
      <c r="P118" s="89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>
      <c r="B120" s="45"/>
      <c r="C120" s="37" t="s">
        <v>28</v>
      </c>
      <c r="D120" s="46"/>
      <c r="E120" s="46"/>
      <c r="F120" s="32" t="str">
        <f>E13</f>
        <v>SŠ - Podorlické vzdělávací centrum Dobruška</v>
      </c>
      <c r="G120" s="46"/>
      <c r="H120" s="46"/>
      <c r="I120" s="46"/>
      <c r="J120" s="46"/>
      <c r="K120" s="37" t="s">
        <v>35</v>
      </c>
      <c r="L120" s="46"/>
      <c r="M120" s="32" t="str">
        <f>E19</f>
        <v>ApA Architektonicko-projekt.ateliér Vamberk s.r.o.</v>
      </c>
      <c r="N120" s="32"/>
      <c r="O120" s="32"/>
      <c r="P120" s="32"/>
      <c r="Q120" s="32"/>
      <c r="R120" s="47"/>
    </row>
    <row r="121" s="1" customFormat="1" ht="14.4" customHeight="1">
      <c r="B121" s="45"/>
      <c r="C121" s="37" t="s">
        <v>33</v>
      </c>
      <c r="D121" s="46"/>
      <c r="E121" s="46"/>
      <c r="F121" s="32" t="str">
        <f>IF(E16="","",E16)</f>
        <v>Vyplň údaj</v>
      </c>
      <c r="G121" s="46"/>
      <c r="H121" s="46"/>
      <c r="I121" s="46"/>
      <c r="J121" s="46"/>
      <c r="K121" s="37" t="s">
        <v>41</v>
      </c>
      <c r="L121" s="46"/>
      <c r="M121" s="32" t="str">
        <f>E22</f>
        <v>ApA Architektonicko-projekt.ateliér Vamberk s.r.o.</v>
      </c>
      <c r="N121" s="32"/>
      <c r="O121" s="32"/>
      <c r="P121" s="32"/>
      <c r="Q121" s="32"/>
      <c r="R121" s="47"/>
    </row>
    <row r="122" s="1" customFormat="1" ht="10.32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9" customFormat="1" ht="29.28" customHeight="1">
      <c r="B123" s="203"/>
      <c r="C123" s="204" t="s">
        <v>206</v>
      </c>
      <c r="D123" s="205" t="s">
        <v>207</v>
      </c>
      <c r="E123" s="205" t="s">
        <v>66</v>
      </c>
      <c r="F123" s="205" t="s">
        <v>208</v>
      </c>
      <c r="G123" s="205"/>
      <c r="H123" s="205"/>
      <c r="I123" s="205"/>
      <c r="J123" s="205" t="s">
        <v>209</v>
      </c>
      <c r="K123" s="205" t="s">
        <v>210</v>
      </c>
      <c r="L123" s="205" t="s">
        <v>211</v>
      </c>
      <c r="M123" s="205"/>
      <c r="N123" s="205" t="s">
        <v>187</v>
      </c>
      <c r="O123" s="205"/>
      <c r="P123" s="205"/>
      <c r="Q123" s="206"/>
      <c r="R123" s="207"/>
      <c r="T123" s="105" t="s">
        <v>212</v>
      </c>
      <c r="U123" s="106" t="s">
        <v>48</v>
      </c>
      <c r="V123" s="106" t="s">
        <v>213</v>
      </c>
      <c r="W123" s="106" t="s">
        <v>214</v>
      </c>
      <c r="X123" s="106" t="s">
        <v>215</v>
      </c>
      <c r="Y123" s="106" t="s">
        <v>216</v>
      </c>
      <c r="Z123" s="106" t="s">
        <v>217</v>
      </c>
      <c r="AA123" s="107" t="s">
        <v>218</v>
      </c>
    </row>
    <row r="124" s="1" customFormat="1" ht="29.28" customHeight="1">
      <c r="B124" s="45"/>
      <c r="C124" s="109" t="s">
        <v>184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08">
        <f>BK124</f>
        <v>0</v>
      </c>
      <c r="O124" s="209"/>
      <c r="P124" s="209"/>
      <c r="Q124" s="209"/>
      <c r="R124" s="47"/>
      <c r="T124" s="108"/>
      <c r="U124" s="66"/>
      <c r="V124" s="66"/>
      <c r="W124" s="210">
        <f>W125+W148+W159+W164</f>
        <v>0</v>
      </c>
      <c r="X124" s="66"/>
      <c r="Y124" s="210">
        <f>Y125+Y148+Y159+Y164</f>
        <v>0</v>
      </c>
      <c r="Z124" s="66"/>
      <c r="AA124" s="211">
        <f>AA125+AA148+AA159+AA164</f>
        <v>0</v>
      </c>
      <c r="AT124" s="21" t="s">
        <v>83</v>
      </c>
      <c r="AU124" s="21" t="s">
        <v>189</v>
      </c>
      <c r="BK124" s="212">
        <f>BK125+BK148+BK159+BK164</f>
        <v>0</v>
      </c>
    </row>
    <row r="125" s="10" customFormat="1" ht="37.44001" customHeight="1">
      <c r="B125" s="213"/>
      <c r="C125" s="214"/>
      <c r="D125" s="215" t="s">
        <v>194</v>
      </c>
      <c r="E125" s="215"/>
      <c r="F125" s="215"/>
      <c r="G125" s="215"/>
      <c r="H125" s="215"/>
      <c r="I125" s="215"/>
      <c r="J125" s="215"/>
      <c r="K125" s="215"/>
      <c r="L125" s="215"/>
      <c r="M125" s="215"/>
      <c r="N125" s="216">
        <f>BK125</f>
        <v>0</v>
      </c>
      <c r="O125" s="187"/>
      <c r="P125" s="187"/>
      <c r="Q125" s="187"/>
      <c r="R125" s="217"/>
      <c r="T125" s="218"/>
      <c r="U125" s="214"/>
      <c r="V125" s="214"/>
      <c r="W125" s="219">
        <f>W126+W136+W143</f>
        <v>0</v>
      </c>
      <c r="X125" s="214"/>
      <c r="Y125" s="219">
        <f>Y126+Y136+Y143</f>
        <v>0</v>
      </c>
      <c r="Z125" s="214"/>
      <c r="AA125" s="220">
        <f>AA126+AA136+AA143</f>
        <v>0</v>
      </c>
      <c r="AR125" s="221" t="s">
        <v>93</v>
      </c>
      <c r="AT125" s="222" t="s">
        <v>83</v>
      </c>
      <c r="AU125" s="222" t="s">
        <v>84</v>
      </c>
      <c r="AY125" s="221" t="s">
        <v>219</v>
      </c>
      <c r="BK125" s="223">
        <f>BK126+BK136+BK143</f>
        <v>0</v>
      </c>
    </row>
    <row r="126" s="10" customFormat="1" ht="19.92" customHeight="1">
      <c r="B126" s="213"/>
      <c r="C126" s="214"/>
      <c r="D126" s="224" t="s">
        <v>2310</v>
      </c>
      <c r="E126" s="224"/>
      <c r="F126" s="224"/>
      <c r="G126" s="224"/>
      <c r="H126" s="224"/>
      <c r="I126" s="224"/>
      <c r="J126" s="224"/>
      <c r="K126" s="224"/>
      <c r="L126" s="224"/>
      <c r="M126" s="224"/>
      <c r="N126" s="225">
        <f>BK126</f>
        <v>0</v>
      </c>
      <c r="O126" s="226"/>
      <c r="P126" s="226"/>
      <c r="Q126" s="226"/>
      <c r="R126" s="217"/>
      <c r="T126" s="218"/>
      <c r="U126" s="214"/>
      <c r="V126" s="214"/>
      <c r="W126" s="219">
        <f>SUM(W127:W135)</f>
        <v>0</v>
      </c>
      <c r="X126" s="214"/>
      <c r="Y126" s="219">
        <f>SUM(Y127:Y135)</f>
        <v>0</v>
      </c>
      <c r="Z126" s="214"/>
      <c r="AA126" s="220">
        <f>SUM(AA127:AA135)</f>
        <v>0</v>
      </c>
      <c r="AR126" s="221" t="s">
        <v>93</v>
      </c>
      <c r="AT126" s="222" t="s">
        <v>83</v>
      </c>
      <c r="AU126" s="222" t="s">
        <v>40</v>
      </c>
      <c r="AY126" s="221" t="s">
        <v>219</v>
      </c>
      <c r="BK126" s="223">
        <f>SUM(BK127:BK135)</f>
        <v>0</v>
      </c>
    </row>
    <row r="127" s="1" customFormat="1" ht="16.5" customHeight="1">
      <c r="B127" s="45"/>
      <c r="C127" s="227" t="s">
        <v>40</v>
      </c>
      <c r="D127" s="227" t="s">
        <v>220</v>
      </c>
      <c r="E127" s="228" t="s">
        <v>2316</v>
      </c>
      <c r="F127" s="229" t="s">
        <v>2317</v>
      </c>
      <c r="G127" s="229"/>
      <c r="H127" s="229"/>
      <c r="I127" s="229"/>
      <c r="J127" s="230" t="s">
        <v>372</v>
      </c>
      <c r="K127" s="231">
        <v>6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544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544</v>
      </c>
      <c r="BM127" s="21" t="s">
        <v>2318</v>
      </c>
    </row>
    <row r="128" s="1" customFormat="1" ht="25.5" customHeight="1">
      <c r="B128" s="45"/>
      <c r="C128" s="243" t="s">
        <v>93</v>
      </c>
      <c r="D128" s="243" t="s">
        <v>536</v>
      </c>
      <c r="E128" s="244" t="s">
        <v>2319</v>
      </c>
      <c r="F128" s="245" t="s">
        <v>2320</v>
      </c>
      <c r="G128" s="245"/>
      <c r="H128" s="245"/>
      <c r="I128" s="245"/>
      <c r="J128" s="246" t="s">
        <v>372</v>
      </c>
      <c r="K128" s="247">
        <v>6</v>
      </c>
      <c r="L128" s="248">
        <v>0</v>
      </c>
      <c r="M128" s="249"/>
      <c r="N128" s="250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2321</v>
      </c>
      <c r="AT128" s="21" t="s">
        <v>536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544</v>
      </c>
      <c r="BM128" s="21" t="s">
        <v>2322</v>
      </c>
    </row>
    <row r="129" s="1" customFormat="1" ht="38.25" customHeight="1">
      <c r="B129" s="45"/>
      <c r="C129" s="227" t="s">
        <v>101</v>
      </c>
      <c r="D129" s="227" t="s">
        <v>220</v>
      </c>
      <c r="E129" s="228" t="s">
        <v>2323</v>
      </c>
      <c r="F129" s="229" t="s">
        <v>2324</v>
      </c>
      <c r="G129" s="229"/>
      <c r="H129" s="229"/>
      <c r="I129" s="229"/>
      <c r="J129" s="230" t="s">
        <v>372</v>
      </c>
      <c r="K129" s="231">
        <v>1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544</v>
      </c>
      <c r="AT129" s="21" t="s">
        <v>220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544</v>
      </c>
      <c r="BM129" s="21" t="s">
        <v>2325</v>
      </c>
    </row>
    <row r="130" s="1" customFormat="1" ht="16.5" customHeight="1">
      <c r="B130" s="45"/>
      <c r="C130" s="243" t="s">
        <v>224</v>
      </c>
      <c r="D130" s="243" t="s">
        <v>536</v>
      </c>
      <c r="E130" s="244" t="s">
        <v>2326</v>
      </c>
      <c r="F130" s="245" t="s">
        <v>2327</v>
      </c>
      <c r="G130" s="245"/>
      <c r="H130" s="245"/>
      <c r="I130" s="245"/>
      <c r="J130" s="246" t="s">
        <v>1358</v>
      </c>
      <c r="K130" s="247">
        <v>1</v>
      </c>
      <c r="L130" s="248">
        <v>0</v>
      </c>
      <c r="M130" s="249"/>
      <c r="N130" s="250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2321</v>
      </c>
      <c r="AT130" s="21" t="s">
        <v>536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544</v>
      </c>
      <c r="BM130" s="21" t="s">
        <v>2328</v>
      </c>
    </row>
    <row r="131" s="1" customFormat="1" ht="38.25" customHeight="1">
      <c r="B131" s="45"/>
      <c r="C131" s="227" t="s">
        <v>236</v>
      </c>
      <c r="D131" s="227" t="s">
        <v>220</v>
      </c>
      <c r="E131" s="228" t="s">
        <v>2329</v>
      </c>
      <c r="F131" s="229" t="s">
        <v>2330</v>
      </c>
      <c r="G131" s="229"/>
      <c r="H131" s="229"/>
      <c r="I131" s="229"/>
      <c r="J131" s="230" t="s">
        <v>429</v>
      </c>
      <c r="K131" s="231">
        <v>170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268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268</v>
      </c>
      <c r="BM131" s="21" t="s">
        <v>2331</v>
      </c>
    </row>
    <row r="132" s="1" customFormat="1" ht="25.5" customHeight="1">
      <c r="B132" s="45"/>
      <c r="C132" s="243" t="s">
        <v>241</v>
      </c>
      <c r="D132" s="243" t="s">
        <v>536</v>
      </c>
      <c r="E132" s="244" t="s">
        <v>2332</v>
      </c>
      <c r="F132" s="245" t="s">
        <v>2333</v>
      </c>
      <c r="G132" s="245"/>
      <c r="H132" s="245"/>
      <c r="I132" s="245"/>
      <c r="J132" s="246" t="s">
        <v>429</v>
      </c>
      <c r="K132" s="247">
        <v>170</v>
      </c>
      <c r="L132" s="248">
        <v>0</v>
      </c>
      <c r="M132" s="249"/>
      <c r="N132" s="250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414</v>
      </c>
      <c r="AT132" s="21" t="s">
        <v>536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268</v>
      </c>
      <c r="BM132" s="21" t="s">
        <v>2334</v>
      </c>
    </row>
    <row r="133" s="1" customFormat="1" ht="25.5" customHeight="1">
      <c r="B133" s="45"/>
      <c r="C133" s="227" t="s">
        <v>245</v>
      </c>
      <c r="D133" s="227" t="s">
        <v>220</v>
      </c>
      <c r="E133" s="228" t="s">
        <v>2335</v>
      </c>
      <c r="F133" s="229" t="s">
        <v>2336</v>
      </c>
      <c r="G133" s="229"/>
      <c r="H133" s="229"/>
      <c r="I133" s="229"/>
      <c r="J133" s="230" t="s">
        <v>372</v>
      </c>
      <c r="K133" s="231">
        <v>1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268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268</v>
      </c>
      <c r="BM133" s="21" t="s">
        <v>2337</v>
      </c>
    </row>
    <row r="134" s="1" customFormat="1" ht="25.5" customHeight="1">
      <c r="B134" s="45"/>
      <c r="C134" s="243" t="s">
        <v>249</v>
      </c>
      <c r="D134" s="243" t="s">
        <v>536</v>
      </c>
      <c r="E134" s="244" t="s">
        <v>2338</v>
      </c>
      <c r="F134" s="245" t="s">
        <v>2339</v>
      </c>
      <c r="G134" s="245"/>
      <c r="H134" s="245"/>
      <c r="I134" s="245"/>
      <c r="J134" s="246" t="s">
        <v>372</v>
      </c>
      <c r="K134" s="247">
        <v>4</v>
      </c>
      <c r="L134" s="248">
        <v>0</v>
      </c>
      <c r="M134" s="249"/>
      <c r="N134" s="250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414</v>
      </c>
      <c r="AT134" s="21" t="s">
        <v>536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268</v>
      </c>
      <c r="BM134" s="21" t="s">
        <v>2340</v>
      </c>
    </row>
    <row r="135" s="1" customFormat="1" ht="25.5" customHeight="1">
      <c r="B135" s="45"/>
      <c r="C135" s="243" t="s">
        <v>253</v>
      </c>
      <c r="D135" s="243" t="s">
        <v>536</v>
      </c>
      <c r="E135" s="244" t="s">
        <v>2341</v>
      </c>
      <c r="F135" s="245" t="s">
        <v>2342</v>
      </c>
      <c r="G135" s="245"/>
      <c r="H135" s="245"/>
      <c r="I135" s="245"/>
      <c r="J135" s="246" t="s">
        <v>372</v>
      </c>
      <c r="K135" s="247">
        <v>12</v>
      </c>
      <c r="L135" s="248">
        <v>0</v>
      </c>
      <c r="M135" s="249"/>
      <c r="N135" s="250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414</v>
      </c>
      <c r="AT135" s="21" t="s">
        <v>536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268</v>
      </c>
      <c r="BM135" s="21" t="s">
        <v>2343</v>
      </c>
    </row>
    <row r="136" s="10" customFormat="1" ht="29.88" customHeight="1">
      <c r="B136" s="213"/>
      <c r="C136" s="214"/>
      <c r="D136" s="224" t="s">
        <v>2311</v>
      </c>
      <c r="E136" s="224"/>
      <c r="F136" s="224"/>
      <c r="G136" s="224"/>
      <c r="H136" s="224"/>
      <c r="I136" s="224"/>
      <c r="J136" s="224"/>
      <c r="K136" s="224"/>
      <c r="L136" s="224"/>
      <c r="M136" s="224"/>
      <c r="N136" s="238">
        <f>BK136</f>
        <v>0</v>
      </c>
      <c r="O136" s="239"/>
      <c r="P136" s="239"/>
      <c r="Q136" s="239"/>
      <c r="R136" s="217"/>
      <c r="T136" s="218"/>
      <c r="U136" s="214"/>
      <c r="V136" s="214"/>
      <c r="W136" s="219">
        <f>SUM(W137:W142)</f>
        <v>0</v>
      </c>
      <c r="X136" s="214"/>
      <c r="Y136" s="219">
        <f>SUM(Y137:Y142)</f>
        <v>0</v>
      </c>
      <c r="Z136" s="214"/>
      <c r="AA136" s="220">
        <f>SUM(AA137:AA142)</f>
        <v>0</v>
      </c>
      <c r="AR136" s="221" t="s">
        <v>93</v>
      </c>
      <c r="AT136" s="222" t="s">
        <v>83</v>
      </c>
      <c r="AU136" s="222" t="s">
        <v>40</v>
      </c>
      <c r="AY136" s="221" t="s">
        <v>219</v>
      </c>
      <c r="BK136" s="223">
        <f>SUM(BK137:BK142)</f>
        <v>0</v>
      </c>
    </row>
    <row r="137" s="1" customFormat="1" ht="38.25" customHeight="1">
      <c r="B137" s="45"/>
      <c r="C137" s="227" t="s">
        <v>257</v>
      </c>
      <c r="D137" s="227" t="s">
        <v>220</v>
      </c>
      <c r="E137" s="228" t="s">
        <v>2344</v>
      </c>
      <c r="F137" s="229" t="s">
        <v>2345</v>
      </c>
      <c r="G137" s="229"/>
      <c r="H137" s="229"/>
      <c r="I137" s="229"/>
      <c r="J137" s="230" t="s">
        <v>429</v>
      </c>
      <c r="K137" s="231">
        <v>170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268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268</v>
      </c>
      <c r="BM137" s="21" t="s">
        <v>2346</v>
      </c>
    </row>
    <row r="138" s="1" customFormat="1" ht="25.5" customHeight="1">
      <c r="B138" s="45"/>
      <c r="C138" s="243" t="s">
        <v>261</v>
      </c>
      <c r="D138" s="243" t="s">
        <v>536</v>
      </c>
      <c r="E138" s="244" t="s">
        <v>2347</v>
      </c>
      <c r="F138" s="245" t="s">
        <v>2348</v>
      </c>
      <c r="G138" s="245"/>
      <c r="H138" s="245"/>
      <c r="I138" s="245"/>
      <c r="J138" s="246" t="s">
        <v>429</v>
      </c>
      <c r="K138" s="247">
        <v>170</v>
      </c>
      <c r="L138" s="248">
        <v>0</v>
      </c>
      <c r="M138" s="249"/>
      <c r="N138" s="250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414</v>
      </c>
      <c r="AT138" s="21" t="s">
        <v>536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268</v>
      </c>
      <c r="BM138" s="21" t="s">
        <v>2349</v>
      </c>
    </row>
    <row r="139" s="1" customFormat="1" ht="25.5" customHeight="1">
      <c r="B139" s="45"/>
      <c r="C139" s="227" t="s">
        <v>265</v>
      </c>
      <c r="D139" s="227" t="s">
        <v>220</v>
      </c>
      <c r="E139" s="228" t="s">
        <v>2350</v>
      </c>
      <c r="F139" s="229" t="s">
        <v>2351</v>
      </c>
      <c r="G139" s="229"/>
      <c r="H139" s="229"/>
      <c r="I139" s="229"/>
      <c r="J139" s="230" t="s">
        <v>429</v>
      </c>
      <c r="K139" s="231">
        <v>85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268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268</v>
      </c>
      <c r="BM139" s="21" t="s">
        <v>2352</v>
      </c>
    </row>
    <row r="140" s="1" customFormat="1" ht="25.5" customHeight="1">
      <c r="B140" s="45"/>
      <c r="C140" s="243" t="s">
        <v>270</v>
      </c>
      <c r="D140" s="243" t="s">
        <v>536</v>
      </c>
      <c r="E140" s="244" t="s">
        <v>2353</v>
      </c>
      <c r="F140" s="245" t="s">
        <v>2354</v>
      </c>
      <c r="G140" s="245"/>
      <c r="H140" s="245"/>
      <c r="I140" s="245"/>
      <c r="J140" s="246" t="s">
        <v>429</v>
      </c>
      <c r="K140" s="247">
        <v>85</v>
      </c>
      <c r="L140" s="248">
        <v>0</v>
      </c>
      <c r="M140" s="249"/>
      <c r="N140" s="250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414</v>
      </c>
      <c r="AT140" s="21" t="s">
        <v>536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268</v>
      </c>
      <c r="BM140" s="21" t="s">
        <v>2355</v>
      </c>
    </row>
    <row r="141" s="1" customFormat="1" ht="25.5" customHeight="1">
      <c r="B141" s="45"/>
      <c r="C141" s="227" t="s">
        <v>275</v>
      </c>
      <c r="D141" s="227" t="s">
        <v>220</v>
      </c>
      <c r="E141" s="228" t="s">
        <v>2356</v>
      </c>
      <c r="F141" s="229" t="s">
        <v>2357</v>
      </c>
      <c r="G141" s="229"/>
      <c r="H141" s="229"/>
      <c r="I141" s="229"/>
      <c r="J141" s="230" t="s">
        <v>372</v>
      </c>
      <c r="K141" s="231">
        <v>4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268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268</v>
      </c>
      <c r="BM141" s="21" t="s">
        <v>2358</v>
      </c>
    </row>
    <row r="142" s="1" customFormat="1" ht="38.25" customHeight="1">
      <c r="B142" s="45"/>
      <c r="C142" s="227" t="s">
        <v>11</v>
      </c>
      <c r="D142" s="227" t="s">
        <v>220</v>
      </c>
      <c r="E142" s="228" t="s">
        <v>2359</v>
      </c>
      <c r="F142" s="229" t="s">
        <v>2360</v>
      </c>
      <c r="G142" s="229"/>
      <c r="H142" s="229"/>
      <c r="I142" s="229"/>
      <c r="J142" s="230" t="s">
        <v>372</v>
      </c>
      <c r="K142" s="231">
        <v>2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268</v>
      </c>
      <c r="AT142" s="21" t="s">
        <v>220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2361</v>
      </c>
    </row>
    <row r="143" s="10" customFormat="1" ht="29.88" customHeight="1">
      <c r="B143" s="213"/>
      <c r="C143" s="214"/>
      <c r="D143" s="224" t="s">
        <v>2312</v>
      </c>
      <c r="E143" s="224"/>
      <c r="F143" s="224"/>
      <c r="G143" s="224"/>
      <c r="H143" s="224"/>
      <c r="I143" s="224"/>
      <c r="J143" s="224"/>
      <c r="K143" s="224"/>
      <c r="L143" s="224"/>
      <c r="M143" s="224"/>
      <c r="N143" s="238">
        <f>BK143</f>
        <v>0</v>
      </c>
      <c r="O143" s="239"/>
      <c r="P143" s="239"/>
      <c r="Q143" s="239"/>
      <c r="R143" s="217"/>
      <c r="T143" s="218"/>
      <c r="U143" s="214"/>
      <c r="V143" s="214"/>
      <c r="W143" s="219">
        <f>SUM(W144:W147)</f>
        <v>0</v>
      </c>
      <c r="X143" s="214"/>
      <c r="Y143" s="219">
        <f>SUM(Y144:Y147)</f>
        <v>0</v>
      </c>
      <c r="Z143" s="214"/>
      <c r="AA143" s="220">
        <f>SUM(AA144:AA147)</f>
        <v>0</v>
      </c>
      <c r="AR143" s="221" t="s">
        <v>93</v>
      </c>
      <c r="AT143" s="222" t="s">
        <v>83</v>
      </c>
      <c r="AU143" s="222" t="s">
        <v>40</v>
      </c>
      <c r="AY143" s="221" t="s">
        <v>219</v>
      </c>
      <c r="BK143" s="223">
        <f>SUM(BK144:BK147)</f>
        <v>0</v>
      </c>
    </row>
    <row r="144" s="1" customFormat="1" ht="25.5" customHeight="1">
      <c r="B144" s="45"/>
      <c r="C144" s="227" t="s">
        <v>268</v>
      </c>
      <c r="D144" s="227" t="s">
        <v>220</v>
      </c>
      <c r="E144" s="228" t="s">
        <v>2362</v>
      </c>
      <c r="F144" s="229" t="s">
        <v>2363</v>
      </c>
      <c r="G144" s="229"/>
      <c r="H144" s="229"/>
      <c r="I144" s="229"/>
      <c r="J144" s="230" t="s">
        <v>429</v>
      </c>
      <c r="K144" s="231">
        <v>85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268</v>
      </c>
      <c r="AT144" s="21" t="s">
        <v>220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268</v>
      </c>
      <c r="BM144" s="21" t="s">
        <v>2364</v>
      </c>
    </row>
    <row r="145" s="1" customFormat="1" ht="16.5" customHeight="1">
      <c r="B145" s="45"/>
      <c r="C145" s="243" t="s">
        <v>354</v>
      </c>
      <c r="D145" s="243" t="s">
        <v>536</v>
      </c>
      <c r="E145" s="244" t="s">
        <v>2365</v>
      </c>
      <c r="F145" s="245" t="s">
        <v>2366</v>
      </c>
      <c r="G145" s="245"/>
      <c r="H145" s="245"/>
      <c r="I145" s="245"/>
      <c r="J145" s="246" t="s">
        <v>1079</v>
      </c>
      <c r="K145" s="247">
        <v>85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414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268</v>
      </c>
      <c r="BM145" s="21" t="s">
        <v>2367</v>
      </c>
    </row>
    <row r="146" s="1" customFormat="1" ht="16.5" customHeight="1">
      <c r="B146" s="45"/>
      <c r="C146" s="227" t="s">
        <v>358</v>
      </c>
      <c r="D146" s="227" t="s">
        <v>220</v>
      </c>
      <c r="E146" s="228" t="s">
        <v>2368</v>
      </c>
      <c r="F146" s="229" t="s">
        <v>2369</v>
      </c>
      <c r="G146" s="229"/>
      <c r="H146" s="229"/>
      <c r="I146" s="229"/>
      <c r="J146" s="230" t="s">
        <v>372</v>
      </c>
      <c r="K146" s="231">
        <v>8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268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2370</v>
      </c>
    </row>
    <row r="147" s="1" customFormat="1" ht="38.25" customHeight="1">
      <c r="B147" s="45"/>
      <c r="C147" s="243" t="s">
        <v>362</v>
      </c>
      <c r="D147" s="243" t="s">
        <v>536</v>
      </c>
      <c r="E147" s="244" t="s">
        <v>2371</v>
      </c>
      <c r="F147" s="245" t="s">
        <v>2372</v>
      </c>
      <c r="G147" s="245"/>
      <c r="H147" s="245"/>
      <c r="I147" s="245"/>
      <c r="J147" s="246" t="s">
        <v>372</v>
      </c>
      <c r="K147" s="247">
        <v>8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414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2373</v>
      </c>
    </row>
    <row r="148" s="10" customFormat="1" ht="37.44001" customHeight="1">
      <c r="B148" s="213"/>
      <c r="C148" s="214"/>
      <c r="D148" s="215" t="s">
        <v>2313</v>
      </c>
      <c r="E148" s="215"/>
      <c r="F148" s="215"/>
      <c r="G148" s="215"/>
      <c r="H148" s="215"/>
      <c r="I148" s="215"/>
      <c r="J148" s="215"/>
      <c r="K148" s="215"/>
      <c r="L148" s="215"/>
      <c r="M148" s="215"/>
      <c r="N148" s="240">
        <f>BK148</f>
        <v>0</v>
      </c>
      <c r="O148" s="241"/>
      <c r="P148" s="241"/>
      <c r="Q148" s="241"/>
      <c r="R148" s="217"/>
      <c r="T148" s="218"/>
      <c r="U148" s="214"/>
      <c r="V148" s="214"/>
      <c r="W148" s="219">
        <f>W149</f>
        <v>0</v>
      </c>
      <c r="X148" s="214"/>
      <c r="Y148" s="219">
        <f>Y149</f>
        <v>0</v>
      </c>
      <c r="Z148" s="214"/>
      <c r="AA148" s="220">
        <f>AA149</f>
        <v>0</v>
      </c>
      <c r="AR148" s="221" t="s">
        <v>101</v>
      </c>
      <c r="AT148" s="222" t="s">
        <v>83</v>
      </c>
      <c r="AU148" s="222" t="s">
        <v>84</v>
      </c>
      <c r="AY148" s="221" t="s">
        <v>219</v>
      </c>
      <c r="BK148" s="223">
        <f>BK149</f>
        <v>0</v>
      </c>
    </row>
    <row r="149" s="10" customFormat="1" ht="19.92" customHeight="1">
      <c r="B149" s="213"/>
      <c r="C149" s="214"/>
      <c r="D149" s="224" t="s">
        <v>2314</v>
      </c>
      <c r="E149" s="224"/>
      <c r="F149" s="224"/>
      <c r="G149" s="224"/>
      <c r="H149" s="224"/>
      <c r="I149" s="224"/>
      <c r="J149" s="224"/>
      <c r="K149" s="224"/>
      <c r="L149" s="224"/>
      <c r="M149" s="224"/>
      <c r="N149" s="225">
        <f>BK149</f>
        <v>0</v>
      </c>
      <c r="O149" s="226"/>
      <c r="P149" s="226"/>
      <c r="Q149" s="226"/>
      <c r="R149" s="217"/>
      <c r="T149" s="218"/>
      <c r="U149" s="214"/>
      <c r="V149" s="214"/>
      <c r="W149" s="219">
        <f>SUM(W150:W158)</f>
        <v>0</v>
      </c>
      <c r="X149" s="214"/>
      <c r="Y149" s="219">
        <f>SUM(Y150:Y158)</f>
        <v>0</v>
      </c>
      <c r="Z149" s="214"/>
      <c r="AA149" s="220">
        <f>SUM(AA150:AA158)</f>
        <v>0</v>
      </c>
      <c r="AR149" s="221" t="s">
        <v>101</v>
      </c>
      <c r="AT149" s="222" t="s">
        <v>83</v>
      </c>
      <c r="AU149" s="222" t="s">
        <v>40</v>
      </c>
      <c r="AY149" s="221" t="s">
        <v>219</v>
      </c>
      <c r="BK149" s="223">
        <f>SUM(BK150:BK158)</f>
        <v>0</v>
      </c>
    </row>
    <row r="150" s="1" customFormat="1" ht="25.5" customHeight="1">
      <c r="B150" s="45"/>
      <c r="C150" s="227" t="s">
        <v>366</v>
      </c>
      <c r="D150" s="227" t="s">
        <v>220</v>
      </c>
      <c r="E150" s="228" t="s">
        <v>2374</v>
      </c>
      <c r="F150" s="229" t="s">
        <v>2375</v>
      </c>
      <c r="G150" s="229"/>
      <c r="H150" s="229"/>
      <c r="I150" s="229"/>
      <c r="J150" s="230" t="s">
        <v>2376</v>
      </c>
      <c r="K150" s="231">
        <v>0.071999999999999995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544</v>
      </c>
      <c r="AT150" s="21" t="s">
        <v>220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544</v>
      </c>
      <c r="BM150" s="21" t="s">
        <v>2377</v>
      </c>
    </row>
    <row r="151" s="1" customFormat="1" ht="38.25" customHeight="1">
      <c r="B151" s="45"/>
      <c r="C151" s="227" t="s">
        <v>10</v>
      </c>
      <c r="D151" s="227" t="s">
        <v>220</v>
      </c>
      <c r="E151" s="228" t="s">
        <v>2378</v>
      </c>
      <c r="F151" s="229" t="s">
        <v>2379</v>
      </c>
      <c r="G151" s="229"/>
      <c r="H151" s="229"/>
      <c r="I151" s="229"/>
      <c r="J151" s="230" t="s">
        <v>429</v>
      </c>
      <c r="K151" s="231">
        <v>36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544</v>
      </c>
      <c r="AT151" s="21" t="s">
        <v>220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544</v>
      </c>
      <c r="BM151" s="21" t="s">
        <v>2380</v>
      </c>
    </row>
    <row r="152" s="1" customFormat="1" ht="38.25" customHeight="1">
      <c r="B152" s="45"/>
      <c r="C152" s="227" t="s">
        <v>374</v>
      </c>
      <c r="D152" s="227" t="s">
        <v>220</v>
      </c>
      <c r="E152" s="228" t="s">
        <v>2381</v>
      </c>
      <c r="F152" s="229" t="s">
        <v>2382</v>
      </c>
      <c r="G152" s="229"/>
      <c r="H152" s="229"/>
      <c r="I152" s="229"/>
      <c r="J152" s="230" t="s">
        <v>429</v>
      </c>
      <c r="K152" s="231">
        <v>36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544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544</v>
      </c>
      <c r="BM152" s="21" t="s">
        <v>2383</v>
      </c>
    </row>
    <row r="153" s="1" customFormat="1" ht="38.25" customHeight="1">
      <c r="B153" s="45"/>
      <c r="C153" s="227" t="s">
        <v>378</v>
      </c>
      <c r="D153" s="227" t="s">
        <v>220</v>
      </c>
      <c r="E153" s="228" t="s">
        <v>2384</v>
      </c>
      <c r="F153" s="229" t="s">
        <v>2385</v>
      </c>
      <c r="G153" s="229"/>
      <c r="H153" s="229"/>
      <c r="I153" s="229"/>
      <c r="J153" s="230" t="s">
        <v>372</v>
      </c>
      <c r="K153" s="231">
        <v>1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544</v>
      </c>
      <c r="AT153" s="21" t="s">
        <v>220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544</v>
      </c>
      <c r="BM153" s="21" t="s">
        <v>2386</v>
      </c>
    </row>
    <row r="154" s="1" customFormat="1" ht="38.25" customHeight="1">
      <c r="B154" s="45"/>
      <c r="C154" s="227" t="s">
        <v>382</v>
      </c>
      <c r="D154" s="227" t="s">
        <v>220</v>
      </c>
      <c r="E154" s="228" t="s">
        <v>2387</v>
      </c>
      <c r="F154" s="229" t="s">
        <v>2388</v>
      </c>
      <c r="G154" s="229"/>
      <c r="H154" s="229"/>
      <c r="I154" s="229"/>
      <c r="J154" s="230" t="s">
        <v>429</v>
      </c>
      <c r="K154" s="231">
        <v>72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544</v>
      </c>
      <c r="AT154" s="21" t="s">
        <v>220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544</v>
      </c>
      <c r="BM154" s="21" t="s">
        <v>2389</v>
      </c>
    </row>
    <row r="155" s="1" customFormat="1" ht="16.5" customHeight="1">
      <c r="B155" s="45"/>
      <c r="C155" s="227" t="s">
        <v>386</v>
      </c>
      <c r="D155" s="227" t="s">
        <v>220</v>
      </c>
      <c r="E155" s="228" t="s">
        <v>2390</v>
      </c>
      <c r="F155" s="229" t="s">
        <v>2391</v>
      </c>
      <c r="G155" s="229"/>
      <c r="H155" s="229"/>
      <c r="I155" s="229"/>
      <c r="J155" s="230" t="s">
        <v>429</v>
      </c>
      <c r="K155" s="231">
        <v>72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544</v>
      </c>
      <c r="AT155" s="21" t="s">
        <v>220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544</v>
      </c>
      <c r="BM155" s="21" t="s">
        <v>2392</v>
      </c>
    </row>
    <row r="156" s="1" customFormat="1" ht="25.5" customHeight="1">
      <c r="B156" s="45"/>
      <c r="C156" s="227" t="s">
        <v>390</v>
      </c>
      <c r="D156" s="227" t="s">
        <v>220</v>
      </c>
      <c r="E156" s="228" t="s">
        <v>2393</v>
      </c>
      <c r="F156" s="229" t="s">
        <v>2394</v>
      </c>
      <c r="G156" s="229"/>
      <c r="H156" s="229"/>
      <c r="I156" s="229"/>
      <c r="J156" s="230" t="s">
        <v>231</v>
      </c>
      <c r="K156" s="231">
        <v>32.399999999999999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544</v>
      </c>
      <c r="AT156" s="21" t="s">
        <v>220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544</v>
      </c>
      <c r="BM156" s="21" t="s">
        <v>2395</v>
      </c>
    </row>
    <row r="157" s="1" customFormat="1" ht="25.5" customHeight="1">
      <c r="B157" s="45"/>
      <c r="C157" s="227" t="s">
        <v>394</v>
      </c>
      <c r="D157" s="227" t="s">
        <v>220</v>
      </c>
      <c r="E157" s="228" t="s">
        <v>2396</v>
      </c>
      <c r="F157" s="229" t="s">
        <v>2397</v>
      </c>
      <c r="G157" s="229"/>
      <c r="H157" s="229"/>
      <c r="I157" s="229"/>
      <c r="J157" s="230" t="s">
        <v>223</v>
      </c>
      <c r="K157" s="231">
        <v>72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544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544</v>
      </c>
      <c r="BM157" s="21" t="s">
        <v>2398</v>
      </c>
    </row>
    <row r="158" s="1" customFormat="1" ht="25.5" customHeight="1">
      <c r="B158" s="45"/>
      <c r="C158" s="227" t="s">
        <v>398</v>
      </c>
      <c r="D158" s="227" t="s">
        <v>220</v>
      </c>
      <c r="E158" s="228" t="s">
        <v>2399</v>
      </c>
      <c r="F158" s="229" t="s">
        <v>2400</v>
      </c>
      <c r="G158" s="229"/>
      <c r="H158" s="229"/>
      <c r="I158" s="229"/>
      <c r="J158" s="230" t="s">
        <v>372</v>
      </c>
      <c r="K158" s="231">
        <v>1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544</v>
      </c>
      <c r="AT158" s="21" t="s">
        <v>220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544</v>
      </c>
      <c r="BM158" s="21" t="s">
        <v>2401</v>
      </c>
    </row>
    <row r="159" s="10" customFormat="1" ht="37.44001" customHeight="1">
      <c r="B159" s="213"/>
      <c r="C159" s="214"/>
      <c r="D159" s="215" t="s">
        <v>2315</v>
      </c>
      <c r="E159" s="215"/>
      <c r="F159" s="215"/>
      <c r="G159" s="215"/>
      <c r="H159" s="215"/>
      <c r="I159" s="215"/>
      <c r="J159" s="215"/>
      <c r="K159" s="215"/>
      <c r="L159" s="215"/>
      <c r="M159" s="215"/>
      <c r="N159" s="251">
        <f>BK159</f>
        <v>0</v>
      </c>
      <c r="O159" s="252"/>
      <c r="P159" s="252"/>
      <c r="Q159" s="252"/>
      <c r="R159" s="217"/>
      <c r="T159" s="218"/>
      <c r="U159" s="214"/>
      <c r="V159" s="214"/>
      <c r="W159" s="219">
        <f>SUM(W160:W163)</f>
        <v>0</v>
      </c>
      <c r="X159" s="214"/>
      <c r="Y159" s="219">
        <f>SUM(Y160:Y163)</f>
        <v>0</v>
      </c>
      <c r="Z159" s="214"/>
      <c r="AA159" s="220">
        <f>SUM(AA160:AA163)</f>
        <v>0</v>
      </c>
      <c r="AR159" s="221" t="s">
        <v>224</v>
      </c>
      <c r="AT159" s="222" t="s">
        <v>83</v>
      </c>
      <c r="AU159" s="222" t="s">
        <v>84</v>
      </c>
      <c r="AY159" s="221" t="s">
        <v>219</v>
      </c>
      <c r="BK159" s="223">
        <f>SUM(BK160:BK163)</f>
        <v>0</v>
      </c>
    </row>
    <row r="160" s="1" customFormat="1" ht="16.5" customHeight="1">
      <c r="B160" s="45"/>
      <c r="C160" s="243" t="s">
        <v>402</v>
      </c>
      <c r="D160" s="243" t="s">
        <v>536</v>
      </c>
      <c r="E160" s="244" t="s">
        <v>2402</v>
      </c>
      <c r="F160" s="245" t="s">
        <v>2403</v>
      </c>
      <c r="G160" s="245"/>
      <c r="H160" s="245"/>
      <c r="I160" s="245"/>
      <c r="J160" s="246" t="s">
        <v>273</v>
      </c>
      <c r="K160" s="253">
        <v>0</v>
      </c>
      <c r="L160" s="248">
        <v>0</v>
      </c>
      <c r="M160" s="249"/>
      <c r="N160" s="250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2404</v>
      </c>
      <c r="AT160" s="21" t="s">
        <v>536</v>
      </c>
      <c r="AU160" s="21" t="s">
        <v>40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2404</v>
      </c>
      <c r="BM160" s="21" t="s">
        <v>2405</v>
      </c>
    </row>
    <row r="161" s="1" customFormat="1" ht="16.5" customHeight="1">
      <c r="B161" s="45"/>
      <c r="C161" s="243" t="s">
        <v>406</v>
      </c>
      <c r="D161" s="243" t="s">
        <v>536</v>
      </c>
      <c r="E161" s="244" t="s">
        <v>2406</v>
      </c>
      <c r="F161" s="245" t="s">
        <v>2407</v>
      </c>
      <c r="G161" s="245"/>
      <c r="H161" s="245"/>
      <c r="I161" s="245"/>
      <c r="J161" s="246" t="s">
        <v>273</v>
      </c>
      <c r="K161" s="253">
        <v>0</v>
      </c>
      <c r="L161" s="248">
        <v>0</v>
      </c>
      <c r="M161" s="249"/>
      <c r="N161" s="250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2404</v>
      </c>
      <c r="AT161" s="21" t="s">
        <v>536</v>
      </c>
      <c r="AU161" s="21" t="s">
        <v>40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2404</v>
      </c>
      <c r="BM161" s="21" t="s">
        <v>2408</v>
      </c>
    </row>
    <row r="162" s="1" customFormat="1" ht="16.5" customHeight="1">
      <c r="B162" s="45"/>
      <c r="C162" s="243" t="s">
        <v>410</v>
      </c>
      <c r="D162" s="243" t="s">
        <v>536</v>
      </c>
      <c r="E162" s="244" t="s">
        <v>2409</v>
      </c>
      <c r="F162" s="245" t="s">
        <v>2410</v>
      </c>
      <c r="G162" s="245"/>
      <c r="H162" s="245"/>
      <c r="I162" s="245"/>
      <c r="J162" s="246" t="s">
        <v>372</v>
      </c>
      <c r="K162" s="247">
        <v>1</v>
      </c>
      <c r="L162" s="248">
        <v>0</v>
      </c>
      <c r="M162" s="249"/>
      <c r="N162" s="250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2404</v>
      </c>
      <c r="AT162" s="21" t="s">
        <v>536</v>
      </c>
      <c r="AU162" s="21" t="s">
        <v>40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2404</v>
      </c>
      <c r="BM162" s="21" t="s">
        <v>2411</v>
      </c>
    </row>
    <row r="163" s="1" customFormat="1" ht="16.5" customHeight="1">
      <c r="B163" s="45"/>
      <c r="C163" s="227" t="s">
        <v>414</v>
      </c>
      <c r="D163" s="227" t="s">
        <v>220</v>
      </c>
      <c r="E163" s="228" t="s">
        <v>2412</v>
      </c>
      <c r="F163" s="229" t="s">
        <v>2413</v>
      </c>
      <c r="G163" s="229"/>
      <c r="H163" s="229"/>
      <c r="I163" s="229"/>
      <c r="J163" s="230" t="s">
        <v>372</v>
      </c>
      <c r="K163" s="231">
        <v>1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2404</v>
      </c>
      <c r="AT163" s="21" t="s">
        <v>220</v>
      </c>
      <c r="AU163" s="21" t="s">
        <v>40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2404</v>
      </c>
      <c r="BM163" s="21" t="s">
        <v>2414</v>
      </c>
    </row>
    <row r="164" s="1" customFormat="1" ht="49.92" customHeight="1">
      <c r="B164" s="45"/>
      <c r="C164" s="46"/>
      <c r="D164" s="215" t="s">
        <v>282</v>
      </c>
      <c r="E164" s="46"/>
      <c r="F164" s="46"/>
      <c r="G164" s="46"/>
      <c r="H164" s="46"/>
      <c r="I164" s="46"/>
      <c r="J164" s="46"/>
      <c r="K164" s="46"/>
      <c r="L164" s="46"/>
      <c r="M164" s="46"/>
      <c r="N164" s="240">
        <f>BK164</f>
        <v>0</v>
      </c>
      <c r="O164" s="241"/>
      <c r="P164" s="241"/>
      <c r="Q164" s="241"/>
      <c r="R164" s="47"/>
      <c r="T164" s="201"/>
      <c r="U164" s="71"/>
      <c r="V164" s="71"/>
      <c r="W164" s="71"/>
      <c r="X164" s="71"/>
      <c r="Y164" s="71"/>
      <c r="Z164" s="71"/>
      <c r="AA164" s="73"/>
      <c r="AT164" s="21" t="s">
        <v>83</v>
      </c>
      <c r="AU164" s="21" t="s">
        <v>84</v>
      </c>
      <c r="AY164" s="21" t="s">
        <v>283</v>
      </c>
      <c r="BK164" s="152">
        <v>0</v>
      </c>
    </row>
    <row r="165" s="1" customFormat="1" ht="6.96" customHeight="1">
      <c r="B165" s="74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</row>
  </sheetData>
  <sheetProtection sheet="1" formatColumns="0" formatRows="0" objects="1" scenarios="1" spinCount="10" saltValue="yRXzI0uaSAtBr8cbmo0ffpQLNvDmpn5zVURtgz/VzV5caIIaRUXqpr5poqUo5DiwW/OV1w3DgSHbEKvjzOHcPw==" hashValue="AR2QTMTczdtKQP23tLmL1PARqcqX+AAaLre2syufgQbbKnQe3InjgX7uR76Axo5v9zCqyj/yWVJk6FBH/ZF9DQ==" algorithmName="SHA-512" password="CC35"/>
  <mergeCells count="177">
    <mergeCell ref="F163:I163"/>
    <mergeCell ref="F162:I162"/>
    <mergeCell ref="L163:M163"/>
    <mergeCell ref="L162:M162"/>
    <mergeCell ref="N156:Q156"/>
    <mergeCell ref="N155:Q155"/>
    <mergeCell ref="N157:Q157"/>
    <mergeCell ref="N158:Q158"/>
    <mergeCell ref="N160:Q160"/>
    <mergeCell ref="N161:Q161"/>
    <mergeCell ref="N162:Q162"/>
    <mergeCell ref="N163:Q163"/>
    <mergeCell ref="N159:Q159"/>
    <mergeCell ref="N164:Q164"/>
    <mergeCell ref="N154:Q154"/>
    <mergeCell ref="N153:Q153"/>
    <mergeCell ref="F144:I144"/>
    <mergeCell ref="F146:I146"/>
    <mergeCell ref="F145:I145"/>
    <mergeCell ref="F147:I147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60:I160"/>
    <mergeCell ref="F161:I161"/>
    <mergeCell ref="L144:M144"/>
    <mergeCell ref="L146:M146"/>
    <mergeCell ref="L145:M145"/>
    <mergeCell ref="L147:M147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60:M160"/>
    <mergeCell ref="L161:M161"/>
    <mergeCell ref="N152:Q152"/>
    <mergeCell ref="N150:Q150"/>
    <mergeCell ref="N151:Q151"/>
    <mergeCell ref="N149:Q149"/>
    <mergeCell ref="N136:Q136"/>
    <mergeCell ref="N137:Q137"/>
    <mergeCell ref="N142:Q142"/>
    <mergeCell ref="N138:Q138"/>
    <mergeCell ref="N139:Q139"/>
    <mergeCell ref="N140:Q140"/>
    <mergeCell ref="N141:Q141"/>
    <mergeCell ref="N144:Q144"/>
    <mergeCell ref="N145:Q145"/>
    <mergeCell ref="N146:Q146"/>
    <mergeCell ref="N147:Q147"/>
    <mergeCell ref="N143:Q143"/>
    <mergeCell ref="N148:Q14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F128:I128"/>
    <mergeCell ref="F132:I132"/>
    <mergeCell ref="F131:I131"/>
    <mergeCell ref="F129:I129"/>
    <mergeCell ref="F130:I130"/>
    <mergeCell ref="F133:I133"/>
    <mergeCell ref="F134:I134"/>
    <mergeCell ref="F135:I135"/>
    <mergeCell ref="F137:I137"/>
    <mergeCell ref="F138:I138"/>
    <mergeCell ref="F139:I139"/>
    <mergeCell ref="F140:I140"/>
    <mergeCell ref="F141:I141"/>
    <mergeCell ref="F142:I142"/>
    <mergeCell ref="L128:M128"/>
    <mergeCell ref="L134:M134"/>
    <mergeCell ref="L129:M129"/>
    <mergeCell ref="L130:M130"/>
    <mergeCell ref="L131:M131"/>
    <mergeCell ref="L132:M132"/>
    <mergeCell ref="L133:M133"/>
    <mergeCell ref="L135:M135"/>
    <mergeCell ref="L137:M137"/>
    <mergeCell ref="L138:M138"/>
    <mergeCell ref="L139:M139"/>
    <mergeCell ref="L140:M140"/>
    <mergeCell ref="L141:M141"/>
    <mergeCell ref="L142:M142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175</v>
      </c>
      <c r="G1" s="14"/>
      <c r="H1" s="162" t="s">
        <v>176</v>
      </c>
      <c r="I1" s="162"/>
      <c r="J1" s="162"/>
      <c r="K1" s="162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120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93</v>
      </c>
    </row>
    <row r="4" ht="36.96" customHeight="1">
      <c r="B4" s="25"/>
      <c r="C4" s="26" t="s">
        <v>180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63" t="str">
        <f>'Rekapitulace stavby'!K6</f>
        <v>Dobruška - objekt výuky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181</v>
      </c>
      <c r="E7" s="30"/>
      <c r="F7" s="163" t="s">
        <v>284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183</v>
      </c>
      <c r="E8" s="46"/>
      <c r="F8" s="35" t="s">
        <v>2415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21</v>
      </c>
      <c r="E9" s="46"/>
      <c r="F9" s="32" t="s">
        <v>22</v>
      </c>
      <c r="G9" s="46"/>
      <c r="H9" s="46"/>
      <c r="I9" s="46"/>
      <c r="J9" s="46"/>
      <c r="K9" s="46"/>
      <c r="L9" s="46"/>
      <c r="M9" s="37" t="s">
        <v>23</v>
      </c>
      <c r="N9" s="46"/>
      <c r="O9" s="32" t="s">
        <v>22</v>
      </c>
      <c r="P9" s="46"/>
      <c r="Q9" s="46"/>
      <c r="R9" s="47"/>
    </row>
    <row r="10" s="1" customFormat="1" ht="14.4" customHeight="1">
      <c r="B10" s="45"/>
      <c r="C10" s="46"/>
      <c r="D10" s="37" t="s">
        <v>24</v>
      </c>
      <c r="E10" s="46"/>
      <c r="F10" s="32" t="s">
        <v>25</v>
      </c>
      <c r="G10" s="46"/>
      <c r="H10" s="46"/>
      <c r="I10" s="46"/>
      <c r="J10" s="46"/>
      <c r="K10" s="46"/>
      <c r="L10" s="46"/>
      <c r="M10" s="37" t="s">
        <v>26</v>
      </c>
      <c r="N10" s="46"/>
      <c r="O10" s="164" t="str">
        <f>'Rekapitulace stavby'!AN8</f>
        <v>5. 3. 2018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28</v>
      </c>
      <c r="E12" s="46"/>
      <c r="F12" s="46"/>
      <c r="G12" s="46"/>
      <c r="H12" s="46"/>
      <c r="I12" s="46"/>
      <c r="J12" s="46"/>
      <c r="K12" s="46"/>
      <c r="L12" s="46"/>
      <c r="M12" s="37" t="s">
        <v>29</v>
      </c>
      <c r="N12" s="46"/>
      <c r="O12" s="32" t="s">
        <v>30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31</v>
      </c>
      <c r="F13" s="46"/>
      <c r="G13" s="46"/>
      <c r="H13" s="46"/>
      <c r="I13" s="46"/>
      <c r="J13" s="46"/>
      <c r="K13" s="46"/>
      <c r="L13" s="46"/>
      <c r="M13" s="37" t="s">
        <v>32</v>
      </c>
      <c r="N13" s="46"/>
      <c r="O13" s="32" t="s">
        <v>22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33</v>
      </c>
      <c r="E15" s="46"/>
      <c r="F15" s="46"/>
      <c r="G15" s="46"/>
      <c r="H15" s="46"/>
      <c r="I15" s="46"/>
      <c r="J15" s="46"/>
      <c r="K15" s="46"/>
      <c r="L15" s="46"/>
      <c r="M15" s="37" t="s">
        <v>29</v>
      </c>
      <c r="N15" s="46"/>
      <c r="O15" s="38" t="str">
        <f>IF('Rekapitulace stavby'!AN13="","",'Rekapitulace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IF('Rekapitulace stavby'!E14="","",'Rekapitulace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32</v>
      </c>
      <c r="N16" s="46"/>
      <c r="O16" s="38" t="str">
        <f>IF('Rekapitulace stavby'!AN14="","",'Rekapitulace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35</v>
      </c>
      <c r="E18" s="46"/>
      <c r="F18" s="46"/>
      <c r="G18" s="46"/>
      <c r="H18" s="46"/>
      <c r="I18" s="46"/>
      <c r="J18" s="46"/>
      <c r="K18" s="46"/>
      <c r="L18" s="46"/>
      <c r="M18" s="37" t="s">
        <v>29</v>
      </c>
      <c r="N18" s="46"/>
      <c r="O18" s="32" t="s">
        <v>36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37</v>
      </c>
      <c r="F19" s="46"/>
      <c r="G19" s="46"/>
      <c r="H19" s="46"/>
      <c r="I19" s="46"/>
      <c r="J19" s="46"/>
      <c r="K19" s="46"/>
      <c r="L19" s="46"/>
      <c r="M19" s="37" t="s">
        <v>32</v>
      </c>
      <c r="N19" s="46"/>
      <c r="O19" s="32" t="s">
        <v>38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41</v>
      </c>
      <c r="E21" s="46"/>
      <c r="F21" s="46"/>
      <c r="G21" s="46"/>
      <c r="H21" s="46"/>
      <c r="I21" s="46"/>
      <c r="J21" s="46"/>
      <c r="K21" s="46"/>
      <c r="L21" s="46"/>
      <c r="M21" s="37" t="s">
        <v>29</v>
      </c>
      <c r="N21" s="46"/>
      <c r="O21" s="32" t="s">
        <v>36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32</v>
      </c>
      <c r="N22" s="46"/>
      <c r="O22" s="32" t="s">
        <v>38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43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85.5" customHeight="1">
      <c r="B25" s="45"/>
      <c r="C25" s="46"/>
      <c r="D25" s="46"/>
      <c r="E25" s="41" t="s">
        <v>44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184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169</v>
      </c>
      <c r="E29" s="46"/>
      <c r="F29" s="46"/>
      <c r="G29" s="46"/>
      <c r="H29" s="46"/>
      <c r="I29" s="46"/>
      <c r="J29" s="46"/>
      <c r="K29" s="46"/>
      <c r="L29" s="46"/>
      <c r="M29" s="44">
        <f>N98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47</v>
      </c>
      <c r="E31" s="46"/>
      <c r="F31" s="46"/>
      <c r="G31" s="46"/>
      <c r="H31" s="46"/>
      <c r="I31" s="46"/>
      <c r="J31" s="46"/>
      <c r="K31" s="46"/>
      <c r="L31" s="46"/>
      <c r="M31" s="168">
        <f>ROUND(M28+M29,0)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48</v>
      </c>
      <c r="E33" s="53" t="s">
        <v>49</v>
      </c>
      <c r="F33" s="54">
        <v>0.20999999999999999</v>
      </c>
      <c r="G33" s="169" t="s">
        <v>50</v>
      </c>
      <c r="H33" s="170">
        <f>(SUM(BE98:BE105)+SUM(BE124:BE294))</f>
        <v>0</v>
      </c>
      <c r="I33" s="46"/>
      <c r="J33" s="46"/>
      <c r="K33" s="46"/>
      <c r="L33" s="46"/>
      <c r="M33" s="170">
        <f>ROUND((SUM(BE98:BE105)+SUM(BE124:BE294)), 0)*F33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51</v>
      </c>
      <c r="F34" s="54">
        <v>0.14999999999999999</v>
      </c>
      <c r="G34" s="169" t="s">
        <v>50</v>
      </c>
      <c r="H34" s="170">
        <f>(SUM(BF98:BF105)+SUM(BF124:BF294))</f>
        <v>0</v>
      </c>
      <c r="I34" s="46"/>
      <c r="J34" s="46"/>
      <c r="K34" s="46"/>
      <c r="L34" s="46"/>
      <c r="M34" s="170">
        <f>ROUND((SUM(BF98:BF105)+SUM(BF124:BF294)), 0)*F34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52</v>
      </c>
      <c r="F35" s="54">
        <v>0.20999999999999999</v>
      </c>
      <c r="G35" s="169" t="s">
        <v>50</v>
      </c>
      <c r="H35" s="170">
        <f>(SUM(BG98:BG105)+SUM(BG124:BG294))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53</v>
      </c>
      <c r="F36" s="54">
        <v>0.14999999999999999</v>
      </c>
      <c r="G36" s="169" t="s">
        <v>50</v>
      </c>
      <c r="H36" s="170">
        <f>(SUM(BH98:BH105)+SUM(BH124:BH294))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54</v>
      </c>
      <c r="F37" s="54">
        <v>0</v>
      </c>
      <c r="G37" s="169" t="s">
        <v>50</v>
      </c>
      <c r="H37" s="170">
        <f>(SUM(BI98:BI105)+SUM(BI124:BI294))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55</v>
      </c>
      <c r="E39" s="102"/>
      <c r="F39" s="102"/>
      <c r="G39" s="172" t="s">
        <v>56</v>
      </c>
      <c r="H39" s="173" t="s">
        <v>57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58</v>
      </c>
      <c r="E50" s="66"/>
      <c r="F50" s="66"/>
      <c r="G50" s="66"/>
      <c r="H50" s="67"/>
      <c r="I50" s="46"/>
      <c r="J50" s="65" t="s">
        <v>59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60</v>
      </c>
      <c r="E59" s="71"/>
      <c r="F59" s="71"/>
      <c r="G59" s="72" t="s">
        <v>61</v>
      </c>
      <c r="H59" s="73"/>
      <c r="I59" s="46"/>
      <c r="J59" s="70" t="s">
        <v>60</v>
      </c>
      <c r="K59" s="71"/>
      <c r="L59" s="71"/>
      <c r="M59" s="71"/>
      <c r="N59" s="72" t="s">
        <v>61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62</v>
      </c>
      <c r="E61" s="66"/>
      <c r="F61" s="66"/>
      <c r="G61" s="66"/>
      <c r="H61" s="67"/>
      <c r="I61" s="46"/>
      <c r="J61" s="65" t="s">
        <v>63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60</v>
      </c>
      <c r="E70" s="71"/>
      <c r="F70" s="71"/>
      <c r="G70" s="72" t="s">
        <v>61</v>
      </c>
      <c r="H70" s="73"/>
      <c r="I70" s="46"/>
      <c r="J70" s="70" t="s">
        <v>60</v>
      </c>
      <c r="K70" s="71"/>
      <c r="L70" s="71"/>
      <c r="M70" s="71"/>
      <c r="N70" s="72" t="s">
        <v>61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185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19</v>
      </c>
      <c r="D78" s="46"/>
      <c r="E78" s="46"/>
      <c r="F78" s="163" t="str">
        <f>F6</f>
        <v>Dobruška - objekt výuky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181</v>
      </c>
      <c r="D79" s="30"/>
      <c r="E79" s="30"/>
      <c r="F79" s="163" t="s">
        <v>284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183</v>
      </c>
      <c r="D80" s="46"/>
      <c r="E80" s="46"/>
      <c r="F80" s="86" t="str">
        <f>F8</f>
        <v>006 - Elektroinstalace - silnoproud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24</v>
      </c>
      <c r="D82" s="46"/>
      <c r="E82" s="46"/>
      <c r="F82" s="32" t="str">
        <f>F10</f>
        <v>Dobruška</v>
      </c>
      <c r="G82" s="46"/>
      <c r="H82" s="46"/>
      <c r="I82" s="46"/>
      <c r="J82" s="46"/>
      <c r="K82" s="37" t="s">
        <v>26</v>
      </c>
      <c r="L82" s="46"/>
      <c r="M82" s="89" t="str">
        <f>IF(O10="","",O10)</f>
        <v>5. 3. 2018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28</v>
      </c>
      <c r="D84" s="46"/>
      <c r="E84" s="46"/>
      <c r="F84" s="32" t="str">
        <f>E13</f>
        <v>SŠ - Podorlické vzdělávací centrum Dobruška</v>
      </c>
      <c r="G84" s="46"/>
      <c r="H84" s="46"/>
      <c r="I84" s="46"/>
      <c r="J84" s="46"/>
      <c r="K84" s="37" t="s">
        <v>35</v>
      </c>
      <c r="L84" s="46"/>
      <c r="M84" s="32" t="str">
        <f>E19</f>
        <v>ApA Architektonicko-projekt.ateliér Vamberk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33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41</v>
      </c>
      <c r="L85" s="46"/>
      <c r="M85" s="32" t="str">
        <f>E22</f>
        <v>ApA Architektonicko-projekt.ateliér Vamberk s.r.o.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186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187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188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N124</f>
        <v>0</v>
      </c>
      <c r="O89" s="183"/>
      <c r="P89" s="183"/>
      <c r="Q89" s="183"/>
      <c r="R89" s="47"/>
      <c r="T89" s="179"/>
      <c r="U89" s="179"/>
      <c r="AU89" s="21" t="s">
        <v>189</v>
      </c>
    </row>
    <row r="90" s="7" customFormat="1" ht="24.96" customHeight="1">
      <c r="B90" s="184"/>
      <c r="C90" s="185"/>
      <c r="D90" s="186" t="s">
        <v>194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N125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2311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N126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2312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N143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2416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N179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2417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N241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2418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N265</f>
        <v>0</v>
      </c>
      <c r="O95" s="133"/>
      <c r="P95" s="133"/>
      <c r="Q95" s="133"/>
      <c r="R95" s="191"/>
      <c r="T95" s="192"/>
      <c r="U95" s="192"/>
    </row>
    <row r="96" s="7" customFormat="1" ht="24.96" customHeight="1">
      <c r="B96" s="184"/>
      <c r="C96" s="185"/>
      <c r="D96" s="186" t="s">
        <v>2315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7">
        <f>N292</f>
        <v>0</v>
      </c>
      <c r="O96" s="185"/>
      <c r="P96" s="185"/>
      <c r="Q96" s="185"/>
      <c r="R96" s="188"/>
      <c r="T96" s="189"/>
      <c r="U96" s="189"/>
    </row>
    <row r="97" s="1" customFormat="1" ht="21.84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T97" s="179"/>
      <c r="U97" s="179"/>
    </row>
    <row r="98" s="1" customFormat="1" ht="29.28" customHeight="1">
      <c r="B98" s="45"/>
      <c r="C98" s="182" t="s">
        <v>197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83">
        <f>ROUND(N99+N100+N101+N102+N103+N104,0)</f>
        <v>0</v>
      </c>
      <c r="O98" s="193"/>
      <c r="P98" s="193"/>
      <c r="Q98" s="193"/>
      <c r="R98" s="47"/>
      <c r="T98" s="194"/>
      <c r="U98" s="195" t="s">
        <v>48</v>
      </c>
    </row>
    <row r="99" s="1" customFormat="1" ht="18" customHeight="1">
      <c r="B99" s="45"/>
      <c r="C99" s="46"/>
      <c r="D99" s="153" t="s">
        <v>198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ROUND(N89*T99,0)</f>
        <v>0</v>
      </c>
      <c r="O99" s="135"/>
      <c r="P99" s="135"/>
      <c r="Q99" s="135"/>
      <c r="R99" s="47"/>
      <c r="S99" s="196"/>
      <c r="T99" s="197"/>
      <c r="U99" s="198" t="s">
        <v>49</v>
      </c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9" t="s">
        <v>162</v>
      </c>
      <c r="AZ99" s="196"/>
      <c r="BA99" s="196"/>
      <c r="BB99" s="196"/>
      <c r="BC99" s="196"/>
      <c r="BD99" s="196"/>
      <c r="BE99" s="200">
        <f>IF(U99="základní",N99,0)</f>
        <v>0</v>
      </c>
      <c r="BF99" s="200">
        <f>IF(U99="snížená",N99,0)</f>
        <v>0</v>
      </c>
      <c r="BG99" s="200">
        <f>IF(U99="zákl. přenesená",N99,0)</f>
        <v>0</v>
      </c>
      <c r="BH99" s="200">
        <f>IF(U99="sníž. přenesená",N99,0)</f>
        <v>0</v>
      </c>
      <c r="BI99" s="200">
        <f>IF(U99="nulová",N99,0)</f>
        <v>0</v>
      </c>
      <c r="BJ99" s="199" t="s">
        <v>40</v>
      </c>
      <c r="BK99" s="196"/>
      <c r="BL99" s="196"/>
      <c r="BM99" s="196"/>
    </row>
    <row r="100" s="1" customFormat="1" ht="18" customHeight="1">
      <c r="B100" s="45"/>
      <c r="C100" s="46"/>
      <c r="D100" s="153" t="s">
        <v>199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ROUND(N89*T100,0)</f>
        <v>0</v>
      </c>
      <c r="O100" s="135"/>
      <c r="P100" s="135"/>
      <c r="Q100" s="135"/>
      <c r="R100" s="47"/>
      <c r="S100" s="196"/>
      <c r="T100" s="197"/>
      <c r="U100" s="198" t="s">
        <v>49</v>
      </c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9" t="s">
        <v>162</v>
      </c>
      <c r="AZ100" s="196"/>
      <c r="BA100" s="196"/>
      <c r="BB100" s="196"/>
      <c r="BC100" s="196"/>
      <c r="BD100" s="196"/>
      <c r="BE100" s="200">
        <f>IF(U100="základní",N100,0)</f>
        <v>0</v>
      </c>
      <c r="BF100" s="200">
        <f>IF(U100="snížená",N100,0)</f>
        <v>0</v>
      </c>
      <c r="BG100" s="200">
        <f>IF(U100="zákl. přenesená",N100,0)</f>
        <v>0</v>
      </c>
      <c r="BH100" s="200">
        <f>IF(U100="sníž. přenesená",N100,0)</f>
        <v>0</v>
      </c>
      <c r="BI100" s="200">
        <f>IF(U100="nulová",N100,0)</f>
        <v>0</v>
      </c>
      <c r="BJ100" s="199" t="s">
        <v>40</v>
      </c>
      <c r="BK100" s="196"/>
      <c r="BL100" s="196"/>
      <c r="BM100" s="196"/>
    </row>
    <row r="101" s="1" customFormat="1" ht="18" customHeight="1">
      <c r="B101" s="45"/>
      <c r="C101" s="46"/>
      <c r="D101" s="153" t="s">
        <v>200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ROUND(N89*T101,0)</f>
        <v>0</v>
      </c>
      <c r="O101" s="135"/>
      <c r="P101" s="135"/>
      <c r="Q101" s="135"/>
      <c r="R101" s="47"/>
      <c r="S101" s="196"/>
      <c r="T101" s="197"/>
      <c r="U101" s="198" t="s">
        <v>49</v>
      </c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9" t="s">
        <v>162</v>
      </c>
      <c r="AZ101" s="196"/>
      <c r="BA101" s="196"/>
      <c r="BB101" s="196"/>
      <c r="BC101" s="196"/>
      <c r="BD101" s="196"/>
      <c r="BE101" s="200">
        <f>IF(U101="základní",N101,0)</f>
        <v>0</v>
      </c>
      <c r="BF101" s="200">
        <f>IF(U101="snížená",N101,0)</f>
        <v>0</v>
      </c>
      <c r="BG101" s="200">
        <f>IF(U101="zákl. přenesená",N101,0)</f>
        <v>0</v>
      </c>
      <c r="BH101" s="200">
        <f>IF(U101="sníž. přenesená",N101,0)</f>
        <v>0</v>
      </c>
      <c r="BI101" s="200">
        <f>IF(U101="nulová",N101,0)</f>
        <v>0</v>
      </c>
      <c r="BJ101" s="199" t="s">
        <v>40</v>
      </c>
      <c r="BK101" s="196"/>
      <c r="BL101" s="196"/>
      <c r="BM101" s="196"/>
    </row>
    <row r="102" s="1" customFormat="1" ht="18" customHeight="1">
      <c r="B102" s="45"/>
      <c r="C102" s="46"/>
      <c r="D102" s="153" t="s">
        <v>201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ROUND(N89*T102,0)</f>
        <v>0</v>
      </c>
      <c r="O102" s="135"/>
      <c r="P102" s="135"/>
      <c r="Q102" s="135"/>
      <c r="R102" s="47"/>
      <c r="S102" s="196"/>
      <c r="T102" s="197"/>
      <c r="U102" s="198" t="s">
        <v>49</v>
      </c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9" t="s">
        <v>162</v>
      </c>
      <c r="AZ102" s="196"/>
      <c r="BA102" s="196"/>
      <c r="BB102" s="196"/>
      <c r="BC102" s="196"/>
      <c r="BD102" s="196"/>
      <c r="BE102" s="200">
        <f>IF(U102="základní",N102,0)</f>
        <v>0</v>
      </c>
      <c r="BF102" s="200">
        <f>IF(U102="snížená",N102,0)</f>
        <v>0</v>
      </c>
      <c r="BG102" s="200">
        <f>IF(U102="zákl. přenesená",N102,0)</f>
        <v>0</v>
      </c>
      <c r="BH102" s="200">
        <f>IF(U102="sníž. přenesená",N102,0)</f>
        <v>0</v>
      </c>
      <c r="BI102" s="200">
        <f>IF(U102="nulová",N102,0)</f>
        <v>0</v>
      </c>
      <c r="BJ102" s="199" t="s">
        <v>40</v>
      </c>
      <c r="BK102" s="196"/>
      <c r="BL102" s="196"/>
      <c r="BM102" s="196"/>
    </row>
    <row r="103" s="1" customFormat="1" ht="18" customHeight="1">
      <c r="B103" s="45"/>
      <c r="C103" s="46"/>
      <c r="D103" s="153" t="s">
        <v>202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ROUND(N89*T103,0)</f>
        <v>0</v>
      </c>
      <c r="O103" s="135"/>
      <c r="P103" s="135"/>
      <c r="Q103" s="135"/>
      <c r="R103" s="47"/>
      <c r="S103" s="196"/>
      <c r="T103" s="197"/>
      <c r="U103" s="198" t="s">
        <v>49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9" t="s">
        <v>162</v>
      </c>
      <c r="AZ103" s="196"/>
      <c r="BA103" s="196"/>
      <c r="BB103" s="196"/>
      <c r="BC103" s="196"/>
      <c r="BD103" s="196"/>
      <c r="BE103" s="200">
        <f>IF(U103="základní",N103,0)</f>
        <v>0</v>
      </c>
      <c r="BF103" s="200">
        <f>IF(U103="snížená",N103,0)</f>
        <v>0</v>
      </c>
      <c r="BG103" s="200">
        <f>IF(U103="zákl. přenesená",N103,0)</f>
        <v>0</v>
      </c>
      <c r="BH103" s="200">
        <f>IF(U103="sníž. přenesená",N103,0)</f>
        <v>0</v>
      </c>
      <c r="BI103" s="200">
        <f>IF(U103="nulová",N103,0)</f>
        <v>0</v>
      </c>
      <c r="BJ103" s="199" t="s">
        <v>40</v>
      </c>
      <c r="BK103" s="196"/>
      <c r="BL103" s="196"/>
      <c r="BM103" s="196"/>
    </row>
    <row r="104" s="1" customFormat="1" ht="18" customHeight="1">
      <c r="B104" s="45"/>
      <c r="C104" s="46"/>
      <c r="D104" s="147" t="s">
        <v>203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148">
        <f>ROUND(N89*T104,0)</f>
        <v>0</v>
      </c>
      <c r="O104" s="135"/>
      <c r="P104" s="135"/>
      <c r="Q104" s="135"/>
      <c r="R104" s="47"/>
      <c r="S104" s="196"/>
      <c r="T104" s="201"/>
      <c r="U104" s="202" t="s">
        <v>49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9" t="s">
        <v>204</v>
      </c>
      <c r="AZ104" s="196"/>
      <c r="BA104" s="196"/>
      <c r="BB104" s="196"/>
      <c r="BC104" s="196"/>
      <c r="BD104" s="196"/>
      <c r="BE104" s="200">
        <f>IF(U104="základní",N104,0)</f>
        <v>0</v>
      </c>
      <c r="BF104" s="200">
        <f>IF(U104="snížená",N104,0)</f>
        <v>0</v>
      </c>
      <c r="BG104" s="200">
        <f>IF(U104="zákl. přenesená",N104,0)</f>
        <v>0</v>
      </c>
      <c r="BH104" s="200">
        <f>IF(U104="sníž. přenesená",N104,0)</f>
        <v>0</v>
      </c>
      <c r="BI104" s="200">
        <f>IF(U104="nulová",N104,0)</f>
        <v>0</v>
      </c>
      <c r="BJ104" s="199" t="s">
        <v>40</v>
      </c>
      <c r="BK104" s="196"/>
      <c r="BL104" s="196"/>
      <c r="BM104" s="196"/>
    </row>
    <row r="105" s="1" customForma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58" t="s">
        <v>174</v>
      </c>
      <c r="D106" s="159"/>
      <c r="E106" s="159"/>
      <c r="F106" s="159"/>
      <c r="G106" s="159"/>
      <c r="H106" s="159"/>
      <c r="I106" s="159"/>
      <c r="J106" s="159"/>
      <c r="K106" s="159"/>
      <c r="L106" s="160">
        <f>ROUND(SUM(N89+N98),0)</f>
        <v>0</v>
      </c>
      <c r="M106" s="160"/>
      <c r="N106" s="160"/>
      <c r="O106" s="160"/>
      <c r="P106" s="160"/>
      <c r="Q106" s="160"/>
      <c r="R106" s="47"/>
      <c r="T106" s="179"/>
      <c r="U106" s="179"/>
    </row>
    <row r="107" s="1" customFormat="1" ht="6.96" customHeight="1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T107" s="179"/>
      <c r="U107" s="179"/>
    </row>
    <row r="111" s="1" customFormat="1" ht="6.96" customHeight="1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</row>
    <row r="112" s="1" customFormat="1" ht="36.96" customHeight="1">
      <c r="B112" s="45"/>
      <c r="C112" s="26" t="s">
        <v>205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30" customHeight="1">
      <c r="B114" s="45"/>
      <c r="C114" s="37" t="s">
        <v>19</v>
      </c>
      <c r="D114" s="46"/>
      <c r="E114" s="46"/>
      <c r="F114" s="163" t="str">
        <f>F6</f>
        <v>Dobruška - objekt výuky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6"/>
      <c r="R114" s="47"/>
    </row>
    <row r="115" ht="30" customHeight="1">
      <c r="B115" s="25"/>
      <c r="C115" s="37" t="s">
        <v>181</v>
      </c>
      <c r="D115" s="30"/>
      <c r="E115" s="30"/>
      <c r="F115" s="163" t="s">
        <v>284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s="1" customFormat="1" ht="36.96" customHeight="1">
      <c r="B116" s="45"/>
      <c r="C116" s="84" t="s">
        <v>183</v>
      </c>
      <c r="D116" s="46"/>
      <c r="E116" s="46"/>
      <c r="F116" s="86" t="str">
        <f>F8</f>
        <v>006 - Elektroinstalace - silnoproud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18" customHeight="1">
      <c r="B118" s="45"/>
      <c r="C118" s="37" t="s">
        <v>24</v>
      </c>
      <c r="D118" s="46"/>
      <c r="E118" s="46"/>
      <c r="F118" s="32" t="str">
        <f>F10</f>
        <v>Dobruška</v>
      </c>
      <c r="G118" s="46"/>
      <c r="H118" s="46"/>
      <c r="I118" s="46"/>
      <c r="J118" s="46"/>
      <c r="K118" s="37" t="s">
        <v>26</v>
      </c>
      <c r="L118" s="46"/>
      <c r="M118" s="89" t="str">
        <f>IF(O10="","",O10)</f>
        <v>5. 3. 2018</v>
      </c>
      <c r="N118" s="89"/>
      <c r="O118" s="89"/>
      <c r="P118" s="89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>
      <c r="B120" s="45"/>
      <c r="C120" s="37" t="s">
        <v>28</v>
      </c>
      <c r="D120" s="46"/>
      <c r="E120" s="46"/>
      <c r="F120" s="32" t="str">
        <f>E13</f>
        <v>SŠ - Podorlické vzdělávací centrum Dobruška</v>
      </c>
      <c r="G120" s="46"/>
      <c r="H120" s="46"/>
      <c r="I120" s="46"/>
      <c r="J120" s="46"/>
      <c r="K120" s="37" t="s">
        <v>35</v>
      </c>
      <c r="L120" s="46"/>
      <c r="M120" s="32" t="str">
        <f>E19</f>
        <v>ApA Architektonicko-projekt.ateliér Vamberk s.r.o.</v>
      </c>
      <c r="N120" s="32"/>
      <c r="O120" s="32"/>
      <c r="P120" s="32"/>
      <c r="Q120" s="32"/>
      <c r="R120" s="47"/>
    </row>
    <row r="121" s="1" customFormat="1" ht="14.4" customHeight="1">
      <c r="B121" s="45"/>
      <c r="C121" s="37" t="s">
        <v>33</v>
      </c>
      <c r="D121" s="46"/>
      <c r="E121" s="46"/>
      <c r="F121" s="32" t="str">
        <f>IF(E16="","",E16)</f>
        <v>Vyplň údaj</v>
      </c>
      <c r="G121" s="46"/>
      <c r="H121" s="46"/>
      <c r="I121" s="46"/>
      <c r="J121" s="46"/>
      <c r="K121" s="37" t="s">
        <v>41</v>
      </c>
      <c r="L121" s="46"/>
      <c r="M121" s="32" t="str">
        <f>E22</f>
        <v>ApA Architektonicko-projekt.ateliér Vamberk s.r.o.</v>
      </c>
      <c r="N121" s="32"/>
      <c r="O121" s="32"/>
      <c r="P121" s="32"/>
      <c r="Q121" s="32"/>
      <c r="R121" s="47"/>
    </row>
    <row r="122" s="1" customFormat="1" ht="10.32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9" customFormat="1" ht="29.28" customHeight="1">
      <c r="B123" s="203"/>
      <c r="C123" s="204" t="s">
        <v>206</v>
      </c>
      <c r="D123" s="205" t="s">
        <v>207</v>
      </c>
      <c r="E123" s="205" t="s">
        <v>66</v>
      </c>
      <c r="F123" s="205" t="s">
        <v>208</v>
      </c>
      <c r="G123" s="205"/>
      <c r="H123" s="205"/>
      <c r="I123" s="205"/>
      <c r="J123" s="205" t="s">
        <v>209</v>
      </c>
      <c r="K123" s="205" t="s">
        <v>210</v>
      </c>
      <c r="L123" s="205" t="s">
        <v>211</v>
      </c>
      <c r="M123" s="205"/>
      <c r="N123" s="205" t="s">
        <v>187</v>
      </c>
      <c r="O123" s="205"/>
      <c r="P123" s="205"/>
      <c r="Q123" s="206"/>
      <c r="R123" s="207"/>
      <c r="T123" s="105" t="s">
        <v>212</v>
      </c>
      <c r="U123" s="106" t="s">
        <v>48</v>
      </c>
      <c r="V123" s="106" t="s">
        <v>213</v>
      </c>
      <c r="W123" s="106" t="s">
        <v>214</v>
      </c>
      <c r="X123" s="106" t="s">
        <v>215</v>
      </c>
      <c r="Y123" s="106" t="s">
        <v>216</v>
      </c>
      <c r="Z123" s="106" t="s">
        <v>217</v>
      </c>
      <c r="AA123" s="107" t="s">
        <v>218</v>
      </c>
    </row>
    <row r="124" s="1" customFormat="1" ht="29.28" customHeight="1">
      <c r="B124" s="45"/>
      <c r="C124" s="109" t="s">
        <v>184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08">
        <f>BK124</f>
        <v>0</v>
      </c>
      <c r="O124" s="209"/>
      <c r="P124" s="209"/>
      <c r="Q124" s="209"/>
      <c r="R124" s="47"/>
      <c r="T124" s="108"/>
      <c r="U124" s="66"/>
      <c r="V124" s="66"/>
      <c r="W124" s="210">
        <f>W125+W292+W295</f>
        <v>0</v>
      </c>
      <c r="X124" s="66"/>
      <c r="Y124" s="210">
        <f>Y125+Y292+Y295</f>
        <v>0</v>
      </c>
      <c r="Z124" s="66"/>
      <c r="AA124" s="211">
        <f>AA125+AA292+AA295</f>
        <v>0</v>
      </c>
      <c r="AT124" s="21" t="s">
        <v>83</v>
      </c>
      <c r="AU124" s="21" t="s">
        <v>189</v>
      </c>
      <c r="BK124" s="212">
        <f>BK125+BK292+BK295</f>
        <v>0</v>
      </c>
    </row>
    <row r="125" s="10" customFormat="1" ht="37.44001" customHeight="1">
      <c r="B125" s="213"/>
      <c r="C125" s="214"/>
      <c r="D125" s="215" t="s">
        <v>194</v>
      </c>
      <c r="E125" s="215"/>
      <c r="F125" s="215"/>
      <c r="G125" s="215"/>
      <c r="H125" s="215"/>
      <c r="I125" s="215"/>
      <c r="J125" s="215"/>
      <c r="K125" s="215"/>
      <c r="L125" s="215"/>
      <c r="M125" s="215"/>
      <c r="N125" s="216">
        <f>BK125</f>
        <v>0</v>
      </c>
      <c r="O125" s="187"/>
      <c r="P125" s="187"/>
      <c r="Q125" s="187"/>
      <c r="R125" s="217"/>
      <c r="T125" s="218"/>
      <c r="U125" s="214"/>
      <c r="V125" s="214"/>
      <c r="W125" s="219">
        <f>W126+W143+W179+W241+W265</f>
        <v>0</v>
      </c>
      <c r="X125" s="214"/>
      <c r="Y125" s="219">
        <f>Y126+Y143+Y179+Y241+Y265</f>
        <v>0</v>
      </c>
      <c r="Z125" s="214"/>
      <c r="AA125" s="220">
        <f>AA126+AA143+AA179+AA241+AA265</f>
        <v>0</v>
      </c>
      <c r="AR125" s="221" t="s">
        <v>93</v>
      </c>
      <c r="AT125" s="222" t="s">
        <v>83</v>
      </c>
      <c r="AU125" s="222" t="s">
        <v>84</v>
      </c>
      <c r="AY125" s="221" t="s">
        <v>219</v>
      </c>
      <c r="BK125" s="223">
        <f>BK126+BK143+BK179+BK241+BK265</f>
        <v>0</v>
      </c>
    </row>
    <row r="126" s="10" customFormat="1" ht="19.92" customHeight="1">
      <c r="B126" s="213"/>
      <c r="C126" s="214"/>
      <c r="D126" s="224" t="s">
        <v>2311</v>
      </c>
      <c r="E126" s="224"/>
      <c r="F126" s="224"/>
      <c r="G126" s="224"/>
      <c r="H126" s="224"/>
      <c r="I126" s="224"/>
      <c r="J126" s="224"/>
      <c r="K126" s="224"/>
      <c r="L126" s="224"/>
      <c r="M126" s="224"/>
      <c r="N126" s="225">
        <f>BK126</f>
        <v>0</v>
      </c>
      <c r="O126" s="226"/>
      <c r="P126" s="226"/>
      <c r="Q126" s="226"/>
      <c r="R126" s="217"/>
      <c r="T126" s="218"/>
      <c r="U126" s="214"/>
      <c r="V126" s="214"/>
      <c r="W126" s="219">
        <f>SUM(W127:W142)</f>
        <v>0</v>
      </c>
      <c r="X126" s="214"/>
      <c r="Y126" s="219">
        <f>SUM(Y127:Y142)</f>
        <v>0</v>
      </c>
      <c r="Z126" s="214"/>
      <c r="AA126" s="220">
        <f>SUM(AA127:AA142)</f>
        <v>0</v>
      </c>
      <c r="AR126" s="221" t="s">
        <v>93</v>
      </c>
      <c r="AT126" s="222" t="s">
        <v>83</v>
      </c>
      <c r="AU126" s="222" t="s">
        <v>40</v>
      </c>
      <c r="AY126" s="221" t="s">
        <v>219</v>
      </c>
      <c r="BK126" s="223">
        <f>SUM(BK127:BK142)</f>
        <v>0</v>
      </c>
    </row>
    <row r="127" s="1" customFormat="1" ht="25.5" customHeight="1">
      <c r="B127" s="45"/>
      <c r="C127" s="227" t="s">
        <v>40</v>
      </c>
      <c r="D127" s="227" t="s">
        <v>220</v>
      </c>
      <c r="E127" s="228" t="s">
        <v>2419</v>
      </c>
      <c r="F127" s="229" t="s">
        <v>2420</v>
      </c>
      <c r="G127" s="229"/>
      <c r="H127" s="229"/>
      <c r="I127" s="229"/>
      <c r="J127" s="230" t="s">
        <v>372</v>
      </c>
      <c r="K127" s="231">
        <v>3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22</v>
      </c>
      <c r="U127" s="55" t="s">
        <v>49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268</v>
      </c>
      <c r="AT127" s="21" t="s">
        <v>220</v>
      </c>
      <c r="AU127" s="21" t="s">
        <v>93</v>
      </c>
      <c r="AY127" s="21" t="s">
        <v>219</v>
      </c>
      <c r="BE127" s="152">
        <f>IF(U127="základní",N127,0)</f>
        <v>0</v>
      </c>
      <c r="BF127" s="152">
        <f>IF(U127="snížená",N127,0)</f>
        <v>0</v>
      </c>
      <c r="BG127" s="152">
        <f>IF(U127="zákl. přenesená",N127,0)</f>
        <v>0</v>
      </c>
      <c r="BH127" s="152">
        <f>IF(U127="sníž. přenesená",N127,0)</f>
        <v>0</v>
      </c>
      <c r="BI127" s="152">
        <f>IF(U127="nulová",N127,0)</f>
        <v>0</v>
      </c>
      <c r="BJ127" s="21" t="s">
        <v>40</v>
      </c>
      <c r="BK127" s="152">
        <f>ROUND(L127*K127,2)</f>
        <v>0</v>
      </c>
      <c r="BL127" s="21" t="s">
        <v>268</v>
      </c>
      <c r="BM127" s="21" t="s">
        <v>2421</v>
      </c>
    </row>
    <row r="128" s="1" customFormat="1" ht="16.5" customHeight="1">
      <c r="B128" s="45"/>
      <c r="C128" s="243" t="s">
        <v>93</v>
      </c>
      <c r="D128" s="243" t="s">
        <v>536</v>
      </c>
      <c r="E128" s="244" t="s">
        <v>2409</v>
      </c>
      <c r="F128" s="245" t="s">
        <v>2422</v>
      </c>
      <c r="G128" s="245"/>
      <c r="H128" s="245"/>
      <c r="I128" s="245"/>
      <c r="J128" s="246" t="s">
        <v>372</v>
      </c>
      <c r="K128" s="247">
        <v>1</v>
      </c>
      <c r="L128" s="248">
        <v>0</v>
      </c>
      <c r="M128" s="249"/>
      <c r="N128" s="250">
        <f>ROUND(L128*K128,2)</f>
        <v>0</v>
      </c>
      <c r="O128" s="234"/>
      <c r="P128" s="234"/>
      <c r="Q128" s="234"/>
      <c r="R128" s="47"/>
      <c r="T128" s="235" t="s">
        <v>22</v>
      </c>
      <c r="U128" s="55" t="s">
        <v>49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414</v>
      </c>
      <c r="AT128" s="21" t="s">
        <v>536</v>
      </c>
      <c r="AU128" s="21" t="s">
        <v>93</v>
      </c>
      <c r="AY128" s="21" t="s">
        <v>219</v>
      </c>
      <c r="BE128" s="152">
        <f>IF(U128="základní",N128,0)</f>
        <v>0</v>
      </c>
      <c r="BF128" s="152">
        <f>IF(U128="snížená",N128,0)</f>
        <v>0</v>
      </c>
      <c r="BG128" s="152">
        <f>IF(U128="zákl. přenesená",N128,0)</f>
        <v>0</v>
      </c>
      <c r="BH128" s="152">
        <f>IF(U128="sníž. přenesená",N128,0)</f>
        <v>0</v>
      </c>
      <c r="BI128" s="152">
        <f>IF(U128="nulová",N128,0)</f>
        <v>0</v>
      </c>
      <c r="BJ128" s="21" t="s">
        <v>40</v>
      </c>
      <c r="BK128" s="152">
        <f>ROUND(L128*K128,2)</f>
        <v>0</v>
      </c>
      <c r="BL128" s="21" t="s">
        <v>268</v>
      </c>
      <c r="BM128" s="21" t="s">
        <v>2423</v>
      </c>
    </row>
    <row r="129" s="1" customFormat="1" ht="16.5" customHeight="1">
      <c r="B129" s="45"/>
      <c r="C129" s="243" t="s">
        <v>101</v>
      </c>
      <c r="D129" s="243" t="s">
        <v>536</v>
      </c>
      <c r="E129" s="244" t="s">
        <v>2424</v>
      </c>
      <c r="F129" s="245" t="s">
        <v>2425</v>
      </c>
      <c r="G129" s="245"/>
      <c r="H129" s="245"/>
      <c r="I129" s="245"/>
      <c r="J129" s="246" t="s">
        <v>372</v>
      </c>
      <c r="K129" s="247">
        <v>1</v>
      </c>
      <c r="L129" s="248">
        <v>0</v>
      </c>
      <c r="M129" s="249"/>
      <c r="N129" s="250">
        <f>ROUND(L129*K129,2)</f>
        <v>0</v>
      </c>
      <c r="O129" s="234"/>
      <c r="P129" s="234"/>
      <c r="Q129" s="234"/>
      <c r="R129" s="47"/>
      <c r="T129" s="235" t="s">
        <v>22</v>
      </c>
      <c r="U129" s="55" t="s">
        <v>49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414</v>
      </c>
      <c r="AT129" s="21" t="s">
        <v>536</v>
      </c>
      <c r="AU129" s="21" t="s">
        <v>93</v>
      </c>
      <c r="AY129" s="21" t="s">
        <v>219</v>
      </c>
      <c r="BE129" s="152">
        <f>IF(U129="základní",N129,0)</f>
        <v>0</v>
      </c>
      <c r="BF129" s="152">
        <f>IF(U129="snížená",N129,0)</f>
        <v>0</v>
      </c>
      <c r="BG129" s="152">
        <f>IF(U129="zákl. přenesená",N129,0)</f>
        <v>0</v>
      </c>
      <c r="BH129" s="152">
        <f>IF(U129="sníž. přenesená",N129,0)</f>
        <v>0</v>
      </c>
      <c r="BI129" s="152">
        <f>IF(U129="nulová",N129,0)</f>
        <v>0</v>
      </c>
      <c r="BJ129" s="21" t="s">
        <v>40</v>
      </c>
      <c r="BK129" s="152">
        <f>ROUND(L129*K129,2)</f>
        <v>0</v>
      </c>
      <c r="BL129" s="21" t="s">
        <v>268</v>
      </c>
      <c r="BM129" s="21" t="s">
        <v>2426</v>
      </c>
    </row>
    <row r="130" s="1" customFormat="1" ht="16.5" customHeight="1">
      <c r="B130" s="45"/>
      <c r="C130" s="243" t="s">
        <v>224</v>
      </c>
      <c r="D130" s="243" t="s">
        <v>536</v>
      </c>
      <c r="E130" s="244" t="s">
        <v>2427</v>
      </c>
      <c r="F130" s="245" t="s">
        <v>2428</v>
      </c>
      <c r="G130" s="245"/>
      <c r="H130" s="245"/>
      <c r="I130" s="245"/>
      <c r="J130" s="246" t="s">
        <v>372</v>
      </c>
      <c r="K130" s="247">
        <v>1</v>
      </c>
      <c r="L130" s="248">
        <v>0</v>
      </c>
      <c r="M130" s="249"/>
      <c r="N130" s="250">
        <f>ROUND(L130*K130,2)</f>
        <v>0</v>
      </c>
      <c r="O130" s="234"/>
      <c r="P130" s="234"/>
      <c r="Q130" s="234"/>
      <c r="R130" s="47"/>
      <c r="T130" s="235" t="s">
        <v>22</v>
      </c>
      <c r="U130" s="55" t="s">
        <v>49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414</v>
      </c>
      <c r="AT130" s="21" t="s">
        <v>536</v>
      </c>
      <c r="AU130" s="21" t="s">
        <v>93</v>
      </c>
      <c r="AY130" s="21" t="s">
        <v>219</v>
      </c>
      <c r="BE130" s="152">
        <f>IF(U130="základní",N130,0)</f>
        <v>0</v>
      </c>
      <c r="BF130" s="152">
        <f>IF(U130="snížená",N130,0)</f>
        <v>0</v>
      </c>
      <c r="BG130" s="152">
        <f>IF(U130="zákl. přenesená",N130,0)</f>
        <v>0</v>
      </c>
      <c r="BH130" s="152">
        <f>IF(U130="sníž. přenesená",N130,0)</f>
        <v>0</v>
      </c>
      <c r="BI130" s="152">
        <f>IF(U130="nulová",N130,0)</f>
        <v>0</v>
      </c>
      <c r="BJ130" s="21" t="s">
        <v>40</v>
      </c>
      <c r="BK130" s="152">
        <f>ROUND(L130*K130,2)</f>
        <v>0</v>
      </c>
      <c r="BL130" s="21" t="s">
        <v>268</v>
      </c>
      <c r="BM130" s="21" t="s">
        <v>2429</v>
      </c>
    </row>
    <row r="131" s="1" customFormat="1" ht="25.5" customHeight="1">
      <c r="B131" s="45"/>
      <c r="C131" s="227" t="s">
        <v>236</v>
      </c>
      <c r="D131" s="227" t="s">
        <v>220</v>
      </c>
      <c r="E131" s="228" t="s">
        <v>2430</v>
      </c>
      <c r="F131" s="229" t="s">
        <v>2431</v>
      </c>
      <c r="G131" s="229"/>
      <c r="H131" s="229"/>
      <c r="I131" s="229"/>
      <c r="J131" s="230" t="s">
        <v>372</v>
      </c>
      <c r="K131" s="231">
        <v>1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22</v>
      </c>
      <c r="U131" s="55" t="s">
        <v>49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268</v>
      </c>
      <c r="AT131" s="21" t="s">
        <v>220</v>
      </c>
      <c r="AU131" s="21" t="s">
        <v>93</v>
      </c>
      <c r="AY131" s="21" t="s">
        <v>219</v>
      </c>
      <c r="BE131" s="152">
        <f>IF(U131="základní",N131,0)</f>
        <v>0</v>
      </c>
      <c r="BF131" s="152">
        <f>IF(U131="snížená",N131,0)</f>
        <v>0</v>
      </c>
      <c r="BG131" s="152">
        <f>IF(U131="zákl. přenesená",N131,0)</f>
        <v>0</v>
      </c>
      <c r="BH131" s="152">
        <f>IF(U131="sníž. přenesená",N131,0)</f>
        <v>0</v>
      </c>
      <c r="BI131" s="152">
        <f>IF(U131="nulová",N131,0)</f>
        <v>0</v>
      </c>
      <c r="BJ131" s="21" t="s">
        <v>40</v>
      </c>
      <c r="BK131" s="152">
        <f>ROUND(L131*K131,2)</f>
        <v>0</v>
      </c>
      <c r="BL131" s="21" t="s">
        <v>268</v>
      </c>
      <c r="BM131" s="21" t="s">
        <v>2432</v>
      </c>
    </row>
    <row r="132" s="1" customFormat="1" ht="16.5" customHeight="1">
      <c r="B132" s="45"/>
      <c r="C132" s="243" t="s">
        <v>241</v>
      </c>
      <c r="D132" s="243" t="s">
        <v>536</v>
      </c>
      <c r="E132" s="244" t="s">
        <v>2412</v>
      </c>
      <c r="F132" s="245" t="s">
        <v>2433</v>
      </c>
      <c r="G132" s="245"/>
      <c r="H132" s="245"/>
      <c r="I132" s="245"/>
      <c r="J132" s="246" t="s">
        <v>372</v>
      </c>
      <c r="K132" s="247">
        <v>1</v>
      </c>
      <c r="L132" s="248">
        <v>0</v>
      </c>
      <c r="M132" s="249"/>
      <c r="N132" s="250">
        <f>ROUND(L132*K132,2)</f>
        <v>0</v>
      </c>
      <c r="O132" s="234"/>
      <c r="P132" s="234"/>
      <c r="Q132" s="234"/>
      <c r="R132" s="47"/>
      <c r="T132" s="235" t="s">
        <v>22</v>
      </c>
      <c r="U132" s="55" t="s">
        <v>49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414</v>
      </c>
      <c r="AT132" s="21" t="s">
        <v>536</v>
      </c>
      <c r="AU132" s="21" t="s">
        <v>93</v>
      </c>
      <c r="AY132" s="21" t="s">
        <v>219</v>
      </c>
      <c r="BE132" s="152">
        <f>IF(U132="základní",N132,0)</f>
        <v>0</v>
      </c>
      <c r="BF132" s="152">
        <f>IF(U132="snížená",N132,0)</f>
        <v>0</v>
      </c>
      <c r="BG132" s="152">
        <f>IF(U132="zákl. přenesená",N132,0)</f>
        <v>0</v>
      </c>
      <c r="BH132" s="152">
        <f>IF(U132="sníž. přenesená",N132,0)</f>
        <v>0</v>
      </c>
      <c r="BI132" s="152">
        <f>IF(U132="nulová",N132,0)</f>
        <v>0</v>
      </c>
      <c r="BJ132" s="21" t="s">
        <v>40</v>
      </c>
      <c r="BK132" s="152">
        <f>ROUND(L132*K132,2)</f>
        <v>0</v>
      </c>
      <c r="BL132" s="21" t="s">
        <v>268</v>
      </c>
      <c r="BM132" s="21" t="s">
        <v>2434</v>
      </c>
    </row>
    <row r="133" s="1" customFormat="1" ht="25.5" customHeight="1">
      <c r="B133" s="45"/>
      <c r="C133" s="227" t="s">
        <v>245</v>
      </c>
      <c r="D133" s="227" t="s">
        <v>220</v>
      </c>
      <c r="E133" s="228" t="s">
        <v>2435</v>
      </c>
      <c r="F133" s="229" t="s">
        <v>2436</v>
      </c>
      <c r="G133" s="229"/>
      <c r="H133" s="229"/>
      <c r="I133" s="229"/>
      <c r="J133" s="230" t="s">
        <v>372</v>
      </c>
      <c r="K133" s="231">
        <v>1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22</v>
      </c>
      <c r="U133" s="55" t="s">
        <v>49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268</v>
      </c>
      <c r="AT133" s="21" t="s">
        <v>220</v>
      </c>
      <c r="AU133" s="21" t="s">
        <v>93</v>
      </c>
      <c r="AY133" s="21" t="s">
        <v>219</v>
      </c>
      <c r="BE133" s="152">
        <f>IF(U133="základní",N133,0)</f>
        <v>0</v>
      </c>
      <c r="BF133" s="152">
        <f>IF(U133="snížená",N133,0)</f>
        <v>0</v>
      </c>
      <c r="BG133" s="152">
        <f>IF(U133="zákl. přenesená",N133,0)</f>
        <v>0</v>
      </c>
      <c r="BH133" s="152">
        <f>IF(U133="sníž. přenesená",N133,0)</f>
        <v>0</v>
      </c>
      <c r="BI133" s="152">
        <f>IF(U133="nulová",N133,0)</f>
        <v>0</v>
      </c>
      <c r="BJ133" s="21" t="s">
        <v>40</v>
      </c>
      <c r="BK133" s="152">
        <f>ROUND(L133*K133,2)</f>
        <v>0</v>
      </c>
      <c r="BL133" s="21" t="s">
        <v>268</v>
      </c>
      <c r="BM133" s="21" t="s">
        <v>2437</v>
      </c>
    </row>
    <row r="134" s="1" customFormat="1" ht="16.5" customHeight="1">
      <c r="B134" s="45"/>
      <c r="C134" s="243" t="s">
        <v>249</v>
      </c>
      <c r="D134" s="243" t="s">
        <v>536</v>
      </c>
      <c r="E134" s="244" t="s">
        <v>2438</v>
      </c>
      <c r="F134" s="245" t="s">
        <v>2439</v>
      </c>
      <c r="G134" s="245"/>
      <c r="H134" s="245"/>
      <c r="I134" s="245"/>
      <c r="J134" s="246" t="s">
        <v>372</v>
      </c>
      <c r="K134" s="247">
        <v>1</v>
      </c>
      <c r="L134" s="248">
        <v>0</v>
      </c>
      <c r="M134" s="249"/>
      <c r="N134" s="250">
        <f>ROUND(L134*K134,2)</f>
        <v>0</v>
      </c>
      <c r="O134" s="234"/>
      <c r="P134" s="234"/>
      <c r="Q134" s="234"/>
      <c r="R134" s="47"/>
      <c r="T134" s="235" t="s">
        <v>22</v>
      </c>
      <c r="U134" s="55" t="s">
        <v>49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414</v>
      </c>
      <c r="AT134" s="21" t="s">
        <v>536</v>
      </c>
      <c r="AU134" s="21" t="s">
        <v>93</v>
      </c>
      <c r="AY134" s="21" t="s">
        <v>219</v>
      </c>
      <c r="BE134" s="152">
        <f>IF(U134="základní",N134,0)</f>
        <v>0</v>
      </c>
      <c r="BF134" s="152">
        <f>IF(U134="snížená",N134,0)</f>
        <v>0</v>
      </c>
      <c r="BG134" s="152">
        <f>IF(U134="zákl. přenesená",N134,0)</f>
        <v>0</v>
      </c>
      <c r="BH134" s="152">
        <f>IF(U134="sníž. přenesená",N134,0)</f>
        <v>0</v>
      </c>
      <c r="BI134" s="152">
        <f>IF(U134="nulová",N134,0)</f>
        <v>0</v>
      </c>
      <c r="BJ134" s="21" t="s">
        <v>40</v>
      </c>
      <c r="BK134" s="152">
        <f>ROUND(L134*K134,2)</f>
        <v>0</v>
      </c>
      <c r="BL134" s="21" t="s">
        <v>268</v>
      </c>
      <c r="BM134" s="21" t="s">
        <v>2440</v>
      </c>
    </row>
    <row r="135" s="1" customFormat="1" ht="25.5" customHeight="1">
      <c r="B135" s="45"/>
      <c r="C135" s="227" t="s">
        <v>253</v>
      </c>
      <c r="D135" s="227" t="s">
        <v>220</v>
      </c>
      <c r="E135" s="228" t="s">
        <v>2441</v>
      </c>
      <c r="F135" s="229" t="s">
        <v>2442</v>
      </c>
      <c r="G135" s="229"/>
      <c r="H135" s="229"/>
      <c r="I135" s="229"/>
      <c r="J135" s="230" t="s">
        <v>372</v>
      </c>
      <c r="K135" s="231">
        <v>1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22</v>
      </c>
      <c r="U135" s="55" t="s">
        <v>49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268</v>
      </c>
      <c r="AT135" s="21" t="s">
        <v>220</v>
      </c>
      <c r="AU135" s="21" t="s">
        <v>93</v>
      </c>
      <c r="AY135" s="21" t="s">
        <v>219</v>
      </c>
      <c r="BE135" s="152">
        <f>IF(U135="základní",N135,0)</f>
        <v>0</v>
      </c>
      <c r="BF135" s="152">
        <f>IF(U135="snížená",N135,0)</f>
        <v>0</v>
      </c>
      <c r="BG135" s="152">
        <f>IF(U135="zákl. přenesená",N135,0)</f>
        <v>0</v>
      </c>
      <c r="BH135" s="152">
        <f>IF(U135="sníž. přenesená",N135,0)</f>
        <v>0</v>
      </c>
      <c r="BI135" s="152">
        <f>IF(U135="nulová",N135,0)</f>
        <v>0</v>
      </c>
      <c r="BJ135" s="21" t="s">
        <v>40</v>
      </c>
      <c r="BK135" s="152">
        <f>ROUND(L135*K135,2)</f>
        <v>0</v>
      </c>
      <c r="BL135" s="21" t="s">
        <v>268</v>
      </c>
      <c r="BM135" s="21" t="s">
        <v>2443</v>
      </c>
    </row>
    <row r="136" s="1" customFormat="1" ht="16.5" customHeight="1">
      <c r="B136" s="45"/>
      <c r="C136" s="243" t="s">
        <v>257</v>
      </c>
      <c r="D136" s="243" t="s">
        <v>536</v>
      </c>
      <c r="E136" s="244" t="s">
        <v>2402</v>
      </c>
      <c r="F136" s="245" t="s">
        <v>2444</v>
      </c>
      <c r="G136" s="245"/>
      <c r="H136" s="245"/>
      <c r="I136" s="245"/>
      <c r="J136" s="246" t="s">
        <v>372</v>
      </c>
      <c r="K136" s="247">
        <v>1</v>
      </c>
      <c r="L136" s="248">
        <v>0</v>
      </c>
      <c r="M136" s="249"/>
      <c r="N136" s="250">
        <f>ROUND(L136*K136,2)</f>
        <v>0</v>
      </c>
      <c r="O136" s="234"/>
      <c r="P136" s="234"/>
      <c r="Q136" s="234"/>
      <c r="R136" s="47"/>
      <c r="T136" s="235" t="s">
        <v>22</v>
      </c>
      <c r="U136" s="55" t="s">
        <v>49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414</v>
      </c>
      <c r="AT136" s="21" t="s">
        <v>536</v>
      </c>
      <c r="AU136" s="21" t="s">
        <v>93</v>
      </c>
      <c r="AY136" s="21" t="s">
        <v>219</v>
      </c>
      <c r="BE136" s="152">
        <f>IF(U136="základní",N136,0)</f>
        <v>0</v>
      </c>
      <c r="BF136" s="152">
        <f>IF(U136="snížená",N136,0)</f>
        <v>0</v>
      </c>
      <c r="BG136" s="152">
        <f>IF(U136="zákl. přenesená",N136,0)</f>
        <v>0</v>
      </c>
      <c r="BH136" s="152">
        <f>IF(U136="sníž. přenesená",N136,0)</f>
        <v>0</v>
      </c>
      <c r="BI136" s="152">
        <f>IF(U136="nulová",N136,0)</f>
        <v>0</v>
      </c>
      <c r="BJ136" s="21" t="s">
        <v>40</v>
      </c>
      <c r="BK136" s="152">
        <f>ROUND(L136*K136,2)</f>
        <v>0</v>
      </c>
      <c r="BL136" s="21" t="s">
        <v>268</v>
      </c>
      <c r="BM136" s="21" t="s">
        <v>2445</v>
      </c>
    </row>
    <row r="137" s="1" customFormat="1" ht="25.5" customHeight="1">
      <c r="B137" s="45"/>
      <c r="C137" s="227" t="s">
        <v>261</v>
      </c>
      <c r="D137" s="227" t="s">
        <v>220</v>
      </c>
      <c r="E137" s="228" t="s">
        <v>2446</v>
      </c>
      <c r="F137" s="229" t="s">
        <v>2447</v>
      </c>
      <c r="G137" s="229"/>
      <c r="H137" s="229"/>
      <c r="I137" s="229"/>
      <c r="J137" s="230" t="s">
        <v>372</v>
      </c>
      <c r="K137" s="231">
        <v>1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22</v>
      </c>
      <c r="U137" s="55" t="s">
        <v>49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268</v>
      </c>
      <c r="AT137" s="21" t="s">
        <v>220</v>
      </c>
      <c r="AU137" s="21" t="s">
        <v>93</v>
      </c>
      <c r="AY137" s="21" t="s">
        <v>219</v>
      </c>
      <c r="BE137" s="152">
        <f>IF(U137="základní",N137,0)</f>
        <v>0</v>
      </c>
      <c r="BF137" s="152">
        <f>IF(U137="snížená",N137,0)</f>
        <v>0</v>
      </c>
      <c r="BG137" s="152">
        <f>IF(U137="zákl. přenesená",N137,0)</f>
        <v>0</v>
      </c>
      <c r="BH137" s="152">
        <f>IF(U137="sníž. přenesená",N137,0)</f>
        <v>0</v>
      </c>
      <c r="BI137" s="152">
        <f>IF(U137="nulová",N137,0)</f>
        <v>0</v>
      </c>
      <c r="BJ137" s="21" t="s">
        <v>40</v>
      </c>
      <c r="BK137" s="152">
        <f>ROUND(L137*K137,2)</f>
        <v>0</v>
      </c>
      <c r="BL137" s="21" t="s">
        <v>268</v>
      </c>
      <c r="BM137" s="21" t="s">
        <v>2448</v>
      </c>
    </row>
    <row r="138" s="1" customFormat="1" ht="25.5" customHeight="1">
      <c r="B138" s="45"/>
      <c r="C138" s="243" t="s">
        <v>265</v>
      </c>
      <c r="D138" s="243" t="s">
        <v>536</v>
      </c>
      <c r="E138" s="244" t="s">
        <v>2449</v>
      </c>
      <c r="F138" s="245" t="s">
        <v>2450</v>
      </c>
      <c r="G138" s="245"/>
      <c r="H138" s="245"/>
      <c r="I138" s="245"/>
      <c r="J138" s="246" t="s">
        <v>372</v>
      </c>
      <c r="K138" s="247">
        <v>1</v>
      </c>
      <c r="L138" s="248">
        <v>0</v>
      </c>
      <c r="M138" s="249"/>
      <c r="N138" s="250">
        <f>ROUND(L138*K138,2)</f>
        <v>0</v>
      </c>
      <c r="O138" s="234"/>
      <c r="P138" s="234"/>
      <c r="Q138" s="234"/>
      <c r="R138" s="47"/>
      <c r="T138" s="235" t="s">
        <v>22</v>
      </c>
      <c r="U138" s="55" t="s">
        <v>49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414</v>
      </c>
      <c r="AT138" s="21" t="s">
        <v>536</v>
      </c>
      <c r="AU138" s="21" t="s">
        <v>93</v>
      </c>
      <c r="AY138" s="21" t="s">
        <v>219</v>
      </c>
      <c r="BE138" s="152">
        <f>IF(U138="základní",N138,0)</f>
        <v>0</v>
      </c>
      <c r="BF138" s="152">
        <f>IF(U138="snížená",N138,0)</f>
        <v>0</v>
      </c>
      <c r="BG138" s="152">
        <f>IF(U138="zákl. přenesená",N138,0)</f>
        <v>0</v>
      </c>
      <c r="BH138" s="152">
        <f>IF(U138="sníž. přenesená",N138,0)</f>
        <v>0</v>
      </c>
      <c r="BI138" s="152">
        <f>IF(U138="nulová",N138,0)</f>
        <v>0</v>
      </c>
      <c r="BJ138" s="21" t="s">
        <v>40</v>
      </c>
      <c r="BK138" s="152">
        <f>ROUND(L138*K138,2)</f>
        <v>0</v>
      </c>
      <c r="BL138" s="21" t="s">
        <v>268</v>
      </c>
      <c r="BM138" s="21" t="s">
        <v>2451</v>
      </c>
    </row>
    <row r="139" s="1" customFormat="1" ht="25.5" customHeight="1">
      <c r="B139" s="45"/>
      <c r="C139" s="227" t="s">
        <v>270</v>
      </c>
      <c r="D139" s="227" t="s">
        <v>220</v>
      </c>
      <c r="E139" s="228" t="s">
        <v>2452</v>
      </c>
      <c r="F139" s="229" t="s">
        <v>2453</v>
      </c>
      <c r="G139" s="229"/>
      <c r="H139" s="229"/>
      <c r="I139" s="229"/>
      <c r="J139" s="230" t="s">
        <v>372</v>
      </c>
      <c r="K139" s="231">
        <v>1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22</v>
      </c>
      <c r="U139" s="55" t="s">
        <v>49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268</v>
      </c>
      <c r="AT139" s="21" t="s">
        <v>220</v>
      </c>
      <c r="AU139" s="21" t="s">
        <v>93</v>
      </c>
      <c r="AY139" s="21" t="s">
        <v>219</v>
      </c>
      <c r="BE139" s="152">
        <f>IF(U139="základní",N139,0)</f>
        <v>0</v>
      </c>
      <c r="BF139" s="152">
        <f>IF(U139="snížená",N139,0)</f>
        <v>0</v>
      </c>
      <c r="BG139" s="152">
        <f>IF(U139="zákl. přenesená",N139,0)</f>
        <v>0</v>
      </c>
      <c r="BH139" s="152">
        <f>IF(U139="sníž. přenesená",N139,0)</f>
        <v>0</v>
      </c>
      <c r="BI139" s="152">
        <f>IF(U139="nulová",N139,0)</f>
        <v>0</v>
      </c>
      <c r="BJ139" s="21" t="s">
        <v>40</v>
      </c>
      <c r="BK139" s="152">
        <f>ROUND(L139*K139,2)</f>
        <v>0</v>
      </c>
      <c r="BL139" s="21" t="s">
        <v>268</v>
      </c>
      <c r="BM139" s="21" t="s">
        <v>2454</v>
      </c>
    </row>
    <row r="140" s="1" customFormat="1" ht="25.5" customHeight="1">
      <c r="B140" s="45"/>
      <c r="C140" s="227" t="s">
        <v>275</v>
      </c>
      <c r="D140" s="227" t="s">
        <v>220</v>
      </c>
      <c r="E140" s="228" t="s">
        <v>2455</v>
      </c>
      <c r="F140" s="229" t="s">
        <v>2456</v>
      </c>
      <c r="G140" s="229"/>
      <c r="H140" s="229"/>
      <c r="I140" s="229"/>
      <c r="J140" s="230" t="s">
        <v>372</v>
      </c>
      <c r="K140" s="231">
        <v>3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22</v>
      </c>
      <c r="U140" s="55" t="s">
        <v>49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268</v>
      </c>
      <c r="AT140" s="21" t="s">
        <v>220</v>
      </c>
      <c r="AU140" s="21" t="s">
        <v>93</v>
      </c>
      <c r="AY140" s="21" t="s">
        <v>219</v>
      </c>
      <c r="BE140" s="152">
        <f>IF(U140="základní",N140,0)</f>
        <v>0</v>
      </c>
      <c r="BF140" s="152">
        <f>IF(U140="snížená",N140,0)</f>
        <v>0</v>
      </c>
      <c r="BG140" s="152">
        <f>IF(U140="zákl. přenesená",N140,0)</f>
        <v>0</v>
      </c>
      <c r="BH140" s="152">
        <f>IF(U140="sníž. přenesená",N140,0)</f>
        <v>0</v>
      </c>
      <c r="BI140" s="152">
        <f>IF(U140="nulová",N140,0)</f>
        <v>0</v>
      </c>
      <c r="BJ140" s="21" t="s">
        <v>40</v>
      </c>
      <c r="BK140" s="152">
        <f>ROUND(L140*K140,2)</f>
        <v>0</v>
      </c>
      <c r="BL140" s="21" t="s">
        <v>268</v>
      </c>
      <c r="BM140" s="21" t="s">
        <v>2457</v>
      </c>
    </row>
    <row r="141" s="1" customFormat="1" ht="25.5" customHeight="1">
      <c r="B141" s="45"/>
      <c r="C141" s="227" t="s">
        <v>11</v>
      </c>
      <c r="D141" s="227" t="s">
        <v>220</v>
      </c>
      <c r="E141" s="228" t="s">
        <v>2458</v>
      </c>
      <c r="F141" s="229" t="s">
        <v>2459</v>
      </c>
      <c r="G141" s="229"/>
      <c r="H141" s="229"/>
      <c r="I141" s="229"/>
      <c r="J141" s="230" t="s">
        <v>223</v>
      </c>
      <c r="K141" s="231">
        <v>2.5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22</v>
      </c>
      <c r="U141" s="55" t="s">
        <v>49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268</v>
      </c>
      <c r="AT141" s="21" t="s">
        <v>220</v>
      </c>
      <c r="AU141" s="21" t="s">
        <v>93</v>
      </c>
      <c r="AY141" s="21" t="s">
        <v>219</v>
      </c>
      <c r="BE141" s="152">
        <f>IF(U141="základní",N141,0)</f>
        <v>0</v>
      </c>
      <c r="BF141" s="152">
        <f>IF(U141="snížená",N141,0)</f>
        <v>0</v>
      </c>
      <c r="BG141" s="152">
        <f>IF(U141="zákl. přenesená",N141,0)</f>
        <v>0</v>
      </c>
      <c r="BH141" s="152">
        <f>IF(U141="sníž. přenesená",N141,0)</f>
        <v>0</v>
      </c>
      <c r="BI141" s="152">
        <f>IF(U141="nulová",N141,0)</f>
        <v>0</v>
      </c>
      <c r="BJ141" s="21" t="s">
        <v>40</v>
      </c>
      <c r="BK141" s="152">
        <f>ROUND(L141*K141,2)</f>
        <v>0</v>
      </c>
      <c r="BL141" s="21" t="s">
        <v>268</v>
      </c>
      <c r="BM141" s="21" t="s">
        <v>2460</v>
      </c>
    </row>
    <row r="142" s="1" customFormat="1" ht="16.5" customHeight="1">
      <c r="B142" s="45"/>
      <c r="C142" s="243" t="s">
        <v>268</v>
      </c>
      <c r="D142" s="243" t="s">
        <v>536</v>
      </c>
      <c r="E142" s="244" t="s">
        <v>2461</v>
      </c>
      <c r="F142" s="245" t="s">
        <v>2462</v>
      </c>
      <c r="G142" s="245"/>
      <c r="H142" s="245"/>
      <c r="I142" s="245"/>
      <c r="J142" s="246" t="s">
        <v>372</v>
      </c>
      <c r="K142" s="247">
        <v>1</v>
      </c>
      <c r="L142" s="248">
        <v>0</v>
      </c>
      <c r="M142" s="249"/>
      <c r="N142" s="250">
        <f>ROUND(L142*K142,2)</f>
        <v>0</v>
      </c>
      <c r="O142" s="234"/>
      <c r="P142" s="234"/>
      <c r="Q142" s="234"/>
      <c r="R142" s="47"/>
      <c r="T142" s="235" t="s">
        <v>22</v>
      </c>
      <c r="U142" s="55" t="s">
        <v>49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414</v>
      </c>
      <c r="AT142" s="21" t="s">
        <v>536</v>
      </c>
      <c r="AU142" s="21" t="s">
        <v>93</v>
      </c>
      <c r="AY142" s="21" t="s">
        <v>219</v>
      </c>
      <c r="BE142" s="152">
        <f>IF(U142="základní",N142,0)</f>
        <v>0</v>
      </c>
      <c r="BF142" s="152">
        <f>IF(U142="snížená",N142,0)</f>
        <v>0</v>
      </c>
      <c r="BG142" s="152">
        <f>IF(U142="zákl. přenesená",N142,0)</f>
        <v>0</v>
      </c>
      <c r="BH142" s="152">
        <f>IF(U142="sníž. přenesená",N142,0)</f>
        <v>0</v>
      </c>
      <c r="BI142" s="152">
        <f>IF(U142="nulová",N142,0)</f>
        <v>0</v>
      </c>
      <c r="BJ142" s="21" t="s">
        <v>40</v>
      </c>
      <c r="BK142" s="152">
        <f>ROUND(L142*K142,2)</f>
        <v>0</v>
      </c>
      <c r="BL142" s="21" t="s">
        <v>268</v>
      </c>
      <c r="BM142" s="21" t="s">
        <v>2463</v>
      </c>
    </row>
    <row r="143" s="10" customFormat="1" ht="29.88" customHeight="1">
      <c r="B143" s="213"/>
      <c r="C143" s="214"/>
      <c r="D143" s="224" t="s">
        <v>2312</v>
      </c>
      <c r="E143" s="224"/>
      <c r="F143" s="224"/>
      <c r="G143" s="224"/>
      <c r="H143" s="224"/>
      <c r="I143" s="224"/>
      <c r="J143" s="224"/>
      <c r="K143" s="224"/>
      <c r="L143" s="224"/>
      <c r="M143" s="224"/>
      <c r="N143" s="238">
        <f>BK143</f>
        <v>0</v>
      </c>
      <c r="O143" s="239"/>
      <c r="P143" s="239"/>
      <c r="Q143" s="239"/>
      <c r="R143" s="217"/>
      <c r="T143" s="218"/>
      <c r="U143" s="214"/>
      <c r="V143" s="214"/>
      <c r="W143" s="219">
        <f>SUM(W144:W178)</f>
        <v>0</v>
      </c>
      <c r="X143" s="214"/>
      <c r="Y143" s="219">
        <f>SUM(Y144:Y178)</f>
        <v>0</v>
      </c>
      <c r="Z143" s="214"/>
      <c r="AA143" s="220">
        <f>SUM(AA144:AA178)</f>
        <v>0</v>
      </c>
      <c r="AR143" s="221" t="s">
        <v>93</v>
      </c>
      <c r="AT143" s="222" t="s">
        <v>83</v>
      </c>
      <c r="AU143" s="222" t="s">
        <v>40</v>
      </c>
      <c r="AY143" s="221" t="s">
        <v>219</v>
      </c>
      <c r="BK143" s="223">
        <f>SUM(BK144:BK178)</f>
        <v>0</v>
      </c>
    </row>
    <row r="144" s="1" customFormat="1" ht="16.5" customHeight="1">
      <c r="B144" s="45"/>
      <c r="C144" s="227" t="s">
        <v>354</v>
      </c>
      <c r="D144" s="227" t="s">
        <v>220</v>
      </c>
      <c r="E144" s="228" t="s">
        <v>2464</v>
      </c>
      <c r="F144" s="229" t="s">
        <v>2465</v>
      </c>
      <c r="G144" s="229"/>
      <c r="H144" s="229"/>
      <c r="I144" s="229"/>
      <c r="J144" s="230" t="s">
        <v>372</v>
      </c>
      <c r="K144" s="231">
        <v>8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22</v>
      </c>
      <c r="U144" s="55" t="s">
        <v>49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268</v>
      </c>
      <c r="AT144" s="21" t="s">
        <v>220</v>
      </c>
      <c r="AU144" s="21" t="s">
        <v>93</v>
      </c>
      <c r="AY144" s="21" t="s">
        <v>219</v>
      </c>
      <c r="BE144" s="152">
        <f>IF(U144="základní",N144,0)</f>
        <v>0</v>
      </c>
      <c r="BF144" s="152">
        <f>IF(U144="snížená",N144,0)</f>
        <v>0</v>
      </c>
      <c r="BG144" s="152">
        <f>IF(U144="zákl. přenesená",N144,0)</f>
        <v>0</v>
      </c>
      <c r="BH144" s="152">
        <f>IF(U144="sníž. přenesená",N144,0)</f>
        <v>0</v>
      </c>
      <c r="BI144" s="152">
        <f>IF(U144="nulová",N144,0)</f>
        <v>0</v>
      </c>
      <c r="BJ144" s="21" t="s">
        <v>40</v>
      </c>
      <c r="BK144" s="152">
        <f>ROUND(L144*K144,2)</f>
        <v>0</v>
      </c>
      <c r="BL144" s="21" t="s">
        <v>268</v>
      </c>
      <c r="BM144" s="21" t="s">
        <v>2466</v>
      </c>
    </row>
    <row r="145" s="1" customFormat="1" ht="16.5" customHeight="1">
      <c r="B145" s="45"/>
      <c r="C145" s="243" t="s">
        <v>358</v>
      </c>
      <c r="D145" s="243" t="s">
        <v>536</v>
      </c>
      <c r="E145" s="244" t="s">
        <v>2467</v>
      </c>
      <c r="F145" s="245" t="s">
        <v>2468</v>
      </c>
      <c r="G145" s="245"/>
      <c r="H145" s="245"/>
      <c r="I145" s="245"/>
      <c r="J145" s="246" t="s">
        <v>1358</v>
      </c>
      <c r="K145" s="247">
        <v>8</v>
      </c>
      <c r="L145" s="248">
        <v>0</v>
      </c>
      <c r="M145" s="249"/>
      <c r="N145" s="250">
        <f>ROUND(L145*K145,2)</f>
        <v>0</v>
      </c>
      <c r="O145" s="234"/>
      <c r="P145" s="234"/>
      <c r="Q145" s="234"/>
      <c r="R145" s="47"/>
      <c r="T145" s="235" t="s">
        <v>22</v>
      </c>
      <c r="U145" s="55" t="s">
        <v>49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414</v>
      </c>
      <c r="AT145" s="21" t="s">
        <v>536</v>
      </c>
      <c r="AU145" s="21" t="s">
        <v>93</v>
      </c>
      <c r="AY145" s="21" t="s">
        <v>219</v>
      </c>
      <c r="BE145" s="152">
        <f>IF(U145="základní",N145,0)</f>
        <v>0</v>
      </c>
      <c r="BF145" s="152">
        <f>IF(U145="snížená",N145,0)</f>
        <v>0</v>
      </c>
      <c r="BG145" s="152">
        <f>IF(U145="zákl. přenesená",N145,0)</f>
        <v>0</v>
      </c>
      <c r="BH145" s="152">
        <f>IF(U145="sníž. přenesená",N145,0)</f>
        <v>0</v>
      </c>
      <c r="BI145" s="152">
        <f>IF(U145="nulová",N145,0)</f>
        <v>0</v>
      </c>
      <c r="BJ145" s="21" t="s">
        <v>40</v>
      </c>
      <c r="BK145" s="152">
        <f>ROUND(L145*K145,2)</f>
        <v>0</v>
      </c>
      <c r="BL145" s="21" t="s">
        <v>268</v>
      </c>
      <c r="BM145" s="21" t="s">
        <v>2469</v>
      </c>
    </row>
    <row r="146" s="1" customFormat="1" ht="16.5" customHeight="1">
      <c r="B146" s="45"/>
      <c r="C146" s="227" t="s">
        <v>362</v>
      </c>
      <c r="D146" s="227" t="s">
        <v>220</v>
      </c>
      <c r="E146" s="228" t="s">
        <v>2470</v>
      </c>
      <c r="F146" s="229" t="s">
        <v>2471</v>
      </c>
      <c r="G146" s="229"/>
      <c r="H146" s="229"/>
      <c r="I146" s="229"/>
      <c r="J146" s="230" t="s">
        <v>429</v>
      </c>
      <c r="K146" s="231">
        <v>80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22</v>
      </c>
      <c r="U146" s="55" t="s">
        <v>49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268</v>
      </c>
      <c r="AT146" s="21" t="s">
        <v>220</v>
      </c>
      <c r="AU146" s="21" t="s">
        <v>93</v>
      </c>
      <c r="AY146" s="21" t="s">
        <v>219</v>
      </c>
      <c r="BE146" s="152">
        <f>IF(U146="základní",N146,0)</f>
        <v>0</v>
      </c>
      <c r="BF146" s="152">
        <f>IF(U146="snížená",N146,0)</f>
        <v>0</v>
      </c>
      <c r="BG146" s="152">
        <f>IF(U146="zákl. přenesená",N146,0)</f>
        <v>0</v>
      </c>
      <c r="BH146" s="152">
        <f>IF(U146="sníž. přenesená",N146,0)</f>
        <v>0</v>
      </c>
      <c r="BI146" s="152">
        <f>IF(U146="nulová",N146,0)</f>
        <v>0</v>
      </c>
      <c r="BJ146" s="21" t="s">
        <v>40</v>
      </c>
      <c r="BK146" s="152">
        <f>ROUND(L146*K146,2)</f>
        <v>0</v>
      </c>
      <c r="BL146" s="21" t="s">
        <v>268</v>
      </c>
      <c r="BM146" s="21" t="s">
        <v>2472</v>
      </c>
    </row>
    <row r="147" s="1" customFormat="1" ht="16.5" customHeight="1">
      <c r="B147" s="45"/>
      <c r="C147" s="243" t="s">
        <v>366</v>
      </c>
      <c r="D147" s="243" t="s">
        <v>536</v>
      </c>
      <c r="E147" s="244" t="s">
        <v>2473</v>
      </c>
      <c r="F147" s="245" t="s">
        <v>2474</v>
      </c>
      <c r="G147" s="245"/>
      <c r="H147" s="245"/>
      <c r="I147" s="245"/>
      <c r="J147" s="246" t="s">
        <v>1079</v>
      </c>
      <c r="K147" s="247">
        <v>22.399999999999999</v>
      </c>
      <c r="L147" s="248">
        <v>0</v>
      </c>
      <c r="M147" s="249"/>
      <c r="N147" s="250">
        <f>ROUND(L147*K147,2)</f>
        <v>0</v>
      </c>
      <c r="O147" s="234"/>
      <c r="P147" s="234"/>
      <c r="Q147" s="234"/>
      <c r="R147" s="47"/>
      <c r="T147" s="235" t="s">
        <v>22</v>
      </c>
      <c r="U147" s="55" t="s">
        <v>49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414</v>
      </c>
      <c r="AT147" s="21" t="s">
        <v>536</v>
      </c>
      <c r="AU147" s="21" t="s">
        <v>93</v>
      </c>
      <c r="AY147" s="21" t="s">
        <v>219</v>
      </c>
      <c r="BE147" s="152">
        <f>IF(U147="základní",N147,0)</f>
        <v>0</v>
      </c>
      <c r="BF147" s="152">
        <f>IF(U147="snížená",N147,0)</f>
        <v>0</v>
      </c>
      <c r="BG147" s="152">
        <f>IF(U147="zákl. přenesená",N147,0)</f>
        <v>0</v>
      </c>
      <c r="BH147" s="152">
        <f>IF(U147="sníž. přenesená",N147,0)</f>
        <v>0</v>
      </c>
      <c r="BI147" s="152">
        <f>IF(U147="nulová",N147,0)</f>
        <v>0</v>
      </c>
      <c r="BJ147" s="21" t="s">
        <v>40</v>
      </c>
      <c r="BK147" s="152">
        <f>ROUND(L147*K147,2)</f>
        <v>0</v>
      </c>
      <c r="BL147" s="21" t="s">
        <v>268</v>
      </c>
      <c r="BM147" s="21" t="s">
        <v>2475</v>
      </c>
    </row>
    <row r="148" s="1" customFormat="1" ht="16.5" customHeight="1">
      <c r="B148" s="45"/>
      <c r="C148" s="243" t="s">
        <v>10</v>
      </c>
      <c r="D148" s="243" t="s">
        <v>536</v>
      </c>
      <c r="E148" s="244" t="s">
        <v>2476</v>
      </c>
      <c r="F148" s="245" t="s">
        <v>2477</v>
      </c>
      <c r="G148" s="245"/>
      <c r="H148" s="245"/>
      <c r="I148" s="245"/>
      <c r="J148" s="246" t="s">
        <v>1358</v>
      </c>
      <c r="K148" s="247">
        <v>16</v>
      </c>
      <c r="L148" s="248">
        <v>0</v>
      </c>
      <c r="M148" s="249"/>
      <c r="N148" s="250">
        <f>ROUND(L148*K148,2)</f>
        <v>0</v>
      </c>
      <c r="O148" s="234"/>
      <c r="P148" s="234"/>
      <c r="Q148" s="234"/>
      <c r="R148" s="47"/>
      <c r="T148" s="235" t="s">
        <v>22</v>
      </c>
      <c r="U148" s="55" t="s">
        <v>49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414</v>
      </c>
      <c r="AT148" s="21" t="s">
        <v>536</v>
      </c>
      <c r="AU148" s="21" t="s">
        <v>93</v>
      </c>
      <c r="AY148" s="21" t="s">
        <v>219</v>
      </c>
      <c r="BE148" s="152">
        <f>IF(U148="základní",N148,0)</f>
        <v>0</v>
      </c>
      <c r="BF148" s="152">
        <f>IF(U148="snížená",N148,0)</f>
        <v>0</v>
      </c>
      <c r="BG148" s="152">
        <f>IF(U148="zákl. přenesená",N148,0)</f>
        <v>0</v>
      </c>
      <c r="BH148" s="152">
        <f>IF(U148="sníž. přenesená",N148,0)</f>
        <v>0</v>
      </c>
      <c r="BI148" s="152">
        <f>IF(U148="nulová",N148,0)</f>
        <v>0</v>
      </c>
      <c r="BJ148" s="21" t="s">
        <v>40</v>
      </c>
      <c r="BK148" s="152">
        <f>ROUND(L148*K148,2)</f>
        <v>0</v>
      </c>
      <c r="BL148" s="21" t="s">
        <v>268</v>
      </c>
      <c r="BM148" s="21" t="s">
        <v>2478</v>
      </c>
    </row>
    <row r="149" s="1" customFormat="1" ht="25.5" customHeight="1">
      <c r="B149" s="45"/>
      <c r="C149" s="227" t="s">
        <v>374</v>
      </c>
      <c r="D149" s="227" t="s">
        <v>220</v>
      </c>
      <c r="E149" s="228" t="s">
        <v>2479</v>
      </c>
      <c r="F149" s="229" t="s">
        <v>2480</v>
      </c>
      <c r="G149" s="229"/>
      <c r="H149" s="229"/>
      <c r="I149" s="229"/>
      <c r="J149" s="230" t="s">
        <v>429</v>
      </c>
      <c r="K149" s="231">
        <v>160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22</v>
      </c>
      <c r="U149" s="55" t="s">
        <v>49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268</v>
      </c>
      <c r="AT149" s="21" t="s">
        <v>220</v>
      </c>
      <c r="AU149" s="21" t="s">
        <v>93</v>
      </c>
      <c r="AY149" s="21" t="s">
        <v>219</v>
      </c>
      <c r="BE149" s="152">
        <f>IF(U149="základní",N149,0)</f>
        <v>0</v>
      </c>
      <c r="BF149" s="152">
        <f>IF(U149="snížená",N149,0)</f>
        <v>0</v>
      </c>
      <c r="BG149" s="152">
        <f>IF(U149="zákl. přenesená",N149,0)</f>
        <v>0</v>
      </c>
      <c r="BH149" s="152">
        <f>IF(U149="sníž. přenesená",N149,0)</f>
        <v>0</v>
      </c>
      <c r="BI149" s="152">
        <f>IF(U149="nulová",N149,0)</f>
        <v>0</v>
      </c>
      <c r="BJ149" s="21" t="s">
        <v>40</v>
      </c>
      <c r="BK149" s="152">
        <f>ROUND(L149*K149,2)</f>
        <v>0</v>
      </c>
      <c r="BL149" s="21" t="s">
        <v>268</v>
      </c>
      <c r="BM149" s="21" t="s">
        <v>2481</v>
      </c>
    </row>
    <row r="150" s="1" customFormat="1" ht="25.5" customHeight="1">
      <c r="B150" s="45"/>
      <c r="C150" s="243" t="s">
        <v>378</v>
      </c>
      <c r="D150" s="243" t="s">
        <v>536</v>
      </c>
      <c r="E150" s="244" t="s">
        <v>2482</v>
      </c>
      <c r="F150" s="245" t="s">
        <v>2483</v>
      </c>
      <c r="G150" s="245"/>
      <c r="H150" s="245"/>
      <c r="I150" s="245"/>
      <c r="J150" s="246" t="s">
        <v>429</v>
      </c>
      <c r="K150" s="247">
        <v>85</v>
      </c>
      <c r="L150" s="248">
        <v>0</v>
      </c>
      <c r="M150" s="249"/>
      <c r="N150" s="250">
        <f>ROUND(L150*K150,2)</f>
        <v>0</v>
      </c>
      <c r="O150" s="234"/>
      <c r="P150" s="234"/>
      <c r="Q150" s="234"/>
      <c r="R150" s="47"/>
      <c r="T150" s="235" t="s">
        <v>22</v>
      </c>
      <c r="U150" s="55" t="s">
        <v>49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414</v>
      </c>
      <c r="AT150" s="21" t="s">
        <v>536</v>
      </c>
      <c r="AU150" s="21" t="s">
        <v>93</v>
      </c>
      <c r="AY150" s="21" t="s">
        <v>219</v>
      </c>
      <c r="BE150" s="152">
        <f>IF(U150="základní",N150,0)</f>
        <v>0</v>
      </c>
      <c r="BF150" s="152">
        <f>IF(U150="snížená",N150,0)</f>
        <v>0</v>
      </c>
      <c r="BG150" s="152">
        <f>IF(U150="zákl. přenesená",N150,0)</f>
        <v>0</v>
      </c>
      <c r="BH150" s="152">
        <f>IF(U150="sníž. přenesená",N150,0)</f>
        <v>0</v>
      </c>
      <c r="BI150" s="152">
        <f>IF(U150="nulová",N150,0)</f>
        <v>0</v>
      </c>
      <c r="BJ150" s="21" t="s">
        <v>40</v>
      </c>
      <c r="BK150" s="152">
        <f>ROUND(L150*K150,2)</f>
        <v>0</v>
      </c>
      <c r="BL150" s="21" t="s">
        <v>268</v>
      </c>
      <c r="BM150" s="21" t="s">
        <v>2484</v>
      </c>
    </row>
    <row r="151" s="1" customFormat="1" ht="25.5" customHeight="1">
      <c r="B151" s="45"/>
      <c r="C151" s="243" t="s">
        <v>382</v>
      </c>
      <c r="D151" s="243" t="s">
        <v>536</v>
      </c>
      <c r="E151" s="244" t="s">
        <v>2485</v>
      </c>
      <c r="F151" s="245" t="s">
        <v>2486</v>
      </c>
      <c r="G151" s="245"/>
      <c r="H151" s="245"/>
      <c r="I151" s="245"/>
      <c r="J151" s="246" t="s">
        <v>429</v>
      </c>
      <c r="K151" s="247">
        <v>75</v>
      </c>
      <c r="L151" s="248">
        <v>0</v>
      </c>
      <c r="M151" s="249"/>
      <c r="N151" s="250">
        <f>ROUND(L151*K151,2)</f>
        <v>0</v>
      </c>
      <c r="O151" s="234"/>
      <c r="P151" s="234"/>
      <c r="Q151" s="234"/>
      <c r="R151" s="47"/>
      <c r="T151" s="235" t="s">
        <v>22</v>
      </c>
      <c r="U151" s="55" t="s">
        <v>49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414</v>
      </c>
      <c r="AT151" s="21" t="s">
        <v>536</v>
      </c>
      <c r="AU151" s="21" t="s">
        <v>93</v>
      </c>
      <c r="AY151" s="21" t="s">
        <v>219</v>
      </c>
      <c r="BE151" s="152">
        <f>IF(U151="základní",N151,0)</f>
        <v>0</v>
      </c>
      <c r="BF151" s="152">
        <f>IF(U151="snížená",N151,0)</f>
        <v>0</v>
      </c>
      <c r="BG151" s="152">
        <f>IF(U151="zákl. přenesená",N151,0)</f>
        <v>0</v>
      </c>
      <c r="BH151" s="152">
        <f>IF(U151="sníž. přenesená",N151,0)</f>
        <v>0</v>
      </c>
      <c r="BI151" s="152">
        <f>IF(U151="nulová",N151,0)</f>
        <v>0</v>
      </c>
      <c r="BJ151" s="21" t="s">
        <v>40</v>
      </c>
      <c r="BK151" s="152">
        <f>ROUND(L151*K151,2)</f>
        <v>0</v>
      </c>
      <c r="BL151" s="21" t="s">
        <v>268</v>
      </c>
      <c r="BM151" s="21" t="s">
        <v>2487</v>
      </c>
    </row>
    <row r="152" s="1" customFormat="1" ht="38.25" customHeight="1">
      <c r="B152" s="45"/>
      <c r="C152" s="227" t="s">
        <v>386</v>
      </c>
      <c r="D152" s="227" t="s">
        <v>220</v>
      </c>
      <c r="E152" s="228" t="s">
        <v>2329</v>
      </c>
      <c r="F152" s="229" t="s">
        <v>2330</v>
      </c>
      <c r="G152" s="229"/>
      <c r="H152" s="229"/>
      <c r="I152" s="229"/>
      <c r="J152" s="230" t="s">
        <v>429</v>
      </c>
      <c r="K152" s="231">
        <v>40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22</v>
      </c>
      <c r="U152" s="55" t="s">
        <v>49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268</v>
      </c>
      <c r="AT152" s="21" t="s">
        <v>220</v>
      </c>
      <c r="AU152" s="21" t="s">
        <v>93</v>
      </c>
      <c r="AY152" s="21" t="s">
        <v>219</v>
      </c>
      <c r="BE152" s="152">
        <f>IF(U152="základní",N152,0)</f>
        <v>0</v>
      </c>
      <c r="BF152" s="152">
        <f>IF(U152="snížená",N152,0)</f>
        <v>0</v>
      </c>
      <c r="BG152" s="152">
        <f>IF(U152="zákl. přenesená",N152,0)</f>
        <v>0</v>
      </c>
      <c r="BH152" s="152">
        <f>IF(U152="sníž. přenesená",N152,0)</f>
        <v>0</v>
      </c>
      <c r="BI152" s="152">
        <f>IF(U152="nulová",N152,0)</f>
        <v>0</v>
      </c>
      <c r="BJ152" s="21" t="s">
        <v>40</v>
      </c>
      <c r="BK152" s="152">
        <f>ROUND(L152*K152,2)</f>
        <v>0</v>
      </c>
      <c r="BL152" s="21" t="s">
        <v>268</v>
      </c>
      <c r="BM152" s="21" t="s">
        <v>2488</v>
      </c>
    </row>
    <row r="153" s="1" customFormat="1" ht="25.5" customHeight="1">
      <c r="B153" s="45"/>
      <c r="C153" s="243" t="s">
        <v>390</v>
      </c>
      <c r="D153" s="243" t="s">
        <v>536</v>
      </c>
      <c r="E153" s="244" t="s">
        <v>2332</v>
      </c>
      <c r="F153" s="245" t="s">
        <v>2333</v>
      </c>
      <c r="G153" s="245"/>
      <c r="H153" s="245"/>
      <c r="I153" s="245"/>
      <c r="J153" s="246" t="s">
        <v>429</v>
      </c>
      <c r="K153" s="247">
        <v>40</v>
      </c>
      <c r="L153" s="248">
        <v>0</v>
      </c>
      <c r="M153" s="249"/>
      <c r="N153" s="250">
        <f>ROUND(L153*K153,2)</f>
        <v>0</v>
      </c>
      <c r="O153" s="234"/>
      <c r="P153" s="234"/>
      <c r="Q153" s="234"/>
      <c r="R153" s="47"/>
      <c r="T153" s="235" t="s">
        <v>22</v>
      </c>
      <c r="U153" s="55" t="s">
        <v>49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414</v>
      </c>
      <c r="AT153" s="21" t="s">
        <v>536</v>
      </c>
      <c r="AU153" s="21" t="s">
        <v>93</v>
      </c>
      <c r="AY153" s="21" t="s">
        <v>219</v>
      </c>
      <c r="BE153" s="152">
        <f>IF(U153="základní",N153,0)</f>
        <v>0</v>
      </c>
      <c r="BF153" s="152">
        <f>IF(U153="snížená",N153,0)</f>
        <v>0</v>
      </c>
      <c r="BG153" s="152">
        <f>IF(U153="zákl. přenesená",N153,0)</f>
        <v>0</v>
      </c>
      <c r="BH153" s="152">
        <f>IF(U153="sníž. přenesená",N153,0)</f>
        <v>0</v>
      </c>
      <c r="BI153" s="152">
        <f>IF(U153="nulová",N153,0)</f>
        <v>0</v>
      </c>
      <c r="BJ153" s="21" t="s">
        <v>40</v>
      </c>
      <c r="BK153" s="152">
        <f>ROUND(L153*K153,2)</f>
        <v>0</v>
      </c>
      <c r="BL153" s="21" t="s">
        <v>268</v>
      </c>
      <c r="BM153" s="21" t="s">
        <v>2489</v>
      </c>
    </row>
    <row r="154" s="1" customFormat="1" ht="25.5" customHeight="1">
      <c r="B154" s="45"/>
      <c r="C154" s="227" t="s">
        <v>394</v>
      </c>
      <c r="D154" s="227" t="s">
        <v>220</v>
      </c>
      <c r="E154" s="228" t="s">
        <v>2490</v>
      </c>
      <c r="F154" s="229" t="s">
        <v>2491</v>
      </c>
      <c r="G154" s="229"/>
      <c r="H154" s="229"/>
      <c r="I154" s="229"/>
      <c r="J154" s="230" t="s">
        <v>429</v>
      </c>
      <c r="K154" s="231">
        <v>280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22</v>
      </c>
      <c r="U154" s="55" t="s">
        <v>49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268</v>
      </c>
      <c r="AT154" s="21" t="s">
        <v>220</v>
      </c>
      <c r="AU154" s="21" t="s">
        <v>93</v>
      </c>
      <c r="AY154" s="21" t="s">
        <v>219</v>
      </c>
      <c r="BE154" s="152">
        <f>IF(U154="základní",N154,0)</f>
        <v>0</v>
      </c>
      <c r="BF154" s="152">
        <f>IF(U154="snížená",N154,0)</f>
        <v>0</v>
      </c>
      <c r="BG154" s="152">
        <f>IF(U154="zákl. přenesená",N154,0)</f>
        <v>0</v>
      </c>
      <c r="BH154" s="152">
        <f>IF(U154="sníž. přenesená",N154,0)</f>
        <v>0</v>
      </c>
      <c r="BI154" s="152">
        <f>IF(U154="nulová",N154,0)</f>
        <v>0</v>
      </c>
      <c r="BJ154" s="21" t="s">
        <v>40</v>
      </c>
      <c r="BK154" s="152">
        <f>ROUND(L154*K154,2)</f>
        <v>0</v>
      </c>
      <c r="BL154" s="21" t="s">
        <v>268</v>
      </c>
      <c r="BM154" s="21" t="s">
        <v>2492</v>
      </c>
    </row>
    <row r="155" s="1" customFormat="1" ht="25.5" customHeight="1">
      <c r="B155" s="45"/>
      <c r="C155" s="243" t="s">
        <v>398</v>
      </c>
      <c r="D155" s="243" t="s">
        <v>536</v>
      </c>
      <c r="E155" s="244" t="s">
        <v>2493</v>
      </c>
      <c r="F155" s="245" t="s">
        <v>2494</v>
      </c>
      <c r="G155" s="245"/>
      <c r="H155" s="245"/>
      <c r="I155" s="245"/>
      <c r="J155" s="246" t="s">
        <v>372</v>
      </c>
      <c r="K155" s="247">
        <v>45</v>
      </c>
      <c r="L155" s="248">
        <v>0</v>
      </c>
      <c r="M155" s="249"/>
      <c r="N155" s="250">
        <f>ROUND(L155*K155,2)</f>
        <v>0</v>
      </c>
      <c r="O155" s="234"/>
      <c r="P155" s="234"/>
      <c r="Q155" s="234"/>
      <c r="R155" s="47"/>
      <c r="T155" s="235" t="s">
        <v>22</v>
      </c>
      <c r="U155" s="55" t="s">
        <v>49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414</v>
      </c>
      <c r="AT155" s="21" t="s">
        <v>536</v>
      </c>
      <c r="AU155" s="21" t="s">
        <v>93</v>
      </c>
      <c r="AY155" s="21" t="s">
        <v>219</v>
      </c>
      <c r="BE155" s="152">
        <f>IF(U155="základní",N155,0)</f>
        <v>0</v>
      </c>
      <c r="BF155" s="152">
        <f>IF(U155="snížená",N155,0)</f>
        <v>0</v>
      </c>
      <c r="BG155" s="152">
        <f>IF(U155="zákl. přenesená",N155,0)</f>
        <v>0</v>
      </c>
      <c r="BH155" s="152">
        <f>IF(U155="sníž. přenesená",N155,0)</f>
        <v>0</v>
      </c>
      <c r="BI155" s="152">
        <f>IF(U155="nulová",N155,0)</f>
        <v>0</v>
      </c>
      <c r="BJ155" s="21" t="s">
        <v>40</v>
      </c>
      <c r="BK155" s="152">
        <f>ROUND(L155*K155,2)</f>
        <v>0</v>
      </c>
      <c r="BL155" s="21" t="s">
        <v>268</v>
      </c>
      <c r="BM155" s="21" t="s">
        <v>2495</v>
      </c>
    </row>
    <row r="156" s="1" customFormat="1" ht="25.5" customHeight="1">
      <c r="B156" s="45"/>
      <c r="C156" s="243" t="s">
        <v>402</v>
      </c>
      <c r="D156" s="243" t="s">
        <v>536</v>
      </c>
      <c r="E156" s="244" t="s">
        <v>2496</v>
      </c>
      <c r="F156" s="245" t="s">
        <v>2497</v>
      </c>
      <c r="G156" s="245"/>
      <c r="H156" s="245"/>
      <c r="I156" s="245"/>
      <c r="J156" s="246" t="s">
        <v>372</v>
      </c>
      <c r="K156" s="247">
        <v>235</v>
      </c>
      <c r="L156" s="248">
        <v>0</v>
      </c>
      <c r="M156" s="249"/>
      <c r="N156" s="250">
        <f>ROUND(L156*K156,2)</f>
        <v>0</v>
      </c>
      <c r="O156" s="234"/>
      <c r="P156" s="234"/>
      <c r="Q156" s="234"/>
      <c r="R156" s="47"/>
      <c r="T156" s="235" t="s">
        <v>22</v>
      </c>
      <c r="U156" s="55" t="s">
        <v>49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414</v>
      </c>
      <c r="AT156" s="21" t="s">
        <v>536</v>
      </c>
      <c r="AU156" s="21" t="s">
        <v>93</v>
      </c>
      <c r="AY156" s="21" t="s">
        <v>219</v>
      </c>
      <c r="BE156" s="152">
        <f>IF(U156="základní",N156,0)</f>
        <v>0</v>
      </c>
      <c r="BF156" s="152">
        <f>IF(U156="snížená",N156,0)</f>
        <v>0</v>
      </c>
      <c r="BG156" s="152">
        <f>IF(U156="zákl. přenesená",N156,0)</f>
        <v>0</v>
      </c>
      <c r="BH156" s="152">
        <f>IF(U156="sníž. přenesená",N156,0)</f>
        <v>0</v>
      </c>
      <c r="BI156" s="152">
        <f>IF(U156="nulová",N156,0)</f>
        <v>0</v>
      </c>
      <c r="BJ156" s="21" t="s">
        <v>40</v>
      </c>
      <c r="BK156" s="152">
        <f>ROUND(L156*K156,2)</f>
        <v>0</v>
      </c>
      <c r="BL156" s="21" t="s">
        <v>268</v>
      </c>
      <c r="BM156" s="21" t="s">
        <v>2498</v>
      </c>
    </row>
    <row r="157" s="1" customFormat="1" ht="25.5" customHeight="1">
      <c r="B157" s="45"/>
      <c r="C157" s="227" t="s">
        <v>406</v>
      </c>
      <c r="D157" s="227" t="s">
        <v>220</v>
      </c>
      <c r="E157" s="228" t="s">
        <v>2499</v>
      </c>
      <c r="F157" s="229" t="s">
        <v>2500</v>
      </c>
      <c r="G157" s="229"/>
      <c r="H157" s="229"/>
      <c r="I157" s="229"/>
      <c r="J157" s="230" t="s">
        <v>429</v>
      </c>
      <c r="K157" s="231">
        <v>110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22</v>
      </c>
      <c r="U157" s="55" t="s">
        <v>49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268</v>
      </c>
      <c r="AT157" s="21" t="s">
        <v>220</v>
      </c>
      <c r="AU157" s="21" t="s">
        <v>93</v>
      </c>
      <c r="AY157" s="21" t="s">
        <v>219</v>
      </c>
      <c r="BE157" s="152">
        <f>IF(U157="základní",N157,0)</f>
        <v>0</v>
      </c>
      <c r="BF157" s="152">
        <f>IF(U157="snížená",N157,0)</f>
        <v>0</v>
      </c>
      <c r="BG157" s="152">
        <f>IF(U157="zákl. přenesená",N157,0)</f>
        <v>0</v>
      </c>
      <c r="BH157" s="152">
        <f>IF(U157="sníž. přenesená",N157,0)</f>
        <v>0</v>
      </c>
      <c r="BI157" s="152">
        <f>IF(U157="nulová",N157,0)</f>
        <v>0</v>
      </c>
      <c r="BJ157" s="21" t="s">
        <v>40</v>
      </c>
      <c r="BK157" s="152">
        <f>ROUND(L157*K157,2)</f>
        <v>0</v>
      </c>
      <c r="BL157" s="21" t="s">
        <v>268</v>
      </c>
      <c r="BM157" s="21" t="s">
        <v>2501</v>
      </c>
    </row>
    <row r="158" s="1" customFormat="1" ht="16.5" customHeight="1">
      <c r="B158" s="45"/>
      <c r="C158" s="243" t="s">
        <v>410</v>
      </c>
      <c r="D158" s="243" t="s">
        <v>536</v>
      </c>
      <c r="E158" s="244" t="s">
        <v>2502</v>
      </c>
      <c r="F158" s="245" t="s">
        <v>2503</v>
      </c>
      <c r="G158" s="245"/>
      <c r="H158" s="245"/>
      <c r="I158" s="245"/>
      <c r="J158" s="246" t="s">
        <v>1079</v>
      </c>
      <c r="K158" s="247">
        <v>68.200000000000003</v>
      </c>
      <c r="L158" s="248">
        <v>0</v>
      </c>
      <c r="M158" s="249"/>
      <c r="N158" s="250">
        <f>ROUND(L158*K158,2)</f>
        <v>0</v>
      </c>
      <c r="O158" s="234"/>
      <c r="P158" s="234"/>
      <c r="Q158" s="234"/>
      <c r="R158" s="47"/>
      <c r="T158" s="235" t="s">
        <v>22</v>
      </c>
      <c r="U158" s="55" t="s">
        <v>49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414</v>
      </c>
      <c r="AT158" s="21" t="s">
        <v>536</v>
      </c>
      <c r="AU158" s="21" t="s">
        <v>93</v>
      </c>
      <c r="AY158" s="21" t="s">
        <v>219</v>
      </c>
      <c r="BE158" s="152">
        <f>IF(U158="základní",N158,0)</f>
        <v>0</v>
      </c>
      <c r="BF158" s="152">
        <f>IF(U158="snížená",N158,0)</f>
        <v>0</v>
      </c>
      <c r="BG158" s="152">
        <f>IF(U158="zákl. přenesená",N158,0)</f>
        <v>0</v>
      </c>
      <c r="BH158" s="152">
        <f>IF(U158="sníž. přenesená",N158,0)</f>
        <v>0</v>
      </c>
      <c r="BI158" s="152">
        <f>IF(U158="nulová",N158,0)</f>
        <v>0</v>
      </c>
      <c r="BJ158" s="21" t="s">
        <v>40</v>
      </c>
      <c r="BK158" s="152">
        <f>ROUND(L158*K158,2)</f>
        <v>0</v>
      </c>
      <c r="BL158" s="21" t="s">
        <v>268</v>
      </c>
      <c r="BM158" s="21" t="s">
        <v>2504</v>
      </c>
    </row>
    <row r="159" s="1" customFormat="1" ht="16.5" customHeight="1">
      <c r="B159" s="45"/>
      <c r="C159" s="227" t="s">
        <v>414</v>
      </c>
      <c r="D159" s="227" t="s">
        <v>220</v>
      </c>
      <c r="E159" s="228" t="s">
        <v>2505</v>
      </c>
      <c r="F159" s="229" t="s">
        <v>2506</v>
      </c>
      <c r="G159" s="229"/>
      <c r="H159" s="229"/>
      <c r="I159" s="229"/>
      <c r="J159" s="230" t="s">
        <v>372</v>
      </c>
      <c r="K159" s="231">
        <v>60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22</v>
      </c>
      <c r="U159" s="55" t="s">
        <v>49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268</v>
      </c>
      <c r="AT159" s="21" t="s">
        <v>220</v>
      </c>
      <c r="AU159" s="21" t="s">
        <v>93</v>
      </c>
      <c r="AY159" s="21" t="s">
        <v>219</v>
      </c>
      <c r="BE159" s="152">
        <f>IF(U159="základní",N159,0)</f>
        <v>0</v>
      </c>
      <c r="BF159" s="152">
        <f>IF(U159="snížená",N159,0)</f>
        <v>0</v>
      </c>
      <c r="BG159" s="152">
        <f>IF(U159="zákl. přenesená",N159,0)</f>
        <v>0</v>
      </c>
      <c r="BH159" s="152">
        <f>IF(U159="sníž. přenesená",N159,0)</f>
        <v>0</v>
      </c>
      <c r="BI159" s="152">
        <f>IF(U159="nulová",N159,0)</f>
        <v>0</v>
      </c>
      <c r="BJ159" s="21" t="s">
        <v>40</v>
      </c>
      <c r="BK159" s="152">
        <f>ROUND(L159*K159,2)</f>
        <v>0</v>
      </c>
      <c r="BL159" s="21" t="s">
        <v>268</v>
      </c>
      <c r="BM159" s="21" t="s">
        <v>2507</v>
      </c>
    </row>
    <row r="160" s="1" customFormat="1" ht="16.5" customHeight="1">
      <c r="B160" s="45"/>
      <c r="C160" s="243" t="s">
        <v>418</v>
      </c>
      <c r="D160" s="243" t="s">
        <v>536</v>
      </c>
      <c r="E160" s="244" t="s">
        <v>2508</v>
      </c>
      <c r="F160" s="245" t="s">
        <v>2509</v>
      </c>
      <c r="G160" s="245"/>
      <c r="H160" s="245"/>
      <c r="I160" s="245"/>
      <c r="J160" s="246" t="s">
        <v>372</v>
      </c>
      <c r="K160" s="247">
        <v>60</v>
      </c>
      <c r="L160" s="248">
        <v>0</v>
      </c>
      <c r="M160" s="249"/>
      <c r="N160" s="250">
        <f>ROUND(L160*K160,2)</f>
        <v>0</v>
      </c>
      <c r="O160" s="234"/>
      <c r="P160" s="234"/>
      <c r="Q160" s="234"/>
      <c r="R160" s="47"/>
      <c r="T160" s="235" t="s">
        <v>22</v>
      </c>
      <c r="U160" s="55" t="s">
        <v>49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414</v>
      </c>
      <c r="AT160" s="21" t="s">
        <v>536</v>
      </c>
      <c r="AU160" s="21" t="s">
        <v>93</v>
      </c>
      <c r="AY160" s="21" t="s">
        <v>219</v>
      </c>
      <c r="BE160" s="152">
        <f>IF(U160="základní",N160,0)</f>
        <v>0</v>
      </c>
      <c r="BF160" s="152">
        <f>IF(U160="snížená",N160,0)</f>
        <v>0</v>
      </c>
      <c r="BG160" s="152">
        <f>IF(U160="zákl. přenesená",N160,0)</f>
        <v>0</v>
      </c>
      <c r="BH160" s="152">
        <f>IF(U160="sníž. přenesená",N160,0)</f>
        <v>0</v>
      </c>
      <c r="BI160" s="152">
        <f>IF(U160="nulová",N160,0)</f>
        <v>0</v>
      </c>
      <c r="BJ160" s="21" t="s">
        <v>40</v>
      </c>
      <c r="BK160" s="152">
        <f>ROUND(L160*K160,2)</f>
        <v>0</v>
      </c>
      <c r="BL160" s="21" t="s">
        <v>268</v>
      </c>
      <c r="BM160" s="21" t="s">
        <v>2510</v>
      </c>
    </row>
    <row r="161" s="1" customFormat="1" ht="25.5" customHeight="1">
      <c r="B161" s="45"/>
      <c r="C161" s="227" t="s">
        <v>422</v>
      </c>
      <c r="D161" s="227" t="s">
        <v>220</v>
      </c>
      <c r="E161" s="228" t="s">
        <v>2511</v>
      </c>
      <c r="F161" s="229" t="s">
        <v>2512</v>
      </c>
      <c r="G161" s="229"/>
      <c r="H161" s="229"/>
      <c r="I161" s="229"/>
      <c r="J161" s="230" t="s">
        <v>429</v>
      </c>
      <c r="K161" s="231">
        <v>260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22</v>
      </c>
      <c r="U161" s="55" t="s">
        <v>49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268</v>
      </c>
      <c r="AT161" s="21" t="s">
        <v>220</v>
      </c>
      <c r="AU161" s="21" t="s">
        <v>93</v>
      </c>
      <c r="AY161" s="21" t="s">
        <v>219</v>
      </c>
      <c r="BE161" s="152">
        <f>IF(U161="základní",N161,0)</f>
        <v>0</v>
      </c>
      <c r="BF161" s="152">
        <f>IF(U161="snížená",N161,0)</f>
        <v>0</v>
      </c>
      <c r="BG161" s="152">
        <f>IF(U161="zákl. přenesená",N161,0)</f>
        <v>0</v>
      </c>
      <c r="BH161" s="152">
        <f>IF(U161="sníž. přenesená",N161,0)</f>
        <v>0</v>
      </c>
      <c r="BI161" s="152">
        <f>IF(U161="nulová",N161,0)</f>
        <v>0</v>
      </c>
      <c r="BJ161" s="21" t="s">
        <v>40</v>
      </c>
      <c r="BK161" s="152">
        <f>ROUND(L161*K161,2)</f>
        <v>0</v>
      </c>
      <c r="BL161" s="21" t="s">
        <v>268</v>
      </c>
      <c r="BM161" s="21" t="s">
        <v>2513</v>
      </c>
    </row>
    <row r="162" s="1" customFormat="1" ht="16.5" customHeight="1">
      <c r="B162" s="45"/>
      <c r="C162" s="243" t="s">
        <v>426</v>
      </c>
      <c r="D162" s="243" t="s">
        <v>536</v>
      </c>
      <c r="E162" s="244" t="s">
        <v>2514</v>
      </c>
      <c r="F162" s="245" t="s">
        <v>2515</v>
      </c>
      <c r="G162" s="245"/>
      <c r="H162" s="245"/>
      <c r="I162" s="245"/>
      <c r="J162" s="246" t="s">
        <v>429</v>
      </c>
      <c r="K162" s="247">
        <v>260</v>
      </c>
      <c r="L162" s="248">
        <v>0</v>
      </c>
      <c r="M162" s="249"/>
      <c r="N162" s="250">
        <f>ROUND(L162*K162,2)</f>
        <v>0</v>
      </c>
      <c r="O162" s="234"/>
      <c r="P162" s="234"/>
      <c r="Q162" s="234"/>
      <c r="R162" s="47"/>
      <c r="T162" s="235" t="s">
        <v>22</v>
      </c>
      <c r="U162" s="55" t="s">
        <v>49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414</v>
      </c>
      <c r="AT162" s="21" t="s">
        <v>536</v>
      </c>
      <c r="AU162" s="21" t="s">
        <v>93</v>
      </c>
      <c r="AY162" s="21" t="s">
        <v>219</v>
      </c>
      <c r="BE162" s="152">
        <f>IF(U162="základní",N162,0)</f>
        <v>0</v>
      </c>
      <c r="BF162" s="152">
        <f>IF(U162="snížená",N162,0)</f>
        <v>0</v>
      </c>
      <c r="BG162" s="152">
        <f>IF(U162="zákl. přenesená",N162,0)</f>
        <v>0</v>
      </c>
      <c r="BH162" s="152">
        <f>IF(U162="sníž. přenesená",N162,0)</f>
        <v>0</v>
      </c>
      <c r="BI162" s="152">
        <f>IF(U162="nulová",N162,0)</f>
        <v>0</v>
      </c>
      <c r="BJ162" s="21" t="s">
        <v>40</v>
      </c>
      <c r="BK162" s="152">
        <f>ROUND(L162*K162,2)</f>
        <v>0</v>
      </c>
      <c r="BL162" s="21" t="s">
        <v>268</v>
      </c>
      <c r="BM162" s="21" t="s">
        <v>2516</v>
      </c>
    </row>
    <row r="163" s="1" customFormat="1" ht="16.5" customHeight="1">
      <c r="B163" s="45"/>
      <c r="C163" s="243" t="s">
        <v>431</v>
      </c>
      <c r="D163" s="243" t="s">
        <v>536</v>
      </c>
      <c r="E163" s="244" t="s">
        <v>2517</v>
      </c>
      <c r="F163" s="245" t="s">
        <v>2518</v>
      </c>
      <c r="G163" s="245"/>
      <c r="H163" s="245"/>
      <c r="I163" s="245"/>
      <c r="J163" s="246" t="s">
        <v>1358</v>
      </c>
      <c r="K163" s="247">
        <v>130</v>
      </c>
      <c r="L163" s="248">
        <v>0</v>
      </c>
      <c r="M163" s="249"/>
      <c r="N163" s="250">
        <f>ROUND(L163*K163,2)</f>
        <v>0</v>
      </c>
      <c r="O163" s="234"/>
      <c r="P163" s="234"/>
      <c r="Q163" s="234"/>
      <c r="R163" s="47"/>
      <c r="T163" s="235" t="s">
        <v>22</v>
      </c>
      <c r="U163" s="55" t="s">
        <v>49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414</v>
      </c>
      <c r="AT163" s="21" t="s">
        <v>536</v>
      </c>
      <c r="AU163" s="21" t="s">
        <v>93</v>
      </c>
      <c r="AY163" s="21" t="s">
        <v>219</v>
      </c>
      <c r="BE163" s="152">
        <f>IF(U163="základní",N163,0)</f>
        <v>0</v>
      </c>
      <c r="BF163" s="152">
        <f>IF(U163="snížená",N163,0)</f>
        <v>0</v>
      </c>
      <c r="BG163" s="152">
        <f>IF(U163="zákl. přenesená",N163,0)</f>
        <v>0</v>
      </c>
      <c r="BH163" s="152">
        <f>IF(U163="sníž. přenesená",N163,0)</f>
        <v>0</v>
      </c>
      <c r="BI163" s="152">
        <f>IF(U163="nulová",N163,0)</f>
        <v>0</v>
      </c>
      <c r="BJ163" s="21" t="s">
        <v>40</v>
      </c>
      <c r="BK163" s="152">
        <f>ROUND(L163*K163,2)</f>
        <v>0</v>
      </c>
      <c r="BL163" s="21" t="s">
        <v>268</v>
      </c>
      <c r="BM163" s="21" t="s">
        <v>2519</v>
      </c>
    </row>
    <row r="164" s="1" customFormat="1" ht="16.5" customHeight="1">
      <c r="B164" s="45"/>
      <c r="C164" s="243" t="s">
        <v>435</v>
      </c>
      <c r="D164" s="243" t="s">
        <v>536</v>
      </c>
      <c r="E164" s="244" t="s">
        <v>2520</v>
      </c>
      <c r="F164" s="245" t="s">
        <v>2521</v>
      </c>
      <c r="G164" s="245"/>
      <c r="H164" s="245"/>
      <c r="I164" s="245"/>
      <c r="J164" s="246" t="s">
        <v>1358</v>
      </c>
      <c r="K164" s="247">
        <v>390</v>
      </c>
      <c r="L164" s="248">
        <v>0</v>
      </c>
      <c r="M164" s="249"/>
      <c r="N164" s="250">
        <f>ROUND(L164*K164,2)</f>
        <v>0</v>
      </c>
      <c r="O164" s="234"/>
      <c r="P164" s="234"/>
      <c r="Q164" s="234"/>
      <c r="R164" s="47"/>
      <c r="T164" s="235" t="s">
        <v>22</v>
      </c>
      <c r="U164" s="55" t="s">
        <v>49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414</v>
      </c>
      <c r="AT164" s="21" t="s">
        <v>536</v>
      </c>
      <c r="AU164" s="21" t="s">
        <v>93</v>
      </c>
      <c r="AY164" s="21" t="s">
        <v>219</v>
      </c>
      <c r="BE164" s="152">
        <f>IF(U164="základní",N164,0)</f>
        <v>0</v>
      </c>
      <c r="BF164" s="152">
        <f>IF(U164="snížená",N164,0)</f>
        <v>0</v>
      </c>
      <c r="BG164" s="152">
        <f>IF(U164="zákl. přenesená",N164,0)</f>
        <v>0</v>
      </c>
      <c r="BH164" s="152">
        <f>IF(U164="sníž. přenesená",N164,0)</f>
        <v>0</v>
      </c>
      <c r="BI164" s="152">
        <f>IF(U164="nulová",N164,0)</f>
        <v>0</v>
      </c>
      <c r="BJ164" s="21" t="s">
        <v>40</v>
      </c>
      <c r="BK164" s="152">
        <f>ROUND(L164*K164,2)</f>
        <v>0</v>
      </c>
      <c r="BL164" s="21" t="s">
        <v>268</v>
      </c>
      <c r="BM164" s="21" t="s">
        <v>2522</v>
      </c>
    </row>
    <row r="165" s="1" customFormat="1" ht="16.5" customHeight="1">
      <c r="B165" s="45"/>
      <c r="C165" s="243" t="s">
        <v>439</v>
      </c>
      <c r="D165" s="243" t="s">
        <v>536</v>
      </c>
      <c r="E165" s="244" t="s">
        <v>2523</v>
      </c>
      <c r="F165" s="245" t="s">
        <v>2524</v>
      </c>
      <c r="G165" s="245"/>
      <c r="H165" s="245"/>
      <c r="I165" s="245"/>
      <c r="J165" s="246" t="s">
        <v>846</v>
      </c>
      <c r="K165" s="247">
        <v>3</v>
      </c>
      <c r="L165" s="248">
        <v>0</v>
      </c>
      <c r="M165" s="249"/>
      <c r="N165" s="250">
        <f>ROUND(L165*K165,2)</f>
        <v>0</v>
      </c>
      <c r="O165" s="234"/>
      <c r="P165" s="234"/>
      <c r="Q165" s="234"/>
      <c r="R165" s="47"/>
      <c r="T165" s="235" t="s">
        <v>22</v>
      </c>
      <c r="U165" s="55" t="s">
        <v>49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414</v>
      </c>
      <c r="AT165" s="21" t="s">
        <v>536</v>
      </c>
      <c r="AU165" s="21" t="s">
        <v>93</v>
      </c>
      <c r="AY165" s="21" t="s">
        <v>219</v>
      </c>
      <c r="BE165" s="152">
        <f>IF(U165="základní",N165,0)</f>
        <v>0</v>
      </c>
      <c r="BF165" s="152">
        <f>IF(U165="snížená",N165,0)</f>
        <v>0</v>
      </c>
      <c r="BG165" s="152">
        <f>IF(U165="zákl. přenesená",N165,0)</f>
        <v>0</v>
      </c>
      <c r="BH165" s="152">
        <f>IF(U165="sníž. přenesená",N165,0)</f>
        <v>0</v>
      </c>
      <c r="BI165" s="152">
        <f>IF(U165="nulová",N165,0)</f>
        <v>0</v>
      </c>
      <c r="BJ165" s="21" t="s">
        <v>40</v>
      </c>
      <c r="BK165" s="152">
        <f>ROUND(L165*K165,2)</f>
        <v>0</v>
      </c>
      <c r="BL165" s="21" t="s">
        <v>268</v>
      </c>
      <c r="BM165" s="21" t="s">
        <v>2525</v>
      </c>
    </row>
    <row r="166" s="1" customFormat="1" ht="16.5" customHeight="1">
      <c r="B166" s="45"/>
      <c r="C166" s="243" t="s">
        <v>443</v>
      </c>
      <c r="D166" s="243" t="s">
        <v>536</v>
      </c>
      <c r="E166" s="244" t="s">
        <v>2526</v>
      </c>
      <c r="F166" s="245" t="s">
        <v>2527</v>
      </c>
      <c r="G166" s="245"/>
      <c r="H166" s="245"/>
      <c r="I166" s="245"/>
      <c r="J166" s="246" t="s">
        <v>1358</v>
      </c>
      <c r="K166" s="247">
        <v>260</v>
      </c>
      <c r="L166" s="248">
        <v>0</v>
      </c>
      <c r="M166" s="249"/>
      <c r="N166" s="250">
        <f>ROUND(L166*K166,2)</f>
        <v>0</v>
      </c>
      <c r="O166" s="234"/>
      <c r="P166" s="234"/>
      <c r="Q166" s="234"/>
      <c r="R166" s="47"/>
      <c r="T166" s="235" t="s">
        <v>22</v>
      </c>
      <c r="U166" s="55" t="s">
        <v>49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414</v>
      </c>
      <c r="AT166" s="21" t="s">
        <v>536</v>
      </c>
      <c r="AU166" s="21" t="s">
        <v>93</v>
      </c>
      <c r="AY166" s="21" t="s">
        <v>219</v>
      </c>
      <c r="BE166" s="152">
        <f>IF(U166="základní",N166,0)</f>
        <v>0</v>
      </c>
      <c r="BF166" s="152">
        <f>IF(U166="snížená",N166,0)</f>
        <v>0</v>
      </c>
      <c r="BG166" s="152">
        <f>IF(U166="zákl. přenesená",N166,0)</f>
        <v>0</v>
      </c>
      <c r="BH166" s="152">
        <f>IF(U166="sníž. přenesená",N166,0)</f>
        <v>0</v>
      </c>
      <c r="BI166" s="152">
        <f>IF(U166="nulová",N166,0)</f>
        <v>0</v>
      </c>
      <c r="BJ166" s="21" t="s">
        <v>40</v>
      </c>
      <c r="BK166" s="152">
        <f>ROUND(L166*K166,2)</f>
        <v>0</v>
      </c>
      <c r="BL166" s="21" t="s">
        <v>268</v>
      </c>
      <c r="BM166" s="21" t="s">
        <v>2528</v>
      </c>
    </row>
    <row r="167" s="1" customFormat="1" ht="25.5" customHeight="1">
      <c r="B167" s="45"/>
      <c r="C167" s="227" t="s">
        <v>447</v>
      </c>
      <c r="D167" s="227" t="s">
        <v>220</v>
      </c>
      <c r="E167" s="228" t="s">
        <v>2529</v>
      </c>
      <c r="F167" s="229" t="s">
        <v>2530</v>
      </c>
      <c r="G167" s="229"/>
      <c r="H167" s="229"/>
      <c r="I167" s="229"/>
      <c r="J167" s="230" t="s">
        <v>429</v>
      </c>
      <c r="K167" s="231">
        <v>106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22</v>
      </c>
      <c r="U167" s="55" t="s">
        <v>49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268</v>
      </c>
      <c r="AT167" s="21" t="s">
        <v>220</v>
      </c>
      <c r="AU167" s="21" t="s">
        <v>93</v>
      </c>
      <c r="AY167" s="21" t="s">
        <v>219</v>
      </c>
      <c r="BE167" s="152">
        <f>IF(U167="základní",N167,0)</f>
        <v>0</v>
      </c>
      <c r="BF167" s="152">
        <f>IF(U167="snížená",N167,0)</f>
        <v>0</v>
      </c>
      <c r="BG167" s="152">
        <f>IF(U167="zákl. přenesená",N167,0)</f>
        <v>0</v>
      </c>
      <c r="BH167" s="152">
        <f>IF(U167="sníž. přenesená",N167,0)</f>
        <v>0</v>
      </c>
      <c r="BI167" s="152">
        <f>IF(U167="nulová",N167,0)</f>
        <v>0</v>
      </c>
      <c r="BJ167" s="21" t="s">
        <v>40</v>
      </c>
      <c r="BK167" s="152">
        <f>ROUND(L167*K167,2)</f>
        <v>0</v>
      </c>
      <c r="BL167" s="21" t="s">
        <v>268</v>
      </c>
      <c r="BM167" s="21" t="s">
        <v>2531</v>
      </c>
    </row>
    <row r="168" s="1" customFormat="1" ht="16.5" customHeight="1">
      <c r="B168" s="45"/>
      <c r="C168" s="227" t="s">
        <v>451</v>
      </c>
      <c r="D168" s="227" t="s">
        <v>220</v>
      </c>
      <c r="E168" s="228" t="s">
        <v>2532</v>
      </c>
      <c r="F168" s="229" t="s">
        <v>2533</v>
      </c>
      <c r="G168" s="229"/>
      <c r="H168" s="229"/>
      <c r="I168" s="229"/>
      <c r="J168" s="230" t="s">
        <v>429</v>
      </c>
      <c r="K168" s="231">
        <v>106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22</v>
      </c>
      <c r="U168" s="55" t="s">
        <v>49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268</v>
      </c>
      <c r="AT168" s="21" t="s">
        <v>220</v>
      </c>
      <c r="AU168" s="21" t="s">
        <v>93</v>
      </c>
      <c r="AY168" s="21" t="s">
        <v>219</v>
      </c>
      <c r="BE168" s="152">
        <f>IF(U168="základní",N168,0)</f>
        <v>0</v>
      </c>
      <c r="BF168" s="152">
        <f>IF(U168="snížená",N168,0)</f>
        <v>0</v>
      </c>
      <c r="BG168" s="152">
        <f>IF(U168="zákl. přenesená",N168,0)</f>
        <v>0</v>
      </c>
      <c r="BH168" s="152">
        <f>IF(U168="sníž. přenesená",N168,0)</f>
        <v>0</v>
      </c>
      <c r="BI168" s="152">
        <f>IF(U168="nulová",N168,0)</f>
        <v>0</v>
      </c>
      <c r="BJ168" s="21" t="s">
        <v>40</v>
      </c>
      <c r="BK168" s="152">
        <f>ROUND(L168*K168,2)</f>
        <v>0</v>
      </c>
      <c r="BL168" s="21" t="s">
        <v>268</v>
      </c>
      <c r="BM168" s="21" t="s">
        <v>2534</v>
      </c>
    </row>
    <row r="169" s="1" customFormat="1" ht="16.5" customHeight="1">
      <c r="B169" s="45"/>
      <c r="C169" s="243" t="s">
        <v>455</v>
      </c>
      <c r="D169" s="243" t="s">
        <v>536</v>
      </c>
      <c r="E169" s="244" t="s">
        <v>2535</v>
      </c>
      <c r="F169" s="245" t="s">
        <v>2536</v>
      </c>
      <c r="G169" s="245"/>
      <c r="H169" s="245"/>
      <c r="I169" s="245"/>
      <c r="J169" s="246" t="s">
        <v>429</v>
      </c>
      <c r="K169" s="247">
        <v>106</v>
      </c>
      <c r="L169" s="248">
        <v>0</v>
      </c>
      <c r="M169" s="249"/>
      <c r="N169" s="250">
        <f>ROUND(L169*K169,2)</f>
        <v>0</v>
      </c>
      <c r="O169" s="234"/>
      <c r="P169" s="234"/>
      <c r="Q169" s="234"/>
      <c r="R169" s="47"/>
      <c r="T169" s="235" t="s">
        <v>22</v>
      </c>
      <c r="U169" s="55" t="s">
        <v>49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414</v>
      </c>
      <c r="AT169" s="21" t="s">
        <v>536</v>
      </c>
      <c r="AU169" s="21" t="s">
        <v>93</v>
      </c>
      <c r="AY169" s="21" t="s">
        <v>219</v>
      </c>
      <c r="BE169" s="152">
        <f>IF(U169="základní",N169,0)</f>
        <v>0</v>
      </c>
      <c r="BF169" s="152">
        <f>IF(U169="snížená",N169,0)</f>
        <v>0</v>
      </c>
      <c r="BG169" s="152">
        <f>IF(U169="zákl. přenesená",N169,0)</f>
        <v>0</v>
      </c>
      <c r="BH169" s="152">
        <f>IF(U169="sníž. přenesená",N169,0)</f>
        <v>0</v>
      </c>
      <c r="BI169" s="152">
        <f>IF(U169="nulová",N169,0)</f>
        <v>0</v>
      </c>
      <c r="BJ169" s="21" t="s">
        <v>40</v>
      </c>
      <c r="BK169" s="152">
        <f>ROUND(L169*K169,2)</f>
        <v>0</v>
      </c>
      <c r="BL169" s="21" t="s">
        <v>268</v>
      </c>
      <c r="BM169" s="21" t="s">
        <v>2537</v>
      </c>
    </row>
    <row r="170" s="1" customFormat="1" ht="16.5" customHeight="1">
      <c r="B170" s="45"/>
      <c r="C170" s="243" t="s">
        <v>459</v>
      </c>
      <c r="D170" s="243" t="s">
        <v>536</v>
      </c>
      <c r="E170" s="244" t="s">
        <v>2538</v>
      </c>
      <c r="F170" s="245" t="s">
        <v>2539</v>
      </c>
      <c r="G170" s="245"/>
      <c r="H170" s="245"/>
      <c r="I170" s="245"/>
      <c r="J170" s="246" t="s">
        <v>1358</v>
      </c>
      <c r="K170" s="247">
        <v>52</v>
      </c>
      <c r="L170" s="248">
        <v>0</v>
      </c>
      <c r="M170" s="249"/>
      <c r="N170" s="250">
        <f>ROUND(L170*K170,2)</f>
        <v>0</v>
      </c>
      <c r="O170" s="234"/>
      <c r="P170" s="234"/>
      <c r="Q170" s="234"/>
      <c r="R170" s="47"/>
      <c r="T170" s="235" t="s">
        <v>22</v>
      </c>
      <c r="U170" s="55" t="s">
        <v>49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414</v>
      </c>
      <c r="AT170" s="21" t="s">
        <v>536</v>
      </c>
      <c r="AU170" s="21" t="s">
        <v>93</v>
      </c>
      <c r="AY170" s="21" t="s">
        <v>219</v>
      </c>
      <c r="BE170" s="152">
        <f>IF(U170="základní",N170,0)</f>
        <v>0</v>
      </c>
      <c r="BF170" s="152">
        <f>IF(U170="snížená",N170,0)</f>
        <v>0</v>
      </c>
      <c r="BG170" s="152">
        <f>IF(U170="zákl. přenesená",N170,0)</f>
        <v>0</v>
      </c>
      <c r="BH170" s="152">
        <f>IF(U170="sníž. přenesená",N170,0)</f>
        <v>0</v>
      </c>
      <c r="BI170" s="152">
        <f>IF(U170="nulová",N170,0)</f>
        <v>0</v>
      </c>
      <c r="BJ170" s="21" t="s">
        <v>40</v>
      </c>
      <c r="BK170" s="152">
        <f>ROUND(L170*K170,2)</f>
        <v>0</v>
      </c>
      <c r="BL170" s="21" t="s">
        <v>268</v>
      </c>
      <c r="BM170" s="21" t="s">
        <v>2540</v>
      </c>
    </row>
    <row r="171" s="1" customFormat="1" ht="16.5" customHeight="1">
      <c r="B171" s="45"/>
      <c r="C171" s="243" t="s">
        <v>463</v>
      </c>
      <c r="D171" s="243" t="s">
        <v>536</v>
      </c>
      <c r="E171" s="244" t="s">
        <v>2541</v>
      </c>
      <c r="F171" s="245" t="s">
        <v>2542</v>
      </c>
      <c r="G171" s="245"/>
      <c r="H171" s="245"/>
      <c r="I171" s="245"/>
      <c r="J171" s="246" t="s">
        <v>1358</v>
      </c>
      <c r="K171" s="247">
        <v>52</v>
      </c>
      <c r="L171" s="248">
        <v>0</v>
      </c>
      <c r="M171" s="249"/>
      <c r="N171" s="250">
        <f>ROUND(L171*K171,2)</f>
        <v>0</v>
      </c>
      <c r="O171" s="234"/>
      <c r="P171" s="234"/>
      <c r="Q171" s="234"/>
      <c r="R171" s="47"/>
      <c r="T171" s="235" t="s">
        <v>22</v>
      </c>
      <c r="U171" s="55" t="s">
        <v>49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414</v>
      </c>
      <c r="AT171" s="21" t="s">
        <v>536</v>
      </c>
      <c r="AU171" s="21" t="s">
        <v>93</v>
      </c>
      <c r="AY171" s="21" t="s">
        <v>219</v>
      </c>
      <c r="BE171" s="152">
        <f>IF(U171="základní",N171,0)</f>
        <v>0</v>
      </c>
      <c r="BF171" s="152">
        <f>IF(U171="snížená",N171,0)</f>
        <v>0</v>
      </c>
      <c r="BG171" s="152">
        <f>IF(U171="zákl. přenesená",N171,0)</f>
        <v>0</v>
      </c>
      <c r="BH171" s="152">
        <f>IF(U171="sníž. přenesená",N171,0)</f>
        <v>0</v>
      </c>
      <c r="BI171" s="152">
        <f>IF(U171="nulová",N171,0)</f>
        <v>0</v>
      </c>
      <c r="BJ171" s="21" t="s">
        <v>40</v>
      </c>
      <c r="BK171" s="152">
        <f>ROUND(L171*K171,2)</f>
        <v>0</v>
      </c>
      <c r="BL171" s="21" t="s">
        <v>268</v>
      </c>
      <c r="BM171" s="21" t="s">
        <v>2543</v>
      </c>
    </row>
    <row r="172" s="1" customFormat="1" ht="16.5" customHeight="1">
      <c r="B172" s="45"/>
      <c r="C172" s="243" t="s">
        <v>467</v>
      </c>
      <c r="D172" s="243" t="s">
        <v>536</v>
      </c>
      <c r="E172" s="244" t="s">
        <v>2544</v>
      </c>
      <c r="F172" s="245" t="s">
        <v>2545</v>
      </c>
      <c r="G172" s="245"/>
      <c r="H172" s="245"/>
      <c r="I172" s="245"/>
      <c r="J172" s="246" t="s">
        <v>1358</v>
      </c>
      <c r="K172" s="247">
        <v>5</v>
      </c>
      <c r="L172" s="248">
        <v>0</v>
      </c>
      <c r="M172" s="249"/>
      <c r="N172" s="250">
        <f>ROUND(L172*K172,2)</f>
        <v>0</v>
      </c>
      <c r="O172" s="234"/>
      <c r="P172" s="234"/>
      <c r="Q172" s="234"/>
      <c r="R172" s="47"/>
      <c r="T172" s="235" t="s">
        <v>22</v>
      </c>
      <c r="U172" s="55" t="s">
        <v>49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414</v>
      </c>
      <c r="AT172" s="21" t="s">
        <v>536</v>
      </c>
      <c r="AU172" s="21" t="s">
        <v>93</v>
      </c>
      <c r="AY172" s="21" t="s">
        <v>219</v>
      </c>
      <c r="BE172" s="152">
        <f>IF(U172="základní",N172,0)</f>
        <v>0</v>
      </c>
      <c r="BF172" s="152">
        <f>IF(U172="snížená",N172,0)</f>
        <v>0</v>
      </c>
      <c r="BG172" s="152">
        <f>IF(U172="zákl. přenesená",N172,0)</f>
        <v>0</v>
      </c>
      <c r="BH172" s="152">
        <f>IF(U172="sníž. přenesená",N172,0)</f>
        <v>0</v>
      </c>
      <c r="BI172" s="152">
        <f>IF(U172="nulová",N172,0)</f>
        <v>0</v>
      </c>
      <c r="BJ172" s="21" t="s">
        <v>40</v>
      </c>
      <c r="BK172" s="152">
        <f>ROUND(L172*K172,2)</f>
        <v>0</v>
      </c>
      <c r="BL172" s="21" t="s">
        <v>268</v>
      </c>
      <c r="BM172" s="21" t="s">
        <v>2546</v>
      </c>
    </row>
    <row r="173" s="1" customFormat="1" ht="16.5" customHeight="1">
      <c r="B173" s="45"/>
      <c r="C173" s="243" t="s">
        <v>471</v>
      </c>
      <c r="D173" s="243" t="s">
        <v>536</v>
      </c>
      <c r="E173" s="244" t="s">
        <v>2547</v>
      </c>
      <c r="F173" s="245" t="s">
        <v>2548</v>
      </c>
      <c r="G173" s="245"/>
      <c r="H173" s="245"/>
      <c r="I173" s="245"/>
      <c r="J173" s="246" t="s">
        <v>1358</v>
      </c>
      <c r="K173" s="247">
        <v>9</v>
      </c>
      <c r="L173" s="248">
        <v>0</v>
      </c>
      <c r="M173" s="249"/>
      <c r="N173" s="250">
        <f>ROUND(L173*K173,2)</f>
        <v>0</v>
      </c>
      <c r="O173" s="234"/>
      <c r="P173" s="234"/>
      <c r="Q173" s="234"/>
      <c r="R173" s="47"/>
      <c r="T173" s="235" t="s">
        <v>22</v>
      </c>
      <c r="U173" s="55" t="s">
        <v>49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414</v>
      </c>
      <c r="AT173" s="21" t="s">
        <v>536</v>
      </c>
      <c r="AU173" s="21" t="s">
        <v>93</v>
      </c>
      <c r="AY173" s="21" t="s">
        <v>219</v>
      </c>
      <c r="BE173" s="152">
        <f>IF(U173="základní",N173,0)</f>
        <v>0</v>
      </c>
      <c r="BF173" s="152">
        <f>IF(U173="snížená",N173,0)</f>
        <v>0</v>
      </c>
      <c r="BG173" s="152">
        <f>IF(U173="zákl. přenesená",N173,0)</f>
        <v>0</v>
      </c>
      <c r="BH173" s="152">
        <f>IF(U173="sníž. přenesená",N173,0)</f>
        <v>0</v>
      </c>
      <c r="BI173" s="152">
        <f>IF(U173="nulová",N173,0)</f>
        <v>0</v>
      </c>
      <c r="BJ173" s="21" t="s">
        <v>40</v>
      </c>
      <c r="BK173" s="152">
        <f>ROUND(L173*K173,2)</f>
        <v>0</v>
      </c>
      <c r="BL173" s="21" t="s">
        <v>268</v>
      </c>
      <c r="BM173" s="21" t="s">
        <v>2549</v>
      </c>
    </row>
    <row r="174" s="1" customFormat="1" ht="16.5" customHeight="1">
      <c r="B174" s="45"/>
      <c r="C174" s="243" t="s">
        <v>475</v>
      </c>
      <c r="D174" s="243" t="s">
        <v>536</v>
      </c>
      <c r="E174" s="244" t="s">
        <v>2550</v>
      </c>
      <c r="F174" s="245" t="s">
        <v>2551</v>
      </c>
      <c r="G174" s="245"/>
      <c r="H174" s="245"/>
      <c r="I174" s="245"/>
      <c r="J174" s="246" t="s">
        <v>1358</v>
      </c>
      <c r="K174" s="247">
        <v>9</v>
      </c>
      <c r="L174" s="248">
        <v>0</v>
      </c>
      <c r="M174" s="249"/>
      <c r="N174" s="250">
        <f>ROUND(L174*K174,2)</f>
        <v>0</v>
      </c>
      <c r="O174" s="234"/>
      <c r="P174" s="234"/>
      <c r="Q174" s="234"/>
      <c r="R174" s="47"/>
      <c r="T174" s="235" t="s">
        <v>22</v>
      </c>
      <c r="U174" s="55" t="s">
        <v>49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414</v>
      </c>
      <c r="AT174" s="21" t="s">
        <v>536</v>
      </c>
      <c r="AU174" s="21" t="s">
        <v>93</v>
      </c>
      <c r="AY174" s="21" t="s">
        <v>219</v>
      </c>
      <c r="BE174" s="152">
        <f>IF(U174="základní",N174,0)</f>
        <v>0</v>
      </c>
      <c r="BF174" s="152">
        <f>IF(U174="snížená",N174,0)</f>
        <v>0</v>
      </c>
      <c r="BG174" s="152">
        <f>IF(U174="zákl. přenesená",N174,0)</f>
        <v>0</v>
      </c>
      <c r="BH174" s="152">
        <f>IF(U174="sníž. přenesená",N174,0)</f>
        <v>0</v>
      </c>
      <c r="BI174" s="152">
        <f>IF(U174="nulová",N174,0)</f>
        <v>0</v>
      </c>
      <c r="BJ174" s="21" t="s">
        <v>40</v>
      </c>
      <c r="BK174" s="152">
        <f>ROUND(L174*K174,2)</f>
        <v>0</v>
      </c>
      <c r="BL174" s="21" t="s">
        <v>268</v>
      </c>
      <c r="BM174" s="21" t="s">
        <v>2552</v>
      </c>
    </row>
    <row r="175" s="1" customFormat="1" ht="16.5" customHeight="1">
      <c r="B175" s="45"/>
      <c r="C175" s="243" t="s">
        <v>479</v>
      </c>
      <c r="D175" s="243" t="s">
        <v>536</v>
      </c>
      <c r="E175" s="244" t="s">
        <v>2553</v>
      </c>
      <c r="F175" s="245" t="s">
        <v>2554</v>
      </c>
      <c r="G175" s="245"/>
      <c r="H175" s="245"/>
      <c r="I175" s="245"/>
      <c r="J175" s="246" t="s">
        <v>429</v>
      </c>
      <c r="K175" s="247">
        <v>106</v>
      </c>
      <c r="L175" s="248">
        <v>0</v>
      </c>
      <c r="M175" s="249"/>
      <c r="N175" s="250">
        <f>ROUND(L175*K175,2)</f>
        <v>0</v>
      </c>
      <c r="O175" s="234"/>
      <c r="P175" s="234"/>
      <c r="Q175" s="234"/>
      <c r="R175" s="47"/>
      <c r="T175" s="235" t="s">
        <v>22</v>
      </c>
      <c r="U175" s="55" t="s">
        <v>49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414</v>
      </c>
      <c r="AT175" s="21" t="s">
        <v>536</v>
      </c>
      <c r="AU175" s="21" t="s">
        <v>93</v>
      </c>
      <c r="AY175" s="21" t="s">
        <v>219</v>
      </c>
      <c r="BE175" s="152">
        <f>IF(U175="základní",N175,0)</f>
        <v>0</v>
      </c>
      <c r="BF175" s="152">
        <f>IF(U175="snížená",N175,0)</f>
        <v>0</v>
      </c>
      <c r="BG175" s="152">
        <f>IF(U175="zákl. přenesená",N175,0)</f>
        <v>0</v>
      </c>
      <c r="BH175" s="152">
        <f>IF(U175="sníž. přenesená",N175,0)</f>
        <v>0</v>
      </c>
      <c r="BI175" s="152">
        <f>IF(U175="nulová",N175,0)</f>
        <v>0</v>
      </c>
      <c r="BJ175" s="21" t="s">
        <v>40</v>
      </c>
      <c r="BK175" s="152">
        <f>ROUND(L175*K175,2)</f>
        <v>0</v>
      </c>
      <c r="BL175" s="21" t="s">
        <v>268</v>
      </c>
      <c r="BM175" s="21" t="s">
        <v>2555</v>
      </c>
    </row>
    <row r="176" s="1" customFormat="1" ht="16.5" customHeight="1">
      <c r="B176" s="45"/>
      <c r="C176" s="243" t="s">
        <v>483</v>
      </c>
      <c r="D176" s="243" t="s">
        <v>536</v>
      </c>
      <c r="E176" s="244" t="s">
        <v>2556</v>
      </c>
      <c r="F176" s="245" t="s">
        <v>2557</v>
      </c>
      <c r="G176" s="245"/>
      <c r="H176" s="245"/>
      <c r="I176" s="245"/>
      <c r="J176" s="246" t="s">
        <v>1358</v>
      </c>
      <c r="K176" s="247">
        <v>106</v>
      </c>
      <c r="L176" s="248">
        <v>0</v>
      </c>
      <c r="M176" s="249"/>
      <c r="N176" s="250">
        <f>ROUND(L176*K176,2)</f>
        <v>0</v>
      </c>
      <c r="O176" s="234"/>
      <c r="P176" s="234"/>
      <c r="Q176" s="234"/>
      <c r="R176" s="47"/>
      <c r="T176" s="235" t="s">
        <v>22</v>
      </c>
      <c r="U176" s="55" t="s">
        <v>49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414</v>
      </c>
      <c r="AT176" s="21" t="s">
        <v>536</v>
      </c>
      <c r="AU176" s="21" t="s">
        <v>93</v>
      </c>
      <c r="AY176" s="21" t="s">
        <v>219</v>
      </c>
      <c r="BE176" s="152">
        <f>IF(U176="základní",N176,0)</f>
        <v>0</v>
      </c>
      <c r="BF176" s="152">
        <f>IF(U176="snížená",N176,0)</f>
        <v>0</v>
      </c>
      <c r="BG176" s="152">
        <f>IF(U176="zákl. přenesená",N176,0)</f>
        <v>0</v>
      </c>
      <c r="BH176" s="152">
        <f>IF(U176="sníž. přenesená",N176,0)</f>
        <v>0</v>
      </c>
      <c r="BI176" s="152">
        <f>IF(U176="nulová",N176,0)</f>
        <v>0</v>
      </c>
      <c r="BJ176" s="21" t="s">
        <v>40</v>
      </c>
      <c r="BK176" s="152">
        <f>ROUND(L176*K176,2)</f>
        <v>0</v>
      </c>
      <c r="BL176" s="21" t="s">
        <v>268</v>
      </c>
      <c r="BM176" s="21" t="s">
        <v>2558</v>
      </c>
    </row>
    <row r="177" s="1" customFormat="1" ht="25.5" customHeight="1">
      <c r="B177" s="45"/>
      <c r="C177" s="227" t="s">
        <v>487</v>
      </c>
      <c r="D177" s="227" t="s">
        <v>220</v>
      </c>
      <c r="E177" s="228" t="s">
        <v>2559</v>
      </c>
      <c r="F177" s="229" t="s">
        <v>2560</v>
      </c>
      <c r="G177" s="229"/>
      <c r="H177" s="229"/>
      <c r="I177" s="229"/>
      <c r="J177" s="230" t="s">
        <v>372</v>
      </c>
      <c r="K177" s="231">
        <v>8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22</v>
      </c>
      <c r="U177" s="55" t="s">
        <v>49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268</v>
      </c>
      <c r="AT177" s="21" t="s">
        <v>220</v>
      </c>
      <c r="AU177" s="21" t="s">
        <v>93</v>
      </c>
      <c r="AY177" s="21" t="s">
        <v>219</v>
      </c>
      <c r="BE177" s="152">
        <f>IF(U177="základní",N177,0)</f>
        <v>0</v>
      </c>
      <c r="BF177" s="152">
        <f>IF(U177="snížená",N177,0)</f>
        <v>0</v>
      </c>
      <c r="BG177" s="152">
        <f>IF(U177="zákl. přenesená",N177,0)</f>
        <v>0</v>
      </c>
      <c r="BH177" s="152">
        <f>IF(U177="sníž. přenesená",N177,0)</f>
        <v>0</v>
      </c>
      <c r="BI177" s="152">
        <f>IF(U177="nulová",N177,0)</f>
        <v>0</v>
      </c>
      <c r="BJ177" s="21" t="s">
        <v>40</v>
      </c>
      <c r="BK177" s="152">
        <f>ROUND(L177*K177,2)</f>
        <v>0</v>
      </c>
      <c r="BL177" s="21" t="s">
        <v>268</v>
      </c>
      <c r="BM177" s="21" t="s">
        <v>2561</v>
      </c>
    </row>
    <row r="178" s="1" customFormat="1" ht="16.5" customHeight="1">
      <c r="B178" s="45"/>
      <c r="C178" s="243" t="s">
        <v>491</v>
      </c>
      <c r="D178" s="243" t="s">
        <v>536</v>
      </c>
      <c r="E178" s="244" t="s">
        <v>2562</v>
      </c>
      <c r="F178" s="245" t="s">
        <v>2563</v>
      </c>
      <c r="G178" s="245"/>
      <c r="H178" s="245"/>
      <c r="I178" s="245"/>
      <c r="J178" s="246" t="s">
        <v>1358</v>
      </c>
      <c r="K178" s="247">
        <v>8</v>
      </c>
      <c r="L178" s="248">
        <v>0</v>
      </c>
      <c r="M178" s="249"/>
      <c r="N178" s="250">
        <f>ROUND(L178*K178,2)</f>
        <v>0</v>
      </c>
      <c r="O178" s="234"/>
      <c r="P178" s="234"/>
      <c r="Q178" s="234"/>
      <c r="R178" s="47"/>
      <c r="T178" s="235" t="s">
        <v>22</v>
      </c>
      <c r="U178" s="55" t="s">
        <v>49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414</v>
      </c>
      <c r="AT178" s="21" t="s">
        <v>536</v>
      </c>
      <c r="AU178" s="21" t="s">
        <v>93</v>
      </c>
      <c r="AY178" s="21" t="s">
        <v>219</v>
      </c>
      <c r="BE178" s="152">
        <f>IF(U178="základní",N178,0)</f>
        <v>0</v>
      </c>
      <c r="BF178" s="152">
        <f>IF(U178="snížená",N178,0)</f>
        <v>0</v>
      </c>
      <c r="BG178" s="152">
        <f>IF(U178="zákl. přenesená",N178,0)</f>
        <v>0</v>
      </c>
      <c r="BH178" s="152">
        <f>IF(U178="sníž. přenesená",N178,0)</f>
        <v>0</v>
      </c>
      <c r="BI178" s="152">
        <f>IF(U178="nulová",N178,0)</f>
        <v>0</v>
      </c>
      <c r="BJ178" s="21" t="s">
        <v>40</v>
      </c>
      <c r="BK178" s="152">
        <f>ROUND(L178*K178,2)</f>
        <v>0</v>
      </c>
      <c r="BL178" s="21" t="s">
        <v>268</v>
      </c>
      <c r="BM178" s="21" t="s">
        <v>2564</v>
      </c>
    </row>
    <row r="179" s="10" customFormat="1" ht="29.88" customHeight="1">
      <c r="B179" s="213"/>
      <c r="C179" s="214"/>
      <c r="D179" s="224" t="s">
        <v>2416</v>
      </c>
      <c r="E179" s="224"/>
      <c r="F179" s="224"/>
      <c r="G179" s="224"/>
      <c r="H179" s="224"/>
      <c r="I179" s="224"/>
      <c r="J179" s="224"/>
      <c r="K179" s="224"/>
      <c r="L179" s="224"/>
      <c r="M179" s="224"/>
      <c r="N179" s="238">
        <f>BK179</f>
        <v>0</v>
      </c>
      <c r="O179" s="239"/>
      <c r="P179" s="239"/>
      <c r="Q179" s="239"/>
      <c r="R179" s="217"/>
      <c r="T179" s="218"/>
      <c r="U179" s="214"/>
      <c r="V179" s="214"/>
      <c r="W179" s="219">
        <f>SUM(W180:W240)</f>
        <v>0</v>
      </c>
      <c r="X179" s="214"/>
      <c r="Y179" s="219">
        <f>SUM(Y180:Y240)</f>
        <v>0</v>
      </c>
      <c r="Z179" s="214"/>
      <c r="AA179" s="220">
        <f>SUM(AA180:AA240)</f>
        <v>0</v>
      </c>
      <c r="AR179" s="221" t="s">
        <v>93</v>
      </c>
      <c r="AT179" s="222" t="s">
        <v>83</v>
      </c>
      <c r="AU179" s="222" t="s">
        <v>40</v>
      </c>
      <c r="AY179" s="221" t="s">
        <v>219</v>
      </c>
      <c r="BK179" s="223">
        <f>SUM(BK180:BK240)</f>
        <v>0</v>
      </c>
    </row>
    <row r="180" s="1" customFormat="1" ht="16.5" customHeight="1">
      <c r="B180" s="45"/>
      <c r="C180" s="227" t="s">
        <v>495</v>
      </c>
      <c r="D180" s="227" t="s">
        <v>220</v>
      </c>
      <c r="E180" s="228" t="s">
        <v>2316</v>
      </c>
      <c r="F180" s="229" t="s">
        <v>2317</v>
      </c>
      <c r="G180" s="229"/>
      <c r="H180" s="229"/>
      <c r="I180" s="229"/>
      <c r="J180" s="230" t="s">
        <v>372</v>
      </c>
      <c r="K180" s="231">
        <v>12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22</v>
      </c>
      <c r="U180" s="55" t="s">
        <v>49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</v>
      </c>
      <c r="AA180" s="237">
        <f>Z180*K180</f>
        <v>0</v>
      </c>
      <c r="AR180" s="21" t="s">
        <v>544</v>
      </c>
      <c r="AT180" s="21" t="s">
        <v>220</v>
      </c>
      <c r="AU180" s="21" t="s">
        <v>93</v>
      </c>
      <c r="AY180" s="21" t="s">
        <v>219</v>
      </c>
      <c r="BE180" s="152">
        <f>IF(U180="základní",N180,0)</f>
        <v>0</v>
      </c>
      <c r="BF180" s="152">
        <f>IF(U180="snížená",N180,0)</f>
        <v>0</v>
      </c>
      <c r="BG180" s="152">
        <f>IF(U180="zákl. přenesená",N180,0)</f>
        <v>0</v>
      </c>
      <c r="BH180" s="152">
        <f>IF(U180="sníž. přenesená",N180,0)</f>
        <v>0</v>
      </c>
      <c r="BI180" s="152">
        <f>IF(U180="nulová",N180,0)</f>
        <v>0</v>
      </c>
      <c r="BJ180" s="21" t="s">
        <v>40</v>
      </c>
      <c r="BK180" s="152">
        <f>ROUND(L180*K180,2)</f>
        <v>0</v>
      </c>
      <c r="BL180" s="21" t="s">
        <v>544</v>
      </c>
      <c r="BM180" s="21" t="s">
        <v>2565</v>
      </c>
    </row>
    <row r="181" s="1" customFormat="1" ht="25.5" customHeight="1">
      <c r="B181" s="45"/>
      <c r="C181" s="243" t="s">
        <v>499</v>
      </c>
      <c r="D181" s="243" t="s">
        <v>536</v>
      </c>
      <c r="E181" s="244" t="s">
        <v>2319</v>
      </c>
      <c r="F181" s="245" t="s">
        <v>2320</v>
      </c>
      <c r="G181" s="245"/>
      <c r="H181" s="245"/>
      <c r="I181" s="245"/>
      <c r="J181" s="246" t="s">
        <v>372</v>
      </c>
      <c r="K181" s="247">
        <v>6</v>
      </c>
      <c r="L181" s="248">
        <v>0</v>
      </c>
      <c r="M181" s="249"/>
      <c r="N181" s="250">
        <f>ROUND(L181*K181,2)</f>
        <v>0</v>
      </c>
      <c r="O181" s="234"/>
      <c r="P181" s="234"/>
      <c r="Q181" s="234"/>
      <c r="R181" s="47"/>
      <c r="T181" s="235" t="s">
        <v>22</v>
      </c>
      <c r="U181" s="55" t="s">
        <v>49</v>
      </c>
      <c r="V181" s="46"/>
      <c r="W181" s="236">
        <f>V181*K181</f>
        <v>0</v>
      </c>
      <c r="X181" s="236">
        <v>0</v>
      </c>
      <c r="Y181" s="236">
        <f>X181*K181</f>
        <v>0</v>
      </c>
      <c r="Z181" s="236">
        <v>0</v>
      </c>
      <c r="AA181" s="237">
        <f>Z181*K181</f>
        <v>0</v>
      </c>
      <c r="AR181" s="21" t="s">
        <v>2321</v>
      </c>
      <c r="AT181" s="21" t="s">
        <v>536</v>
      </c>
      <c r="AU181" s="21" t="s">
        <v>93</v>
      </c>
      <c r="AY181" s="21" t="s">
        <v>219</v>
      </c>
      <c r="BE181" s="152">
        <f>IF(U181="základní",N181,0)</f>
        <v>0</v>
      </c>
      <c r="BF181" s="152">
        <f>IF(U181="snížená",N181,0)</f>
        <v>0</v>
      </c>
      <c r="BG181" s="152">
        <f>IF(U181="zákl. přenesená",N181,0)</f>
        <v>0</v>
      </c>
      <c r="BH181" s="152">
        <f>IF(U181="sníž. přenesená",N181,0)</f>
        <v>0</v>
      </c>
      <c r="BI181" s="152">
        <f>IF(U181="nulová",N181,0)</f>
        <v>0</v>
      </c>
      <c r="BJ181" s="21" t="s">
        <v>40</v>
      </c>
      <c r="BK181" s="152">
        <f>ROUND(L181*K181,2)</f>
        <v>0</v>
      </c>
      <c r="BL181" s="21" t="s">
        <v>544</v>
      </c>
      <c r="BM181" s="21" t="s">
        <v>2566</v>
      </c>
    </row>
    <row r="182" s="1" customFormat="1" ht="25.5" customHeight="1">
      <c r="B182" s="45"/>
      <c r="C182" s="243" t="s">
        <v>503</v>
      </c>
      <c r="D182" s="243" t="s">
        <v>536</v>
      </c>
      <c r="E182" s="244" t="s">
        <v>2567</v>
      </c>
      <c r="F182" s="245" t="s">
        <v>2568</v>
      </c>
      <c r="G182" s="245"/>
      <c r="H182" s="245"/>
      <c r="I182" s="245"/>
      <c r="J182" s="246" t="s">
        <v>372</v>
      </c>
      <c r="K182" s="247">
        <v>6</v>
      </c>
      <c r="L182" s="248">
        <v>0</v>
      </c>
      <c r="M182" s="249"/>
      <c r="N182" s="250">
        <f>ROUND(L182*K182,2)</f>
        <v>0</v>
      </c>
      <c r="O182" s="234"/>
      <c r="P182" s="234"/>
      <c r="Q182" s="234"/>
      <c r="R182" s="47"/>
      <c r="T182" s="235" t="s">
        <v>22</v>
      </c>
      <c r="U182" s="55" t="s">
        <v>49</v>
      </c>
      <c r="V182" s="46"/>
      <c r="W182" s="236">
        <f>V182*K182</f>
        <v>0</v>
      </c>
      <c r="X182" s="236">
        <v>0</v>
      </c>
      <c r="Y182" s="236">
        <f>X182*K182</f>
        <v>0</v>
      </c>
      <c r="Z182" s="236">
        <v>0</v>
      </c>
      <c r="AA182" s="237">
        <f>Z182*K182</f>
        <v>0</v>
      </c>
      <c r="AR182" s="21" t="s">
        <v>2321</v>
      </c>
      <c r="AT182" s="21" t="s">
        <v>536</v>
      </c>
      <c r="AU182" s="21" t="s">
        <v>93</v>
      </c>
      <c r="AY182" s="21" t="s">
        <v>219</v>
      </c>
      <c r="BE182" s="152">
        <f>IF(U182="základní",N182,0)</f>
        <v>0</v>
      </c>
      <c r="BF182" s="152">
        <f>IF(U182="snížená",N182,0)</f>
        <v>0</v>
      </c>
      <c r="BG182" s="152">
        <f>IF(U182="zákl. přenesená",N182,0)</f>
        <v>0</v>
      </c>
      <c r="BH182" s="152">
        <f>IF(U182="sníž. přenesená",N182,0)</f>
        <v>0</v>
      </c>
      <c r="BI182" s="152">
        <f>IF(U182="nulová",N182,0)</f>
        <v>0</v>
      </c>
      <c r="BJ182" s="21" t="s">
        <v>40</v>
      </c>
      <c r="BK182" s="152">
        <f>ROUND(L182*K182,2)</f>
        <v>0</v>
      </c>
      <c r="BL182" s="21" t="s">
        <v>544</v>
      </c>
      <c r="BM182" s="21" t="s">
        <v>2569</v>
      </c>
    </row>
    <row r="183" s="1" customFormat="1" ht="25.5" customHeight="1">
      <c r="B183" s="45"/>
      <c r="C183" s="227" t="s">
        <v>507</v>
      </c>
      <c r="D183" s="227" t="s">
        <v>220</v>
      </c>
      <c r="E183" s="228" t="s">
        <v>2570</v>
      </c>
      <c r="F183" s="229" t="s">
        <v>2571</v>
      </c>
      <c r="G183" s="229"/>
      <c r="H183" s="229"/>
      <c r="I183" s="229"/>
      <c r="J183" s="230" t="s">
        <v>372</v>
      </c>
      <c r="K183" s="231">
        <v>65</v>
      </c>
      <c r="L183" s="232">
        <v>0</v>
      </c>
      <c r="M183" s="233"/>
      <c r="N183" s="234">
        <f>ROUND(L183*K183,2)</f>
        <v>0</v>
      </c>
      <c r="O183" s="234"/>
      <c r="P183" s="234"/>
      <c r="Q183" s="234"/>
      <c r="R183" s="47"/>
      <c r="T183" s="235" t="s">
        <v>22</v>
      </c>
      <c r="U183" s="55" t="s">
        <v>49</v>
      </c>
      <c r="V183" s="46"/>
      <c r="W183" s="236">
        <f>V183*K183</f>
        <v>0</v>
      </c>
      <c r="X183" s="236">
        <v>0</v>
      </c>
      <c r="Y183" s="236">
        <f>X183*K183</f>
        <v>0</v>
      </c>
      <c r="Z183" s="236">
        <v>0</v>
      </c>
      <c r="AA183" s="237">
        <f>Z183*K183</f>
        <v>0</v>
      </c>
      <c r="AR183" s="21" t="s">
        <v>544</v>
      </c>
      <c r="AT183" s="21" t="s">
        <v>220</v>
      </c>
      <c r="AU183" s="21" t="s">
        <v>93</v>
      </c>
      <c r="AY183" s="21" t="s">
        <v>219</v>
      </c>
      <c r="BE183" s="152">
        <f>IF(U183="základní",N183,0)</f>
        <v>0</v>
      </c>
      <c r="BF183" s="152">
        <f>IF(U183="snížená",N183,0)</f>
        <v>0</v>
      </c>
      <c r="BG183" s="152">
        <f>IF(U183="zákl. přenesená",N183,0)</f>
        <v>0</v>
      </c>
      <c r="BH183" s="152">
        <f>IF(U183="sníž. přenesená",N183,0)</f>
        <v>0</v>
      </c>
      <c r="BI183" s="152">
        <f>IF(U183="nulová",N183,0)</f>
        <v>0</v>
      </c>
      <c r="BJ183" s="21" t="s">
        <v>40</v>
      </c>
      <c r="BK183" s="152">
        <f>ROUND(L183*K183,2)</f>
        <v>0</v>
      </c>
      <c r="BL183" s="21" t="s">
        <v>544</v>
      </c>
      <c r="BM183" s="21" t="s">
        <v>2572</v>
      </c>
    </row>
    <row r="184" s="1" customFormat="1" ht="16.5" customHeight="1">
      <c r="B184" s="45"/>
      <c r="C184" s="243" t="s">
        <v>511</v>
      </c>
      <c r="D184" s="243" t="s">
        <v>536</v>
      </c>
      <c r="E184" s="244" t="s">
        <v>2573</v>
      </c>
      <c r="F184" s="245" t="s">
        <v>2574</v>
      </c>
      <c r="G184" s="245"/>
      <c r="H184" s="245"/>
      <c r="I184" s="245"/>
      <c r="J184" s="246" t="s">
        <v>1358</v>
      </c>
      <c r="K184" s="247">
        <v>32</v>
      </c>
      <c r="L184" s="248">
        <v>0</v>
      </c>
      <c r="M184" s="249"/>
      <c r="N184" s="250">
        <f>ROUND(L184*K184,2)</f>
        <v>0</v>
      </c>
      <c r="O184" s="234"/>
      <c r="P184" s="234"/>
      <c r="Q184" s="234"/>
      <c r="R184" s="47"/>
      <c r="T184" s="235" t="s">
        <v>22</v>
      </c>
      <c r="U184" s="55" t="s">
        <v>49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2321</v>
      </c>
      <c r="AT184" s="21" t="s">
        <v>536</v>
      </c>
      <c r="AU184" s="21" t="s">
        <v>93</v>
      </c>
      <c r="AY184" s="21" t="s">
        <v>219</v>
      </c>
      <c r="BE184" s="152">
        <f>IF(U184="základní",N184,0)</f>
        <v>0</v>
      </c>
      <c r="BF184" s="152">
        <f>IF(U184="snížená",N184,0)</f>
        <v>0</v>
      </c>
      <c r="BG184" s="152">
        <f>IF(U184="zákl. přenesená",N184,0)</f>
        <v>0</v>
      </c>
      <c r="BH184" s="152">
        <f>IF(U184="sníž. přenesená",N184,0)</f>
        <v>0</v>
      </c>
      <c r="BI184" s="152">
        <f>IF(U184="nulová",N184,0)</f>
        <v>0</v>
      </c>
      <c r="BJ184" s="21" t="s">
        <v>40</v>
      </c>
      <c r="BK184" s="152">
        <f>ROUND(L184*K184,2)</f>
        <v>0</v>
      </c>
      <c r="BL184" s="21" t="s">
        <v>544</v>
      </c>
      <c r="BM184" s="21" t="s">
        <v>2575</v>
      </c>
    </row>
    <row r="185" s="1" customFormat="1" ht="25.5" customHeight="1">
      <c r="B185" s="45"/>
      <c r="C185" s="243" t="s">
        <v>515</v>
      </c>
      <c r="D185" s="243" t="s">
        <v>536</v>
      </c>
      <c r="E185" s="244" t="s">
        <v>2576</v>
      </c>
      <c r="F185" s="245" t="s">
        <v>2577</v>
      </c>
      <c r="G185" s="245"/>
      <c r="H185" s="245"/>
      <c r="I185" s="245"/>
      <c r="J185" s="246" t="s">
        <v>1358</v>
      </c>
      <c r="K185" s="247">
        <v>65</v>
      </c>
      <c r="L185" s="248">
        <v>0</v>
      </c>
      <c r="M185" s="249"/>
      <c r="N185" s="250">
        <f>ROUND(L185*K185,2)</f>
        <v>0</v>
      </c>
      <c r="O185" s="234"/>
      <c r="P185" s="234"/>
      <c r="Q185" s="234"/>
      <c r="R185" s="47"/>
      <c r="T185" s="235" t="s">
        <v>22</v>
      </c>
      <c r="U185" s="55" t="s">
        <v>49</v>
      </c>
      <c r="V185" s="46"/>
      <c r="W185" s="236">
        <f>V185*K185</f>
        <v>0</v>
      </c>
      <c r="X185" s="236">
        <v>0</v>
      </c>
      <c r="Y185" s="236">
        <f>X185*K185</f>
        <v>0</v>
      </c>
      <c r="Z185" s="236">
        <v>0</v>
      </c>
      <c r="AA185" s="237">
        <f>Z185*K185</f>
        <v>0</v>
      </c>
      <c r="AR185" s="21" t="s">
        <v>2321</v>
      </c>
      <c r="AT185" s="21" t="s">
        <v>536</v>
      </c>
      <c r="AU185" s="21" t="s">
        <v>93</v>
      </c>
      <c r="AY185" s="21" t="s">
        <v>219</v>
      </c>
      <c r="BE185" s="152">
        <f>IF(U185="základní",N185,0)</f>
        <v>0</v>
      </c>
      <c r="BF185" s="152">
        <f>IF(U185="snížená",N185,0)</f>
        <v>0</v>
      </c>
      <c r="BG185" s="152">
        <f>IF(U185="zákl. přenesená",N185,0)</f>
        <v>0</v>
      </c>
      <c r="BH185" s="152">
        <f>IF(U185="sníž. přenesená",N185,0)</f>
        <v>0</v>
      </c>
      <c r="BI185" s="152">
        <f>IF(U185="nulová",N185,0)</f>
        <v>0</v>
      </c>
      <c r="BJ185" s="21" t="s">
        <v>40</v>
      </c>
      <c r="BK185" s="152">
        <f>ROUND(L185*K185,2)</f>
        <v>0</v>
      </c>
      <c r="BL185" s="21" t="s">
        <v>544</v>
      </c>
      <c r="BM185" s="21" t="s">
        <v>2578</v>
      </c>
    </row>
    <row r="186" s="1" customFormat="1" ht="25.5" customHeight="1">
      <c r="B186" s="45"/>
      <c r="C186" s="227" t="s">
        <v>519</v>
      </c>
      <c r="D186" s="227" t="s">
        <v>220</v>
      </c>
      <c r="E186" s="228" t="s">
        <v>2579</v>
      </c>
      <c r="F186" s="229" t="s">
        <v>2580</v>
      </c>
      <c r="G186" s="229"/>
      <c r="H186" s="229"/>
      <c r="I186" s="229"/>
      <c r="J186" s="230" t="s">
        <v>372</v>
      </c>
      <c r="K186" s="231">
        <v>300</v>
      </c>
      <c r="L186" s="232">
        <v>0</v>
      </c>
      <c r="M186" s="233"/>
      <c r="N186" s="234">
        <f>ROUND(L186*K186,2)</f>
        <v>0</v>
      </c>
      <c r="O186" s="234"/>
      <c r="P186" s="234"/>
      <c r="Q186" s="234"/>
      <c r="R186" s="47"/>
      <c r="T186" s="235" t="s">
        <v>22</v>
      </c>
      <c r="U186" s="55" t="s">
        <v>49</v>
      </c>
      <c r="V186" s="46"/>
      <c r="W186" s="236">
        <f>V186*K186</f>
        <v>0</v>
      </c>
      <c r="X186" s="236">
        <v>0</v>
      </c>
      <c r="Y186" s="236">
        <f>X186*K186</f>
        <v>0</v>
      </c>
      <c r="Z186" s="236">
        <v>0</v>
      </c>
      <c r="AA186" s="237">
        <f>Z186*K186</f>
        <v>0</v>
      </c>
      <c r="AR186" s="21" t="s">
        <v>544</v>
      </c>
      <c r="AT186" s="21" t="s">
        <v>220</v>
      </c>
      <c r="AU186" s="21" t="s">
        <v>93</v>
      </c>
      <c r="AY186" s="21" t="s">
        <v>219</v>
      </c>
      <c r="BE186" s="152">
        <f>IF(U186="základní",N186,0)</f>
        <v>0</v>
      </c>
      <c r="BF186" s="152">
        <f>IF(U186="snížená",N186,0)</f>
        <v>0</v>
      </c>
      <c r="BG186" s="152">
        <f>IF(U186="zákl. přenesená",N186,0)</f>
        <v>0</v>
      </c>
      <c r="BH186" s="152">
        <f>IF(U186="sníž. přenesená",N186,0)</f>
        <v>0</v>
      </c>
      <c r="BI186" s="152">
        <f>IF(U186="nulová",N186,0)</f>
        <v>0</v>
      </c>
      <c r="BJ186" s="21" t="s">
        <v>40</v>
      </c>
      <c r="BK186" s="152">
        <f>ROUND(L186*K186,2)</f>
        <v>0</v>
      </c>
      <c r="BL186" s="21" t="s">
        <v>544</v>
      </c>
      <c r="BM186" s="21" t="s">
        <v>2581</v>
      </c>
    </row>
    <row r="187" s="1" customFormat="1" ht="25.5" customHeight="1">
      <c r="B187" s="45"/>
      <c r="C187" s="243" t="s">
        <v>523</v>
      </c>
      <c r="D187" s="243" t="s">
        <v>536</v>
      </c>
      <c r="E187" s="244" t="s">
        <v>2582</v>
      </c>
      <c r="F187" s="245" t="s">
        <v>2583</v>
      </c>
      <c r="G187" s="245"/>
      <c r="H187" s="245"/>
      <c r="I187" s="245"/>
      <c r="J187" s="246" t="s">
        <v>372</v>
      </c>
      <c r="K187" s="247">
        <v>276</v>
      </c>
      <c r="L187" s="248">
        <v>0</v>
      </c>
      <c r="M187" s="249"/>
      <c r="N187" s="250">
        <f>ROUND(L187*K187,2)</f>
        <v>0</v>
      </c>
      <c r="O187" s="234"/>
      <c r="P187" s="234"/>
      <c r="Q187" s="234"/>
      <c r="R187" s="47"/>
      <c r="T187" s="235" t="s">
        <v>22</v>
      </c>
      <c r="U187" s="55" t="s">
        <v>49</v>
      </c>
      <c r="V187" s="46"/>
      <c r="W187" s="236">
        <f>V187*K187</f>
        <v>0</v>
      </c>
      <c r="X187" s="236">
        <v>0</v>
      </c>
      <c r="Y187" s="236">
        <f>X187*K187</f>
        <v>0</v>
      </c>
      <c r="Z187" s="236">
        <v>0</v>
      </c>
      <c r="AA187" s="237">
        <f>Z187*K187</f>
        <v>0</v>
      </c>
      <c r="AR187" s="21" t="s">
        <v>2321</v>
      </c>
      <c r="AT187" s="21" t="s">
        <v>536</v>
      </c>
      <c r="AU187" s="21" t="s">
        <v>93</v>
      </c>
      <c r="AY187" s="21" t="s">
        <v>219</v>
      </c>
      <c r="BE187" s="152">
        <f>IF(U187="základní",N187,0)</f>
        <v>0</v>
      </c>
      <c r="BF187" s="152">
        <f>IF(U187="snížená",N187,0)</f>
        <v>0</v>
      </c>
      <c r="BG187" s="152">
        <f>IF(U187="zákl. přenesená",N187,0)</f>
        <v>0</v>
      </c>
      <c r="BH187" s="152">
        <f>IF(U187="sníž. přenesená",N187,0)</f>
        <v>0</v>
      </c>
      <c r="BI187" s="152">
        <f>IF(U187="nulová",N187,0)</f>
        <v>0</v>
      </c>
      <c r="BJ187" s="21" t="s">
        <v>40</v>
      </c>
      <c r="BK187" s="152">
        <f>ROUND(L187*K187,2)</f>
        <v>0</v>
      </c>
      <c r="BL187" s="21" t="s">
        <v>544</v>
      </c>
      <c r="BM187" s="21" t="s">
        <v>2584</v>
      </c>
    </row>
    <row r="188" s="1" customFormat="1" ht="16.5" customHeight="1">
      <c r="B188" s="45"/>
      <c r="C188" s="243" t="s">
        <v>527</v>
      </c>
      <c r="D188" s="243" t="s">
        <v>536</v>
      </c>
      <c r="E188" s="244" t="s">
        <v>2585</v>
      </c>
      <c r="F188" s="245" t="s">
        <v>2586</v>
      </c>
      <c r="G188" s="245"/>
      <c r="H188" s="245"/>
      <c r="I188" s="245"/>
      <c r="J188" s="246" t="s">
        <v>1358</v>
      </c>
      <c r="K188" s="247">
        <v>24</v>
      </c>
      <c r="L188" s="248">
        <v>0</v>
      </c>
      <c r="M188" s="249"/>
      <c r="N188" s="250">
        <f>ROUND(L188*K188,2)</f>
        <v>0</v>
      </c>
      <c r="O188" s="234"/>
      <c r="P188" s="234"/>
      <c r="Q188" s="234"/>
      <c r="R188" s="47"/>
      <c r="T188" s="235" t="s">
        <v>22</v>
      </c>
      <c r="U188" s="55" t="s">
        <v>49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2321</v>
      </c>
      <c r="AT188" s="21" t="s">
        <v>536</v>
      </c>
      <c r="AU188" s="21" t="s">
        <v>93</v>
      </c>
      <c r="AY188" s="21" t="s">
        <v>219</v>
      </c>
      <c r="BE188" s="152">
        <f>IF(U188="základní",N188,0)</f>
        <v>0</v>
      </c>
      <c r="BF188" s="152">
        <f>IF(U188="snížená",N188,0)</f>
        <v>0</v>
      </c>
      <c r="BG188" s="152">
        <f>IF(U188="zákl. přenesená",N188,0)</f>
        <v>0</v>
      </c>
      <c r="BH188" s="152">
        <f>IF(U188="sníž. přenesená",N188,0)</f>
        <v>0</v>
      </c>
      <c r="BI188" s="152">
        <f>IF(U188="nulová",N188,0)</f>
        <v>0</v>
      </c>
      <c r="BJ188" s="21" t="s">
        <v>40</v>
      </c>
      <c r="BK188" s="152">
        <f>ROUND(L188*K188,2)</f>
        <v>0</v>
      </c>
      <c r="BL188" s="21" t="s">
        <v>544</v>
      </c>
      <c r="BM188" s="21" t="s">
        <v>2587</v>
      </c>
    </row>
    <row r="189" s="1" customFormat="1" ht="25.5" customHeight="1">
      <c r="B189" s="45"/>
      <c r="C189" s="227" t="s">
        <v>531</v>
      </c>
      <c r="D189" s="227" t="s">
        <v>220</v>
      </c>
      <c r="E189" s="228" t="s">
        <v>2588</v>
      </c>
      <c r="F189" s="229" t="s">
        <v>2589</v>
      </c>
      <c r="G189" s="229"/>
      <c r="H189" s="229"/>
      <c r="I189" s="229"/>
      <c r="J189" s="230" t="s">
        <v>372</v>
      </c>
      <c r="K189" s="231">
        <v>181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22</v>
      </c>
      <c r="U189" s="55" t="s">
        <v>49</v>
      </c>
      <c r="V189" s="46"/>
      <c r="W189" s="236">
        <f>V189*K189</f>
        <v>0</v>
      </c>
      <c r="X189" s="236">
        <v>0</v>
      </c>
      <c r="Y189" s="236">
        <f>X189*K189</f>
        <v>0</v>
      </c>
      <c r="Z189" s="236">
        <v>0</v>
      </c>
      <c r="AA189" s="237">
        <f>Z189*K189</f>
        <v>0</v>
      </c>
      <c r="AR189" s="21" t="s">
        <v>544</v>
      </c>
      <c r="AT189" s="21" t="s">
        <v>220</v>
      </c>
      <c r="AU189" s="21" t="s">
        <v>93</v>
      </c>
      <c r="AY189" s="21" t="s">
        <v>219</v>
      </c>
      <c r="BE189" s="152">
        <f>IF(U189="základní",N189,0)</f>
        <v>0</v>
      </c>
      <c r="BF189" s="152">
        <f>IF(U189="snížená",N189,0)</f>
        <v>0</v>
      </c>
      <c r="BG189" s="152">
        <f>IF(U189="zákl. přenesená",N189,0)</f>
        <v>0</v>
      </c>
      <c r="BH189" s="152">
        <f>IF(U189="sníž. přenesená",N189,0)</f>
        <v>0</v>
      </c>
      <c r="BI189" s="152">
        <f>IF(U189="nulová",N189,0)</f>
        <v>0</v>
      </c>
      <c r="BJ189" s="21" t="s">
        <v>40</v>
      </c>
      <c r="BK189" s="152">
        <f>ROUND(L189*K189,2)</f>
        <v>0</v>
      </c>
      <c r="BL189" s="21" t="s">
        <v>544</v>
      </c>
      <c r="BM189" s="21" t="s">
        <v>2590</v>
      </c>
    </row>
    <row r="190" s="1" customFormat="1" ht="25.5" customHeight="1">
      <c r="B190" s="45"/>
      <c r="C190" s="243" t="s">
        <v>535</v>
      </c>
      <c r="D190" s="243" t="s">
        <v>536</v>
      </c>
      <c r="E190" s="244" t="s">
        <v>2591</v>
      </c>
      <c r="F190" s="245" t="s">
        <v>2592</v>
      </c>
      <c r="G190" s="245"/>
      <c r="H190" s="245"/>
      <c r="I190" s="245"/>
      <c r="J190" s="246" t="s">
        <v>1358</v>
      </c>
      <c r="K190" s="247">
        <v>181</v>
      </c>
      <c r="L190" s="248">
        <v>0</v>
      </c>
      <c r="M190" s="249"/>
      <c r="N190" s="250">
        <f>ROUND(L190*K190,2)</f>
        <v>0</v>
      </c>
      <c r="O190" s="234"/>
      <c r="P190" s="234"/>
      <c r="Q190" s="234"/>
      <c r="R190" s="47"/>
      <c r="T190" s="235" t="s">
        <v>22</v>
      </c>
      <c r="U190" s="55" t="s">
        <v>49</v>
      </c>
      <c r="V190" s="46"/>
      <c r="W190" s="236">
        <f>V190*K190</f>
        <v>0</v>
      </c>
      <c r="X190" s="236">
        <v>0</v>
      </c>
      <c r="Y190" s="236">
        <f>X190*K190</f>
        <v>0</v>
      </c>
      <c r="Z190" s="236">
        <v>0</v>
      </c>
      <c r="AA190" s="237">
        <f>Z190*K190</f>
        <v>0</v>
      </c>
      <c r="AR190" s="21" t="s">
        <v>2321</v>
      </c>
      <c r="AT190" s="21" t="s">
        <v>536</v>
      </c>
      <c r="AU190" s="21" t="s">
        <v>93</v>
      </c>
      <c r="AY190" s="21" t="s">
        <v>219</v>
      </c>
      <c r="BE190" s="152">
        <f>IF(U190="základní",N190,0)</f>
        <v>0</v>
      </c>
      <c r="BF190" s="152">
        <f>IF(U190="snížená",N190,0)</f>
        <v>0</v>
      </c>
      <c r="BG190" s="152">
        <f>IF(U190="zákl. přenesená",N190,0)</f>
        <v>0</v>
      </c>
      <c r="BH190" s="152">
        <f>IF(U190="sníž. přenesená",N190,0)</f>
        <v>0</v>
      </c>
      <c r="BI190" s="152">
        <f>IF(U190="nulová",N190,0)</f>
        <v>0</v>
      </c>
      <c r="BJ190" s="21" t="s">
        <v>40</v>
      </c>
      <c r="BK190" s="152">
        <f>ROUND(L190*K190,2)</f>
        <v>0</v>
      </c>
      <c r="BL190" s="21" t="s">
        <v>544</v>
      </c>
      <c r="BM190" s="21" t="s">
        <v>2593</v>
      </c>
    </row>
    <row r="191" s="1" customFormat="1" ht="25.5" customHeight="1">
      <c r="B191" s="45"/>
      <c r="C191" s="227" t="s">
        <v>540</v>
      </c>
      <c r="D191" s="227" t="s">
        <v>220</v>
      </c>
      <c r="E191" s="228" t="s">
        <v>2594</v>
      </c>
      <c r="F191" s="229" t="s">
        <v>2595</v>
      </c>
      <c r="G191" s="229"/>
      <c r="H191" s="229"/>
      <c r="I191" s="229"/>
      <c r="J191" s="230" t="s">
        <v>372</v>
      </c>
      <c r="K191" s="231">
        <v>79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22</v>
      </c>
      <c r="U191" s="55" t="s">
        <v>49</v>
      </c>
      <c r="V191" s="46"/>
      <c r="W191" s="236">
        <f>V191*K191</f>
        <v>0</v>
      </c>
      <c r="X191" s="236">
        <v>0</v>
      </c>
      <c r="Y191" s="236">
        <f>X191*K191</f>
        <v>0</v>
      </c>
      <c r="Z191" s="236">
        <v>0</v>
      </c>
      <c r="AA191" s="237">
        <f>Z191*K191</f>
        <v>0</v>
      </c>
      <c r="AR191" s="21" t="s">
        <v>544</v>
      </c>
      <c r="AT191" s="21" t="s">
        <v>220</v>
      </c>
      <c r="AU191" s="21" t="s">
        <v>93</v>
      </c>
      <c r="AY191" s="21" t="s">
        <v>219</v>
      </c>
      <c r="BE191" s="152">
        <f>IF(U191="základní",N191,0)</f>
        <v>0</v>
      </c>
      <c r="BF191" s="152">
        <f>IF(U191="snížená",N191,0)</f>
        <v>0</v>
      </c>
      <c r="BG191" s="152">
        <f>IF(U191="zákl. přenesená",N191,0)</f>
        <v>0</v>
      </c>
      <c r="BH191" s="152">
        <f>IF(U191="sníž. přenesená",N191,0)</f>
        <v>0</v>
      </c>
      <c r="BI191" s="152">
        <f>IF(U191="nulová",N191,0)</f>
        <v>0</v>
      </c>
      <c r="BJ191" s="21" t="s">
        <v>40</v>
      </c>
      <c r="BK191" s="152">
        <f>ROUND(L191*K191,2)</f>
        <v>0</v>
      </c>
      <c r="BL191" s="21" t="s">
        <v>544</v>
      </c>
      <c r="BM191" s="21" t="s">
        <v>2596</v>
      </c>
    </row>
    <row r="192" s="1" customFormat="1" ht="16.5" customHeight="1">
      <c r="B192" s="45"/>
      <c r="C192" s="243" t="s">
        <v>544</v>
      </c>
      <c r="D192" s="243" t="s">
        <v>536</v>
      </c>
      <c r="E192" s="244" t="s">
        <v>2597</v>
      </c>
      <c r="F192" s="245" t="s">
        <v>2598</v>
      </c>
      <c r="G192" s="245"/>
      <c r="H192" s="245"/>
      <c r="I192" s="245"/>
      <c r="J192" s="246" t="s">
        <v>372</v>
      </c>
      <c r="K192" s="247">
        <v>79</v>
      </c>
      <c r="L192" s="248">
        <v>0</v>
      </c>
      <c r="M192" s="249"/>
      <c r="N192" s="250">
        <f>ROUND(L192*K192,2)</f>
        <v>0</v>
      </c>
      <c r="O192" s="234"/>
      <c r="P192" s="234"/>
      <c r="Q192" s="234"/>
      <c r="R192" s="47"/>
      <c r="T192" s="235" t="s">
        <v>22</v>
      </c>
      <c r="U192" s="55" t="s">
        <v>49</v>
      </c>
      <c r="V192" s="46"/>
      <c r="W192" s="236">
        <f>V192*K192</f>
        <v>0</v>
      </c>
      <c r="X192" s="236">
        <v>0</v>
      </c>
      <c r="Y192" s="236">
        <f>X192*K192</f>
        <v>0</v>
      </c>
      <c r="Z192" s="236">
        <v>0</v>
      </c>
      <c r="AA192" s="237">
        <f>Z192*K192</f>
        <v>0</v>
      </c>
      <c r="AR192" s="21" t="s">
        <v>2321</v>
      </c>
      <c r="AT192" s="21" t="s">
        <v>536</v>
      </c>
      <c r="AU192" s="21" t="s">
        <v>93</v>
      </c>
      <c r="AY192" s="21" t="s">
        <v>219</v>
      </c>
      <c r="BE192" s="152">
        <f>IF(U192="základní",N192,0)</f>
        <v>0</v>
      </c>
      <c r="BF192" s="152">
        <f>IF(U192="snížená",N192,0)</f>
        <v>0</v>
      </c>
      <c r="BG192" s="152">
        <f>IF(U192="zákl. přenesená",N192,0)</f>
        <v>0</v>
      </c>
      <c r="BH192" s="152">
        <f>IF(U192="sníž. přenesená",N192,0)</f>
        <v>0</v>
      </c>
      <c r="BI192" s="152">
        <f>IF(U192="nulová",N192,0)</f>
        <v>0</v>
      </c>
      <c r="BJ192" s="21" t="s">
        <v>40</v>
      </c>
      <c r="BK192" s="152">
        <f>ROUND(L192*K192,2)</f>
        <v>0</v>
      </c>
      <c r="BL192" s="21" t="s">
        <v>544</v>
      </c>
      <c r="BM192" s="21" t="s">
        <v>2599</v>
      </c>
    </row>
    <row r="193" s="1" customFormat="1" ht="25.5" customHeight="1">
      <c r="B193" s="45"/>
      <c r="C193" s="227" t="s">
        <v>548</v>
      </c>
      <c r="D193" s="227" t="s">
        <v>220</v>
      </c>
      <c r="E193" s="228" t="s">
        <v>2600</v>
      </c>
      <c r="F193" s="229" t="s">
        <v>2601</v>
      </c>
      <c r="G193" s="229"/>
      <c r="H193" s="229"/>
      <c r="I193" s="229"/>
      <c r="J193" s="230" t="s">
        <v>372</v>
      </c>
      <c r="K193" s="231">
        <v>3</v>
      </c>
      <c r="L193" s="232">
        <v>0</v>
      </c>
      <c r="M193" s="233"/>
      <c r="N193" s="234">
        <f>ROUND(L193*K193,2)</f>
        <v>0</v>
      </c>
      <c r="O193" s="234"/>
      <c r="P193" s="234"/>
      <c r="Q193" s="234"/>
      <c r="R193" s="47"/>
      <c r="T193" s="235" t="s">
        <v>22</v>
      </c>
      <c r="U193" s="55" t="s">
        <v>49</v>
      </c>
      <c r="V193" s="46"/>
      <c r="W193" s="236">
        <f>V193*K193</f>
        <v>0</v>
      </c>
      <c r="X193" s="236">
        <v>0</v>
      </c>
      <c r="Y193" s="236">
        <f>X193*K193</f>
        <v>0</v>
      </c>
      <c r="Z193" s="236">
        <v>0</v>
      </c>
      <c r="AA193" s="237">
        <f>Z193*K193</f>
        <v>0</v>
      </c>
      <c r="AR193" s="21" t="s">
        <v>544</v>
      </c>
      <c r="AT193" s="21" t="s">
        <v>220</v>
      </c>
      <c r="AU193" s="21" t="s">
        <v>93</v>
      </c>
      <c r="AY193" s="21" t="s">
        <v>219</v>
      </c>
      <c r="BE193" s="152">
        <f>IF(U193="základní",N193,0)</f>
        <v>0</v>
      </c>
      <c r="BF193" s="152">
        <f>IF(U193="snížená",N193,0)</f>
        <v>0</v>
      </c>
      <c r="BG193" s="152">
        <f>IF(U193="zákl. přenesená",N193,0)</f>
        <v>0</v>
      </c>
      <c r="BH193" s="152">
        <f>IF(U193="sníž. přenesená",N193,0)</f>
        <v>0</v>
      </c>
      <c r="BI193" s="152">
        <f>IF(U193="nulová",N193,0)</f>
        <v>0</v>
      </c>
      <c r="BJ193" s="21" t="s">
        <v>40</v>
      </c>
      <c r="BK193" s="152">
        <f>ROUND(L193*K193,2)</f>
        <v>0</v>
      </c>
      <c r="BL193" s="21" t="s">
        <v>544</v>
      </c>
      <c r="BM193" s="21" t="s">
        <v>2602</v>
      </c>
    </row>
    <row r="194" s="1" customFormat="1" ht="25.5" customHeight="1">
      <c r="B194" s="45"/>
      <c r="C194" s="243" t="s">
        <v>552</v>
      </c>
      <c r="D194" s="243" t="s">
        <v>536</v>
      </c>
      <c r="E194" s="244" t="s">
        <v>2603</v>
      </c>
      <c r="F194" s="245" t="s">
        <v>2604</v>
      </c>
      <c r="G194" s="245"/>
      <c r="H194" s="245"/>
      <c r="I194" s="245"/>
      <c r="J194" s="246" t="s">
        <v>372</v>
      </c>
      <c r="K194" s="247">
        <v>3</v>
      </c>
      <c r="L194" s="248">
        <v>0</v>
      </c>
      <c r="M194" s="249"/>
      <c r="N194" s="250">
        <f>ROUND(L194*K194,2)</f>
        <v>0</v>
      </c>
      <c r="O194" s="234"/>
      <c r="P194" s="234"/>
      <c r="Q194" s="234"/>
      <c r="R194" s="47"/>
      <c r="T194" s="235" t="s">
        <v>22</v>
      </c>
      <c r="U194" s="55" t="s">
        <v>49</v>
      </c>
      <c r="V194" s="46"/>
      <c r="W194" s="236">
        <f>V194*K194</f>
        <v>0</v>
      </c>
      <c r="X194" s="236">
        <v>0</v>
      </c>
      <c r="Y194" s="236">
        <f>X194*K194</f>
        <v>0</v>
      </c>
      <c r="Z194" s="236">
        <v>0</v>
      </c>
      <c r="AA194" s="237">
        <f>Z194*K194</f>
        <v>0</v>
      </c>
      <c r="AR194" s="21" t="s">
        <v>2321</v>
      </c>
      <c r="AT194" s="21" t="s">
        <v>536</v>
      </c>
      <c r="AU194" s="21" t="s">
        <v>93</v>
      </c>
      <c r="AY194" s="21" t="s">
        <v>219</v>
      </c>
      <c r="BE194" s="152">
        <f>IF(U194="základní",N194,0)</f>
        <v>0</v>
      </c>
      <c r="BF194" s="152">
        <f>IF(U194="snížená",N194,0)</f>
        <v>0</v>
      </c>
      <c r="BG194" s="152">
        <f>IF(U194="zákl. přenesená",N194,0)</f>
        <v>0</v>
      </c>
      <c r="BH194" s="152">
        <f>IF(U194="sníž. přenesená",N194,0)</f>
        <v>0</v>
      </c>
      <c r="BI194" s="152">
        <f>IF(U194="nulová",N194,0)</f>
        <v>0</v>
      </c>
      <c r="BJ194" s="21" t="s">
        <v>40</v>
      </c>
      <c r="BK194" s="152">
        <f>ROUND(L194*K194,2)</f>
        <v>0</v>
      </c>
      <c r="BL194" s="21" t="s">
        <v>544</v>
      </c>
      <c r="BM194" s="21" t="s">
        <v>2605</v>
      </c>
    </row>
    <row r="195" s="1" customFormat="1" ht="25.5" customHeight="1">
      <c r="B195" s="45"/>
      <c r="C195" s="227" t="s">
        <v>556</v>
      </c>
      <c r="D195" s="227" t="s">
        <v>220</v>
      </c>
      <c r="E195" s="228" t="s">
        <v>2606</v>
      </c>
      <c r="F195" s="229" t="s">
        <v>2607</v>
      </c>
      <c r="G195" s="229"/>
      <c r="H195" s="229"/>
      <c r="I195" s="229"/>
      <c r="J195" s="230" t="s">
        <v>372</v>
      </c>
      <c r="K195" s="231">
        <v>61</v>
      </c>
      <c r="L195" s="232">
        <v>0</v>
      </c>
      <c r="M195" s="233"/>
      <c r="N195" s="234">
        <f>ROUND(L195*K195,2)</f>
        <v>0</v>
      </c>
      <c r="O195" s="234"/>
      <c r="P195" s="234"/>
      <c r="Q195" s="234"/>
      <c r="R195" s="47"/>
      <c r="T195" s="235" t="s">
        <v>22</v>
      </c>
      <c r="U195" s="55" t="s">
        <v>49</v>
      </c>
      <c r="V195" s="46"/>
      <c r="W195" s="236">
        <f>V195*K195</f>
        <v>0</v>
      </c>
      <c r="X195" s="236">
        <v>0</v>
      </c>
      <c r="Y195" s="236">
        <f>X195*K195</f>
        <v>0</v>
      </c>
      <c r="Z195" s="236">
        <v>0</v>
      </c>
      <c r="AA195" s="237">
        <f>Z195*K195</f>
        <v>0</v>
      </c>
      <c r="AR195" s="21" t="s">
        <v>544</v>
      </c>
      <c r="AT195" s="21" t="s">
        <v>220</v>
      </c>
      <c r="AU195" s="21" t="s">
        <v>93</v>
      </c>
      <c r="AY195" s="21" t="s">
        <v>219</v>
      </c>
      <c r="BE195" s="152">
        <f>IF(U195="základní",N195,0)</f>
        <v>0</v>
      </c>
      <c r="BF195" s="152">
        <f>IF(U195="snížená",N195,0)</f>
        <v>0</v>
      </c>
      <c r="BG195" s="152">
        <f>IF(U195="zákl. přenesená",N195,0)</f>
        <v>0</v>
      </c>
      <c r="BH195" s="152">
        <f>IF(U195="sníž. přenesená",N195,0)</f>
        <v>0</v>
      </c>
      <c r="BI195" s="152">
        <f>IF(U195="nulová",N195,0)</f>
        <v>0</v>
      </c>
      <c r="BJ195" s="21" t="s">
        <v>40</v>
      </c>
      <c r="BK195" s="152">
        <f>ROUND(L195*K195,2)</f>
        <v>0</v>
      </c>
      <c r="BL195" s="21" t="s">
        <v>544</v>
      </c>
      <c r="BM195" s="21" t="s">
        <v>2608</v>
      </c>
    </row>
    <row r="196" s="1" customFormat="1" ht="16.5" customHeight="1">
      <c r="B196" s="45"/>
      <c r="C196" s="243" t="s">
        <v>560</v>
      </c>
      <c r="D196" s="243" t="s">
        <v>536</v>
      </c>
      <c r="E196" s="244" t="s">
        <v>2609</v>
      </c>
      <c r="F196" s="245" t="s">
        <v>2610</v>
      </c>
      <c r="G196" s="245"/>
      <c r="H196" s="245"/>
      <c r="I196" s="245"/>
      <c r="J196" s="246" t="s">
        <v>1358</v>
      </c>
      <c r="K196" s="247">
        <v>61</v>
      </c>
      <c r="L196" s="248">
        <v>0</v>
      </c>
      <c r="M196" s="249"/>
      <c r="N196" s="250">
        <f>ROUND(L196*K196,2)</f>
        <v>0</v>
      </c>
      <c r="O196" s="234"/>
      <c r="P196" s="234"/>
      <c r="Q196" s="234"/>
      <c r="R196" s="47"/>
      <c r="T196" s="235" t="s">
        <v>22</v>
      </c>
      <c r="U196" s="55" t="s">
        <v>49</v>
      </c>
      <c r="V196" s="46"/>
      <c r="W196" s="236">
        <f>V196*K196</f>
        <v>0</v>
      </c>
      <c r="X196" s="236">
        <v>0</v>
      </c>
      <c r="Y196" s="236">
        <f>X196*K196</f>
        <v>0</v>
      </c>
      <c r="Z196" s="236">
        <v>0</v>
      </c>
      <c r="AA196" s="237">
        <f>Z196*K196</f>
        <v>0</v>
      </c>
      <c r="AR196" s="21" t="s">
        <v>2321</v>
      </c>
      <c r="AT196" s="21" t="s">
        <v>536</v>
      </c>
      <c r="AU196" s="21" t="s">
        <v>93</v>
      </c>
      <c r="AY196" s="21" t="s">
        <v>219</v>
      </c>
      <c r="BE196" s="152">
        <f>IF(U196="základní",N196,0)</f>
        <v>0</v>
      </c>
      <c r="BF196" s="152">
        <f>IF(U196="snížená",N196,0)</f>
        <v>0</v>
      </c>
      <c r="BG196" s="152">
        <f>IF(U196="zákl. přenesená",N196,0)</f>
        <v>0</v>
      </c>
      <c r="BH196" s="152">
        <f>IF(U196="sníž. přenesená",N196,0)</f>
        <v>0</v>
      </c>
      <c r="BI196" s="152">
        <f>IF(U196="nulová",N196,0)</f>
        <v>0</v>
      </c>
      <c r="BJ196" s="21" t="s">
        <v>40</v>
      </c>
      <c r="BK196" s="152">
        <f>ROUND(L196*K196,2)</f>
        <v>0</v>
      </c>
      <c r="BL196" s="21" t="s">
        <v>544</v>
      </c>
      <c r="BM196" s="21" t="s">
        <v>2611</v>
      </c>
    </row>
    <row r="197" s="1" customFormat="1" ht="38.25" customHeight="1">
      <c r="B197" s="45"/>
      <c r="C197" s="227" t="s">
        <v>564</v>
      </c>
      <c r="D197" s="227" t="s">
        <v>220</v>
      </c>
      <c r="E197" s="228" t="s">
        <v>2612</v>
      </c>
      <c r="F197" s="229" t="s">
        <v>2613</v>
      </c>
      <c r="G197" s="229"/>
      <c r="H197" s="229"/>
      <c r="I197" s="229"/>
      <c r="J197" s="230" t="s">
        <v>429</v>
      </c>
      <c r="K197" s="231">
        <v>185</v>
      </c>
      <c r="L197" s="232">
        <v>0</v>
      </c>
      <c r="M197" s="233"/>
      <c r="N197" s="234">
        <f>ROUND(L197*K197,2)</f>
        <v>0</v>
      </c>
      <c r="O197" s="234"/>
      <c r="P197" s="234"/>
      <c r="Q197" s="234"/>
      <c r="R197" s="47"/>
      <c r="T197" s="235" t="s">
        <v>22</v>
      </c>
      <c r="U197" s="55" t="s">
        <v>49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268</v>
      </c>
      <c r="AT197" s="21" t="s">
        <v>220</v>
      </c>
      <c r="AU197" s="21" t="s">
        <v>93</v>
      </c>
      <c r="AY197" s="21" t="s">
        <v>219</v>
      </c>
      <c r="BE197" s="152">
        <f>IF(U197="základní",N197,0)</f>
        <v>0</v>
      </c>
      <c r="BF197" s="152">
        <f>IF(U197="snížená",N197,0)</f>
        <v>0</v>
      </c>
      <c r="BG197" s="152">
        <f>IF(U197="zákl. přenesená",N197,0)</f>
        <v>0</v>
      </c>
      <c r="BH197" s="152">
        <f>IF(U197="sníž. přenesená",N197,0)</f>
        <v>0</v>
      </c>
      <c r="BI197" s="152">
        <f>IF(U197="nulová",N197,0)</f>
        <v>0</v>
      </c>
      <c r="BJ197" s="21" t="s">
        <v>40</v>
      </c>
      <c r="BK197" s="152">
        <f>ROUND(L197*K197,2)</f>
        <v>0</v>
      </c>
      <c r="BL197" s="21" t="s">
        <v>268</v>
      </c>
      <c r="BM197" s="21" t="s">
        <v>2614</v>
      </c>
    </row>
    <row r="198" s="1" customFormat="1" ht="25.5" customHeight="1">
      <c r="B198" s="45"/>
      <c r="C198" s="243" t="s">
        <v>568</v>
      </c>
      <c r="D198" s="243" t="s">
        <v>536</v>
      </c>
      <c r="E198" s="244" t="s">
        <v>2615</v>
      </c>
      <c r="F198" s="245" t="s">
        <v>2616</v>
      </c>
      <c r="G198" s="245"/>
      <c r="H198" s="245"/>
      <c r="I198" s="245"/>
      <c r="J198" s="246" t="s">
        <v>429</v>
      </c>
      <c r="K198" s="247">
        <v>185</v>
      </c>
      <c r="L198" s="248">
        <v>0</v>
      </c>
      <c r="M198" s="249"/>
      <c r="N198" s="250">
        <f>ROUND(L198*K198,2)</f>
        <v>0</v>
      </c>
      <c r="O198" s="234"/>
      <c r="P198" s="234"/>
      <c r="Q198" s="234"/>
      <c r="R198" s="47"/>
      <c r="T198" s="235" t="s">
        <v>22</v>
      </c>
      <c r="U198" s="55" t="s">
        <v>49</v>
      </c>
      <c r="V198" s="46"/>
      <c r="W198" s="236">
        <f>V198*K198</f>
        <v>0</v>
      </c>
      <c r="X198" s="236">
        <v>0</v>
      </c>
      <c r="Y198" s="236">
        <f>X198*K198</f>
        <v>0</v>
      </c>
      <c r="Z198" s="236">
        <v>0</v>
      </c>
      <c r="AA198" s="237">
        <f>Z198*K198</f>
        <v>0</v>
      </c>
      <c r="AR198" s="21" t="s">
        <v>414</v>
      </c>
      <c r="AT198" s="21" t="s">
        <v>536</v>
      </c>
      <c r="AU198" s="21" t="s">
        <v>93</v>
      </c>
      <c r="AY198" s="21" t="s">
        <v>219</v>
      </c>
      <c r="BE198" s="152">
        <f>IF(U198="základní",N198,0)</f>
        <v>0</v>
      </c>
      <c r="BF198" s="152">
        <f>IF(U198="snížená",N198,0)</f>
        <v>0</v>
      </c>
      <c r="BG198" s="152">
        <f>IF(U198="zákl. přenesená",N198,0)</f>
        <v>0</v>
      </c>
      <c r="BH198" s="152">
        <f>IF(U198="sníž. přenesená",N198,0)</f>
        <v>0</v>
      </c>
      <c r="BI198" s="152">
        <f>IF(U198="nulová",N198,0)</f>
        <v>0</v>
      </c>
      <c r="BJ198" s="21" t="s">
        <v>40</v>
      </c>
      <c r="BK198" s="152">
        <f>ROUND(L198*K198,2)</f>
        <v>0</v>
      </c>
      <c r="BL198" s="21" t="s">
        <v>268</v>
      </c>
      <c r="BM198" s="21" t="s">
        <v>2617</v>
      </c>
    </row>
    <row r="199" s="1" customFormat="1" ht="38.25" customHeight="1">
      <c r="B199" s="45"/>
      <c r="C199" s="227" t="s">
        <v>572</v>
      </c>
      <c r="D199" s="227" t="s">
        <v>220</v>
      </c>
      <c r="E199" s="228" t="s">
        <v>2618</v>
      </c>
      <c r="F199" s="229" t="s">
        <v>2619</v>
      </c>
      <c r="G199" s="229"/>
      <c r="H199" s="229"/>
      <c r="I199" s="229"/>
      <c r="J199" s="230" t="s">
        <v>429</v>
      </c>
      <c r="K199" s="231">
        <v>276</v>
      </c>
      <c r="L199" s="232">
        <v>0</v>
      </c>
      <c r="M199" s="233"/>
      <c r="N199" s="234">
        <f>ROUND(L199*K199,2)</f>
        <v>0</v>
      </c>
      <c r="O199" s="234"/>
      <c r="P199" s="234"/>
      <c r="Q199" s="234"/>
      <c r="R199" s="47"/>
      <c r="T199" s="235" t="s">
        <v>22</v>
      </c>
      <c r="U199" s="55" t="s">
        <v>49</v>
      </c>
      <c r="V199" s="46"/>
      <c r="W199" s="236">
        <f>V199*K199</f>
        <v>0</v>
      </c>
      <c r="X199" s="236">
        <v>0</v>
      </c>
      <c r="Y199" s="236">
        <f>X199*K199</f>
        <v>0</v>
      </c>
      <c r="Z199" s="236">
        <v>0</v>
      </c>
      <c r="AA199" s="237">
        <f>Z199*K199</f>
        <v>0</v>
      </c>
      <c r="AR199" s="21" t="s">
        <v>268</v>
      </c>
      <c r="AT199" s="21" t="s">
        <v>220</v>
      </c>
      <c r="AU199" s="21" t="s">
        <v>93</v>
      </c>
      <c r="AY199" s="21" t="s">
        <v>219</v>
      </c>
      <c r="BE199" s="152">
        <f>IF(U199="základní",N199,0)</f>
        <v>0</v>
      </c>
      <c r="BF199" s="152">
        <f>IF(U199="snížená",N199,0)</f>
        <v>0</v>
      </c>
      <c r="BG199" s="152">
        <f>IF(U199="zákl. přenesená",N199,0)</f>
        <v>0</v>
      </c>
      <c r="BH199" s="152">
        <f>IF(U199="sníž. přenesená",N199,0)</f>
        <v>0</v>
      </c>
      <c r="BI199" s="152">
        <f>IF(U199="nulová",N199,0)</f>
        <v>0</v>
      </c>
      <c r="BJ199" s="21" t="s">
        <v>40</v>
      </c>
      <c r="BK199" s="152">
        <f>ROUND(L199*K199,2)</f>
        <v>0</v>
      </c>
      <c r="BL199" s="21" t="s">
        <v>268</v>
      </c>
      <c r="BM199" s="21" t="s">
        <v>2620</v>
      </c>
    </row>
    <row r="200" s="1" customFormat="1" ht="25.5" customHeight="1">
      <c r="B200" s="45"/>
      <c r="C200" s="243" t="s">
        <v>576</v>
      </c>
      <c r="D200" s="243" t="s">
        <v>536</v>
      </c>
      <c r="E200" s="244" t="s">
        <v>2621</v>
      </c>
      <c r="F200" s="245" t="s">
        <v>2622</v>
      </c>
      <c r="G200" s="245"/>
      <c r="H200" s="245"/>
      <c r="I200" s="245"/>
      <c r="J200" s="246" t="s">
        <v>429</v>
      </c>
      <c r="K200" s="247">
        <v>276</v>
      </c>
      <c r="L200" s="248">
        <v>0</v>
      </c>
      <c r="M200" s="249"/>
      <c r="N200" s="250">
        <f>ROUND(L200*K200,2)</f>
        <v>0</v>
      </c>
      <c r="O200" s="234"/>
      <c r="P200" s="234"/>
      <c r="Q200" s="234"/>
      <c r="R200" s="47"/>
      <c r="T200" s="235" t="s">
        <v>22</v>
      </c>
      <c r="U200" s="55" t="s">
        <v>49</v>
      </c>
      <c r="V200" s="46"/>
      <c r="W200" s="236">
        <f>V200*K200</f>
        <v>0</v>
      </c>
      <c r="X200" s="236">
        <v>0</v>
      </c>
      <c r="Y200" s="236">
        <f>X200*K200</f>
        <v>0</v>
      </c>
      <c r="Z200" s="236">
        <v>0</v>
      </c>
      <c r="AA200" s="237">
        <f>Z200*K200</f>
        <v>0</v>
      </c>
      <c r="AR200" s="21" t="s">
        <v>414</v>
      </c>
      <c r="AT200" s="21" t="s">
        <v>536</v>
      </c>
      <c r="AU200" s="21" t="s">
        <v>93</v>
      </c>
      <c r="AY200" s="21" t="s">
        <v>219</v>
      </c>
      <c r="BE200" s="152">
        <f>IF(U200="základní",N200,0)</f>
        <v>0</v>
      </c>
      <c r="BF200" s="152">
        <f>IF(U200="snížená",N200,0)</f>
        <v>0</v>
      </c>
      <c r="BG200" s="152">
        <f>IF(U200="zákl. přenesená",N200,0)</f>
        <v>0</v>
      </c>
      <c r="BH200" s="152">
        <f>IF(U200="sníž. přenesená",N200,0)</f>
        <v>0</v>
      </c>
      <c r="BI200" s="152">
        <f>IF(U200="nulová",N200,0)</f>
        <v>0</v>
      </c>
      <c r="BJ200" s="21" t="s">
        <v>40</v>
      </c>
      <c r="BK200" s="152">
        <f>ROUND(L200*K200,2)</f>
        <v>0</v>
      </c>
      <c r="BL200" s="21" t="s">
        <v>268</v>
      </c>
      <c r="BM200" s="21" t="s">
        <v>2623</v>
      </c>
    </row>
    <row r="201" s="1" customFormat="1" ht="38.25" customHeight="1">
      <c r="B201" s="45"/>
      <c r="C201" s="227" t="s">
        <v>580</v>
      </c>
      <c r="D201" s="227" t="s">
        <v>220</v>
      </c>
      <c r="E201" s="228" t="s">
        <v>2344</v>
      </c>
      <c r="F201" s="229" t="s">
        <v>2345</v>
      </c>
      <c r="G201" s="229"/>
      <c r="H201" s="229"/>
      <c r="I201" s="229"/>
      <c r="J201" s="230" t="s">
        <v>429</v>
      </c>
      <c r="K201" s="231">
        <v>30</v>
      </c>
      <c r="L201" s="232">
        <v>0</v>
      </c>
      <c r="M201" s="233"/>
      <c r="N201" s="234">
        <f>ROUND(L201*K201,2)</f>
        <v>0</v>
      </c>
      <c r="O201" s="234"/>
      <c r="P201" s="234"/>
      <c r="Q201" s="234"/>
      <c r="R201" s="47"/>
      <c r="T201" s="235" t="s">
        <v>22</v>
      </c>
      <c r="U201" s="55" t="s">
        <v>49</v>
      </c>
      <c r="V201" s="46"/>
      <c r="W201" s="236">
        <f>V201*K201</f>
        <v>0</v>
      </c>
      <c r="X201" s="236">
        <v>0</v>
      </c>
      <c r="Y201" s="236">
        <f>X201*K201</f>
        <v>0</v>
      </c>
      <c r="Z201" s="236">
        <v>0</v>
      </c>
      <c r="AA201" s="237">
        <f>Z201*K201</f>
        <v>0</v>
      </c>
      <c r="AR201" s="21" t="s">
        <v>268</v>
      </c>
      <c r="AT201" s="21" t="s">
        <v>220</v>
      </c>
      <c r="AU201" s="21" t="s">
        <v>93</v>
      </c>
      <c r="AY201" s="21" t="s">
        <v>219</v>
      </c>
      <c r="BE201" s="152">
        <f>IF(U201="základní",N201,0)</f>
        <v>0</v>
      </c>
      <c r="BF201" s="152">
        <f>IF(U201="snížená",N201,0)</f>
        <v>0</v>
      </c>
      <c r="BG201" s="152">
        <f>IF(U201="zákl. přenesená",N201,0)</f>
        <v>0</v>
      </c>
      <c r="BH201" s="152">
        <f>IF(U201="sníž. přenesená",N201,0)</f>
        <v>0</v>
      </c>
      <c r="BI201" s="152">
        <f>IF(U201="nulová",N201,0)</f>
        <v>0</v>
      </c>
      <c r="BJ201" s="21" t="s">
        <v>40</v>
      </c>
      <c r="BK201" s="152">
        <f>ROUND(L201*K201,2)</f>
        <v>0</v>
      </c>
      <c r="BL201" s="21" t="s">
        <v>268</v>
      </c>
      <c r="BM201" s="21" t="s">
        <v>2624</v>
      </c>
    </row>
    <row r="202" s="1" customFormat="1" ht="25.5" customHeight="1">
      <c r="B202" s="45"/>
      <c r="C202" s="243" t="s">
        <v>584</v>
      </c>
      <c r="D202" s="243" t="s">
        <v>536</v>
      </c>
      <c r="E202" s="244" t="s">
        <v>2347</v>
      </c>
      <c r="F202" s="245" t="s">
        <v>2348</v>
      </c>
      <c r="G202" s="245"/>
      <c r="H202" s="245"/>
      <c r="I202" s="245"/>
      <c r="J202" s="246" t="s">
        <v>429</v>
      </c>
      <c r="K202" s="247">
        <v>30</v>
      </c>
      <c r="L202" s="248">
        <v>0</v>
      </c>
      <c r="M202" s="249"/>
      <c r="N202" s="250">
        <f>ROUND(L202*K202,2)</f>
        <v>0</v>
      </c>
      <c r="O202" s="234"/>
      <c r="P202" s="234"/>
      <c r="Q202" s="234"/>
      <c r="R202" s="47"/>
      <c r="T202" s="235" t="s">
        <v>22</v>
      </c>
      <c r="U202" s="55" t="s">
        <v>49</v>
      </c>
      <c r="V202" s="46"/>
      <c r="W202" s="236">
        <f>V202*K202</f>
        <v>0</v>
      </c>
      <c r="X202" s="236">
        <v>0</v>
      </c>
      <c r="Y202" s="236">
        <f>X202*K202</f>
        <v>0</v>
      </c>
      <c r="Z202" s="236">
        <v>0</v>
      </c>
      <c r="AA202" s="237">
        <f>Z202*K202</f>
        <v>0</v>
      </c>
      <c r="AR202" s="21" t="s">
        <v>414</v>
      </c>
      <c r="AT202" s="21" t="s">
        <v>536</v>
      </c>
      <c r="AU202" s="21" t="s">
        <v>93</v>
      </c>
      <c r="AY202" s="21" t="s">
        <v>219</v>
      </c>
      <c r="BE202" s="152">
        <f>IF(U202="základní",N202,0)</f>
        <v>0</v>
      </c>
      <c r="BF202" s="152">
        <f>IF(U202="snížená",N202,0)</f>
        <v>0</v>
      </c>
      <c r="BG202" s="152">
        <f>IF(U202="zákl. přenesená",N202,0)</f>
        <v>0</v>
      </c>
      <c r="BH202" s="152">
        <f>IF(U202="sníž. přenesená",N202,0)</f>
        <v>0</v>
      </c>
      <c r="BI202" s="152">
        <f>IF(U202="nulová",N202,0)</f>
        <v>0</v>
      </c>
      <c r="BJ202" s="21" t="s">
        <v>40</v>
      </c>
      <c r="BK202" s="152">
        <f>ROUND(L202*K202,2)</f>
        <v>0</v>
      </c>
      <c r="BL202" s="21" t="s">
        <v>268</v>
      </c>
      <c r="BM202" s="21" t="s">
        <v>2625</v>
      </c>
    </row>
    <row r="203" s="1" customFormat="1" ht="25.5" customHeight="1">
      <c r="B203" s="45"/>
      <c r="C203" s="243" t="s">
        <v>588</v>
      </c>
      <c r="D203" s="243" t="s">
        <v>536</v>
      </c>
      <c r="E203" s="244" t="s">
        <v>2338</v>
      </c>
      <c r="F203" s="245" t="s">
        <v>2339</v>
      </c>
      <c r="G203" s="245"/>
      <c r="H203" s="245"/>
      <c r="I203" s="245"/>
      <c r="J203" s="246" t="s">
        <v>372</v>
      </c>
      <c r="K203" s="247">
        <v>4</v>
      </c>
      <c r="L203" s="248">
        <v>0</v>
      </c>
      <c r="M203" s="249"/>
      <c r="N203" s="250">
        <f>ROUND(L203*K203,2)</f>
        <v>0</v>
      </c>
      <c r="O203" s="234"/>
      <c r="P203" s="234"/>
      <c r="Q203" s="234"/>
      <c r="R203" s="47"/>
      <c r="T203" s="235" t="s">
        <v>22</v>
      </c>
      <c r="U203" s="55" t="s">
        <v>49</v>
      </c>
      <c r="V203" s="46"/>
      <c r="W203" s="236">
        <f>V203*K203</f>
        <v>0</v>
      </c>
      <c r="X203" s="236">
        <v>0</v>
      </c>
      <c r="Y203" s="236">
        <f>X203*K203</f>
        <v>0</v>
      </c>
      <c r="Z203" s="236">
        <v>0</v>
      </c>
      <c r="AA203" s="237">
        <f>Z203*K203</f>
        <v>0</v>
      </c>
      <c r="AR203" s="21" t="s">
        <v>414</v>
      </c>
      <c r="AT203" s="21" t="s">
        <v>536</v>
      </c>
      <c r="AU203" s="21" t="s">
        <v>93</v>
      </c>
      <c r="AY203" s="21" t="s">
        <v>219</v>
      </c>
      <c r="BE203" s="152">
        <f>IF(U203="základní",N203,0)</f>
        <v>0</v>
      </c>
      <c r="BF203" s="152">
        <f>IF(U203="snížená",N203,0)</f>
        <v>0</v>
      </c>
      <c r="BG203" s="152">
        <f>IF(U203="zákl. přenesená",N203,0)</f>
        <v>0</v>
      </c>
      <c r="BH203" s="152">
        <f>IF(U203="sníž. přenesená",N203,0)</f>
        <v>0</v>
      </c>
      <c r="BI203" s="152">
        <f>IF(U203="nulová",N203,0)</f>
        <v>0</v>
      </c>
      <c r="BJ203" s="21" t="s">
        <v>40</v>
      </c>
      <c r="BK203" s="152">
        <f>ROUND(L203*K203,2)</f>
        <v>0</v>
      </c>
      <c r="BL203" s="21" t="s">
        <v>268</v>
      </c>
      <c r="BM203" s="21" t="s">
        <v>2626</v>
      </c>
    </row>
    <row r="204" s="1" customFormat="1" ht="25.5" customHeight="1">
      <c r="B204" s="45"/>
      <c r="C204" s="243" t="s">
        <v>592</v>
      </c>
      <c r="D204" s="243" t="s">
        <v>536</v>
      </c>
      <c r="E204" s="244" t="s">
        <v>2341</v>
      </c>
      <c r="F204" s="245" t="s">
        <v>2342</v>
      </c>
      <c r="G204" s="245"/>
      <c r="H204" s="245"/>
      <c r="I204" s="245"/>
      <c r="J204" s="246" t="s">
        <v>372</v>
      </c>
      <c r="K204" s="247">
        <v>12</v>
      </c>
      <c r="L204" s="248">
        <v>0</v>
      </c>
      <c r="M204" s="249"/>
      <c r="N204" s="250">
        <f>ROUND(L204*K204,2)</f>
        <v>0</v>
      </c>
      <c r="O204" s="234"/>
      <c r="P204" s="234"/>
      <c r="Q204" s="234"/>
      <c r="R204" s="47"/>
      <c r="T204" s="235" t="s">
        <v>22</v>
      </c>
      <c r="U204" s="55" t="s">
        <v>49</v>
      </c>
      <c r="V204" s="46"/>
      <c r="W204" s="236">
        <f>V204*K204</f>
        <v>0</v>
      </c>
      <c r="X204" s="236">
        <v>0</v>
      </c>
      <c r="Y204" s="236">
        <f>X204*K204</f>
        <v>0</v>
      </c>
      <c r="Z204" s="236">
        <v>0</v>
      </c>
      <c r="AA204" s="237">
        <f>Z204*K204</f>
        <v>0</v>
      </c>
      <c r="AR204" s="21" t="s">
        <v>414</v>
      </c>
      <c r="AT204" s="21" t="s">
        <v>536</v>
      </c>
      <c r="AU204" s="21" t="s">
        <v>93</v>
      </c>
      <c r="AY204" s="21" t="s">
        <v>219</v>
      </c>
      <c r="BE204" s="152">
        <f>IF(U204="základní",N204,0)</f>
        <v>0</v>
      </c>
      <c r="BF204" s="152">
        <f>IF(U204="snížená",N204,0)</f>
        <v>0</v>
      </c>
      <c r="BG204" s="152">
        <f>IF(U204="zákl. přenesená",N204,0)</f>
        <v>0</v>
      </c>
      <c r="BH204" s="152">
        <f>IF(U204="sníž. přenesená",N204,0)</f>
        <v>0</v>
      </c>
      <c r="BI204" s="152">
        <f>IF(U204="nulová",N204,0)</f>
        <v>0</v>
      </c>
      <c r="BJ204" s="21" t="s">
        <v>40</v>
      </c>
      <c r="BK204" s="152">
        <f>ROUND(L204*K204,2)</f>
        <v>0</v>
      </c>
      <c r="BL204" s="21" t="s">
        <v>268</v>
      </c>
      <c r="BM204" s="21" t="s">
        <v>2627</v>
      </c>
    </row>
    <row r="205" s="1" customFormat="1" ht="25.5" customHeight="1">
      <c r="B205" s="45"/>
      <c r="C205" s="227" t="s">
        <v>596</v>
      </c>
      <c r="D205" s="227" t="s">
        <v>220</v>
      </c>
      <c r="E205" s="228" t="s">
        <v>2350</v>
      </c>
      <c r="F205" s="229" t="s">
        <v>2351</v>
      </c>
      <c r="G205" s="229"/>
      <c r="H205" s="229"/>
      <c r="I205" s="229"/>
      <c r="J205" s="230" t="s">
        <v>429</v>
      </c>
      <c r="K205" s="231">
        <v>20</v>
      </c>
      <c r="L205" s="232">
        <v>0</v>
      </c>
      <c r="M205" s="233"/>
      <c r="N205" s="234">
        <f>ROUND(L205*K205,2)</f>
        <v>0</v>
      </c>
      <c r="O205" s="234"/>
      <c r="P205" s="234"/>
      <c r="Q205" s="234"/>
      <c r="R205" s="47"/>
      <c r="T205" s="235" t="s">
        <v>22</v>
      </c>
      <c r="U205" s="55" t="s">
        <v>49</v>
      </c>
      <c r="V205" s="46"/>
      <c r="W205" s="236">
        <f>V205*K205</f>
        <v>0</v>
      </c>
      <c r="X205" s="236">
        <v>0</v>
      </c>
      <c r="Y205" s="236">
        <f>X205*K205</f>
        <v>0</v>
      </c>
      <c r="Z205" s="236">
        <v>0</v>
      </c>
      <c r="AA205" s="237">
        <f>Z205*K205</f>
        <v>0</v>
      </c>
      <c r="AR205" s="21" t="s">
        <v>268</v>
      </c>
      <c r="AT205" s="21" t="s">
        <v>220</v>
      </c>
      <c r="AU205" s="21" t="s">
        <v>93</v>
      </c>
      <c r="AY205" s="21" t="s">
        <v>219</v>
      </c>
      <c r="BE205" s="152">
        <f>IF(U205="základní",N205,0)</f>
        <v>0</v>
      </c>
      <c r="BF205" s="152">
        <f>IF(U205="snížená",N205,0)</f>
        <v>0</v>
      </c>
      <c r="BG205" s="152">
        <f>IF(U205="zákl. přenesená",N205,0)</f>
        <v>0</v>
      </c>
      <c r="BH205" s="152">
        <f>IF(U205="sníž. přenesená",N205,0)</f>
        <v>0</v>
      </c>
      <c r="BI205" s="152">
        <f>IF(U205="nulová",N205,0)</f>
        <v>0</v>
      </c>
      <c r="BJ205" s="21" t="s">
        <v>40</v>
      </c>
      <c r="BK205" s="152">
        <f>ROUND(L205*K205,2)</f>
        <v>0</v>
      </c>
      <c r="BL205" s="21" t="s">
        <v>268</v>
      </c>
      <c r="BM205" s="21" t="s">
        <v>2628</v>
      </c>
    </row>
    <row r="206" s="1" customFormat="1" ht="25.5" customHeight="1">
      <c r="B206" s="45"/>
      <c r="C206" s="243" t="s">
        <v>600</v>
      </c>
      <c r="D206" s="243" t="s">
        <v>536</v>
      </c>
      <c r="E206" s="244" t="s">
        <v>2629</v>
      </c>
      <c r="F206" s="245" t="s">
        <v>2630</v>
      </c>
      <c r="G206" s="245"/>
      <c r="H206" s="245"/>
      <c r="I206" s="245"/>
      <c r="J206" s="246" t="s">
        <v>429</v>
      </c>
      <c r="K206" s="247">
        <v>45</v>
      </c>
      <c r="L206" s="248">
        <v>0</v>
      </c>
      <c r="M206" s="249"/>
      <c r="N206" s="250">
        <f>ROUND(L206*K206,2)</f>
        <v>0</v>
      </c>
      <c r="O206" s="234"/>
      <c r="P206" s="234"/>
      <c r="Q206" s="234"/>
      <c r="R206" s="47"/>
      <c r="T206" s="235" t="s">
        <v>22</v>
      </c>
      <c r="U206" s="55" t="s">
        <v>49</v>
      </c>
      <c r="V206" s="46"/>
      <c r="W206" s="236">
        <f>V206*K206</f>
        <v>0</v>
      </c>
      <c r="X206" s="236">
        <v>0</v>
      </c>
      <c r="Y206" s="236">
        <f>X206*K206</f>
        <v>0</v>
      </c>
      <c r="Z206" s="236">
        <v>0</v>
      </c>
      <c r="AA206" s="237">
        <f>Z206*K206</f>
        <v>0</v>
      </c>
      <c r="AR206" s="21" t="s">
        <v>414</v>
      </c>
      <c r="AT206" s="21" t="s">
        <v>536</v>
      </c>
      <c r="AU206" s="21" t="s">
        <v>93</v>
      </c>
      <c r="AY206" s="21" t="s">
        <v>219</v>
      </c>
      <c r="BE206" s="152">
        <f>IF(U206="základní",N206,0)</f>
        <v>0</v>
      </c>
      <c r="BF206" s="152">
        <f>IF(U206="snížená",N206,0)</f>
        <v>0</v>
      </c>
      <c r="BG206" s="152">
        <f>IF(U206="zákl. přenesená",N206,0)</f>
        <v>0</v>
      </c>
      <c r="BH206" s="152">
        <f>IF(U206="sníž. přenesená",N206,0)</f>
        <v>0</v>
      </c>
      <c r="BI206" s="152">
        <f>IF(U206="nulová",N206,0)</f>
        <v>0</v>
      </c>
      <c r="BJ206" s="21" t="s">
        <v>40</v>
      </c>
      <c r="BK206" s="152">
        <f>ROUND(L206*K206,2)</f>
        <v>0</v>
      </c>
      <c r="BL206" s="21" t="s">
        <v>268</v>
      </c>
      <c r="BM206" s="21" t="s">
        <v>2631</v>
      </c>
    </row>
    <row r="207" s="1" customFormat="1" ht="25.5" customHeight="1">
      <c r="B207" s="45"/>
      <c r="C207" s="243" t="s">
        <v>604</v>
      </c>
      <c r="D207" s="243" t="s">
        <v>536</v>
      </c>
      <c r="E207" s="244" t="s">
        <v>2353</v>
      </c>
      <c r="F207" s="245" t="s">
        <v>2354</v>
      </c>
      <c r="G207" s="245"/>
      <c r="H207" s="245"/>
      <c r="I207" s="245"/>
      <c r="J207" s="246" t="s">
        <v>429</v>
      </c>
      <c r="K207" s="247">
        <v>20</v>
      </c>
      <c r="L207" s="248">
        <v>0</v>
      </c>
      <c r="M207" s="249"/>
      <c r="N207" s="250">
        <f>ROUND(L207*K207,2)</f>
        <v>0</v>
      </c>
      <c r="O207" s="234"/>
      <c r="P207" s="234"/>
      <c r="Q207" s="234"/>
      <c r="R207" s="47"/>
      <c r="T207" s="235" t="s">
        <v>22</v>
      </c>
      <c r="U207" s="55" t="s">
        <v>49</v>
      </c>
      <c r="V207" s="46"/>
      <c r="W207" s="236">
        <f>V207*K207</f>
        <v>0</v>
      </c>
      <c r="X207" s="236">
        <v>0</v>
      </c>
      <c r="Y207" s="236">
        <f>X207*K207</f>
        <v>0</v>
      </c>
      <c r="Z207" s="236">
        <v>0</v>
      </c>
      <c r="AA207" s="237">
        <f>Z207*K207</f>
        <v>0</v>
      </c>
      <c r="AR207" s="21" t="s">
        <v>414</v>
      </c>
      <c r="AT207" s="21" t="s">
        <v>536</v>
      </c>
      <c r="AU207" s="21" t="s">
        <v>93</v>
      </c>
      <c r="AY207" s="21" t="s">
        <v>219</v>
      </c>
      <c r="BE207" s="152">
        <f>IF(U207="základní",N207,0)</f>
        <v>0</v>
      </c>
      <c r="BF207" s="152">
        <f>IF(U207="snížená",N207,0)</f>
        <v>0</v>
      </c>
      <c r="BG207" s="152">
        <f>IF(U207="zákl. přenesená",N207,0)</f>
        <v>0</v>
      </c>
      <c r="BH207" s="152">
        <f>IF(U207="sníž. přenesená",N207,0)</f>
        <v>0</v>
      </c>
      <c r="BI207" s="152">
        <f>IF(U207="nulová",N207,0)</f>
        <v>0</v>
      </c>
      <c r="BJ207" s="21" t="s">
        <v>40</v>
      </c>
      <c r="BK207" s="152">
        <f>ROUND(L207*K207,2)</f>
        <v>0</v>
      </c>
      <c r="BL207" s="21" t="s">
        <v>268</v>
      </c>
      <c r="BM207" s="21" t="s">
        <v>2632</v>
      </c>
    </row>
    <row r="208" s="1" customFormat="1" ht="25.5" customHeight="1">
      <c r="B208" s="45"/>
      <c r="C208" s="227" t="s">
        <v>608</v>
      </c>
      <c r="D208" s="227" t="s">
        <v>220</v>
      </c>
      <c r="E208" s="228" t="s">
        <v>2633</v>
      </c>
      <c r="F208" s="229" t="s">
        <v>2634</v>
      </c>
      <c r="G208" s="229"/>
      <c r="H208" s="229"/>
      <c r="I208" s="229"/>
      <c r="J208" s="230" t="s">
        <v>429</v>
      </c>
      <c r="K208" s="231">
        <v>115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22</v>
      </c>
      <c r="U208" s="55" t="s">
        <v>49</v>
      </c>
      <c r="V208" s="46"/>
      <c r="W208" s="236">
        <f>V208*K208</f>
        <v>0</v>
      </c>
      <c r="X208" s="236">
        <v>0</v>
      </c>
      <c r="Y208" s="236">
        <f>X208*K208</f>
        <v>0</v>
      </c>
      <c r="Z208" s="236">
        <v>0</v>
      </c>
      <c r="AA208" s="237">
        <f>Z208*K208</f>
        <v>0</v>
      </c>
      <c r="AR208" s="21" t="s">
        <v>268</v>
      </c>
      <c r="AT208" s="21" t="s">
        <v>220</v>
      </c>
      <c r="AU208" s="21" t="s">
        <v>93</v>
      </c>
      <c r="AY208" s="21" t="s">
        <v>219</v>
      </c>
      <c r="BE208" s="152">
        <f>IF(U208="základní",N208,0)</f>
        <v>0</v>
      </c>
      <c r="BF208" s="152">
        <f>IF(U208="snížená",N208,0)</f>
        <v>0</v>
      </c>
      <c r="BG208" s="152">
        <f>IF(U208="zákl. přenesená",N208,0)</f>
        <v>0</v>
      </c>
      <c r="BH208" s="152">
        <f>IF(U208="sníž. přenesená",N208,0)</f>
        <v>0</v>
      </c>
      <c r="BI208" s="152">
        <f>IF(U208="nulová",N208,0)</f>
        <v>0</v>
      </c>
      <c r="BJ208" s="21" t="s">
        <v>40</v>
      </c>
      <c r="BK208" s="152">
        <f>ROUND(L208*K208,2)</f>
        <v>0</v>
      </c>
      <c r="BL208" s="21" t="s">
        <v>268</v>
      </c>
      <c r="BM208" s="21" t="s">
        <v>2635</v>
      </c>
    </row>
    <row r="209" s="1" customFormat="1" ht="25.5" customHeight="1">
      <c r="B209" s="45"/>
      <c r="C209" s="243" t="s">
        <v>612</v>
      </c>
      <c r="D209" s="243" t="s">
        <v>536</v>
      </c>
      <c r="E209" s="244" t="s">
        <v>2636</v>
      </c>
      <c r="F209" s="245" t="s">
        <v>2637</v>
      </c>
      <c r="G209" s="245"/>
      <c r="H209" s="245"/>
      <c r="I209" s="245"/>
      <c r="J209" s="246" t="s">
        <v>429</v>
      </c>
      <c r="K209" s="247">
        <v>115</v>
      </c>
      <c r="L209" s="248">
        <v>0</v>
      </c>
      <c r="M209" s="249"/>
      <c r="N209" s="250">
        <f>ROUND(L209*K209,2)</f>
        <v>0</v>
      </c>
      <c r="O209" s="234"/>
      <c r="P209" s="234"/>
      <c r="Q209" s="234"/>
      <c r="R209" s="47"/>
      <c r="T209" s="235" t="s">
        <v>22</v>
      </c>
      <c r="U209" s="55" t="s">
        <v>49</v>
      </c>
      <c r="V209" s="46"/>
      <c r="W209" s="236">
        <f>V209*K209</f>
        <v>0</v>
      </c>
      <c r="X209" s="236">
        <v>0</v>
      </c>
      <c r="Y209" s="236">
        <f>X209*K209</f>
        <v>0</v>
      </c>
      <c r="Z209" s="236">
        <v>0</v>
      </c>
      <c r="AA209" s="237">
        <f>Z209*K209</f>
        <v>0</v>
      </c>
      <c r="AR209" s="21" t="s">
        <v>414</v>
      </c>
      <c r="AT209" s="21" t="s">
        <v>536</v>
      </c>
      <c r="AU209" s="21" t="s">
        <v>93</v>
      </c>
      <c r="AY209" s="21" t="s">
        <v>219</v>
      </c>
      <c r="BE209" s="152">
        <f>IF(U209="základní",N209,0)</f>
        <v>0</v>
      </c>
      <c r="BF209" s="152">
        <f>IF(U209="snížená",N209,0)</f>
        <v>0</v>
      </c>
      <c r="BG209" s="152">
        <f>IF(U209="zákl. přenesená",N209,0)</f>
        <v>0</v>
      </c>
      <c r="BH209" s="152">
        <f>IF(U209="sníž. přenesená",N209,0)</f>
        <v>0</v>
      </c>
      <c r="BI209" s="152">
        <f>IF(U209="nulová",N209,0)</f>
        <v>0</v>
      </c>
      <c r="BJ209" s="21" t="s">
        <v>40</v>
      </c>
      <c r="BK209" s="152">
        <f>ROUND(L209*K209,2)</f>
        <v>0</v>
      </c>
      <c r="BL209" s="21" t="s">
        <v>268</v>
      </c>
      <c r="BM209" s="21" t="s">
        <v>2638</v>
      </c>
    </row>
    <row r="210" s="1" customFormat="1" ht="25.5" customHeight="1">
      <c r="B210" s="45"/>
      <c r="C210" s="227" t="s">
        <v>616</v>
      </c>
      <c r="D210" s="227" t="s">
        <v>220</v>
      </c>
      <c r="E210" s="228" t="s">
        <v>2639</v>
      </c>
      <c r="F210" s="229" t="s">
        <v>2640</v>
      </c>
      <c r="G210" s="229"/>
      <c r="H210" s="229"/>
      <c r="I210" s="229"/>
      <c r="J210" s="230" t="s">
        <v>429</v>
      </c>
      <c r="K210" s="231">
        <v>5690</v>
      </c>
      <c r="L210" s="232">
        <v>0</v>
      </c>
      <c r="M210" s="233"/>
      <c r="N210" s="234">
        <f>ROUND(L210*K210,2)</f>
        <v>0</v>
      </c>
      <c r="O210" s="234"/>
      <c r="P210" s="234"/>
      <c r="Q210" s="234"/>
      <c r="R210" s="47"/>
      <c r="T210" s="235" t="s">
        <v>22</v>
      </c>
      <c r="U210" s="55" t="s">
        <v>49</v>
      </c>
      <c r="V210" s="46"/>
      <c r="W210" s="236">
        <f>V210*K210</f>
        <v>0</v>
      </c>
      <c r="X210" s="236">
        <v>0</v>
      </c>
      <c r="Y210" s="236">
        <f>X210*K210</f>
        <v>0</v>
      </c>
      <c r="Z210" s="236">
        <v>0</v>
      </c>
      <c r="AA210" s="237">
        <f>Z210*K210</f>
        <v>0</v>
      </c>
      <c r="AR210" s="21" t="s">
        <v>268</v>
      </c>
      <c r="AT210" s="21" t="s">
        <v>220</v>
      </c>
      <c r="AU210" s="21" t="s">
        <v>93</v>
      </c>
      <c r="AY210" s="21" t="s">
        <v>219</v>
      </c>
      <c r="BE210" s="152">
        <f>IF(U210="základní",N210,0)</f>
        <v>0</v>
      </c>
      <c r="BF210" s="152">
        <f>IF(U210="snížená",N210,0)</f>
        <v>0</v>
      </c>
      <c r="BG210" s="152">
        <f>IF(U210="zákl. přenesená",N210,0)</f>
        <v>0</v>
      </c>
      <c r="BH210" s="152">
        <f>IF(U210="sníž. přenesená",N210,0)</f>
        <v>0</v>
      </c>
      <c r="BI210" s="152">
        <f>IF(U210="nulová",N210,0)</f>
        <v>0</v>
      </c>
      <c r="BJ210" s="21" t="s">
        <v>40</v>
      </c>
      <c r="BK210" s="152">
        <f>ROUND(L210*K210,2)</f>
        <v>0</v>
      </c>
      <c r="BL210" s="21" t="s">
        <v>268</v>
      </c>
      <c r="BM210" s="21" t="s">
        <v>2641</v>
      </c>
    </row>
    <row r="211" s="1" customFormat="1" ht="25.5" customHeight="1">
      <c r="B211" s="45"/>
      <c r="C211" s="243" t="s">
        <v>620</v>
      </c>
      <c r="D211" s="243" t="s">
        <v>536</v>
      </c>
      <c r="E211" s="244" t="s">
        <v>2642</v>
      </c>
      <c r="F211" s="245" t="s">
        <v>2643</v>
      </c>
      <c r="G211" s="245"/>
      <c r="H211" s="245"/>
      <c r="I211" s="245"/>
      <c r="J211" s="246" t="s">
        <v>429</v>
      </c>
      <c r="K211" s="247">
        <v>1720</v>
      </c>
      <c r="L211" s="248">
        <v>0</v>
      </c>
      <c r="M211" s="249"/>
      <c r="N211" s="250">
        <f>ROUND(L211*K211,2)</f>
        <v>0</v>
      </c>
      <c r="O211" s="234"/>
      <c r="P211" s="234"/>
      <c r="Q211" s="234"/>
      <c r="R211" s="47"/>
      <c r="T211" s="235" t="s">
        <v>22</v>
      </c>
      <c r="U211" s="55" t="s">
        <v>49</v>
      </c>
      <c r="V211" s="46"/>
      <c r="W211" s="236">
        <f>V211*K211</f>
        <v>0</v>
      </c>
      <c r="X211" s="236">
        <v>0</v>
      </c>
      <c r="Y211" s="236">
        <f>X211*K211</f>
        <v>0</v>
      </c>
      <c r="Z211" s="236">
        <v>0</v>
      </c>
      <c r="AA211" s="237">
        <f>Z211*K211</f>
        <v>0</v>
      </c>
      <c r="AR211" s="21" t="s">
        <v>414</v>
      </c>
      <c r="AT211" s="21" t="s">
        <v>536</v>
      </c>
      <c r="AU211" s="21" t="s">
        <v>93</v>
      </c>
      <c r="AY211" s="21" t="s">
        <v>219</v>
      </c>
      <c r="BE211" s="152">
        <f>IF(U211="základní",N211,0)</f>
        <v>0</v>
      </c>
      <c r="BF211" s="152">
        <f>IF(U211="snížená",N211,0)</f>
        <v>0</v>
      </c>
      <c r="BG211" s="152">
        <f>IF(U211="zákl. přenesená",N211,0)</f>
        <v>0</v>
      </c>
      <c r="BH211" s="152">
        <f>IF(U211="sníž. přenesená",N211,0)</f>
        <v>0</v>
      </c>
      <c r="BI211" s="152">
        <f>IF(U211="nulová",N211,0)</f>
        <v>0</v>
      </c>
      <c r="BJ211" s="21" t="s">
        <v>40</v>
      </c>
      <c r="BK211" s="152">
        <f>ROUND(L211*K211,2)</f>
        <v>0</v>
      </c>
      <c r="BL211" s="21" t="s">
        <v>268</v>
      </c>
      <c r="BM211" s="21" t="s">
        <v>2644</v>
      </c>
    </row>
    <row r="212" s="1" customFormat="1" ht="16.5" customHeight="1">
      <c r="B212" s="45"/>
      <c r="C212" s="243" t="s">
        <v>624</v>
      </c>
      <c r="D212" s="243" t="s">
        <v>536</v>
      </c>
      <c r="E212" s="244" t="s">
        <v>2645</v>
      </c>
      <c r="F212" s="245" t="s">
        <v>2646</v>
      </c>
      <c r="G212" s="245"/>
      <c r="H212" s="245"/>
      <c r="I212" s="245"/>
      <c r="J212" s="246" t="s">
        <v>429</v>
      </c>
      <c r="K212" s="247">
        <v>280</v>
      </c>
      <c r="L212" s="248">
        <v>0</v>
      </c>
      <c r="M212" s="249"/>
      <c r="N212" s="250">
        <f>ROUND(L212*K212,2)</f>
        <v>0</v>
      </c>
      <c r="O212" s="234"/>
      <c r="P212" s="234"/>
      <c r="Q212" s="234"/>
      <c r="R212" s="47"/>
      <c r="T212" s="235" t="s">
        <v>22</v>
      </c>
      <c r="U212" s="55" t="s">
        <v>49</v>
      </c>
      <c r="V212" s="46"/>
      <c r="W212" s="236">
        <f>V212*K212</f>
        <v>0</v>
      </c>
      <c r="X212" s="236">
        <v>0</v>
      </c>
      <c r="Y212" s="236">
        <f>X212*K212</f>
        <v>0</v>
      </c>
      <c r="Z212" s="236">
        <v>0</v>
      </c>
      <c r="AA212" s="237">
        <f>Z212*K212</f>
        <v>0</v>
      </c>
      <c r="AR212" s="21" t="s">
        <v>414</v>
      </c>
      <c r="AT212" s="21" t="s">
        <v>536</v>
      </c>
      <c r="AU212" s="21" t="s">
        <v>93</v>
      </c>
      <c r="AY212" s="21" t="s">
        <v>219</v>
      </c>
      <c r="BE212" s="152">
        <f>IF(U212="základní",N212,0)</f>
        <v>0</v>
      </c>
      <c r="BF212" s="152">
        <f>IF(U212="snížená",N212,0)</f>
        <v>0</v>
      </c>
      <c r="BG212" s="152">
        <f>IF(U212="zákl. přenesená",N212,0)</f>
        <v>0</v>
      </c>
      <c r="BH212" s="152">
        <f>IF(U212="sníž. přenesená",N212,0)</f>
        <v>0</v>
      </c>
      <c r="BI212" s="152">
        <f>IF(U212="nulová",N212,0)</f>
        <v>0</v>
      </c>
      <c r="BJ212" s="21" t="s">
        <v>40</v>
      </c>
      <c r="BK212" s="152">
        <f>ROUND(L212*K212,2)</f>
        <v>0</v>
      </c>
      <c r="BL212" s="21" t="s">
        <v>268</v>
      </c>
      <c r="BM212" s="21" t="s">
        <v>2647</v>
      </c>
    </row>
    <row r="213" s="1" customFormat="1" ht="25.5" customHeight="1">
      <c r="B213" s="45"/>
      <c r="C213" s="243" t="s">
        <v>628</v>
      </c>
      <c r="D213" s="243" t="s">
        <v>536</v>
      </c>
      <c r="E213" s="244" t="s">
        <v>2648</v>
      </c>
      <c r="F213" s="245" t="s">
        <v>2649</v>
      </c>
      <c r="G213" s="245"/>
      <c r="H213" s="245"/>
      <c r="I213" s="245"/>
      <c r="J213" s="246" t="s">
        <v>429</v>
      </c>
      <c r="K213" s="247">
        <v>2650</v>
      </c>
      <c r="L213" s="248">
        <v>0</v>
      </c>
      <c r="M213" s="249"/>
      <c r="N213" s="250">
        <f>ROUND(L213*K213,2)</f>
        <v>0</v>
      </c>
      <c r="O213" s="234"/>
      <c r="P213" s="234"/>
      <c r="Q213" s="234"/>
      <c r="R213" s="47"/>
      <c r="T213" s="235" t="s">
        <v>22</v>
      </c>
      <c r="U213" s="55" t="s">
        <v>49</v>
      </c>
      <c r="V213" s="46"/>
      <c r="W213" s="236">
        <f>V213*K213</f>
        <v>0</v>
      </c>
      <c r="X213" s="236">
        <v>0</v>
      </c>
      <c r="Y213" s="236">
        <f>X213*K213</f>
        <v>0</v>
      </c>
      <c r="Z213" s="236">
        <v>0</v>
      </c>
      <c r="AA213" s="237">
        <f>Z213*K213</f>
        <v>0</v>
      </c>
      <c r="AR213" s="21" t="s">
        <v>414</v>
      </c>
      <c r="AT213" s="21" t="s">
        <v>536</v>
      </c>
      <c r="AU213" s="21" t="s">
        <v>93</v>
      </c>
      <c r="AY213" s="21" t="s">
        <v>219</v>
      </c>
      <c r="BE213" s="152">
        <f>IF(U213="základní",N213,0)</f>
        <v>0</v>
      </c>
      <c r="BF213" s="152">
        <f>IF(U213="snížená",N213,0)</f>
        <v>0</v>
      </c>
      <c r="BG213" s="152">
        <f>IF(U213="zákl. přenesená",N213,0)</f>
        <v>0</v>
      </c>
      <c r="BH213" s="152">
        <f>IF(U213="sníž. přenesená",N213,0)</f>
        <v>0</v>
      </c>
      <c r="BI213" s="152">
        <f>IF(U213="nulová",N213,0)</f>
        <v>0</v>
      </c>
      <c r="BJ213" s="21" t="s">
        <v>40</v>
      </c>
      <c r="BK213" s="152">
        <f>ROUND(L213*K213,2)</f>
        <v>0</v>
      </c>
      <c r="BL213" s="21" t="s">
        <v>268</v>
      </c>
      <c r="BM213" s="21" t="s">
        <v>2650</v>
      </c>
    </row>
    <row r="214" s="1" customFormat="1" ht="16.5" customHeight="1">
      <c r="B214" s="45"/>
      <c r="C214" s="243" t="s">
        <v>632</v>
      </c>
      <c r="D214" s="243" t="s">
        <v>536</v>
      </c>
      <c r="E214" s="244" t="s">
        <v>2651</v>
      </c>
      <c r="F214" s="245" t="s">
        <v>2652</v>
      </c>
      <c r="G214" s="245"/>
      <c r="H214" s="245"/>
      <c r="I214" s="245"/>
      <c r="J214" s="246" t="s">
        <v>429</v>
      </c>
      <c r="K214" s="247">
        <v>1040</v>
      </c>
      <c r="L214" s="248">
        <v>0</v>
      </c>
      <c r="M214" s="249"/>
      <c r="N214" s="250">
        <f>ROUND(L214*K214,2)</f>
        <v>0</v>
      </c>
      <c r="O214" s="234"/>
      <c r="P214" s="234"/>
      <c r="Q214" s="234"/>
      <c r="R214" s="47"/>
      <c r="T214" s="235" t="s">
        <v>22</v>
      </c>
      <c r="U214" s="55" t="s">
        <v>49</v>
      </c>
      <c r="V214" s="46"/>
      <c r="W214" s="236">
        <f>V214*K214</f>
        <v>0</v>
      </c>
      <c r="X214" s="236">
        <v>0</v>
      </c>
      <c r="Y214" s="236">
        <f>X214*K214</f>
        <v>0</v>
      </c>
      <c r="Z214" s="236">
        <v>0</v>
      </c>
      <c r="AA214" s="237">
        <f>Z214*K214</f>
        <v>0</v>
      </c>
      <c r="AR214" s="21" t="s">
        <v>414</v>
      </c>
      <c r="AT214" s="21" t="s">
        <v>536</v>
      </c>
      <c r="AU214" s="21" t="s">
        <v>93</v>
      </c>
      <c r="AY214" s="21" t="s">
        <v>219</v>
      </c>
      <c r="BE214" s="152">
        <f>IF(U214="základní",N214,0)</f>
        <v>0</v>
      </c>
      <c r="BF214" s="152">
        <f>IF(U214="snížená",N214,0)</f>
        <v>0</v>
      </c>
      <c r="BG214" s="152">
        <f>IF(U214="zákl. přenesená",N214,0)</f>
        <v>0</v>
      </c>
      <c r="BH214" s="152">
        <f>IF(U214="sníž. přenesená",N214,0)</f>
        <v>0</v>
      </c>
      <c r="BI214" s="152">
        <f>IF(U214="nulová",N214,0)</f>
        <v>0</v>
      </c>
      <c r="BJ214" s="21" t="s">
        <v>40</v>
      </c>
      <c r="BK214" s="152">
        <f>ROUND(L214*K214,2)</f>
        <v>0</v>
      </c>
      <c r="BL214" s="21" t="s">
        <v>268</v>
      </c>
      <c r="BM214" s="21" t="s">
        <v>2653</v>
      </c>
    </row>
    <row r="215" s="1" customFormat="1" ht="25.5" customHeight="1">
      <c r="B215" s="45"/>
      <c r="C215" s="227" t="s">
        <v>636</v>
      </c>
      <c r="D215" s="227" t="s">
        <v>220</v>
      </c>
      <c r="E215" s="228" t="s">
        <v>2654</v>
      </c>
      <c r="F215" s="229" t="s">
        <v>2655</v>
      </c>
      <c r="G215" s="229"/>
      <c r="H215" s="229"/>
      <c r="I215" s="229"/>
      <c r="J215" s="230" t="s">
        <v>429</v>
      </c>
      <c r="K215" s="231">
        <v>36</v>
      </c>
      <c r="L215" s="232">
        <v>0</v>
      </c>
      <c r="M215" s="233"/>
      <c r="N215" s="234">
        <f>ROUND(L215*K215,2)</f>
        <v>0</v>
      </c>
      <c r="O215" s="234"/>
      <c r="P215" s="234"/>
      <c r="Q215" s="234"/>
      <c r="R215" s="47"/>
      <c r="T215" s="235" t="s">
        <v>22</v>
      </c>
      <c r="U215" s="55" t="s">
        <v>49</v>
      </c>
      <c r="V215" s="46"/>
      <c r="W215" s="236">
        <f>V215*K215</f>
        <v>0</v>
      </c>
      <c r="X215" s="236">
        <v>0</v>
      </c>
      <c r="Y215" s="236">
        <f>X215*K215</f>
        <v>0</v>
      </c>
      <c r="Z215" s="236">
        <v>0</v>
      </c>
      <c r="AA215" s="237">
        <f>Z215*K215</f>
        <v>0</v>
      </c>
      <c r="AR215" s="21" t="s">
        <v>268</v>
      </c>
      <c r="AT215" s="21" t="s">
        <v>220</v>
      </c>
      <c r="AU215" s="21" t="s">
        <v>93</v>
      </c>
      <c r="AY215" s="21" t="s">
        <v>219</v>
      </c>
      <c r="BE215" s="152">
        <f>IF(U215="základní",N215,0)</f>
        <v>0</v>
      </c>
      <c r="BF215" s="152">
        <f>IF(U215="snížená",N215,0)</f>
        <v>0</v>
      </c>
      <c r="BG215" s="152">
        <f>IF(U215="zákl. přenesená",N215,0)</f>
        <v>0</v>
      </c>
      <c r="BH215" s="152">
        <f>IF(U215="sníž. přenesená",N215,0)</f>
        <v>0</v>
      </c>
      <c r="BI215" s="152">
        <f>IF(U215="nulová",N215,0)</f>
        <v>0</v>
      </c>
      <c r="BJ215" s="21" t="s">
        <v>40</v>
      </c>
      <c r="BK215" s="152">
        <f>ROUND(L215*K215,2)</f>
        <v>0</v>
      </c>
      <c r="BL215" s="21" t="s">
        <v>268</v>
      </c>
      <c r="BM215" s="21" t="s">
        <v>2656</v>
      </c>
    </row>
    <row r="216" s="1" customFormat="1" ht="16.5" customHeight="1">
      <c r="B216" s="45"/>
      <c r="C216" s="243" t="s">
        <v>640</v>
      </c>
      <c r="D216" s="243" t="s">
        <v>536</v>
      </c>
      <c r="E216" s="244" t="s">
        <v>2657</v>
      </c>
      <c r="F216" s="245" t="s">
        <v>2658</v>
      </c>
      <c r="G216" s="245"/>
      <c r="H216" s="245"/>
      <c r="I216" s="245"/>
      <c r="J216" s="246" t="s">
        <v>429</v>
      </c>
      <c r="K216" s="247">
        <v>36</v>
      </c>
      <c r="L216" s="248">
        <v>0</v>
      </c>
      <c r="M216" s="249"/>
      <c r="N216" s="250">
        <f>ROUND(L216*K216,2)</f>
        <v>0</v>
      </c>
      <c r="O216" s="234"/>
      <c r="P216" s="234"/>
      <c r="Q216" s="234"/>
      <c r="R216" s="47"/>
      <c r="T216" s="235" t="s">
        <v>22</v>
      </c>
      <c r="U216" s="55" t="s">
        <v>49</v>
      </c>
      <c r="V216" s="46"/>
      <c r="W216" s="236">
        <f>V216*K216</f>
        <v>0</v>
      </c>
      <c r="X216" s="236">
        <v>0</v>
      </c>
      <c r="Y216" s="236">
        <f>X216*K216</f>
        <v>0</v>
      </c>
      <c r="Z216" s="236">
        <v>0</v>
      </c>
      <c r="AA216" s="237">
        <f>Z216*K216</f>
        <v>0</v>
      </c>
      <c r="AR216" s="21" t="s">
        <v>414</v>
      </c>
      <c r="AT216" s="21" t="s">
        <v>536</v>
      </c>
      <c r="AU216" s="21" t="s">
        <v>93</v>
      </c>
      <c r="AY216" s="21" t="s">
        <v>219</v>
      </c>
      <c r="BE216" s="152">
        <f>IF(U216="základní",N216,0)</f>
        <v>0</v>
      </c>
      <c r="BF216" s="152">
        <f>IF(U216="snížená",N216,0)</f>
        <v>0</v>
      </c>
      <c r="BG216" s="152">
        <f>IF(U216="zákl. přenesená",N216,0)</f>
        <v>0</v>
      </c>
      <c r="BH216" s="152">
        <f>IF(U216="sníž. přenesená",N216,0)</f>
        <v>0</v>
      </c>
      <c r="BI216" s="152">
        <f>IF(U216="nulová",N216,0)</f>
        <v>0</v>
      </c>
      <c r="BJ216" s="21" t="s">
        <v>40</v>
      </c>
      <c r="BK216" s="152">
        <f>ROUND(L216*K216,2)</f>
        <v>0</v>
      </c>
      <c r="BL216" s="21" t="s">
        <v>268</v>
      </c>
      <c r="BM216" s="21" t="s">
        <v>2659</v>
      </c>
    </row>
    <row r="217" s="1" customFormat="1" ht="25.5" customHeight="1">
      <c r="B217" s="45"/>
      <c r="C217" s="227" t="s">
        <v>644</v>
      </c>
      <c r="D217" s="227" t="s">
        <v>220</v>
      </c>
      <c r="E217" s="228" t="s">
        <v>2660</v>
      </c>
      <c r="F217" s="229" t="s">
        <v>2661</v>
      </c>
      <c r="G217" s="229"/>
      <c r="H217" s="229"/>
      <c r="I217" s="229"/>
      <c r="J217" s="230" t="s">
        <v>429</v>
      </c>
      <c r="K217" s="231">
        <v>1895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22</v>
      </c>
      <c r="U217" s="55" t="s">
        <v>49</v>
      </c>
      <c r="V217" s="46"/>
      <c r="W217" s="236">
        <f>V217*K217</f>
        <v>0</v>
      </c>
      <c r="X217" s="236">
        <v>0</v>
      </c>
      <c r="Y217" s="236">
        <f>X217*K217</f>
        <v>0</v>
      </c>
      <c r="Z217" s="236">
        <v>0</v>
      </c>
      <c r="AA217" s="237">
        <f>Z217*K217</f>
        <v>0</v>
      </c>
      <c r="AR217" s="21" t="s">
        <v>268</v>
      </c>
      <c r="AT217" s="21" t="s">
        <v>220</v>
      </c>
      <c r="AU217" s="21" t="s">
        <v>93</v>
      </c>
      <c r="AY217" s="21" t="s">
        <v>219</v>
      </c>
      <c r="BE217" s="152">
        <f>IF(U217="základní",N217,0)</f>
        <v>0</v>
      </c>
      <c r="BF217" s="152">
        <f>IF(U217="snížená",N217,0)</f>
        <v>0</v>
      </c>
      <c r="BG217" s="152">
        <f>IF(U217="zákl. přenesená",N217,0)</f>
        <v>0</v>
      </c>
      <c r="BH217" s="152">
        <f>IF(U217="sníž. přenesená",N217,0)</f>
        <v>0</v>
      </c>
      <c r="BI217" s="152">
        <f>IF(U217="nulová",N217,0)</f>
        <v>0</v>
      </c>
      <c r="BJ217" s="21" t="s">
        <v>40</v>
      </c>
      <c r="BK217" s="152">
        <f>ROUND(L217*K217,2)</f>
        <v>0</v>
      </c>
      <c r="BL217" s="21" t="s">
        <v>268</v>
      </c>
      <c r="BM217" s="21" t="s">
        <v>2662</v>
      </c>
    </row>
    <row r="218" s="1" customFormat="1" ht="25.5" customHeight="1">
      <c r="B218" s="45"/>
      <c r="C218" s="243" t="s">
        <v>648</v>
      </c>
      <c r="D218" s="243" t="s">
        <v>536</v>
      </c>
      <c r="E218" s="244" t="s">
        <v>2663</v>
      </c>
      <c r="F218" s="245" t="s">
        <v>2664</v>
      </c>
      <c r="G218" s="245"/>
      <c r="H218" s="245"/>
      <c r="I218" s="245"/>
      <c r="J218" s="246" t="s">
        <v>429</v>
      </c>
      <c r="K218" s="247">
        <v>850</v>
      </c>
      <c r="L218" s="248">
        <v>0</v>
      </c>
      <c r="M218" s="249"/>
      <c r="N218" s="250">
        <f>ROUND(L218*K218,2)</f>
        <v>0</v>
      </c>
      <c r="O218" s="234"/>
      <c r="P218" s="234"/>
      <c r="Q218" s="234"/>
      <c r="R218" s="47"/>
      <c r="T218" s="235" t="s">
        <v>22</v>
      </c>
      <c r="U218" s="55" t="s">
        <v>49</v>
      </c>
      <c r="V218" s="46"/>
      <c r="W218" s="236">
        <f>V218*K218</f>
        <v>0</v>
      </c>
      <c r="X218" s="236">
        <v>0</v>
      </c>
      <c r="Y218" s="236">
        <f>X218*K218</f>
        <v>0</v>
      </c>
      <c r="Z218" s="236">
        <v>0</v>
      </c>
      <c r="AA218" s="237">
        <f>Z218*K218</f>
        <v>0</v>
      </c>
      <c r="AR218" s="21" t="s">
        <v>414</v>
      </c>
      <c r="AT218" s="21" t="s">
        <v>536</v>
      </c>
      <c r="AU218" s="21" t="s">
        <v>93</v>
      </c>
      <c r="AY218" s="21" t="s">
        <v>219</v>
      </c>
      <c r="BE218" s="152">
        <f>IF(U218="základní",N218,0)</f>
        <v>0</v>
      </c>
      <c r="BF218" s="152">
        <f>IF(U218="snížená",N218,0)</f>
        <v>0</v>
      </c>
      <c r="BG218" s="152">
        <f>IF(U218="zákl. přenesená",N218,0)</f>
        <v>0</v>
      </c>
      <c r="BH218" s="152">
        <f>IF(U218="sníž. přenesená",N218,0)</f>
        <v>0</v>
      </c>
      <c r="BI218" s="152">
        <f>IF(U218="nulová",N218,0)</f>
        <v>0</v>
      </c>
      <c r="BJ218" s="21" t="s">
        <v>40</v>
      </c>
      <c r="BK218" s="152">
        <f>ROUND(L218*K218,2)</f>
        <v>0</v>
      </c>
      <c r="BL218" s="21" t="s">
        <v>268</v>
      </c>
      <c r="BM218" s="21" t="s">
        <v>2665</v>
      </c>
    </row>
    <row r="219" s="1" customFormat="1" ht="16.5" customHeight="1">
      <c r="B219" s="45"/>
      <c r="C219" s="243" t="s">
        <v>652</v>
      </c>
      <c r="D219" s="243" t="s">
        <v>536</v>
      </c>
      <c r="E219" s="244" t="s">
        <v>2666</v>
      </c>
      <c r="F219" s="245" t="s">
        <v>2667</v>
      </c>
      <c r="G219" s="245"/>
      <c r="H219" s="245"/>
      <c r="I219" s="245"/>
      <c r="J219" s="246" t="s">
        <v>429</v>
      </c>
      <c r="K219" s="247">
        <v>390</v>
      </c>
      <c r="L219" s="248">
        <v>0</v>
      </c>
      <c r="M219" s="249"/>
      <c r="N219" s="250">
        <f>ROUND(L219*K219,2)</f>
        <v>0</v>
      </c>
      <c r="O219" s="234"/>
      <c r="P219" s="234"/>
      <c r="Q219" s="234"/>
      <c r="R219" s="47"/>
      <c r="T219" s="235" t="s">
        <v>22</v>
      </c>
      <c r="U219" s="55" t="s">
        <v>49</v>
      </c>
      <c r="V219" s="46"/>
      <c r="W219" s="236">
        <f>V219*K219</f>
        <v>0</v>
      </c>
      <c r="X219" s="236">
        <v>0</v>
      </c>
      <c r="Y219" s="236">
        <f>X219*K219</f>
        <v>0</v>
      </c>
      <c r="Z219" s="236">
        <v>0</v>
      </c>
      <c r="AA219" s="237">
        <f>Z219*K219</f>
        <v>0</v>
      </c>
      <c r="AR219" s="21" t="s">
        <v>414</v>
      </c>
      <c r="AT219" s="21" t="s">
        <v>536</v>
      </c>
      <c r="AU219" s="21" t="s">
        <v>93</v>
      </c>
      <c r="AY219" s="21" t="s">
        <v>219</v>
      </c>
      <c r="BE219" s="152">
        <f>IF(U219="základní",N219,0)</f>
        <v>0</v>
      </c>
      <c r="BF219" s="152">
        <f>IF(U219="snížená",N219,0)</f>
        <v>0</v>
      </c>
      <c r="BG219" s="152">
        <f>IF(U219="zákl. přenesená",N219,0)</f>
        <v>0</v>
      </c>
      <c r="BH219" s="152">
        <f>IF(U219="sníž. přenesená",N219,0)</f>
        <v>0</v>
      </c>
      <c r="BI219" s="152">
        <f>IF(U219="nulová",N219,0)</f>
        <v>0</v>
      </c>
      <c r="BJ219" s="21" t="s">
        <v>40</v>
      </c>
      <c r="BK219" s="152">
        <f>ROUND(L219*K219,2)</f>
        <v>0</v>
      </c>
      <c r="BL219" s="21" t="s">
        <v>268</v>
      </c>
      <c r="BM219" s="21" t="s">
        <v>2668</v>
      </c>
    </row>
    <row r="220" s="1" customFormat="1" ht="25.5" customHeight="1">
      <c r="B220" s="45"/>
      <c r="C220" s="243" t="s">
        <v>656</v>
      </c>
      <c r="D220" s="243" t="s">
        <v>536</v>
      </c>
      <c r="E220" s="244" t="s">
        <v>2669</v>
      </c>
      <c r="F220" s="245" t="s">
        <v>2670</v>
      </c>
      <c r="G220" s="245"/>
      <c r="H220" s="245"/>
      <c r="I220" s="245"/>
      <c r="J220" s="246" t="s">
        <v>429</v>
      </c>
      <c r="K220" s="247">
        <v>235</v>
      </c>
      <c r="L220" s="248">
        <v>0</v>
      </c>
      <c r="M220" s="249"/>
      <c r="N220" s="250">
        <f>ROUND(L220*K220,2)</f>
        <v>0</v>
      </c>
      <c r="O220" s="234"/>
      <c r="P220" s="234"/>
      <c r="Q220" s="234"/>
      <c r="R220" s="47"/>
      <c r="T220" s="235" t="s">
        <v>22</v>
      </c>
      <c r="U220" s="55" t="s">
        <v>49</v>
      </c>
      <c r="V220" s="46"/>
      <c r="W220" s="236">
        <f>V220*K220</f>
        <v>0</v>
      </c>
      <c r="X220" s="236">
        <v>0</v>
      </c>
      <c r="Y220" s="236">
        <f>X220*K220</f>
        <v>0</v>
      </c>
      <c r="Z220" s="236">
        <v>0</v>
      </c>
      <c r="AA220" s="237">
        <f>Z220*K220</f>
        <v>0</v>
      </c>
      <c r="AR220" s="21" t="s">
        <v>414</v>
      </c>
      <c r="AT220" s="21" t="s">
        <v>536</v>
      </c>
      <c r="AU220" s="21" t="s">
        <v>93</v>
      </c>
      <c r="AY220" s="21" t="s">
        <v>219</v>
      </c>
      <c r="BE220" s="152">
        <f>IF(U220="základní",N220,0)</f>
        <v>0</v>
      </c>
      <c r="BF220" s="152">
        <f>IF(U220="snížená",N220,0)</f>
        <v>0</v>
      </c>
      <c r="BG220" s="152">
        <f>IF(U220="zákl. přenesená",N220,0)</f>
        <v>0</v>
      </c>
      <c r="BH220" s="152">
        <f>IF(U220="sníž. přenesená",N220,0)</f>
        <v>0</v>
      </c>
      <c r="BI220" s="152">
        <f>IF(U220="nulová",N220,0)</f>
        <v>0</v>
      </c>
      <c r="BJ220" s="21" t="s">
        <v>40</v>
      </c>
      <c r="BK220" s="152">
        <f>ROUND(L220*K220,2)</f>
        <v>0</v>
      </c>
      <c r="BL220" s="21" t="s">
        <v>268</v>
      </c>
      <c r="BM220" s="21" t="s">
        <v>2671</v>
      </c>
    </row>
    <row r="221" s="1" customFormat="1" ht="16.5" customHeight="1">
      <c r="B221" s="45"/>
      <c r="C221" s="243" t="s">
        <v>660</v>
      </c>
      <c r="D221" s="243" t="s">
        <v>536</v>
      </c>
      <c r="E221" s="244" t="s">
        <v>2672</v>
      </c>
      <c r="F221" s="245" t="s">
        <v>2673</v>
      </c>
      <c r="G221" s="245"/>
      <c r="H221" s="245"/>
      <c r="I221" s="245"/>
      <c r="J221" s="246" t="s">
        <v>429</v>
      </c>
      <c r="K221" s="247">
        <v>420</v>
      </c>
      <c r="L221" s="248">
        <v>0</v>
      </c>
      <c r="M221" s="249"/>
      <c r="N221" s="250">
        <f>ROUND(L221*K221,2)</f>
        <v>0</v>
      </c>
      <c r="O221" s="234"/>
      <c r="P221" s="234"/>
      <c r="Q221" s="234"/>
      <c r="R221" s="47"/>
      <c r="T221" s="235" t="s">
        <v>22</v>
      </c>
      <c r="U221" s="55" t="s">
        <v>49</v>
      </c>
      <c r="V221" s="46"/>
      <c r="W221" s="236">
        <f>V221*K221</f>
        <v>0</v>
      </c>
      <c r="X221" s="236">
        <v>0</v>
      </c>
      <c r="Y221" s="236">
        <f>X221*K221</f>
        <v>0</v>
      </c>
      <c r="Z221" s="236">
        <v>0</v>
      </c>
      <c r="AA221" s="237">
        <f>Z221*K221</f>
        <v>0</v>
      </c>
      <c r="AR221" s="21" t="s">
        <v>414</v>
      </c>
      <c r="AT221" s="21" t="s">
        <v>536</v>
      </c>
      <c r="AU221" s="21" t="s">
        <v>93</v>
      </c>
      <c r="AY221" s="21" t="s">
        <v>219</v>
      </c>
      <c r="BE221" s="152">
        <f>IF(U221="základní",N221,0)</f>
        <v>0</v>
      </c>
      <c r="BF221" s="152">
        <f>IF(U221="snížená",N221,0)</f>
        <v>0</v>
      </c>
      <c r="BG221" s="152">
        <f>IF(U221="zákl. přenesená",N221,0)</f>
        <v>0</v>
      </c>
      <c r="BH221" s="152">
        <f>IF(U221="sníž. přenesená",N221,0)</f>
        <v>0</v>
      </c>
      <c r="BI221" s="152">
        <f>IF(U221="nulová",N221,0)</f>
        <v>0</v>
      </c>
      <c r="BJ221" s="21" t="s">
        <v>40</v>
      </c>
      <c r="BK221" s="152">
        <f>ROUND(L221*K221,2)</f>
        <v>0</v>
      </c>
      <c r="BL221" s="21" t="s">
        <v>268</v>
      </c>
      <c r="BM221" s="21" t="s">
        <v>2674</v>
      </c>
    </row>
    <row r="222" s="1" customFormat="1" ht="25.5" customHeight="1">
      <c r="B222" s="45"/>
      <c r="C222" s="227" t="s">
        <v>664</v>
      </c>
      <c r="D222" s="227" t="s">
        <v>220</v>
      </c>
      <c r="E222" s="228" t="s">
        <v>2675</v>
      </c>
      <c r="F222" s="229" t="s">
        <v>2676</v>
      </c>
      <c r="G222" s="229"/>
      <c r="H222" s="229"/>
      <c r="I222" s="229"/>
      <c r="J222" s="230" t="s">
        <v>429</v>
      </c>
      <c r="K222" s="231">
        <v>1265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22</v>
      </c>
      <c r="U222" s="55" t="s">
        <v>49</v>
      </c>
      <c r="V222" s="46"/>
      <c r="W222" s="236">
        <f>V222*K222</f>
        <v>0</v>
      </c>
      <c r="X222" s="236">
        <v>0</v>
      </c>
      <c r="Y222" s="236">
        <f>X222*K222</f>
        <v>0</v>
      </c>
      <c r="Z222" s="236">
        <v>0</v>
      </c>
      <c r="AA222" s="237">
        <f>Z222*K222</f>
        <v>0</v>
      </c>
      <c r="AR222" s="21" t="s">
        <v>268</v>
      </c>
      <c r="AT222" s="21" t="s">
        <v>220</v>
      </c>
      <c r="AU222" s="21" t="s">
        <v>93</v>
      </c>
      <c r="AY222" s="21" t="s">
        <v>219</v>
      </c>
      <c r="BE222" s="152">
        <f>IF(U222="základní",N222,0)</f>
        <v>0</v>
      </c>
      <c r="BF222" s="152">
        <f>IF(U222="snížená",N222,0)</f>
        <v>0</v>
      </c>
      <c r="BG222" s="152">
        <f>IF(U222="zákl. přenesená",N222,0)</f>
        <v>0</v>
      </c>
      <c r="BH222" s="152">
        <f>IF(U222="sníž. přenesená",N222,0)</f>
        <v>0</v>
      </c>
      <c r="BI222" s="152">
        <f>IF(U222="nulová",N222,0)</f>
        <v>0</v>
      </c>
      <c r="BJ222" s="21" t="s">
        <v>40</v>
      </c>
      <c r="BK222" s="152">
        <f>ROUND(L222*K222,2)</f>
        <v>0</v>
      </c>
      <c r="BL222" s="21" t="s">
        <v>268</v>
      </c>
      <c r="BM222" s="21" t="s">
        <v>2677</v>
      </c>
    </row>
    <row r="223" s="1" customFormat="1" ht="16.5" customHeight="1">
      <c r="B223" s="45"/>
      <c r="C223" s="243" t="s">
        <v>668</v>
      </c>
      <c r="D223" s="243" t="s">
        <v>536</v>
      </c>
      <c r="E223" s="244" t="s">
        <v>2678</v>
      </c>
      <c r="F223" s="245" t="s">
        <v>2679</v>
      </c>
      <c r="G223" s="245"/>
      <c r="H223" s="245"/>
      <c r="I223" s="245"/>
      <c r="J223" s="246" t="s">
        <v>429</v>
      </c>
      <c r="K223" s="247">
        <v>1265</v>
      </c>
      <c r="L223" s="248">
        <v>0</v>
      </c>
      <c r="M223" s="249"/>
      <c r="N223" s="250">
        <f>ROUND(L223*K223,2)</f>
        <v>0</v>
      </c>
      <c r="O223" s="234"/>
      <c r="P223" s="234"/>
      <c r="Q223" s="234"/>
      <c r="R223" s="47"/>
      <c r="T223" s="235" t="s">
        <v>22</v>
      </c>
      <c r="U223" s="55" t="s">
        <v>49</v>
      </c>
      <c r="V223" s="46"/>
      <c r="W223" s="236">
        <f>V223*K223</f>
        <v>0</v>
      </c>
      <c r="X223" s="236">
        <v>0</v>
      </c>
      <c r="Y223" s="236">
        <f>X223*K223</f>
        <v>0</v>
      </c>
      <c r="Z223" s="236">
        <v>0</v>
      </c>
      <c r="AA223" s="237">
        <f>Z223*K223</f>
        <v>0</v>
      </c>
      <c r="AR223" s="21" t="s">
        <v>414</v>
      </c>
      <c r="AT223" s="21" t="s">
        <v>536</v>
      </c>
      <c r="AU223" s="21" t="s">
        <v>93</v>
      </c>
      <c r="AY223" s="21" t="s">
        <v>219</v>
      </c>
      <c r="BE223" s="152">
        <f>IF(U223="základní",N223,0)</f>
        <v>0</v>
      </c>
      <c r="BF223" s="152">
        <f>IF(U223="snížená",N223,0)</f>
        <v>0</v>
      </c>
      <c r="BG223" s="152">
        <f>IF(U223="zákl. přenesená",N223,0)</f>
        <v>0</v>
      </c>
      <c r="BH223" s="152">
        <f>IF(U223="sníž. přenesená",N223,0)</f>
        <v>0</v>
      </c>
      <c r="BI223" s="152">
        <f>IF(U223="nulová",N223,0)</f>
        <v>0</v>
      </c>
      <c r="BJ223" s="21" t="s">
        <v>40</v>
      </c>
      <c r="BK223" s="152">
        <f>ROUND(L223*K223,2)</f>
        <v>0</v>
      </c>
      <c r="BL223" s="21" t="s">
        <v>268</v>
      </c>
      <c r="BM223" s="21" t="s">
        <v>2680</v>
      </c>
    </row>
    <row r="224" s="1" customFormat="1" ht="25.5" customHeight="1">
      <c r="B224" s="45"/>
      <c r="C224" s="227" t="s">
        <v>672</v>
      </c>
      <c r="D224" s="227" t="s">
        <v>220</v>
      </c>
      <c r="E224" s="228" t="s">
        <v>2681</v>
      </c>
      <c r="F224" s="229" t="s">
        <v>2682</v>
      </c>
      <c r="G224" s="229"/>
      <c r="H224" s="229"/>
      <c r="I224" s="229"/>
      <c r="J224" s="230" t="s">
        <v>429</v>
      </c>
      <c r="K224" s="231">
        <v>80</v>
      </c>
      <c r="L224" s="232">
        <v>0</v>
      </c>
      <c r="M224" s="233"/>
      <c r="N224" s="234">
        <f>ROUND(L224*K224,2)</f>
        <v>0</v>
      </c>
      <c r="O224" s="234"/>
      <c r="P224" s="234"/>
      <c r="Q224" s="234"/>
      <c r="R224" s="47"/>
      <c r="T224" s="235" t="s">
        <v>22</v>
      </c>
      <c r="U224" s="55" t="s">
        <v>49</v>
      </c>
      <c r="V224" s="46"/>
      <c r="W224" s="236">
        <f>V224*K224</f>
        <v>0</v>
      </c>
      <c r="X224" s="236">
        <v>0</v>
      </c>
      <c r="Y224" s="236">
        <f>X224*K224</f>
        <v>0</v>
      </c>
      <c r="Z224" s="236">
        <v>0</v>
      </c>
      <c r="AA224" s="237">
        <f>Z224*K224</f>
        <v>0</v>
      </c>
      <c r="AR224" s="21" t="s">
        <v>268</v>
      </c>
      <c r="AT224" s="21" t="s">
        <v>220</v>
      </c>
      <c r="AU224" s="21" t="s">
        <v>93</v>
      </c>
      <c r="AY224" s="21" t="s">
        <v>219</v>
      </c>
      <c r="BE224" s="152">
        <f>IF(U224="základní",N224,0)</f>
        <v>0</v>
      </c>
      <c r="BF224" s="152">
        <f>IF(U224="snížená",N224,0)</f>
        <v>0</v>
      </c>
      <c r="BG224" s="152">
        <f>IF(U224="zákl. přenesená",N224,0)</f>
        <v>0</v>
      </c>
      <c r="BH224" s="152">
        <f>IF(U224="sníž. přenesená",N224,0)</f>
        <v>0</v>
      </c>
      <c r="BI224" s="152">
        <f>IF(U224="nulová",N224,0)</f>
        <v>0</v>
      </c>
      <c r="BJ224" s="21" t="s">
        <v>40</v>
      </c>
      <c r="BK224" s="152">
        <f>ROUND(L224*K224,2)</f>
        <v>0</v>
      </c>
      <c r="BL224" s="21" t="s">
        <v>268</v>
      </c>
      <c r="BM224" s="21" t="s">
        <v>2683</v>
      </c>
    </row>
    <row r="225" s="1" customFormat="1" ht="16.5" customHeight="1">
      <c r="B225" s="45"/>
      <c r="C225" s="243" t="s">
        <v>676</v>
      </c>
      <c r="D225" s="243" t="s">
        <v>536</v>
      </c>
      <c r="E225" s="244" t="s">
        <v>2684</v>
      </c>
      <c r="F225" s="245" t="s">
        <v>2685</v>
      </c>
      <c r="G225" s="245"/>
      <c r="H225" s="245"/>
      <c r="I225" s="245"/>
      <c r="J225" s="246" t="s">
        <v>429</v>
      </c>
      <c r="K225" s="247">
        <v>80</v>
      </c>
      <c r="L225" s="248">
        <v>0</v>
      </c>
      <c r="M225" s="249"/>
      <c r="N225" s="250">
        <f>ROUND(L225*K225,2)</f>
        <v>0</v>
      </c>
      <c r="O225" s="234"/>
      <c r="P225" s="234"/>
      <c r="Q225" s="234"/>
      <c r="R225" s="47"/>
      <c r="T225" s="235" t="s">
        <v>22</v>
      </c>
      <c r="U225" s="55" t="s">
        <v>49</v>
      </c>
      <c r="V225" s="46"/>
      <c r="W225" s="236">
        <f>V225*K225</f>
        <v>0</v>
      </c>
      <c r="X225" s="236">
        <v>0</v>
      </c>
      <c r="Y225" s="236">
        <f>X225*K225</f>
        <v>0</v>
      </c>
      <c r="Z225" s="236">
        <v>0</v>
      </c>
      <c r="AA225" s="237">
        <f>Z225*K225</f>
        <v>0</v>
      </c>
      <c r="AR225" s="21" t="s">
        <v>414</v>
      </c>
      <c r="AT225" s="21" t="s">
        <v>536</v>
      </c>
      <c r="AU225" s="21" t="s">
        <v>93</v>
      </c>
      <c r="AY225" s="21" t="s">
        <v>219</v>
      </c>
      <c r="BE225" s="152">
        <f>IF(U225="základní",N225,0)</f>
        <v>0</v>
      </c>
      <c r="BF225" s="152">
        <f>IF(U225="snížená",N225,0)</f>
        <v>0</v>
      </c>
      <c r="BG225" s="152">
        <f>IF(U225="zákl. přenesená",N225,0)</f>
        <v>0</v>
      </c>
      <c r="BH225" s="152">
        <f>IF(U225="sníž. přenesená",N225,0)</f>
        <v>0</v>
      </c>
      <c r="BI225" s="152">
        <f>IF(U225="nulová",N225,0)</f>
        <v>0</v>
      </c>
      <c r="BJ225" s="21" t="s">
        <v>40</v>
      </c>
      <c r="BK225" s="152">
        <f>ROUND(L225*K225,2)</f>
        <v>0</v>
      </c>
      <c r="BL225" s="21" t="s">
        <v>268</v>
      </c>
      <c r="BM225" s="21" t="s">
        <v>2686</v>
      </c>
    </row>
    <row r="226" s="1" customFormat="1" ht="25.5" customHeight="1">
      <c r="B226" s="45"/>
      <c r="C226" s="227" t="s">
        <v>680</v>
      </c>
      <c r="D226" s="227" t="s">
        <v>220</v>
      </c>
      <c r="E226" s="228" t="s">
        <v>2687</v>
      </c>
      <c r="F226" s="229" t="s">
        <v>2688</v>
      </c>
      <c r="G226" s="229"/>
      <c r="H226" s="229"/>
      <c r="I226" s="229"/>
      <c r="J226" s="230" t="s">
        <v>429</v>
      </c>
      <c r="K226" s="231">
        <v>50</v>
      </c>
      <c r="L226" s="232">
        <v>0</v>
      </c>
      <c r="M226" s="233"/>
      <c r="N226" s="234">
        <f>ROUND(L226*K226,2)</f>
        <v>0</v>
      </c>
      <c r="O226" s="234"/>
      <c r="P226" s="234"/>
      <c r="Q226" s="234"/>
      <c r="R226" s="47"/>
      <c r="T226" s="235" t="s">
        <v>22</v>
      </c>
      <c r="U226" s="55" t="s">
        <v>49</v>
      </c>
      <c r="V226" s="46"/>
      <c r="W226" s="236">
        <f>V226*K226</f>
        <v>0</v>
      </c>
      <c r="X226" s="236">
        <v>0</v>
      </c>
      <c r="Y226" s="236">
        <f>X226*K226</f>
        <v>0</v>
      </c>
      <c r="Z226" s="236">
        <v>0</v>
      </c>
      <c r="AA226" s="237">
        <f>Z226*K226</f>
        <v>0</v>
      </c>
      <c r="AR226" s="21" t="s">
        <v>268</v>
      </c>
      <c r="AT226" s="21" t="s">
        <v>220</v>
      </c>
      <c r="AU226" s="21" t="s">
        <v>93</v>
      </c>
      <c r="AY226" s="21" t="s">
        <v>219</v>
      </c>
      <c r="BE226" s="152">
        <f>IF(U226="základní",N226,0)</f>
        <v>0</v>
      </c>
      <c r="BF226" s="152">
        <f>IF(U226="snížená",N226,0)</f>
        <v>0</v>
      </c>
      <c r="BG226" s="152">
        <f>IF(U226="zákl. přenesená",N226,0)</f>
        <v>0</v>
      </c>
      <c r="BH226" s="152">
        <f>IF(U226="sníž. přenesená",N226,0)</f>
        <v>0</v>
      </c>
      <c r="BI226" s="152">
        <f>IF(U226="nulová",N226,0)</f>
        <v>0</v>
      </c>
      <c r="BJ226" s="21" t="s">
        <v>40</v>
      </c>
      <c r="BK226" s="152">
        <f>ROUND(L226*K226,2)</f>
        <v>0</v>
      </c>
      <c r="BL226" s="21" t="s">
        <v>268</v>
      </c>
      <c r="BM226" s="21" t="s">
        <v>2689</v>
      </c>
    </row>
    <row r="227" s="1" customFormat="1" ht="16.5" customHeight="1">
      <c r="B227" s="45"/>
      <c r="C227" s="243" t="s">
        <v>684</v>
      </c>
      <c r="D227" s="243" t="s">
        <v>536</v>
      </c>
      <c r="E227" s="244" t="s">
        <v>2690</v>
      </c>
      <c r="F227" s="245" t="s">
        <v>2691</v>
      </c>
      <c r="G227" s="245"/>
      <c r="H227" s="245"/>
      <c r="I227" s="245"/>
      <c r="J227" s="246" t="s">
        <v>429</v>
      </c>
      <c r="K227" s="247">
        <v>50</v>
      </c>
      <c r="L227" s="248">
        <v>0</v>
      </c>
      <c r="M227" s="249"/>
      <c r="N227" s="250">
        <f>ROUND(L227*K227,2)</f>
        <v>0</v>
      </c>
      <c r="O227" s="234"/>
      <c r="P227" s="234"/>
      <c r="Q227" s="234"/>
      <c r="R227" s="47"/>
      <c r="T227" s="235" t="s">
        <v>22</v>
      </c>
      <c r="U227" s="55" t="s">
        <v>49</v>
      </c>
      <c r="V227" s="46"/>
      <c r="W227" s="236">
        <f>V227*K227</f>
        <v>0</v>
      </c>
      <c r="X227" s="236">
        <v>0</v>
      </c>
      <c r="Y227" s="236">
        <f>X227*K227</f>
        <v>0</v>
      </c>
      <c r="Z227" s="236">
        <v>0</v>
      </c>
      <c r="AA227" s="237">
        <f>Z227*K227</f>
        <v>0</v>
      </c>
      <c r="AR227" s="21" t="s">
        <v>414</v>
      </c>
      <c r="AT227" s="21" t="s">
        <v>536</v>
      </c>
      <c r="AU227" s="21" t="s">
        <v>93</v>
      </c>
      <c r="AY227" s="21" t="s">
        <v>219</v>
      </c>
      <c r="BE227" s="152">
        <f>IF(U227="základní",N227,0)</f>
        <v>0</v>
      </c>
      <c r="BF227" s="152">
        <f>IF(U227="snížená",N227,0)</f>
        <v>0</v>
      </c>
      <c r="BG227" s="152">
        <f>IF(U227="zákl. přenesená",N227,0)</f>
        <v>0</v>
      </c>
      <c r="BH227" s="152">
        <f>IF(U227="sníž. přenesená",N227,0)</f>
        <v>0</v>
      </c>
      <c r="BI227" s="152">
        <f>IF(U227="nulová",N227,0)</f>
        <v>0</v>
      </c>
      <c r="BJ227" s="21" t="s">
        <v>40</v>
      </c>
      <c r="BK227" s="152">
        <f>ROUND(L227*K227,2)</f>
        <v>0</v>
      </c>
      <c r="BL227" s="21" t="s">
        <v>268</v>
      </c>
      <c r="BM227" s="21" t="s">
        <v>2692</v>
      </c>
    </row>
    <row r="228" s="1" customFormat="1" ht="25.5" customHeight="1">
      <c r="B228" s="45"/>
      <c r="C228" s="227" t="s">
        <v>688</v>
      </c>
      <c r="D228" s="227" t="s">
        <v>220</v>
      </c>
      <c r="E228" s="228" t="s">
        <v>2693</v>
      </c>
      <c r="F228" s="229" t="s">
        <v>2694</v>
      </c>
      <c r="G228" s="229"/>
      <c r="H228" s="229"/>
      <c r="I228" s="229"/>
      <c r="J228" s="230" t="s">
        <v>429</v>
      </c>
      <c r="K228" s="231">
        <v>45</v>
      </c>
      <c r="L228" s="232">
        <v>0</v>
      </c>
      <c r="M228" s="233"/>
      <c r="N228" s="234">
        <f>ROUND(L228*K228,2)</f>
        <v>0</v>
      </c>
      <c r="O228" s="234"/>
      <c r="P228" s="234"/>
      <c r="Q228" s="234"/>
      <c r="R228" s="47"/>
      <c r="T228" s="235" t="s">
        <v>22</v>
      </c>
      <c r="U228" s="55" t="s">
        <v>49</v>
      </c>
      <c r="V228" s="46"/>
      <c r="W228" s="236">
        <f>V228*K228</f>
        <v>0</v>
      </c>
      <c r="X228" s="236">
        <v>0</v>
      </c>
      <c r="Y228" s="236">
        <f>X228*K228</f>
        <v>0</v>
      </c>
      <c r="Z228" s="236">
        <v>0</v>
      </c>
      <c r="AA228" s="237">
        <f>Z228*K228</f>
        <v>0</v>
      </c>
      <c r="AR228" s="21" t="s">
        <v>268</v>
      </c>
      <c r="AT228" s="21" t="s">
        <v>220</v>
      </c>
      <c r="AU228" s="21" t="s">
        <v>93</v>
      </c>
      <c r="AY228" s="21" t="s">
        <v>219</v>
      </c>
      <c r="BE228" s="152">
        <f>IF(U228="základní",N228,0)</f>
        <v>0</v>
      </c>
      <c r="BF228" s="152">
        <f>IF(U228="snížená",N228,0)</f>
        <v>0</v>
      </c>
      <c r="BG228" s="152">
        <f>IF(U228="zákl. přenesená",N228,0)</f>
        <v>0</v>
      </c>
      <c r="BH228" s="152">
        <f>IF(U228="sníž. přenesená",N228,0)</f>
        <v>0</v>
      </c>
      <c r="BI228" s="152">
        <f>IF(U228="nulová",N228,0)</f>
        <v>0</v>
      </c>
      <c r="BJ228" s="21" t="s">
        <v>40</v>
      </c>
      <c r="BK228" s="152">
        <f>ROUND(L228*K228,2)</f>
        <v>0</v>
      </c>
      <c r="BL228" s="21" t="s">
        <v>268</v>
      </c>
      <c r="BM228" s="21" t="s">
        <v>2695</v>
      </c>
    </row>
    <row r="229" s="1" customFormat="1" ht="25.5" customHeight="1">
      <c r="B229" s="45"/>
      <c r="C229" s="227" t="s">
        <v>692</v>
      </c>
      <c r="D229" s="227" t="s">
        <v>220</v>
      </c>
      <c r="E229" s="228" t="s">
        <v>2696</v>
      </c>
      <c r="F229" s="229" t="s">
        <v>2697</v>
      </c>
      <c r="G229" s="229"/>
      <c r="H229" s="229"/>
      <c r="I229" s="229"/>
      <c r="J229" s="230" t="s">
        <v>372</v>
      </c>
      <c r="K229" s="231">
        <v>22</v>
      </c>
      <c r="L229" s="232">
        <v>0</v>
      </c>
      <c r="M229" s="233"/>
      <c r="N229" s="234">
        <f>ROUND(L229*K229,2)</f>
        <v>0</v>
      </c>
      <c r="O229" s="234"/>
      <c r="P229" s="234"/>
      <c r="Q229" s="234"/>
      <c r="R229" s="47"/>
      <c r="T229" s="235" t="s">
        <v>22</v>
      </c>
      <c r="U229" s="55" t="s">
        <v>49</v>
      </c>
      <c r="V229" s="46"/>
      <c r="W229" s="236">
        <f>V229*K229</f>
        <v>0</v>
      </c>
      <c r="X229" s="236">
        <v>0</v>
      </c>
      <c r="Y229" s="236">
        <f>X229*K229</f>
        <v>0</v>
      </c>
      <c r="Z229" s="236">
        <v>0</v>
      </c>
      <c r="AA229" s="237">
        <f>Z229*K229</f>
        <v>0</v>
      </c>
      <c r="AR229" s="21" t="s">
        <v>268</v>
      </c>
      <c r="AT229" s="21" t="s">
        <v>220</v>
      </c>
      <c r="AU229" s="21" t="s">
        <v>93</v>
      </c>
      <c r="AY229" s="21" t="s">
        <v>219</v>
      </c>
      <c r="BE229" s="152">
        <f>IF(U229="základní",N229,0)</f>
        <v>0</v>
      </c>
      <c r="BF229" s="152">
        <f>IF(U229="snížená",N229,0)</f>
        <v>0</v>
      </c>
      <c r="BG229" s="152">
        <f>IF(U229="zákl. přenesená",N229,0)</f>
        <v>0</v>
      </c>
      <c r="BH229" s="152">
        <f>IF(U229="sníž. přenesená",N229,0)</f>
        <v>0</v>
      </c>
      <c r="BI229" s="152">
        <f>IF(U229="nulová",N229,0)</f>
        <v>0</v>
      </c>
      <c r="BJ229" s="21" t="s">
        <v>40</v>
      </c>
      <c r="BK229" s="152">
        <f>ROUND(L229*K229,2)</f>
        <v>0</v>
      </c>
      <c r="BL229" s="21" t="s">
        <v>268</v>
      </c>
      <c r="BM229" s="21" t="s">
        <v>2698</v>
      </c>
    </row>
    <row r="230" s="1" customFormat="1" ht="25.5" customHeight="1">
      <c r="B230" s="45"/>
      <c r="C230" s="227" t="s">
        <v>696</v>
      </c>
      <c r="D230" s="227" t="s">
        <v>220</v>
      </c>
      <c r="E230" s="228" t="s">
        <v>2699</v>
      </c>
      <c r="F230" s="229" t="s">
        <v>2700</v>
      </c>
      <c r="G230" s="229"/>
      <c r="H230" s="229"/>
      <c r="I230" s="229"/>
      <c r="J230" s="230" t="s">
        <v>372</v>
      </c>
      <c r="K230" s="231">
        <v>16</v>
      </c>
      <c r="L230" s="232">
        <v>0</v>
      </c>
      <c r="M230" s="233"/>
      <c r="N230" s="234">
        <f>ROUND(L230*K230,2)</f>
        <v>0</v>
      </c>
      <c r="O230" s="234"/>
      <c r="P230" s="234"/>
      <c r="Q230" s="234"/>
      <c r="R230" s="47"/>
      <c r="T230" s="235" t="s">
        <v>22</v>
      </c>
      <c r="U230" s="55" t="s">
        <v>49</v>
      </c>
      <c r="V230" s="46"/>
      <c r="W230" s="236">
        <f>V230*K230</f>
        <v>0</v>
      </c>
      <c r="X230" s="236">
        <v>0</v>
      </c>
      <c r="Y230" s="236">
        <f>X230*K230</f>
        <v>0</v>
      </c>
      <c r="Z230" s="236">
        <v>0</v>
      </c>
      <c r="AA230" s="237">
        <f>Z230*K230</f>
        <v>0</v>
      </c>
      <c r="AR230" s="21" t="s">
        <v>268</v>
      </c>
      <c r="AT230" s="21" t="s">
        <v>220</v>
      </c>
      <c r="AU230" s="21" t="s">
        <v>93</v>
      </c>
      <c r="AY230" s="21" t="s">
        <v>219</v>
      </c>
      <c r="BE230" s="152">
        <f>IF(U230="základní",N230,0)</f>
        <v>0</v>
      </c>
      <c r="BF230" s="152">
        <f>IF(U230="snížená",N230,0)</f>
        <v>0</v>
      </c>
      <c r="BG230" s="152">
        <f>IF(U230="zákl. přenesená",N230,0)</f>
        <v>0</v>
      </c>
      <c r="BH230" s="152">
        <f>IF(U230="sníž. přenesená",N230,0)</f>
        <v>0</v>
      </c>
      <c r="BI230" s="152">
        <f>IF(U230="nulová",N230,0)</f>
        <v>0</v>
      </c>
      <c r="BJ230" s="21" t="s">
        <v>40</v>
      </c>
      <c r="BK230" s="152">
        <f>ROUND(L230*K230,2)</f>
        <v>0</v>
      </c>
      <c r="BL230" s="21" t="s">
        <v>268</v>
      </c>
      <c r="BM230" s="21" t="s">
        <v>2701</v>
      </c>
    </row>
    <row r="231" s="1" customFormat="1" ht="38.25" customHeight="1">
      <c r="B231" s="45"/>
      <c r="C231" s="227" t="s">
        <v>700</v>
      </c>
      <c r="D231" s="227" t="s">
        <v>220</v>
      </c>
      <c r="E231" s="228" t="s">
        <v>2702</v>
      </c>
      <c r="F231" s="229" t="s">
        <v>2703</v>
      </c>
      <c r="G231" s="229"/>
      <c r="H231" s="229"/>
      <c r="I231" s="229"/>
      <c r="J231" s="230" t="s">
        <v>372</v>
      </c>
      <c r="K231" s="231">
        <v>15</v>
      </c>
      <c r="L231" s="232">
        <v>0</v>
      </c>
      <c r="M231" s="233"/>
      <c r="N231" s="234">
        <f>ROUND(L231*K231,2)</f>
        <v>0</v>
      </c>
      <c r="O231" s="234"/>
      <c r="P231" s="234"/>
      <c r="Q231" s="234"/>
      <c r="R231" s="47"/>
      <c r="T231" s="235" t="s">
        <v>22</v>
      </c>
      <c r="U231" s="55" t="s">
        <v>49</v>
      </c>
      <c r="V231" s="46"/>
      <c r="W231" s="236">
        <f>V231*K231</f>
        <v>0</v>
      </c>
      <c r="X231" s="236">
        <v>0</v>
      </c>
      <c r="Y231" s="236">
        <f>X231*K231</f>
        <v>0</v>
      </c>
      <c r="Z231" s="236">
        <v>0</v>
      </c>
      <c r="AA231" s="237">
        <f>Z231*K231</f>
        <v>0</v>
      </c>
      <c r="AR231" s="21" t="s">
        <v>268</v>
      </c>
      <c r="AT231" s="21" t="s">
        <v>220</v>
      </c>
      <c r="AU231" s="21" t="s">
        <v>93</v>
      </c>
      <c r="AY231" s="21" t="s">
        <v>219</v>
      </c>
      <c r="BE231" s="152">
        <f>IF(U231="základní",N231,0)</f>
        <v>0</v>
      </c>
      <c r="BF231" s="152">
        <f>IF(U231="snížená",N231,0)</f>
        <v>0</v>
      </c>
      <c r="BG231" s="152">
        <f>IF(U231="zákl. přenesená",N231,0)</f>
        <v>0</v>
      </c>
      <c r="BH231" s="152">
        <f>IF(U231="sníž. přenesená",N231,0)</f>
        <v>0</v>
      </c>
      <c r="BI231" s="152">
        <f>IF(U231="nulová",N231,0)</f>
        <v>0</v>
      </c>
      <c r="BJ231" s="21" t="s">
        <v>40</v>
      </c>
      <c r="BK231" s="152">
        <f>ROUND(L231*K231,2)</f>
        <v>0</v>
      </c>
      <c r="BL231" s="21" t="s">
        <v>268</v>
      </c>
      <c r="BM231" s="21" t="s">
        <v>2704</v>
      </c>
    </row>
    <row r="232" s="1" customFormat="1" ht="38.25" customHeight="1">
      <c r="B232" s="45"/>
      <c r="C232" s="227" t="s">
        <v>704</v>
      </c>
      <c r="D232" s="227" t="s">
        <v>220</v>
      </c>
      <c r="E232" s="228" t="s">
        <v>2705</v>
      </c>
      <c r="F232" s="229" t="s">
        <v>2706</v>
      </c>
      <c r="G232" s="229"/>
      <c r="H232" s="229"/>
      <c r="I232" s="229"/>
      <c r="J232" s="230" t="s">
        <v>372</v>
      </c>
      <c r="K232" s="231">
        <v>91</v>
      </c>
      <c r="L232" s="232">
        <v>0</v>
      </c>
      <c r="M232" s="233"/>
      <c r="N232" s="234">
        <f>ROUND(L232*K232,2)</f>
        <v>0</v>
      </c>
      <c r="O232" s="234"/>
      <c r="P232" s="234"/>
      <c r="Q232" s="234"/>
      <c r="R232" s="47"/>
      <c r="T232" s="235" t="s">
        <v>22</v>
      </c>
      <c r="U232" s="55" t="s">
        <v>49</v>
      </c>
      <c r="V232" s="46"/>
      <c r="W232" s="236">
        <f>V232*K232</f>
        <v>0</v>
      </c>
      <c r="X232" s="236">
        <v>0</v>
      </c>
      <c r="Y232" s="236">
        <f>X232*K232</f>
        <v>0</v>
      </c>
      <c r="Z232" s="236">
        <v>0</v>
      </c>
      <c r="AA232" s="237">
        <f>Z232*K232</f>
        <v>0</v>
      </c>
      <c r="AR232" s="21" t="s">
        <v>268</v>
      </c>
      <c r="AT232" s="21" t="s">
        <v>220</v>
      </c>
      <c r="AU232" s="21" t="s">
        <v>93</v>
      </c>
      <c r="AY232" s="21" t="s">
        <v>219</v>
      </c>
      <c r="BE232" s="152">
        <f>IF(U232="základní",N232,0)</f>
        <v>0</v>
      </c>
      <c r="BF232" s="152">
        <f>IF(U232="snížená",N232,0)</f>
        <v>0</v>
      </c>
      <c r="BG232" s="152">
        <f>IF(U232="zákl. přenesená",N232,0)</f>
        <v>0</v>
      </c>
      <c r="BH232" s="152">
        <f>IF(U232="sníž. přenesená",N232,0)</f>
        <v>0</v>
      </c>
      <c r="BI232" s="152">
        <f>IF(U232="nulová",N232,0)</f>
        <v>0</v>
      </c>
      <c r="BJ232" s="21" t="s">
        <v>40</v>
      </c>
      <c r="BK232" s="152">
        <f>ROUND(L232*K232,2)</f>
        <v>0</v>
      </c>
      <c r="BL232" s="21" t="s">
        <v>268</v>
      </c>
      <c r="BM232" s="21" t="s">
        <v>2707</v>
      </c>
    </row>
    <row r="233" s="1" customFormat="1" ht="25.5" customHeight="1">
      <c r="B233" s="45"/>
      <c r="C233" s="227" t="s">
        <v>708</v>
      </c>
      <c r="D233" s="227" t="s">
        <v>220</v>
      </c>
      <c r="E233" s="228" t="s">
        <v>2356</v>
      </c>
      <c r="F233" s="229" t="s">
        <v>2357</v>
      </c>
      <c r="G233" s="229"/>
      <c r="H233" s="229"/>
      <c r="I233" s="229"/>
      <c r="J233" s="230" t="s">
        <v>372</v>
      </c>
      <c r="K233" s="231">
        <v>4</v>
      </c>
      <c r="L233" s="232">
        <v>0</v>
      </c>
      <c r="M233" s="233"/>
      <c r="N233" s="234">
        <f>ROUND(L233*K233,2)</f>
        <v>0</v>
      </c>
      <c r="O233" s="234"/>
      <c r="P233" s="234"/>
      <c r="Q233" s="234"/>
      <c r="R233" s="47"/>
      <c r="T233" s="235" t="s">
        <v>22</v>
      </c>
      <c r="U233" s="55" t="s">
        <v>49</v>
      </c>
      <c r="V233" s="46"/>
      <c r="W233" s="236">
        <f>V233*K233</f>
        <v>0</v>
      </c>
      <c r="X233" s="236">
        <v>0</v>
      </c>
      <c r="Y233" s="236">
        <f>X233*K233</f>
        <v>0</v>
      </c>
      <c r="Z233" s="236">
        <v>0</v>
      </c>
      <c r="AA233" s="237">
        <f>Z233*K233</f>
        <v>0</v>
      </c>
      <c r="AR233" s="21" t="s">
        <v>268</v>
      </c>
      <c r="AT233" s="21" t="s">
        <v>220</v>
      </c>
      <c r="AU233" s="21" t="s">
        <v>93</v>
      </c>
      <c r="AY233" s="21" t="s">
        <v>219</v>
      </c>
      <c r="BE233" s="152">
        <f>IF(U233="základní",N233,0)</f>
        <v>0</v>
      </c>
      <c r="BF233" s="152">
        <f>IF(U233="snížená",N233,0)</f>
        <v>0</v>
      </c>
      <c r="BG233" s="152">
        <f>IF(U233="zákl. přenesená",N233,0)</f>
        <v>0</v>
      </c>
      <c r="BH233" s="152">
        <f>IF(U233="sníž. přenesená",N233,0)</f>
        <v>0</v>
      </c>
      <c r="BI233" s="152">
        <f>IF(U233="nulová",N233,0)</f>
        <v>0</v>
      </c>
      <c r="BJ233" s="21" t="s">
        <v>40</v>
      </c>
      <c r="BK233" s="152">
        <f>ROUND(L233*K233,2)</f>
        <v>0</v>
      </c>
      <c r="BL233" s="21" t="s">
        <v>268</v>
      </c>
      <c r="BM233" s="21" t="s">
        <v>2708</v>
      </c>
    </row>
    <row r="234" s="1" customFormat="1" ht="25.5" customHeight="1">
      <c r="B234" s="45"/>
      <c r="C234" s="227" t="s">
        <v>712</v>
      </c>
      <c r="D234" s="227" t="s">
        <v>220</v>
      </c>
      <c r="E234" s="228" t="s">
        <v>2709</v>
      </c>
      <c r="F234" s="229" t="s">
        <v>2710</v>
      </c>
      <c r="G234" s="229"/>
      <c r="H234" s="229"/>
      <c r="I234" s="229"/>
      <c r="J234" s="230" t="s">
        <v>372</v>
      </c>
      <c r="K234" s="231">
        <v>4</v>
      </c>
      <c r="L234" s="232">
        <v>0</v>
      </c>
      <c r="M234" s="233"/>
      <c r="N234" s="234">
        <f>ROUND(L234*K234,2)</f>
        <v>0</v>
      </c>
      <c r="O234" s="234"/>
      <c r="P234" s="234"/>
      <c r="Q234" s="234"/>
      <c r="R234" s="47"/>
      <c r="T234" s="235" t="s">
        <v>22</v>
      </c>
      <c r="U234" s="55" t="s">
        <v>49</v>
      </c>
      <c r="V234" s="46"/>
      <c r="W234" s="236">
        <f>V234*K234</f>
        <v>0</v>
      </c>
      <c r="X234" s="236">
        <v>0</v>
      </c>
      <c r="Y234" s="236">
        <f>X234*K234</f>
        <v>0</v>
      </c>
      <c r="Z234" s="236">
        <v>0</v>
      </c>
      <c r="AA234" s="237">
        <f>Z234*K234</f>
        <v>0</v>
      </c>
      <c r="AR234" s="21" t="s">
        <v>268</v>
      </c>
      <c r="AT234" s="21" t="s">
        <v>220</v>
      </c>
      <c r="AU234" s="21" t="s">
        <v>93</v>
      </c>
      <c r="AY234" s="21" t="s">
        <v>219</v>
      </c>
      <c r="BE234" s="152">
        <f>IF(U234="základní",N234,0)</f>
        <v>0</v>
      </c>
      <c r="BF234" s="152">
        <f>IF(U234="snížená",N234,0)</f>
        <v>0</v>
      </c>
      <c r="BG234" s="152">
        <f>IF(U234="zákl. přenesená",N234,0)</f>
        <v>0</v>
      </c>
      <c r="BH234" s="152">
        <f>IF(U234="sníž. přenesená",N234,0)</f>
        <v>0</v>
      </c>
      <c r="BI234" s="152">
        <f>IF(U234="nulová",N234,0)</f>
        <v>0</v>
      </c>
      <c r="BJ234" s="21" t="s">
        <v>40</v>
      </c>
      <c r="BK234" s="152">
        <f>ROUND(L234*K234,2)</f>
        <v>0</v>
      </c>
      <c r="BL234" s="21" t="s">
        <v>268</v>
      </c>
      <c r="BM234" s="21" t="s">
        <v>2711</v>
      </c>
    </row>
    <row r="235" s="1" customFormat="1" ht="38.25" customHeight="1">
      <c r="B235" s="45"/>
      <c r="C235" s="227" t="s">
        <v>715</v>
      </c>
      <c r="D235" s="227" t="s">
        <v>220</v>
      </c>
      <c r="E235" s="228" t="s">
        <v>2712</v>
      </c>
      <c r="F235" s="229" t="s">
        <v>2713</v>
      </c>
      <c r="G235" s="229"/>
      <c r="H235" s="229"/>
      <c r="I235" s="229"/>
      <c r="J235" s="230" t="s">
        <v>372</v>
      </c>
      <c r="K235" s="231">
        <v>71</v>
      </c>
      <c r="L235" s="232">
        <v>0</v>
      </c>
      <c r="M235" s="233"/>
      <c r="N235" s="234">
        <f>ROUND(L235*K235,2)</f>
        <v>0</v>
      </c>
      <c r="O235" s="234"/>
      <c r="P235" s="234"/>
      <c r="Q235" s="234"/>
      <c r="R235" s="47"/>
      <c r="T235" s="235" t="s">
        <v>22</v>
      </c>
      <c r="U235" s="55" t="s">
        <v>49</v>
      </c>
      <c r="V235" s="46"/>
      <c r="W235" s="236">
        <f>V235*K235</f>
        <v>0</v>
      </c>
      <c r="X235" s="236">
        <v>0</v>
      </c>
      <c r="Y235" s="236">
        <f>X235*K235</f>
        <v>0</v>
      </c>
      <c r="Z235" s="236">
        <v>0</v>
      </c>
      <c r="AA235" s="237">
        <f>Z235*K235</f>
        <v>0</v>
      </c>
      <c r="AR235" s="21" t="s">
        <v>268</v>
      </c>
      <c r="AT235" s="21" t="s">
        <v>220</v>
      </c>
      <c r="AU235" s="21" t="s">
        <v>93</v>
      </c>
      <c r="AY235" s="21" t="s">
        <v>219</v>
      </c>
      <c r="BE235" s="152">
        <f>IF(U235="základní",N235,0)</f>
        <v>0</v>
      </c>
      <c r="BF235" s="152">
        <f>IF(U235="snížená",N235,0)</f>
        <v>0</v>
      </c>
      <c r="BG235" s="152">
        <f>IF(U235="zákl. přenesená",N235,0)</f>
        <v>0</v>
      </c>
      <c r="BH235" s="152">
        <f>IF(U235="sníž. přenesená",N235,0)</f>
        <v>0</v>
      </c>
      <c r="BI235" s="152">
        <f>IF(U235="nulová",N235,0)</f>
        <v>0</v>
      </c>
      <c r="BJ235" s="21" t="s">
        <v>40</v>
      </c>
      <c r="BK235" s="152">
        <f>ROUND(L235*K235,2)</f>
        <v>0</v>
      </c>
      <c r="BL235" s="21" t="s">
        <v>268</v>
      </c>
      <c r="BM235" s="21" t="s">
        <v>2714</v>
      </c>
    </row>
    <row r="236" s="1" customFormat="1" ht="25.5" customHeight="1">
      <c r="B236" s="45"/>
      <c r="C236" s="227" t="s">
        <v>719</v>
      </c>
      <c r="D236" s="227" t="s">
        <v>220</v>
      </c>
      <c r="E236" s="228" t="s">
        <v>2715</v>
      </c>
      <c r="F236" s="229" t="s">
        <v>2716</v>
      </c>
      <c r="G236" s="229"/>
      <c r="H236" s="229"/>
      <c r="I236" s="229"/>
      <c r="J236" s="230" t="s">
        <v>372</v>
      </c>
      <c r="K236" s="231">
        <v>4</v>
      </c>
      <c r="L236" s="232">
        <v>0</v>
      </c>
      <c r="M236" s="233"/>
      <c r="N236" s="234">
        <f>ROUND(L236*K236,2)</f>
        <v>0</v>
      </c>
      <c r="O236" s="234"/>
      <c r="P236" s="234"/>
      <c r="Q236" s="234"/>
      <c r="R236" s="47"/>
      <c r="T236" s="235" t="s">
        <v>22</v>
      </c>
      <c r="U236" s="55" t="s">
        <v>49</v>
      </c>
      <c r="V236" s="46"/>
      <c r="W236" s="236">
        <f>V236*K236</f>
        <v>0</v>
      </c>
      <c r="X236" s="236">
        <v>0</v>
      </c>
      <c r="Y236" s="236">
        <f>X236*K236</f>
        <v>0</v>
      </c>
      <c r="Z236" s="236">
        <v>0</v>
      </c>
      <c r="AA236" s="237">
        <f>Z236*K236</f>
        <v>0</v>
      </c>
      <c r="AR236" s="21" t="s">
        <v>268</v>
      </c>
      <c r="AT236" s="21" t="s">
        <v>220</v>
      </c>
      <c r="AU236" s="21" t="s">
        <v>93</v>
      </c>
      <c r="AY236" s="21" t="s">
        <v>219</v>
      </c>
      <c r="BE236" s="152">
        <f>IF(U236="základní",N236,0)</f>
        <v>0</v>
      </c>
      <c r="BF236" s="152">
        <f>IF(U236="snížená",N236,0)</f>
        <v>0</v>
      </c>
      <c r="BG236" s="152">
        <f>IF(U236="zákl. přenesená",N236,0)</f>
        <v>0</v>
      </c>
      <c r="BH236" s="152">
        <f>IF(U236="sníž. přenesená",N236,0)</f>
        <v>0</v>
      </c>
      <c r="BI236" s="152">
        <f>IF(U236="nulová",N236,0)</f>
        <v>0</v>
      </c>
      <c r="BJ236" s="21" t="s">
        <v>40</v>
      </c>
      <c r="BK236" s="152">
        <f>ROUND(L236*K236,2)</f>
        <v>0</v>
      </c>
      <c r="BL236" s="21" t="s">
        <v>268</v>
      </c>
      <c r="BM236" s="21" t="s">
        <v>2717</v>
      </c>
    </row>
    <row r="237" s="1" customFormat="1" ht="25.5" customHeight="1">
      <c r="B237" s="45"/>
      <c r="C237" s="227" t="s">
        <v>723</v>
      </c>
      <c r="D237" s="227" t="s">
        <v>220</v>
      </c>
      <c r="E237" s="228" t="s">
        <v>2718</v>
      </c>
      <c r="F237" s="229" t="s">
        <v>2719</v>
      </c>
      <c r="G237" s="229"/>
      <c r="H237" s="229"/>
      <c r="I237" s="229"/>
      <c r="J237" s="230" t="s">
        <v>372</v>
      </c>
      <c r="K237" s="231">
        <v>4</v>
      </c>
      <c r="L237" s="232">
        <v>0</v>
      </c>
      <c r="M237" s="233"/>
      <c r="N237" s="234">
        <f>ROUND(L237*K237,2)</f>
        <v>0</v>
      </c>
      <c r="O237" s="234"/>
      <c r="P237" s="234"/>
      <c r="Q237" s="234"/>
      <c r="R237" s="47"/>
      <c r="T237" s="235" t="s">
        <v>22</v>
      </c>
      <c r="U237" s="55" t="s">
        <v>49</v>
      </c>
      <c r="V237" s="46"/>
      <c r="W237" s="236">
        <f>V237*K237</f>
        <v>0</v>
      </c>
      <c r="X237" s="236">
        <v>0</v>
      </c>
      <c r="Y237" s="236">
        <f>X237*K237</f>
        <v>0</v>
      </c>
      <c r="Z237" s="236">
        <v>0</v>
      </c>
      <c r="AA237" s="237">
        <f>Z237*K237</f>
        <v>0</v>
      </c>
      <c r="AR237" s="21" t="s">
        <v>268</v>
      </c>
      <c r="AT237" s="21" t="s">
        <v>220</v>
      </c>
      <c r="AU237" s="21" t="s">
        <v>93</v>
      </c>
      <c r="AY237" s="21" t="s">
        <v>219</v>
      </c>
      <c r="BE237" s="152">
        <f>IF(U237="základní",N237,0)</f>
        <v>0</v>
      </c>
      <c r="BF237" s="152">
        <f>IF(U237="snížená",N237,0)</f>
        <v>0</v>
      </c>
      <c r="BG237" s="152">
        <f>IF(U237="zákl. přenesená",N237,0)</f>
        <v>0</v>
      </c>
      <c r="BH237" s="152">
        <f>IF(U237="sníž. přenesená",N237,0)</f>
        <v>0</v>
      </c>
      <c r="BI237" s="152">
        <f>IF(U237="nulová",N237,0)</f>
        <v>0</v>
      </c>
      <c r="BJ237" s="21" t="s">
        <v>40</v>
      </c>
      <c r="BK237" s="152">
        <f>ROUND(L237*K237,2)</f>
        <v>0</v>
      </c>
      <c r="BL237" s="21" t="s">
        <v>268</v>
      </c>
      <c r="BM237" s="21" t="s">
        <v>2720</v>
      </c>
    </row>
    <row r="238" s="1" customFormat="1" ht="38.25" customHeight="1">
      <c r="B238" s="45"/>
      <c r="C238" s="227" t="s">
        <v>727</v>
      </c>
      <c r="D238" s="227" t="s">
        <v>220</v>
      </c>
      <c r="E238" s="228" t="s">
        <v>2359</v>
      </c>
      <c r="F238" s="229" t="s">
        <v>2360</v>
      </c>
      <c r="G238" s="229"/>
      <c r="H238" s="229"/>
      <c r="I238" s="229"/>
      <c r="J238" s="230" t="s">
        <v>372</v>
      </c>
      <c r="K238" s="231">
        <v>7</v>
      </c>
      <c r="L238" s="232">
        <v>0</v>
      </c>
      <c r="M238" s="233"/>
      <c r="N238" s="234">
        <f>ROUND(L238*K238,2)</f>
        <v>0</v>
      </c>
      <c r="O238" s="234"/>
      <c r="P238" s="234"/>
      <c r="Q238" s="234"/>
      <c r="R238" s="47"/>
      <c r="T238" s="235" t="s">
        <v>22</v>
      </c>
      <c r="U238" s="55" t="s">
        <v>49</v>
      </c>
      <c r="V238" s="46"/>
      <c r="W238" s="236">
        <f>V238*K238</f>
        <v>0</v>
      </c>
      <c r="X238" s="236">
        <v>0</v>
      </c>
      <c r="Y238" s="236">
        <f>X238*K238</f>
        <v>0</v>
      </c>
      <c r="Z238" s="236">
        <v>0</v>
      </c>
      <c r="AA238" s="237">
        <f>Z238*K238</f>
        <v>0</v>
      </c>
      <c r="AR238" s="21" t="s">
        <v>268</v>
      </c>
      <c r="AT238" s="21" t="s">
        <v>220</v>
      </c>
      <c r="AU238" s="21" t="s">
        <v>93</v>
      </c>
      <c r="AY238" s="21" t="s">
        <v>219</v>
      </c>
      <c r="BE238" s="152">
        <f>IF(U238="základní",N238,0)</f>
        <v>0</v>
      </c>
      <c r="BF238" s="152">
        <f>IF(U238="snížená",N238,0)</f>
        <v>0</v>
      </c>
      <c r="BG238" s="152">
        <f>IF(U238="zákl. přenesená",N238,0)</f>
        <v>0</v>
      </c>
      <c r="BH238" s="152">
        <f>IF(U238="sníž. přenesená",N238,0)</f>
        <v>0</v>
      </c>
      <c r="BI238" s="152">
        <f>IF(U238="nulová",N238,0)</f>
        <v>0</v>
      </c>
      <c r="BJ238" s="21" t="s">
        <v>40</v>
      </c>
      <c r="BK238" s="152">
        <f>ROUND(L238*K238,2)</f>
        <v>0</v>
      </c>
      <c r="BL238" s="21" t="s">
        <v>268</v>
      </c>
      <c r="BM238" s="21" t="s">
        <v>2721</v>
      </c>
    </row>
    <row r="239" s="1" customFormat="1" ht="16.5" customHeight="1">
      <c r="B239" s="45"/>
      <c r="C239" s="227" t="s">
        <v>731</v>
      </c>
      <c r="D239" s="227" t="s">
        <v>220</v>
      </c>
      <c r="E239" s="228" t="s">
        <v>2722</v>
      </c>
      <c r="F239" s="229" t="s">
        <v>2723</v>
      </c>
      <c r="G239" s="229"/>
      <c r="H239" s="229"/>
      <c r="I239" s="229"/>
      <c r="J239" s="230" t="s">
        <v>372</v>
      </c>
      <c r="K239" s="231">
        <v>3</v>
      </c>
      <c r="L239" s="232">
        <v>0</v>
      </c>
      <c r="M239" s="233"/>
      <c r="N239" s="234">
        <f>ROUND(L239*K239,2)</f>
        <v>0</v>
      </c>
      <c r="O239" s="234"/>
      <c r="P239" s="234"/>
      <c r="Q239" s="234"/>
      <c r="R239" s="47"/>
      <c r="T239" s="235" t="s">
        <v>22</v>
      </c>
      <c r="U239" s="55" t="s">
        <v>49</v>
      </c>
      <c r="V239" s="46"/>
      <c r="W239" s="236">
        <f>V239*K239</f>
        <v>0</v>
      </c>
      <c r="X239" s="236">
        <v>0</v>
      </c>
      <c r="Y239" s="236">
        <f>X239*K239</f>
        <v>0</v>
      </c>
      <c r="Z239" s="236">
        <v>0</v>
      </c>
      <c r="AA239" s="237">
        <f>Z239*K239</f>
        <v>0</v>
      </c>
      <c r="AR239" s="21" t="s">
        <v>544</v>
      </c>
      <c r="AT239" s="21" t="s">
        <v>220</v>
      </c>
      <c r="AU239" s="21" t="s">
        <v>93</v>
      </c>
      <c r="AY239" s="21" t="s">
        <v>219</v>
      </c>
      <c r="BE239" s="152">
        <f>IF(U239="základní",N239,0)</f>
        <v>0</v>
      </c>
      <c r="BF239" s="152">
        <f>IF(U239="snížená",N239,0)</f>
        <v>0</v>
      </c>
      <c r="BG239" s="152">
        <f>IF(U239="zákl. přenesená",N239,0)</f>
        <v>0</v>
      </c>
      <c r="BH239" s="152">
        <f>IF(U239="sníž. přenesená",N239,0)</f>
        <v>0</v>
      </c>
      <c r="BI239" s="152">
        <f>IF(U239="nulová",N239,0)</f>
        <v>0</v>
      </c>
      <c r="BJ239" s="21" t="s">
        <v>40</v>
      </c>
      <c r="BK239" s="152">
        <f>ROUND(L239*K239,2)</f>
        <v>0</v>
      </c>
      <c r="BL239" s="21" t="s">
        <v>544</v>
      </c>
      <c r="BM239" s="21" t="s">
        <v>2724</v>
      </c>
    </row>
    <row r="240" s="1" customFormat="1" ht="16.5" customHeight="1">
      <c r="B240" s="45"/>
      <c r="C240" s="243" t="s">
        <v>735</v>
      </c>
      <c r="D240" s="243" t="s">
        <v>536</v>
      </c>
      <c r="E240" s="244" t="s">
        <v>2725</v>
      </c>
      <c r="F240" s="245" t="s">
        <v>2726</v>
      </c>
      <c r="G240" s="245"/>
      <c r="H240" s="245"/>
      <c r="I240" s="245"/>
      <c r="J240" s="246" t="s">
        <v>1358</v>
      </c>
      <c r="K240" s="247">
        <v>3</v>
      </c>
      <c r="L240" s="248">
        <v>0</v>
      </c>
      <c r="M240" s="249"/>
      <c r="N240" s="250">
        <f>ROUND(L240*K240,2)</f>
        <v>0</v>
      </c>
      <c r="O240" s="234"/>
      <c r="P240" s="234"/>
      <c r="Q240" s="234"/>
      <c r="R240" s="47"/>
      <c r="T240" s="235" t="s">
        <v>22</v>
      </c>
      <c r="U240" s="55" t="s">
        <v>49</v>
      </c>
      <c r="V240" s="46"/>
      <c r="W240" s="236">
        <f>V240*K240</f>
        <v>0</v>
      </c>
      <c r="X240" s="236">
        <v>0</v>
      </c>
      <c r="Y240" s="236">
        <f>X240*K240</f>
        <v>0</v>
      </c>
      <c r="Z240" s="236">
        <v>0</v>
      </c>
      <c r="AA240" s="237">
        <f>Z240*K240</f>
        <v>0</v>
      </c>
      <c r="AR240" s="21" t="s">
        <v>2321</v>
      </c>
      <c r="AT240" s="21" t="s">
        <v>536</v>
      </c>
      <c r="AU240" s="21" t="s">
        <v>93</v>
      </c>
      <c r="AY240" s="21" t="s">
        <v>219</v>
      </c>
      <c r="BE240" s="152">
        <f>IF(U240="základní",N240,0)</f>
        <v>0</v>
      </c>
      <c r="BF240" s="152">
        <f>IF(U240="snížená",N240,0)</f>
        <v>0</v>
      </c>
      <c r="BG240" s="152">
        <f>IF(U240="zákl. přenesená",N240,0)</f>
        <v>0</v>
      </c>
      <c r="BH240" s="152">
        <f>IF(U240="sníž. přenesená",N240,0)</f>
        <v>0</v>
      </c>
      <c r="BI240" s="152">
        <f>IF(U240="nulová",N240,0)</f>
        <v>0</v>
      </c>
      <c r="BJ240" s="21" t="s">
        <v>40</v>
      </c>
      <c r="BK240" s="152">
        <f>ROUND(L240*K240,2)</f>
        <v>0</v>
      </c>
      <c r="BL240" s="21" t="s">
        <v>544</v>
      </c>
      <c r="BM240" s="21" t="s">
        <v>2727</v>
      </c>
    </row>
    <row r="241" s="10" customFormat="1" ht="29.88" customHeight="1">
      <c r="B241" s="213"/>
      <c r="C241" s="214"/>
      <c r="D241" s="224" t="s">
        <v>2417</v>
      </c>
      <c r="E241" s="224"/>
      <c r="F241" s="224"/>
      <c r="G241" s="224"/>
      <c r="H241" s="224"/>
      <c r="I241" s="224"/>
      <c r="J241" s="224"/>
      <c r="K241" s="224"/>
      <c r="L241" s="224"/>
      <c r="M241" s="224"/>
      <c r="N241" s="238">
        <f>BK241</f>
        <v>0</v>
      </c>
      <c r="O241" s="239"/>
      <c r="P241" s="239"/>
      <c r="Q241" s="239"/>
      <c r="R241" s="217"/>
      <c r="T241" s="218"/>
      <c r="U241" s="214"/>
      <c r="V241" s="214"/>
      <c r="W241" s="219">
        <f>SUM(W242:W264)</f>
        <v>0</v>
      </c>
      <c r="X241" s="214"/>
      <c r="Y241" s="219">
        <f>SUM(Y242:Y264)</f>
        <v>0</v>
      </c>
      <c r="Z241" s="214"/>
      <c r="AA241" s="220">
        <f>SUM(AA242:AA264)</f>
        <v>0</v>
      </c>
      <c r="AR241" s="221" t="s">
        <v>93</v>
      </c>
      <c r="AT241" s="222" t="s">
        <v>83</v>
      </c>
      <c r="AU241" s="222" t="s">
        <v>40</v>
      </c>
      <c r="AY241" s="221" t="s">
        <v>219</v>
      </c>
      <c r="BK241" s="223">
        <f>SUM(BK242:BK264)</f>
        <v>0</v>
      </c>
    </row>
    <row r="242" s="1" customFormat="1" ht="25.5" customHeight="1">
      <c r="B242" s="45"/>
      <c r="C242" s="227" t="s">
        <v>739</v>
      </c>
      <c r="D242" s="227" t="s">
        <v>220</v>
      </c>
      <c r="E242" s="228" t="s">
        <v>2728</v>
      </c>
      <c r="F242" s="229" t="s">
        <v>2729</v>
      </c>
      <c r="G242" s="229"/>
      <c r="H242" s="229"/>
      <c r="I242" s="229"/>
      <c r="J242" s="230" t="s">
        <v>372</v>
      </c>
      <c r="K242" s="231">
        <v>9</v>
      </c>
      <c r="L242" s="232">
        <v>0</v>
      </c>
      <c r="M242" s="233"/>
      <c r="N242" s="234">
        <f>ROUND(L242*K242,2)</f>
        <v>0</v>
      </c>
      <c r="O242" s="234"/>
      <c r="P242" s="234"/>
      <c r="Q242" s="234"/>
      <c r="R242" s="47"/>
      <c r="T242" s="235" t="s">
        <v>22</v>
      </c>
      <c r="U242" s="55" t="s">
        <v>49</v>
      </c>
      <c r="V242" s="46"/>
      <c r="W242" s="236">
        <f>V242*K242</f>
        <v>0</v>
      </c>
      <c r="X242" s="236">
        <v>0</v>
      </c>
      <c r="Y242" s="236">
        <f>X242*K242</f>
        <v>0</v>
      </c>
      <c r="Z242" s="236">
        <v>0</v>
      </c>
      <c r="AA242" s="237">
        <f>Z242*K242</f>
        <v>0</v>
      </c>
      <c r="AR242" s="21" t="s">
        <v>268</v>
      </c>
      <c r="AT242" s="21" t="s">
        <v>220</v>
      </c>
      <c r="AU242" s="21" t="s">
        <v>93</v>
      </c>
      <c r="AY242" s="21" t="s">
        <v>219</v>
      </c>
      <c r="BE242" s="152">
        <f>IF(U242="základní",N242,0)</f>
        <v>0</v>
      </c>
      <c r="BF242" s="152">
        <f>IF(U242="snížená",N242,0)</f>
        <v>0</v>
      </c>
      <c r="BG242" s="152">
        <f>IF(U242="zákl. přenesená",N242,0)</f>
        <v>0</v>
      </c>
      <c r="BH242" s="152">
        <f>IF(U242="sníž. přenesená",N242,0)</f>
        <v>0</v>
      </c>
      <c r="BI242" s="152">
        <f>IF(U242="nulová",N242,0)</f>
        <v>0</v>
      </c>
      <c r="BJ242" s="21" t="s">
        <v>40</v>
      </c>
      <c r="BK242" s="152">
        <f>ROUND(L242*K242,2)</f>
        <v>0</v>
      </c>
      <c r="BL242" s="21" t="s">
        <v>268</v>
      </c>
      <c r="BM242" s="21" t="s">
        <v>2730</v>
      </c>
    </row>
    <row r="243" s="1" customFormat="1" ht="16.5" customHeight="1">
      <c r="B243" s="45"/>
      <c r="C243" s="243" t="s">
        <v>743</v>
      </c>
      <c r="D243" s="243" t="s">
        <v>536</v>
      </c>
      <c r="E243" s="244" t="s">
        <v>2731</v>
      </c>
      <c r="F243" s="245" t="s">
        <v>2732</v>
      </c>
      <c r="G243" s="245"/>
      <c r="H243" s="245"/>
      <c r="I243" s="245"/>
      <c r="J243" s="246" t="s">
        <v>1358</v>
      </c>
      <c r="K243" s="247">
        <v>9</v>
      </c>
      <c r="L243" s="248">
        <v>0</v>
      </c>
      <c r="M243" s="249"/>
      <c r="N243" s="250">
        <f>ROUND(L243*K243,2)</f>
        <v>0</v>
      </c>
      <c r="O243" s="234"/>
      <c r="P243" s="234"/>
      <c r="Q243" s="234"/>
      <c r="R243" s="47"/>
      <c r="T243" s="235" t="s">
        <v>22</v>
      </c>
      <c r="U243" s="55" t="s">
        <v>49</v>
      </c>
      <c r="V243" s="46"/>
      <c r="W243" s="236">
        <f>V243*K243</f>
        <v>0</v>
      </c>
      <c r="X243" s="236">
        <v>0</v>
      </c>
      <c r="Y243" s="236">
        <f>X243*K243</f>
        <v>0</v>
      </c>
      <c r="Z243" s="236">
        <v>0</v>
      </c>
      <c r="AA243" s="237">
        <f>Z243*K243</f>
        <v>0</v>
      </c>
      <c r="AR243" s="21" t="s">
        <v>414</v>
      </c>
      <c r="AT243" s="21" t="s">
        <v>536</v>
      </c>
      <c r="AU243" s="21" t="s">
        <v>93</v>
      </c>
      <c r="AY243" s="21" t="s">
        <v>219</v>
      </c>
      <c r="BE243" s="152">
        <f>IF(U243="základní",N243,0)</f>
        <v>0</v>
      </c>
      <c r="BF243" s="152">
        <f>IF(U243="snížená",N243,0)</f>
        <v>0</v>
      </c>
      <c r="BG243" s="152">
        <f>IF(U243="zákl. přenesená",N243,0)</f>
        <v>0</v>
      </c>
      <c r="BH243" s="152">
        <f>IF(U243="sníž. přenesená",N243,0)</f>
        <v>0</v>
      </c>
      <c r="BI243" s="152">
        <f>IF(U243="nulová",N243,0)</f>
        <v>0</v>
      </c>
      <c r="BJ243" s="21" t="s">
        <v>40</v>
      </c>
      <c r="BK243" s="152">
        <f>ROUND(L243*K243,2)</f>
        <v>0</v>
      </c>
      <c r="BL243" s="21" t="s">
        <v>268</v>
      </c>
      <c r="BM243" s="21" t="s">
        <v>2733</v>
      </c>
    </row>
    <row r="244" s="1" customFormat="1" ht="25.5" customHeight="1">
      <c r="B244" s="45"/>
      <c r="C244" s="227" t="s">
        <v>747</v>
      </c>
      <c r="D244" s="227" t="s">
        <v>220</v>
      </c>
      <c r="E244" s="228" t="s">
        <v>2734</v>
      </c>
      <c r="F244" s="229" t="s">
        <v>2735</v>
      </c>
      <c r="G244" s="229"/>
      <c r="H244" s="229"/>
      <c r="I244" s="229"/>
      <c r="J244" s="230" t="s">
        <v>372</v>
      </c>
      <c r="K244" s="231">
        <v>12</v>
      </c>
      <c r="L244" s="232">
        <v>0</v>
      </c>
      <c r="M244" s="233"/>
      <c r="N244" s="234">
        <f>ROUND(L244*K244,2)</f>
        <v>0</v>
      </c>
      <c r="O244" s="234"/>
      <c r="P244" s="234"/>
      <c r="Q244" s="234"/>
      <c r="R244" s="47"/>
      <c r="T244" s="235" t="s">
        <v>22</v>
      </c>
      <c r="U244" s="55" t="s">
        <v>49</v>
      </c>
      <c r="V244" s="46"/>
      <c r="W244" s="236">
        <f>V244*K244</f>
        <v>0</v>
      </c>
      <c r="X244" s="236">
        <v>0</v>
      </c>
      <c r="Y244" s="236">
        <f>X244*K244</f>
        <v>0</v>
      </c>
      <c r="Z244" s="236">
        <v>0</v>
      </c>
      <c r="AA244" s="237">
        <f>Z244*K244</f>
        <v>0</v>
      </c>
      <c r="AR244" s="21" t="s">
        <v>268</v>
      </c>
      <c r="AT244" s="21" t="s">
        <v>220</v>
      </c>
      <c r="AU244" s="21" t="s">
        <v>93</v>
      </c>
      <c r="AY244" s="21" t="s">
        <v>219</v>
      </c>
      <c r="BE244" s="152">
        <f>IF(U244="základní",N244,0)</f>
        <v>0</v>
      </c>
      <c r="BF244" s="152">
        <f>IF(U244="snížená",N244,0)</f>
        <v>0</v>
      </c>
      <c r="BG244" s="152">
        <f>IF(U244="zákl. přenesená",N244,0)</f>
        <v>0</v>
      </c>
      <c r="BH244" s="152">
        <f>IF(U244="sníž. přenesená",N244,0)</f>
        <v>0</v>
      </c>
      <c r="BI244" s="152">
        <f>IF(U244="nulová",N244,0)</f>
        <v>0</v>
      </c>
      <c r="BJ244" s="21" t="s">
        <v>40</v>
      </c>
      <c r="BK244" s="152">
        <f>ROUND(L244*K244,2)</f>
        <v>0</v>
      </c>
      <c r="BL244" s="21" t="s">
        <v>268</v>
      </c>
      <c r="BM244" s="21" t="s">
        <v>2736</v>
      </c>
    </row>
    <row r="245" s="1" customFormat="1" ht="16.5" customHeight="1">
      <c r="B245" s="45"/>
      <c r="C245" s="243" t="s">
        <v>751</v>
      </c>
      <c r="D245" s="243" t="s">
        <v>536</v>
      </c>
      <c r="E245" s="244" t="s">
        <v>2737</v>
      </c>
      <c r="F245" s="245" t="s">
        <v>2738</v>
      </c>
      <c r="G245" s="245"/>
      <c r="H245" s="245"/>
      <c r="I245" s="245"/>
      <c r="J245" s="246" t="s">
        <v>1358</v>
      </c>
      <c r="K245" s="247">
        <v>12</v>
      </c>
      <c r="L245" s="248">
        <v>0</v>
      </c>
      <c r="M245" s="249"/>
      <c r="N245" s="250">
        <f>ROUND(L245*K245,2)</f>
        <v>0</v>
      </c>
      <c r="O245" s="234"/>
      <c r="P245" s="234"/>
      <c r="Q245" s="234"/>
      <c r="R245" s="47"/>
      <c r="T245" s="235" t="s">
        <v>22</v>
      </c>
      <c r="U245" s="55" t="s">
        <v>49</v>
      </c>
      <c r="V245" s="46"/>
      <c r="W245" s="236">
        <f>V245*K245</f>
        <v>0</v>
      </c>
      <c r="X245" s="236">
        <v>0</v>
      </c>
      <c r="Y245" s="236">
        <f>X245*K245</f>
        <v>0</v>
      </c>
      <c r="Z245" s="236">
        <v>0</v>
      </c>
      <c r="AA245" s="237">
        <f>Z245*K245</f>
        <v>0</v>
      </c>
      <c r="AR245" s="21" t="s">
        <v>414</v>
      </c>
      <c r="AT245" s="21" t="s">
        <v>536</v>
      </c>
      <c r="AU245" s="21" t="s">
        <v>93</v>
      </c>
      <c r="AY245" s="21" t="s">
        <v>219</v>
      </c>
      <c r="BE245" s="152">
        <f>IF(U245="základní",N245,0)</f>
        <v>0</v>
      </c>
      <c r="BF245" s="152">
        <f>IF(U245="snížená",N245,0)</f>
        <v>0</v>
      </c>
      <c r="BG245" s="152">
        <f>IF(U245="zákl. přenesená",N245,0)</f>
        <v>0</v>
      </c>
      <c r="BH245" s="152">
        <f>IF(U245="sníž. přenesená",N245,0)</f>
        <v>0</v>
      </c>
      <c r="BI245" s="152">
        <f>IF(U245="nulová",N245,0)</f>
        <v>0</v>
      </c>
      <c r="BJ245" s="21" t="s">
        <v>40</v>
      </c>
      <c r="BK245" s="152">
        <f>ROUND(L245*K245,2)</f>
        <v>0</v>
      </c>
      <c r="BL245" s="21" t="s">
        <v>268</v>
      </c>
      <c r="BM245" s="21" t="s">
        <v>2739</v>
      </c>
    </row>
    <row r="246" s="1" customFormat="1" ht="25.5" customHeight="1">
      <c r="B246" s="45"/>
      <c r="C246" s="227" t="s">
        <v>755</v>
      </c>
      <c r="D246" s="227" t="s">
        <v>220</v>
      </c>
      <c r="E246" s="228" t="s">
        <v>2740</v>
      </c>
      <c r="F246" s="229" t="s">
        <v>2741</v>
      </c>
      <c r="G246" s="229"/>
      <c r="H246" s="229"/>
      <c r="I246" s="229"/>
      <c r="J246" s="230" t="s">
        <v>372</v>
      </c>
      <c r="K246" s="231">
        <v>1</v>
      </c>
      <c r="L246" s="232">
        <v>0</v>
      </c>
      <c r="M246" s="233"/>
      <c r="N246" s="234">
        <f>ROUND(L246*K246,2)</f>
        <v>0</v>
      </c>
      <c r="O246" s="234"/>
      <c r="P246" s="234"/>
      <c r="Q246" s="234"/>
      <c r="R246" s="47"/>
      <c r="T246" s="235" t="s">
        <v>22</v>
      </c>
      <c r="U246" s="55" t="s">
        <v>49</v>
      </c>
      <c r="V246" s="46"/>
      <c r="W246" s="236">
        <f>V246*K246</f>
        <v>0</v>
      </c>
      <c r="X246" s="236">
        <v>0</v>
      </c>
      <c r="Y246" s="236">
        <f>X246*K246</f>
        <v>0</v>
      </c>
      <c r="Z246" s="236">
        <v>0</v>
      </c>
      <c r="AA246" s="237">
        <f>Z246*K246</f>
        <v>0</v>
      </c>
      <c r="AR246" s="21" t="s">
        <v>268</v>
      </c>
      <c r="AT246" s="21" t="s">
        <v>220</v>
      </c>
      <c r="AU246" s="21" t="s">
        <v>93</v>
      </c>
      <c r="AY246" s="21" t="s">
        <v>219</v>
      </c>
      <c r="BE246" s="152">
        <f>IF(U246="základní",N246,0)</f>
        <v>0</v>
      </c>
      <c r="BF246" s="152">
        <f>IF(U246="snížená",N246,0)</f>
        <v>0</v>
      </c>
      <c r="BG246" s="152">
        <f>IF(U246="zákl. přenesená",N246,0)</f>
        <v>0</v>
      </c>
      <c r="BH246" s="152">
        <f>IF(U246="sníž. přenesená",N246,0)</f>
        <v>0</v>
      </c>
      <c r="BI246" s="152">
        <f>IF(U246="nulová",N246,0)</f>
        <v>0</v>
      </c>
      <c r="BJ246" s="21" t="s">
        <v>40</v>
      </c>
      <c r="BK246" s="152">
        <f>ROUND(L246*K246,2)</f>
        <v>0</v>
      </c>
      <c r="BL246" s="21" t="s">
        <v>268</v>
      </c>
      <c r="BM246" s="21" t="s">
        <v>2742</v>
      </c>
    </row>
    <row r="247" s="1" customFormat="1" ht="25.5" customHeight="1">
      <c r="B247" s="45"/>
      <c r="C247" s="243" t="s">
        <v>759</v>
      </c>
      <c r="D247" s="243" t="s">
        <v>536</v>
      </c>
      <c r="E247" s="244" t="s">
        <v>2743</v>
      </c>
      <c r="F247" s="245" t="s">
        <v>2744</v>
      </c>
      <c r="G247" s="245"/>
      <c r="H247" s="245"/>
      <c r="I247" s="245"/>
      <c r="J247" s="246" t="s">
        <v>372</v>
      </c>
      <c r="K247" s="247">
        <v>1</v>
      </c>
      <c r="L247" s="248">
        <v>0</v>
      </c>
      <c r="M247" s="249"/>
      <c r="N247" s="250">
        <f>ROUND(L247*K247,2)</f>
        <v>0</v>
      </c>
      <c r="O247" s="234"/>
      <c r="P247" s="234"/>
      <c r="Q247" s="234"/>
      <c r="R247" s="47"/>
      <c r="T247" s="235" t="s">
        <v>22</v>
      </c>
      <c r="U247" s="55" t="s">
        <v>49</v>
      </c>
      <c r="V247" s="46"/>
      <c r="W247" s="236">
        <f>V247*K247</f>
        <v>0</v>
      </c>
      <c r="X247" s="236">
        <v>0</v>
      </c>
      <c r="Y247" s="236">
        <f>X247*K247</f>
        <v>0</v>
      </c>
      <c r="Z247" s="236">
        <v>0</v>
      </c>
      <c r="AA247" s="237">
        <f>Z247*K247</f>
        <v>0</v>
      </c>
      <c r="AR247" s="21" t="s">
        <v>414</v>
      </c>
      <c r="AT247" s="21" t="s">
        <v>536</v>
      </c>
      <c r="AU247" s="21" t="s">
        <v>93</v>
      </c>
      <c r="AY247" s="21" t="s">
        <v>219</v>
      </c>
      <c r="BE247" s="152">
        <f>IF(U247="základní",N247,0)</f>
        <v>0</v>
      </c>
      <c r="BF247" s="152">
        <f>IF(U247="snížená",N247,0)</f>
        <v>0</v>
      </c>
      <c r="BG247" s="152">
        <f>IF(U247="zákl. přenesená",N247,0)</f>
        <v>0</v>
      </c>
      <c r="BH247" s="152">
        <f>IF(U247="sníž. přenesená",N247,0)</f>
        <v>0</v>
      </c>
      <c r="BI247" s="152">
        <f>IF(U247="nulová",N247,0)</f>
        <v>0</v>
      </c>
      <c r="BJ247" s="21" t="s">
        <v>40</v>
      </c>
      <c r="BK247" s="152">
        <f>ROUND(L247*K247,2)</f>
        <v>0</v>
      </c>
      <c r="BL247" s="21" t="s">
        <v>268</v>
      </c>
      <c r="BM247" s="21" t="s">
        <v>2745</v>
      </c>
    </row>
    <row r="248" s="1" customFormat="1" ht="25.5" customHeight="1">
      <c r="B248" s="45"/>
      <c r="C248" s="227" t="s">
        <v>763</v>
      </c>
      <c r="D248" s="227" t="s">
        <v>220</v>
      </c>
      <c r="E248" s="228" t="s">
        <v>2746</v>
      </c>
      <c r="F248" s="229" t="s">
        <v>2747</v>
      </c>
      <c r="G248" s="229"/>
      <c r="H248" s="229"/>
      <c r="I248" s="229"/>
      <c r="J248" s="230" t="s">
        <v>372</v>
      </c>
      <c r="K248" s="231">
        <v>6</v>
      </c>
      <c r="L248" s="232">
        <v>0</v>
      </c>
      <c r="M248" s="233"/>
      <c r="N248" s="234">
        <f>ROUND(L248*K248,2)</f>
        <v>0</v>
      </c>
      <c r="O248" s="234"/>
      <c r="P248" s="234"/>
      <c r="Q248" s="234"/>
      <c r="R248" s="47"/>
      <c r="T248" s="235" t="s">
        <v>22</v>
      </c>
      <c r="U248" s="55" t="s">
        <v>49</v>
      </c>
      <c r="V248" s="46"/>
      <c r="W248" s="236">
        <f>V248*K248</f>
        <v>0</v>
      </c>
      <c r="X248" s="236">
        <v>0</v>
      </c>
      <c r="Y248" s="236">
        <f>X248*K248</f>
        <v>0</v>
      </c>
      <c r="Z248" s="236">
        <v>0</v>
      </c>
      <c r="AA248" s="237">
        <f>Z248*K248</f>
        <v>0</v>
      </c>
      <c r="AR248" s="21" t="s">
        <v>268</v>
      </c>
      <c r="AT248" s="21" t="s">
        <v>220</v>
      </c>
      <c r="AU248" s="21" t="s">
        <v>93</v>
      </c>
      <c r="AY248" s="21" t="s">
        <v>219</v>
      </c>
      <c r="BE248" s="152">
        <f>IF(U248="základní",N248,0)</f>
        <v>0</v>
      </c>
      <c r="BF248" s="152">
        <f>IF(U248="snížená",N248,0)</f>
        <v>0</v>
      </c>
      <c r="BG248" s="152">
        <f>IF(U248="zákl. přenesená",N248,0)</f>
        <v>0</v>
      </c>
      <c r="BH248" s="152">
        <f>IF(U248="sníž. přenesená",N248,0)</f>
        <v>0</v>
      </c>
      <c r="BI248" s="152">
        <f>IF(U248="nulová",N248,0)</f>
        <v>0</v>
      </c>
      <c r="BJ248" s="21" t="s">
        <v>40</v>
      </c>
      <c r="BK248" s="152">
        <f>ROUND(L248*K248,2)</f>
        <v>0</v>
      </c>
      <c r="BL248" s="21" t="s">
        <v>268</v>
      </c>
      <c r="BM248" s="21" t="s">
        <v>2748</v>
      </c>
    </row>
    <row r="249" s="1" customFormat="1" ht="25.5" customHeight="1">
      <c r="B249" s="45"/>
      <c r="C249" s="243" t="s">
        <v>767</v>
      </c>
      <c r="D249" s="243" t="s">
        <v>536</v>
      </c>
      <c r="E249" s="244" t="s">
        <v>2749</v>
      </c>
      <c r="F249" s="245" t="s">
        <v>2750</v>
      </c>
      <c r="G249" s="245"/>
      <c r="H249" s="245"/>
      <c r="I249" s="245"/>
      <c r="J249" s="246" t="s">
        <v>372</v>
      </c>
      <c r="K249" s="247">
        <v>6</v>
      </c>
      <c r="L249" s="248">
        <v>0</v>
      </c>
      <c r="M249" s="249"/>
      <c r="N249" s="250">
        <f>ROUND(L249*K249,2)</f>
        <v>0</v>
      </c>
      <c r="O249" s="234"/>
      <c r="P249" s="234"/>
      <c r="Q249" s="234"/>
      <c r="R249" s="47"/>
      <c r="T249" s="235" t="s">
        <v>22</v>
      </c>
      <c r="U249" s="55" t="s">
        <v>49</v>
      </c>
      <c r="V249" s="46"/>
      <c r="W249" s="236">
        <f>V249*K249</f>
        <v>0</v>
      </c>
      <c r="X249" s="236">
        <v>0</v>
      </c>
      <c r="Y249" s="236">
        <f>X249*K249</f>
        <v>0</v>
      </c>
      <c r="Z249" s="236">
        <v>0</v>
      </c>
      <c r="AA249" s="237">
        <f>Z249*K249</f>
        <v>0</v>
      </c>
      <c r="AR249" s="21" t="s">
        <v>414</v>
      </c>
      <c r="AT249" s="21" t="s">
        <v>536</v>
      </c>
      <c r="AU249" s="21" t="s">
        <v>93</v>
      </c>
      <c r="AY249" s="21" t="s">
        <v>219</v>
      </c>
      <c r="BE249" s="152">
        <f>IF(U249="základní",N249,0)</f>
        <v>0</v>
      </c>
      <c r="BF249" s="152">
        <f>IF(U249="snížená",N249,0)</f>
        <v>0</v>
      </c>
      <c r="BG249" s="152">
        <f>IF(U249="zákl. přenesená",N249,0)</f>
        <v>0</v>
      </c>
      <c r="BH249" s="152">
        <f>IF(U249="sníž. přenesená",N249,0)</f>
        <v>0</v>
      </c>
      <c r="BI249" s="152">
        <f>IF(U249="nulová",N249,0)</f>
        <v>0</v>
      </c>
      <c r="BJ249" s="21" t="s">
        <v>40</v>
      </c>
      <c r="BK249" s="152">
        <f>ROUND(L249*K249,2)</f>
        <v>0</v>
      </c>
      <c r="BL249" s="21" t="s">
        <v>268</v>
      </c>
      <c r="BM249" s="21" t="s">
        <v>2751</v>
      </c>
    </row>
    <row r="250" s="1" customFormat="1" ht="25.5" customHeight="1">
      <c r="B250" s="45"/>
      <c r="C250" s="227" t="s">
        <v>771</v>
      </c>
      <c r="D250" s="227" t="s">
        <v>220</v>
      </c>
      <c r="E250" s="228" t="s">
        <v>2752</v>
      </c>
      <c r="F250" s="229" t="s">
        <v>2753</v>
      </c>
      <c r="G250" s="229"/>
      <c r="H250" s="229"/>
      <c r="I250" s="229"/>
      <c r="J250" s="230" t="s">
        <v>372</v>
      </c>
      <c r="K250" s="231">
        <v>26</v>
      </c>
      <c r="L250" s="232">
        <v>0</v>
      </c>
      <c r="M250" s="233"/>
      <c r="N250" s="234">
        <f>ROUND(L250*K250,2)</f>
        <v>0</v>
      </c>
      <c r="O250" s="234"/>
      <c r="P250" s="234"/>
      <c r="Q250" s="234"/>
      <c r="R250" s="47"/>
      <c r="T250" s="235" t="s">
        <v>22</v>
      </c>
      <c r="U250" s="55" t="s">
        <v>49</v>
      </c>
      <c r="V250" s="46"/>
      <c r="W250" s="236">
        <f>V250*K250</f>
        <v>0</v>
      </c>
      <c r="X250" s="236">
        <v>0</v>
      </c>
      <c r="Y250" s="236">
        <f>X250*K250</f>
        <v>0</v>
      </c>
      <c r="Z250" s="236">
        <v>0</v>
      </c>
      <c r="AA250" s="237">
        <f>Z250*K250</f>
        <v>0</v>
      </c>
      <c r="AR250" s="21" t="s">
        <v>268</v>
      </c>
      <c r="AT250" s="21" t="s">
        <v>220</v>
      </c>
      <c r="AU250" s="21" t="s">
        <v>93</v>
      </c>
      <c r="AY250" s="21" t="s">
        <v>219</v>
      </c>
      <c r="BE250" s="152">
        <f>IF(U250="základní",N250,0)</f>
        <v>0</v>
      </c>
      <c r="BF250" s="152">
        <f>IF(U250="snížená",N250,0)</f>
        <v>0</v>
      </c>
      <c r="BG250" s="152">
        <f>IF(U250="zákl. přenesená",N250,0)</f>
        <v>0</v>
      </c>
      <c r="BH250" s="152">
        <f>IF(U250="sníž. přenesená",N250,0)</f>
        <v>0</v>
      </c>
      <c r="BI250" s="152">
        <f>IF(U250="nulová",N250,0)</f>
        <v>0</v>
      </c>
      <c r="BJ250" s="21" t="s">
        <v>40</v>
      </c>
      <c r="BK250" s="152">
        <f>ROUND(L250*K250,2)</f>
        <v>0</v>
      </c>
      <c r="BL250" s="21" t="s">
        <v>268</v>
      </c>
      <c r="BM250" s="21" t="s">
        <v>2754</v>
      </c>
    </row>
    <row r="251" s="1" customFormat="1" ht="16.5" customHeight="1">
      <c r="B251" s="45"/>
      <c r="C251" s="243" t="s">
        <v>775</v>
      </c>
      <c r="D251" s="243" t="s">
        <v>536</v>
      </c>
      <c r="E251" s="244" t="s">
        <v>2755</v>
      </c>
      <c r="F251" s="245" t="s">
        <v>2756</v>
      </c>
      <c r="G251" s="245"/>
      <c r="H251" s="245"/>
      <c r="I251" s="245"/>
      <c r="J251" s="246" t="s">
        <v>372</v>
      </c>
      <c r="K251" s="247">
        <v>26</v>
      </c>
      <c r="L251" s="248">
        <v>0</v>
      </c>
      <c r="M251" s="249"/>
      <c r="N251" s="250">
        <f>ROUND(L251*K251,2)</f>
        <v>0</v>
      </c>
      <c r="O251" s="234"/>
      <c r="P251" s="234"/>
      <c r="Q251" s="234"/>
      <c r="R251" s="47"/>
      <c r="T251" s="235" t="s">
        <v>22</v>
      </c>
      <c r="U251" s="55" t="s">
        <v>49</v>
      </c>
      <c r="V251" s="46"/>
      <c r="W251" s="236">
        <f>V251*K251</f>
        <v>0</v>
      </c>
      <c r="X251" s="236">
        <v>0</v>
      </c>
      <c r="Y251" s="236">
        <f>X251*K251</f>
        <v>0</v>
      </c>
      <c r="Z251" s="236">
        <v>0</v>
      </c>
      <c r="AA251" s="237">
        <f>Z251*K251</f>
        <v>0</v>
      </c>
      <c r="AR251" s="21" t="s">
        <v>414</v>
      </c>
      <c r="AT251" s="21" t="s">
        <v>536</v>
      </c>
      <c r="AU251" s="21" t="s">
        <v>93</v>
      </c>
      <c r="AY251" s="21" t="s">
        <v>219</v>
      </c>
      <c r="BE251" s="152">
        <f>IF(U251="základní",N251,0)</f>
        <v>0</v>
      </c>
      <c r="BF251" s="152">
        <f>IF(U251="snížená",N251,0)</f>
        <v>0</v>
      </c>
      <c r="BG251" s="152">
        <f>IF(U251="zákl. přenesená",N251,0)</f>
        <v>0</v>
      </c>
      <c r="BH251" s="152">
        <f>IF(U251="sníž. přenesená",N251,0)</f>
        <v>0</v>
      </c>
      <c r="BI251" s="152">
        <f>IF(U251="nulová",N251,0)</f>
        <v>0</v>
      </c>
      <c r="BJ251" s="21" t="s">
        <v>40</v>
      </c>
      <c r="BK251" s="152">
        <f>ROUND(L251*K251,2)</f>
        <v>0</v>
      </c>
      <c r="BL251" s="21" t="s">
        <v>268</v>
      </c>
      <c r="BM251" s="21" t="s">
        <v>2757</v>
      </c>
    </row>
    <row r="252" s="1" customFormat="1" ht="25.5" customHeight="1">
      <c r="B252" s="45"/>
      <c r="C252" s="227" t="s">
        <v>779</v>
      </c>
      <c r="D252" s="227" t="s">
        <v>220</v>
      </c>
      <c r="E252" s="228" t="s">
        <v>2758</v>
      </c>
      <c r="F252" s="229" t="s">
        <v>2759</v>
      </c>
      <c r="G252" s="229"/>
      <c r="H252" s="229"/>
      <c r="I252" s="229"/>
      <c r="J252" s="230" t="s">
        <v>372</v>
      </c>
      <c r="K252" s="231">
        <v>44</v>
      </c>
      <c r="L252" s="232">
        <v>0</v>
      </c>
      <c r="M252" s="233"/>
      <c r="N252" s="234">
        <f>ROUND(L252*K252,2)</f>
        <v>0</v>
      </c>
      <c r="O252" s="234"/>
      <c r="P252" s="234"/>
      <c r="Q252" s="234"/>
      <c r="R252" s="47"/>
      <c r="T252" s="235" t="s">
        <v>22</v>
      </c>
      <c r="U252" s="55" t="s">
        <v>49</v>
      </c>
      <c r="V252" s="46"/>
      <c r="W252" s="236">
        <f>V252*K252</f>
        <v>0</v>
      </c>
      <c r="X252" s="236">
        <v>0</v>
      </c>
      <c r="Y252" s="236">
        <f>X252*K252</f>
        <v>0</v>
      </c>
      <c r="Z252" s="236">
        <v>0</v>
      </c>
      <c r="AA252" s="237">
        <f>Z252*K252</f>
        <v>0</v>
      </c>
      <c r="AR252" s="21" t="s">
        <v>268</v>
      </c>
      <c r="AT252" s="21" t="s">
        <v>220</v>
      </c>
      <c r="AU252" s="21" t="s">
        <v>93</v>
      </c>
      <c r="AY252" s="21" t="s">
        <v>219</v>
      </c>
      <c r="BE252" s="152">
        <f>IF(U252="základní",N252,0)</f>
        <v>0</v>
      </c>
      <c r="BF252" s="152">
        <f>IF(U252="snížená",N252,0)</f>
        <v>0</v>
      </c>
      <c r="BG252" s="152">
        <f>IF(U252="zákl. přenesená",N252,0)</f>
        <v>0</v>
      </c>
      <c r="BH252" s="152">
        <f>IF(U252="sníž. přenesená",N252,0)</f>
        <v>0</v>
      </c>
      <c r="BI252" s="152">
        <f>IF(U252="nulová",N252,0)</f>
        <v>0</v>
      </c>
      <c r="BJ252" s="21" t="s">
        <v>40</v>
      </c>
      <c r="BK252" s="152">
        <f>ROUND(L252*K252,2)</f>
        <v>0</v>
      </c>
      <c r="BL252" s="21" t="s">
        <v>268</v>
      </c>
      <c r="BM252" s="21" t="s">
        <v>2760</v>
      </c>
    </row>
    <row r="253" s="1" customFormat="1" ht="25.5" customHeight="1">
      <c r="B253" s="45"/>
      <c r="C253" s="243" t="s">
        <v>783</v>
      </c>
      <c r="D253" s="243" t="s">
        <v>536</v>
      </c>
      <c r="E253" s="244" t="s">
        <v>2761</v>
      </c>
      <c r="F253" s="245" t="s">
        <v>2762</v>
      </c>
      <c r="G253" s="245"/>
      <c r="H253" s="245"/>
      <c r="I253" s="245"/>
      <c r="J253" s="246" t="s">
        <v>1358</v>
      </c>
      <c r="K253" s="247">
        <v>26</v>
      </c>
      <c r="L253" s="248">
        <v>0</v>
      </c>
      <c r="M253" s="249"/>
      <c r="N253" s="250">
        <f>ROUND(L253*K253,2)</f>
        <v>0</v>
      </c>
      <c r="O253" s="234"/>
      <c r="P253" s="234"/>
      <c r="Q253" s="234"/>
      <c r="R253" s="47"/>
      <c r="T253" s="235" t="s">
        <v>22</v>
      </c>
      <c r="U253" s="55" t="s">
        <v>49</v>
      </c>
      <c r="V253" s="46"/>
      <c r="W253" s="236">
        <f>V253*K253</f>
        <v>0</v>
      </c>
      <c r="X253" s="236">
        <v>0</v>
      </c>
      <c r="Y253" s="236">
        <f>X253*K253</f>
        <v>0</v>
      </c>
      <c r="Z253" s="236">
        <v>0</v>
      </c>
      <c r="AA253" s="237">
        <f>Z253*K253</f>
        <v>0</v>
      </c>
      <c r="AR253" s="21" t="s">
        <v>414</v>
      </c>
      <c r="AT253" s="21" t="s">
        <v>536</v>
      </c>
      <c r="AU253" s="21" t="s">
        <v>93</v>
      </c>
      <c r="AY253" s="21" t="s">
        <v>219</v>
      </c>
      <c r="BE253" s="152">
        <f>IF(U253="základní",N253,0)</f>
        <v>0</v>
      </c>
      <c r="BF253" s="152">
        <f>IF(U253="snížená",N253,0)</f>
        <v>0</v>
      </c>
      <c r="BG253" s="152">
        <f>IF(U253="zákl. přenesená",N253,0)</f>
        <v>0</v>
      </c>
      <c r="BH253" s="152">
        <f>IF(U253="sníž. přenesená",N253,0)</f>
        <v>0</v>
      </c>
      <c r="BI253" s="152">
        <f>IF(U253="nulová",N253,0)</f>
        <v>0</v>
      </c>
      <c r="BJ253" s="21" t="s">
        <v>40</v>
      </c>
      <c r="BK253" s="152">
        <f>ROUND(L253*K253,2)</f>
        <v>0</v>
      </c>
      <c r="BL253" s="21" t="s">
        <v>268</v>
      </c>
      <c r="BM253" s="21" t="s">
        <v>2763</v>
      </c>
    </row>
    <row r="254" s="1" customFormat="1" ht="25.5" customHeight="1">
      <c r="B254" s="45"/>
      <c r="C254" s="243" t="s">
        <v>787</v>
      </c>
      <c r="D254" s="243" t="s">
        <v>536</v>
      </c>
      <c r="E254" s="244" t="s">
        <v>2764</v>
      </c>
      <c r="F254" s="245" t="s">
        <v>2765</v>
      </c>
      <c r="G254" s="245"/>
      <c r="H254" s="245"/>
      <c r="I254" s="245"/>
      <c r="J254" s="246" t="s">
        <v>1358</v>
      </c>
      <c r="K254" s="247">
        <v>18</v>
      </c>
      <c r="L254" s="248">
        <v>0</v>
      </c>
      <c r="M254" s="249"/>
      <c r="N254" s="250">
        <f>ROUND(L254*K254,2)</f>
        <v>0</v>
      </c>
      <c r="O254" s="234"/>
      <c r="P254" s="234"/>
      <c r="Q254" s="234"/>
      <c r="R254" s="47"/>
      <c r="T254" s="235" t="s">
        <v>22</v>
      </c>
      <c r="U254" s="55" t="s">
        <v>49</v>
      </c>
      <c r="V254" s="46"/>
      <c r="W254" s="236">
        <f>V254*K254</f>
        <v>0</v>
      </c>
      <c r="X254" s="236">
        <v>0</v>
      </c>
      <c r="Y254" s="236">
        <f>X254*K254</f>
        <v>0</v>
      </c>
      <c r="Z254" s="236">
        <v>0</v>
      </c>
      <c r="AA254" s="237">
        <f>Z254*K254</f>
        <v>0</v>
      </c>
      <c r="AR254" s="21" t="s">
        <v>414</v>
      </c>
      <c r="AT254" s="21" t="s">
        <v>536</v>
      </c>
      <c r="AU254" s="21" t="s">
        <v>93</v>
      </c>
      <c r="AY254" s="21" t="s">
        <v>219</v>
      </c>
      <c r="BE254" s="152">
        <f>IF(U254="základní",N254,0)</f>
        <v>0</v>
      </c>
      <c r="BF254" s="152">
        <f>IF(U254="snížená",N254,0)</f>
        <v>0</v>
      </c>
      <c r="BG254" s="152">
        <f>IF(U254="zákl. přenesená",N254,0)</f>
        <v>0</v>
      </c>
      <c r="BH254" s="152">
        <f>IF(U254="sníž. přenesená",N254,0)</f>
        <v>0</v>
      </c>
      <c r="BI254" s="152">
        <f>IF(U254="nulová",N254,0)</f>
        <v>0</v>
      </c>
      <c r="BJ254" s="21" t="s">
        <v>40</v>
      </c>
      <c r="BK254" s="152">
        <f>ROUND(L254*K254,2)</f>
        <v>0</v>
      </c>
      <c r="BL254" s="21" t="s">
        <v>268</v>
      </c>
      <c r="BM254" s="21" t="s">
        <v>2766</v>
      </c>
    </row>
    <row r="255" s="1" customFormat="1" ht="38.25" customHeight="1">
      <c r="B255" s="45"/>
      <c r="C255" s="227" t="s">
        <v>791</v>
      </c>
      <c r="D255" s="227" t="s">
        <v>220</v>
      </c>
      <c r="E255" s="228" t="s">
        <v>2767</v>
      </c>
      <c r="F255" s="229" t="s">
        <v>2768</v>
      </c>
      <c r="G255" s="229"/>
      <c r="H255" s="229"/>
      <c r="I255" s="229"/>
      <c r="J255" s="230" t="s">
        <v>372</v>
      </c>
      <c r="K255" s="231">
        <v>338</v>
      </c>
      <c r="L255" s="232">
        <v>0</v>
      </c>
      <c r="M255" s="233"/>
      <c r="N255" s="234">
        <f>ROUND(L255*K255,2)</f>
        <v>0</v>
      </c>
      <c r="O255" s="234"/>
      <c r="P255" s="234"/>
      <c r="Q255" s="234"/>
      <c r="R255" s="47"/>
      <c r="T255" s="235" t="s">
        <v>22</v>
      </c>
      <c r="U255" s="55" t="s">
        <v>49</v>
      </c>
      <c r="V255" s="46"/>
      <c r="W255" s="236">
        <f>V255*K255</f>
        <v>0</v>
      </c>
      <c r="X255" s="236">
        <v>0</v>
      </c>
      <c r="Y255" s="236">
        <f>X255*K255</f>
        <v>0</v>
      </c>
      <c r="Z255" s="236">
        <v>0</v>
      </c>
      <c r="AA255" s="237">
        <f>Z255*K255</f>
        <v>0</v>
      </c>
      <c r="AR255" s="21" t="s">
        <v>268</v>
      </c>
      <c r="AT255" s="21" t="s">
        <v>220</v>
      </c>
      <c r="AU255" s="21" t="s">
        <v>93</v>
      </c>
      <c r="AY255" s="21" t="s">
        <v>219</v>
      </c>
      <c r="BE255" s="152">
        <f>IF(U255="základní",N255,0)</f>
        <v>0</v>
      </c>
      <c r="BF255" s="152">
        <f>IF(U255="snížená",N255,0)</f>
        <v>0</v>
      </c>
      <c r="BG255" s="152">
        <f>IF(U255="zákl. přenesená",N255,0)</f>
        <v>0</v>
      </c>
      <c r="BH255" s="152">
        <f>IF(U255="sníž. přenesená",N255,0)</f>
        <v>0</v>
      </c>
      <c r="BI255" s="152">
        <f>IF(U255="nulová",N255,0)</f>
        <v>0</v>
      </c>
      <c r="BJ255" s="21" t="s">
        <v>40</v>
      </c>
      <c r="BK255" s="152">
        <f>ROUND(L255*K255,2)</f>
        <v>0</v>
      </c>
      <c r="BL255" s="21" t="s">
        <v>268</v>
      </c>
      <c r="BM255" s="21" t="s">
        <v>2769</v>
      </c>
    </row>
    <row r="256" s="1" customFormat="1" ht="16.5" customHeight="1">
      <c r="B256" s="45"/>
      <c r="C256" s="243" t="s">
        <v>795</v>
      </c>
      <c r="D256" s="243" t="s">
        <v>536</v>
      </c>
      <c r="E256" s="244" t="s">
        <v>2770</v>
      </c>
      <c r="F256" s="245" t="s">
        <v>2771</v>
      </c>
      <c r="G256" s="245"/>
      <c r="H256" s="245"/>
      <c r="I256" s="245"/>
      <c r="J256" s="246" t="s">
        <v>372</v>
      </c>
      <c r="K256" s="247">
        <v>277</v>
      </c>
      <c r="L256" s="248">
        <v>0</v>
      </c>
      <c r="M256" s="249"/>
      <c r="N256" s="250">
        <f>ROUND(L256*K256,2)</f>
        <v>0</v>
      </c>
      <c r="O256" s="234"/>
      <c r="P256" s="234"/>
      <c r="Q256" s="234"/>
      <c r="R256" s="47"/>
      <c r="T256" s="235" t="s">
        <v>22</v>
      </c>
      <c r="U256" s="55" t="s">
        <v>49</v>
      </c>
      <c r="V256" s="46"/>
      <c r="W256" s="236">
        <f>V256*K256</f>
        <v>0</v>
      </c>
      <c r="X256" s="236">
        <v>0</v>
      </c>
      <c r="Y256" s="236">
        <f>X256*K256</f>
        <v>0</v>
      </c>
      <c r="Z256" s="236">
        <v>0</v>
      </c>
      <c r="AA256" s="237">
        <f>Z256*K256</f>
        <v>0</v>
      </c>
      <c r="AR256" s="21" t="s">
        <v>414</v>
      </c>
      <c r="AT256" s="21" t="s">
        <v>536</v>
      </c>
      <c r="AU256" s="21" t="s">
        <v>93</v>
      </c>
      <c r="AY256" s="21" t="s">
        <v>219</v>
      </c>
      <c r="BE256" s="152">
        <f>IF(U256="základní",N256,0)</f>
        <v>0</v>
      </c>
      <c r="BF256" s="152">
        <f>IF(U256="snížená",N256,0)</f>
        <v>0</v>
      </c>
      <c r="BG256" s="152">
        <f>IF(U256="zákl. přenesená",N256,0)</f>
        <v>0</v>
      </c>
      <c r="BH256" s="152">
        <f>IF(U256="sníž. přenesená",N256,0)</f>
        <v>0</v>
      </c>
      <c r="BI256" s="152">
        <f>IF(U256="nulová",N256,0)</f>
        <v>0</v>
      </c>
      <c r="BJ256" s="21" t="s">
        <v>40</v>
      </c>
      <c r="BK256" s="152">
        <f>ROUND(L256*K256,2)</f>
        <v>0</v>
      </c>
      <c r="BL256" s="21" t="s">
        <v>268</v>
      </c>
      <c r="BM256" s="21" t="s">
        <v>2772</v>
      </c>
    </row>
    <row r="257" s="1" customFormat="1" ht="25.5" customHeight="1">
      <c r="B257" s="45"/>
      <c r="C257" s="243" t="s">
        <v>799</v>
      </c>
      <c r="D257" s="243" t="s">
        <v>536</v>
      </c>
      <c r="E257" s="244" t="s">
        <v>2773</v>
      </c>
      <c r="F257" s="245" t="s">
        <v>2774</v>
      </c>
      <c r="G257" s="245"/>
      <c r="H257" s="245"/>
      <c r="I257" s="245"/>
      <c r="J257" s="246" t="s">
        <v>372</v>
      </c>
      <c r="K257" s="247">
        <v>61</v>
      </c>
      <c r="L257" s="248">
        <v>0</v>
      </c>
      <c r="M257" s="249"/>
      <c r="N257" s="250">
        <f>ROUND(L257*K257,2)</f>
        <v>0</v>
      </c>
      <c r="O257" s="234"/>
      <c r="P257" s="234"/>
      <c r="Q257" s="234"/>
      <c r="R257" s="47"/>
      <c r="T257" s="235" t="s">
        <v>22</v>
      </c>
      <c r="U257" s="55" t="s">
        <v>49</v>
      </c>
      <c r="V257" s="46"/>
      <c r="W257" s="236">
        <f>V257*K257</f>
        <v>0</v>
      </c>
      <c r="X257" s="236">
        <v>0</v>
      </c>
      <c r="Y257" s="236">
        <f>X257*K257</f>
        <v>0</v>
      </c>
      <c r="Z257" s="236">
        <v>0</v>
      </c>
      <c r="AA257" s="237">
        <f>Z257*K257</f>
        <v>0</v>
      </c>
      <c r="AR257" s="21" t="s">
        <v>414</v>
      </c>
      <c r="AT257" s="21" t="s">
        <v>536</v>
      </c>
      <c r="AU257" s="21" t="s">
        <v>93</v>
      </c>
      <c r="AY257" s="21" t="s">
        <v>219</v>
      </c>
      <c r="BE257" s="152">
        <f>IF(U257="základní",N257,0)</f>
        <v>0</v>
      </c>
      <c r="BF257" s="152">
        <f>IF(U257="snížená",N257,0)</f>
        <v>0</v>
      </c>
      <c r="BG257" s="152">
        <f>IF(U257="zákl. přenesená",N257,0)</f>
        <v>0</v>
      </c>
      <c r="BH257" s="152">
        <f>IF(U257="sníž. přenesená",N257,0)</f>
        <v>0</v>
      </c>
      <c r="BI257" s="152">
        <f>IF(U257="nulová",N257,0)</f>
        <v>0</v>
      </c>
      <c r="BJ257" s="21" t="s">
        <v>40</v>
      </c>
      <c r="BK257" s="152">
        <f>ROUND(L257*K257,2)</f>
        <v>0</v>
      </c>
      <c r="BL257" s="21" t="s">
        <v>268</v>
      </c>
      <c r="BM257" s="21" t="s">
        <v>2775</v>
      </c>
    </row>
    <row r="258" s="1" customFormat="1" ht="38.25" customHeight="1">
      <c r="B258" s="45"/>
      <c r="C258" s="227" t="s">
        <v>803</v>
      </c>
      <c r="D258" s="227" t="s">
        <v>220</v>
      </c>
      <c r="E258" s="228" t="s">
        <v>2776</v>
      </c>
      <c r="F258" s="229" t="s">
        <v>2777</v>
      </c>
      <c r="G258" s="229"/>
      <c r="H258" s="229"/>
      <c r="I258" s="229"/>
      <c r="J258" s="230" t="s">
        <v>372</v>
      </c>
      <c r="K258" s="231">
        <v>36</v>
      </c>
      <c r="L258" s="232">
        <v>0</v>
      </c>
      <c r="M258" s="233"/>
      <c r="N258" s="234">
        <f>ROUND(L258*K258,2)</f>
        <v>0</v>
      </c>
      <c r="O258" s="234"/>
      <c r="P258" s="234"/>
      <c r="Q258" s="234"/>
      <c r="R258" s="47"/>
      <c r="T258" s="235" t="s">
        <v>22</v>
      </c>
      <c r="U258" s="55" t="s">
        <v>49</v>
      </c>
      <c r="V258" s="46"/>
      <c r="W258" s="236">
        <f>V258*K258</f>
        <v>0</v>
      </c>
      <c r="X258" s="236">
        <v>0</v>
      </c>
      <c r="Y258" s="236">
        <f>X258*K258</f>
        <v>0</v>
      </c>
      <c r="Z258" s="236">
        <v>0</v>
      </c>
      <c r="AA258" s="237">
        <f>Z258*K258</f>
        <v>0</v>
      </c>
      <c r="AR258" s="21" t="s">
        <v>268</v>
      </c>
      <c r="AT258" s="21" t="s">
        <v>220</v>
      </c>
      <c r="AU258" s="21" t="s">
        <v>93</v>
      </c>
      <c r="AY258" s="21" t="s">
        <v>219</v>
      </c>
      <c r="BE258" s="152">
        <f>IF(U258="základní",N258,0)</f>
        <v>0</v>
      </c>
      <c r="BF258" s="152">
        <f>IF(U258="snížená",N258,0)</f>
        <v>0</v>
      </c>
      <c r="BG258" s="152">
        <f>IF(U258="zákl. přenesená",N258,0)</f>
        <v>0</v>
      </c>
      <c r="BH258" s="152">
        <f>IF(U258="sníž. přenesená",N258,0)</f>
        <v>0</v>
      </c>
      <c r="BI258" s="152">
        <f>IF(U258="nulová",N258,0)</f>
        <v>0</v>
      </c>
      <c r="BJ258" s="21" t="s">
        <v>40</v>
      </c>
      <c r="BK258" s="152">
        <f>ROUND(L258*K258,2)</f>
        <v>0</v>
      </c>
      <c r="BL258" s="21" t="s">
        <v>268</v>
      </c>
      <c r="BM258" s="21" t="s">
        <v>2778</v>
      </c>
    </row>
    <row r="259" s="1" customFormat="1" ht="25.5" customHeight="1">
      <c r="B259" s="45"/>
      <c r="C259" s="243" t="s">
        <v>807</v>
      </c>
      <c r="D259" s="243" t="s">
        <v>536</v>
      </c>
      <c r="E259" s="244" t="s">
        <v>2779</v>
      </c>
      <c r="F259" s="245" t="s">
        <v>2780</v>
      </c>
      <c r="G259" s="245"/>
      <c r="H259" s="245"/>
      <c r="I259" s="245"/>
      <c r="J259" s="246" t="s">
        <v>372</v>
      </c>
      <c r="K259" s="247">
        <v>36</v>
      </c>
      <c r="L259" s="248">
        <v>0</v>
      </c>
      <c r="M259" s="249"/>
      <c r="N259" s="250">
        <f>ROUND(L259*K259,2)</f>
        <v>0</v>
      </c>
      <c r="O259" s="234"/>
      <c r="P259" s="234"/>
      <c r="Q259" s="234"/>
      <c r="R259" s="47"/>
      <c r="T259" s="235" t="s">
        <v>22</v>
      </c>
      <c r="U259" s="55" t="s">
        <v>49</v>
      </c>
      <c r="V259" s="46"/>
      <c r="W259" s="236">
        <f>V259*K259</f>
        <v>0</v>
      </c>
      <c r="X259" s="236">
        <v>0</v>
      </c>
      <c r="Y259" s="236">
        <f>X259*K259</f>
        <v>0</v>
      </c>
      <c r="Z259" s="236">
        <v>0</v>
      </c>
      <c r="AA259" s="237">
        <f>Z259*K259</f>
        <v>0</v>
      </c>
      <c r="AR259" s="21" t="s">
        <v>414</v>
      </c>
      <c r="AT259" s="21" t="s">
        <v>536</v>
      </c>
      <c r="AU259" s="21" t="s">
        <v>93</v>
      </c>
      <c r="AY259" s="21" t="s">
        <v>219</v>
      </c>
      <c r="BE259" s="152">
        <f>IF(U259="základní",N259,0)</f>
        <v>0</v>
      </c>
      <c r="BF259" s="152">
        <f>IF(U259="snížená",N259,0)</f>
        <v>0</v>
      </c>
      <c r="BG259" s="152">
        <f>IF(U259="zákl. přenesená",N259,0)</f>
        <v>0</v>
      </c>
      <c r="BH259" s="152">
        <f>IF(U259="sníž. přenesená",N259,0)</f>
        <v>0</v>
      </c>
      <c r="BI259" s="152">
        <f>IF(U259="nulová",N259,0)</f>
        <v>0</v>
      </c>
      <c r="BJ259" s="21" t="s">
        <v>40</v>
      </c>
      <c r="BK259" s="152">
        <f>ROUND(L259*K259,2)</f>
        <v>0</v>
      </c>
      <c r="BL259" s="21" t="s">
        <v>268</v>
      </c>
      <c r="BM259" s="21" t="s">
        <v>2781</v>
      </c>
    </row>
    <row r="260" s="1" customFormat="1" ht="25.5" customHeight="1">
      <c r="B260" s="45"/>
      <c r="C260" s="227" t="s">
        <v>811</v>
      </c>
      <c r="D260" s="227" t="s">
        <v>220</v>
      </c>
      <c r="E260" s="228" t="s">
        <v>2782</v>
      </c>
      <c r="F260" s="229" t="s">
        <v>2783</v>
      </c>
      <c r="G260" s="229"/>
      <c r="H260" s="229"/>
      <c r="I260" s="229"/>
      <c r="J260" s="230" t="s">
        <v>372</v>
      </c>
      <c r="K260" s="231">
        <v>45</v>
      </c>
      <c r="L260" s="232">
        <v>0</v>
      </c>
      <c r="M260" s="233"/>
      <c r="N260" s="234">
        <f>ROUND(L260*K260,2)</f>
        <v>0</v>
      </c>
      <c r="O260" s="234"/>
      <c r="P260" s="234"/>
      <c r="Q260" s="234"/>
      <c r="R260" s="47"/>
      <c r="T260" s="235" t="s">
        <v>22</v>
      </c>
      <c r="U260" s="55" t="s">
        <v>49</v>
      </c>
      <c r="V260" s="46"/>
      <c r="W260" s="236">
        <f>V260*K260</f>
        <v>0</v>
      </c>
      <c r="X260" s="236">
        <v>0</v>
      </c>
      <c r="Y260" s="236">
        <f>X260*K260</f>
        <v>0</v>
      </c>
      <c r="Z260" s="236">
        <v>0</v>
      </c>
      <c r="AA260" s="237">
        <f>Z260*K260</f>
        <v>0</v>
      </c>
      <c r="AR260" s="21" t="s">
        <v>268</v>
      </c>
      <c r="AT260" s="21" t="s">
        <v>220</v>
      </c>
      <c r="AU260" s="21" t="s">
        <v>93</v>
      </c>
      <c r="AY260" s="21" t="s">
        <v>219</v>
      </c>
      <c r="BE260" s="152">
        <f>IF(U260="základní",N260,0)</f>
        <v>0</v>
      </c>
      <c r="BF260" s="152">
        <f>IF(U260="snížená",N260,0)</f>
        <v>0</v>
      </c>
      <c r="BG260" s="152">
        <f>IF(U260="zákl. přenesená",N260,0)</f>
        <v>0</v>
      </c>
      <c r="BH260" s="152">
        <f>IF(U260="sníž. přenesená",N260,0)</f>
        <v>0</v>
      </c>
      <c r="BI260" s="152">
        <f>IF(U260="nulová",N260,0)</f>
        <v>0</v>
      </c>
      <c r="BJ260" s="21" t="s">
        <v>40</v>
      </c>
      <c r="BK260" s="152">
        <f>ROUND(L260*K260,2)</f>
        <v>0</v>
      </c>
      <c r="BL260" s="21" t="s">
        <v>268</v>
      </c>
      <c r="BM260" s="21" t="s">
        <v>2784</v>
      </c>
    </row>
    <row r="261" s="1" customFormat="1" ht="16.5" customHeight="1">
      <c r="B261" s="45"/>
      <c r="C261" s="243" t="s">
        <v>815</v>
      </c>
      <c r="D261" s="243" t="s">
        <v>536</v>
      </c>
      <c r="E261" s="244" t="s">
        <v>2785</v>
      </c>
      <c r="F261" s="245" t="s">
        <v>2786</v>
      </c>
      <c r="G261" s="245"/>
      <c r="H261" s="245"/>
      <c r="I261" s="245"/>
      <c r="J261" s="246" t="s">
        <v>1358</v>
      </c>
      <c r="K261" s="247">
        <v>45</v>
      </c>
      <c r="L261" s="248">
        <v>0</v>
      </c>
      <c r="M261" s="249"/>
      <c r="N261" s="250">
        <f>ROUND(L261*K261,2)</f>
        <v>0</v>
      </c>
      <c r="O261" s="234"/>
      <c r="P261" s="234"/>
      <c r="Q261" s="234"/>
      <c r="R261" s="47"/>
      <c r="T261" s="235" t="s">
        <v>22</v>
      </c>
      <c r="U261" s="55" t="s">
        <v>49</v>
      </c>
      <c r="V261" s="46"/>
      <c r="W261" s="236">
        <f>V261*K261</f>
        <v>0</v>
      </c>
      <c r="X261" s="236">
        <v>0</v>
      </c>
      <c r="Y261" s="236">
        <f>X261*K261</f>
        <v>0</v>
      </c>
      <c r="Z261" s="236">
        <v>0</v>
      </c>
      <c r="AA261" s="237">
        <f>Z261*K261</f>
        <v>0</v>
      </c>
      <c r="AR261" s="21" t="s">
        <v>414</v>
      </c>
      <c r="AT261" s="21" t="s">
        <v>536</v>
      </c>
      <c r="AU261" s="21" t="s">
        <v>93</v>
      </c>
      <c r="AY261" s="21" t="s">
        <v>219</v>
      </c>
      <c r="BE261" s="152">
        <f>IF(U261="základní",N261,0)</f>
        <v>0</v>
      </c>
      <c r="BF261" s="152">
        <f>IF(U261="snížená",N261,0)</f>
        <v>0</v>
      </c>
      <c r="BG261" s="152">
        <f>IF(U261="zákl. přenesená",N261,0)</f>
        <v>0</v>
      </c>
      <c r="BH261" s="152">
        <f>IF(U261="sníž. přenesená",N261,0)</f>
        <v>0</v>
      </c>
      <c r="BI261" s="152">
        <f>IF(U261="nulová",N261,0)</f>
        <v>0</v>
      </c>
      <c r="BJ261" s="21" t="s">
        <v>40</v>
      </c>
      <c r="BK261" s="152">
        <f>ROUND(L261*K261,2)</f>
        <v>0</v>
      </c>
      <c r="BL261" s="21" t="s">
        <v>268</v>
      </c>
      <c r="BM261" s="21" t="s">
        <v>2787</v>
      </c>
    </row>
    <row r="262" s="1" customFormat="1" ht="25.5" customHeight="1">
      <c r="B262" s="45"/>
      <c r="C262" s="227" t="s">
        <v>819</v>
      </c>
      <c r="D262" s="227" t="s">
        <v>220</v>
      </c>
      <c r="E262" s="228" t="s">
        <v>2788</v>
      </c>
      <c r="F262" s="229" t="s">
        <v>2789</v>
      </c>
      <c r="G262" s="229"/>
      <c r="H262" s="229"/>
      <c r="I262" s="229"/>
      <c r="J262" s="230" t="s">
        <v>372</v>
      </c>
      <c r="K262" s="231">
        <v>14</v>
      </c>
      <c r="L262" s="232">
        <v>0</v>
      </c>
      <c r="M262" s="233"/>
      <c r="N262" s="234">
        <f>ROUND(L262*K262,2)</f>
        <v>0</v>
      </c>
      <c r="O262" s="234"/>
      <c r="P262" s="234"/>
      <c r="Q262" s="234"/>
      <c r="R262" s="47"/>
      <c r="T262" s="235" t="s">
        <v>22</v>
      </c>
      <c r="U262" s="55" t="s">
        <v>49</v>
      </c>
      <c r="V262" s="46"/>
      <c r="W262" s="236">
        <f>V262*K262</f>
        <v>0</v>
      </c>
      <c r="X262" s="236">
        <v>0</v>
      </c>
      <c r="Y262" s="236">
        <f>X262*K262</f>
        <v>0</v>
      </c>
      <c r="Z262" s="236">
        <v>0</v>
      </c>
      <c r="AA262" s="237">
        <f>Z262*K262</f>
        <v>0</v>
      </c>
      <c r="AR262" s="21" t="s">
        <v>268</v>
      </c>
      <c r="AT262" s="21" t="s">
        <v>220</v>
      </c>
      <c r="AU262" s="21" t="s">
        <v>93</v>
      </c>
      <c r="AY262" s="21" t="s">
        <v>219</v>
      </c>
      <c r="BE262" s="152">
        <f>IF(U262="základní",N262,0)</f>
        <v>0</v>
      </c>
      <c r="BF262" s="152">
        <f>IF(U262="snížená",N262,0)</f>
        <v>0</v>
      </c>
      <c r="BG262" s="152">
        <f>IF(U262="zákl. přenesená",N262,0)</f>
        <v>0</v>
      </c>
      <c r="BH262" s="152">
        <f>IF(U262="sníž. přenesená",N262,0)</f>
        <v>0</v>
      </c>
      <c r="BI262" s="152">
        <f>IF(U262="nulová",N262,0)</f>
        <v>0</v>
      </c>
      <c r="BJ262" s="21" t="s">
        <v>40</v>
      </c>
      <c r="BK262" s="152">
        <f>ROUND(L262*K262,2)</f>
        <v>0</v>
      </c>
      <c r="BL262" s="21" t="s">
        <v>268</v>
      </c>
      <c r="BM262" s="21" t="s">
        <v>2790</v>
      </c>
    </row>
    <row r="263" s="1" customFormat="1" ht="25.5" customHeight="1">
      <c r="B263" s="45"/>
      <c r="C263" s="243" t="s">
        <v>823</v>
      </c>
      <c r="D263" s="243" t="s">
        <v>536</v>
      </c>
      <c r="E263" s="244" t="s">
        <v>2791</v>
      </c>
      <c r="F263" s="245" t="s">
        <v>2792</v>
      </c>
      <c r="G263" s="245"/>
      <c r="H263" s="245"/>
      <c r="I263" s="245"/>
      <c r="J263" s="246" t="s">
        <v>1358</v>
      </c>
      <c r="K263" s="247">
        <v>14</v>
      </c>
      <c r="L263" s="248">
        <v>0</v>
      </c>
      <c r="M263" s="249"/>
      <c r="N263" s="250">
        <f>ROUND(L263*K263,2)</f>
        <v>0</v>
      </c>
      <c r="O263" s="234"/>
      <c r="P263" s="234"/>
      <c r="Q263" s="234"/>
      <c r="R263" s="47"/>
      <c r="T263" s="235" t="s">
        <v>22</v>
      </c>
      <c r="U263" s="55" t="s">
        <v>49</v>
      </c>
      <c r="V263" s="46"/>
      <c r="W263" s="236">
        <f>V263*K263</f>
        <v>0</v>
      </c>
      <c r="X263" s="236">
        <v>0</v>
      </c>
      <c r="Y263" s="236">
        <f>X263*K263</f>
        <v>0</v>
      </c>
      <c r="Z263" s="236">
        <v>0</v>
      </c>
      <c r="AA263" s="237">
        <f>Z263*K263</f>
        <v>0</v>
      </c>
      <c r="AR263" s="21" t="s">
        <v>414</v>
      </c>
      <c r="AT263" s="21" t="s">
        <v>536</v>
      </c>
      <c r="AU263" s="21" t="s">
        <v>93</v>
      </c>
      <c r="AY263" s="21" t="s">
        <v>219</v>
      </c>
      <c r="BE263" s="152">
        <f>IF(U263="základní",N263,0)</f>
        <v>0</v>
      </c>
      <c r="BF263" s="152">
        <f>IF(U263="snížená",N263,0)</f>
        <v>0</v>
      </c>
      <c r="BG263" s="152">
        <f>IF(U263="zákl. přenesená",N263,0)</f>
        <v>0</v>
      </c>
      <c r="BH263" s="152">
        <f>IF(U263="sníž. přenesená",N263,0)</f>
        <v>0</v>
      </c>
      <c r="BI263" s="152">
        <f>IF(U263="nulová",N263,0)</f>
        <v>0</v>
      </c>
      <c r="BJ263" s="21" t="s">
        <v>40</v>
      </c>
      <c r="BK263" s="152">
        <f>ROUND(L263*K263,2)</f>
        <v>0</v>
      </c>
      <c r="BL263" s="21" t="s">
        <v>268</v>
      </c>
      <c r="BM263" s="21" t="s">
        <v>2793</v>
      </c>
    </row>
    <row r="264" s="1" customFormat="1" ht="25.5" customHeight="1">
      <c r="B264" s="45"/>
      <c r="C264" s="243" t="s">
        <v>827</v>
      </c>
      <c r="D264" s="243" t="s">
        <v>536</v>
      </c>
      <c r="E264" s="244" t="s">
        <v>2794</v>
      </c>
      <c r="F264" s="245" t="s">
        <v>2795</v>
      </c>
      <c r="G264" s="245"/>
      <c r="H264" s="245"/>
      <c r="I264" s="245"/>
      <c r="J264" s="246" t="s">
        <v>372</v>
      </c>
      <c r="K264" s="247">
        <v>1</v>
      </c>
      <c r="L264" s="248">
        <v>0</v>
      </c>
      <c r="M264" s="249"/>
      <c r="N264" s="250">
        <f>ROUND(L264*K264,2)</f>
        <v>0</v>
      </c>
      <c r="O264" s="234"/>
      <c r="P264" s="234"/>
      <c r="Q264" s="234"/>
      <c r="R264" s="47"/>
      <c r="T264" s="235" t="s">
        <v>22</v>
      </c>
      <c r="U264" s="55" t="s">
        <v>49</v>
      </c>
      <c r="V264" s="46"/>
      <c r="W264" s="236">
        <f>V264*K264</f>
        <v>0</v>
      </c>
      <c r="X264" s="236">
        <v>0</v>
      </c>
      <c r="Y264" s="236">
        <f>X264*K264</f>
        <v>0</v>
      </c>
      <c r="Z264" s="236">
        <v>0</v>
      </c>
      <c r="AA264" s="237">
        <f>Z264*K264</f>
        <v>0</v>
      </c>
      <c r="AR264" s="21" t="s">
        <v>414</v>
      </c>
      <c r="AT264" s="21" t="s">
        <v>536</v>
      </c>
      <c r="AU264" s="21" t="s">
        <v>93</v>
      </c>
      <c r="AY264" s="21" t="s">
        <v>219</v>
      </c>
      <c r="BE264" s="152">
        <f>IF(U264="základní",N264,0)</f>
        <v>0</v>
      </c>
      <c r="BF264" s="152">
        <f>IF(U264="snížená",N264,0)</f>
        <v>0</v>
      </c>
      <c r="BG264" s="152">
        <f>IF(U264="zákl. přenesená",N264,0)</f>
        <v>0</v>
      </c>
      <c r="BH264" s="152">
        <f>IF(U264="sníž. přenesená",N264,0)</f>
        <v>0</v>
      </c>
      <c r="BI264" s="152">
        <f>IF(U264="nulová",N264,0)</f>
        <v>0</v>
      </c>
      <c r="BJ264" s="21" t="s">
        <v>40</v>
      </c>
      <c r="BK264" s="152">
        <f>ROUND(L264*K264,2)</f>
        <v>0</v>
      </c>
      <c r="BL264" s="21" t="s">
        <v>268</v>
      </c>
      <c r="BM264" s="21" t="s">
        <v>2796</v>
      </c>
    </row>
    <row r="265" s="10" customFormat="1" ht="29.88" customHeight="1">
      <c r="B265" s="213"/>
      <c r="C265" s="214"/>
      <c r="D265" s="224" t="s">
        <v>2418</v>
      </c>
      <c r="E265" s="224"/>
      <c r="F265" s="224"/>
      <c r="G265" s="224"/>
      <c r="H265" s="224"/>
      <c r="I265" s="224"/>
      <c r="J265" s="224"/>
      <c r="K265" s="224"/>
      <c r="L265" s="224"/>
      <c r="M265" s="224"/>
      <c r="N265" s="238">
        <f>BK265</f>
        <v>0</v>
      </c>
      <c r="O265" s="239"/>
      <c r="P265" s="239"/>
      <c r="Q265" s="239"/>
      <c r="R265" s="217"/>
      <c r="T265" s="218"/>
      <c r="U265" s="214"/>
      <c r="V265" s="214"/>
      <c r="W265" s="219">
        <f>SUM(W266:W291)</f>
        <v>0</v>
      </c>
      <c r="X265" s="214"/>
      <c r="Y265" s="219">
        <f>SUM(Y266:Y291)</f>
        <v>0</v>
      </c>
      <c r="Z265" s="214"/>
      <c r="AA265" s="220">
        <f>SUM(AA266:AA291)</f>
        <v>0</v>
      </c>
      <c r="AR265" s="221" t="s">
        <v>93</v>
      </c>
      <c r="AT265" s="222" t="s">
        <v>83</v>
      </c>
      <c r="AU265" s="222" t="s">
        <v>40</v>
      </c>
      <c r="AY265" s="221" t="s">
        <v>219</v>
      </c>
      <c r="BK265" s="223">
        <f>SUM(BK266:BK291)</f>
        <v>0</v>
      </c>
    </row>
    <row r="266" s="1" customFormat="1" ht="25.5" customHeight="1">
      <c r="B266" s="45"/>
      <c r="C266" s="227" t="s">
        <v>831</v>
      </c>
      <c r="D266" s="227" t="s">
        <v>220</v>
      </c>
      <c r="E266" s="228" t="s">
        <v>2797</v>
      </c>
      <c r="F266" s="229" t="s">
        <v>2798</v>
      </c>
      <c r="G266" s="229"/>
      <c r="H266" s="229"/>
      <c r="I266" s="229"/>
      <c r="J266" s="230" t="s">
        <v>372</v>
      </c>
      <c r="K266" s="231">
        <v>20</v>
      </c>
      <c r="L266" s="232">
        <v>0</v>
      </c>
      <c r="M266" s="233"/>
      <c r="N266" s="234">
        <f>ROUND(L266*K266,2)</f>
        <v>0</v>
      </c>
      <c r="O266" s="234"/>
      <c r="P266" s="234"/>
      <c r="Q266" s="234"/>
      <c r="R266" s="47"/>
      <c r="T266" s="235" t="s">
        <v>22</v>
      </c>
      <c r="U266" s="55" t="s">
        <v>49</v>
      </c>
      <c r="V266" s="46"/>
      <c r="W266" s="236">
        <f>V266*K266</f>
        <v>0</v>
      </c>
      <c r="X266" s="236">
        <v>0</v>
      </c>
      <c r="Y266" s="236">
        <f>X266*K266</f>
        <v>0</v>
      </c>
      <c r="Z266" s="236">
        <v>0</v>
      </c>
      <c r="AA266" s="237">
        <f>Z266*K266</f>
        <v>0</v>
      </c>
      <c r="AR266" s="21" t="s">
        <v>268</v>
      </c>
      <c r="AT266" s="21" t="s">
        <v>220</v>
      </c>
      <c r="AU266" s="21" t="s">
        <v>93</v>
      </c>
      <c r="AY266" s="21" t="s">
        <v>219</v>
      </c>
      <c r="BE266" s="152">
        <f>IF(U266="základní",N266,0)</f>
        <v>0</v>
      </c>
      <c r="BF266" s="152">
        <f>IF(U266="snížená",N266,0)</f>
        <v>0</v>
      </c>
      <c r="BG266" s="152">
        <f>IF(U266="zákl. přenesená",N266,0)</f>
        <v>0</v>
      </c>
      <c r="BH266" s="152">
        <f>IF(U266="sníž. přenesená",N266,0)</f>
        <v>0</v>
      </c>
      <c r="BI266" s="152">
        <f>IF(U266="nulová",N266,0)</f>
        <v>0</v>
      </c>
      <c r="BJ266" s="21" t="s">
        <v>40</v>
      </c>
      <c r="BK266" s="152">
        <f>ROUND(L266*K266,2)</f>
        <v>0</v>
      </c>
      <c r="BL266" s="21" t="s">
        <v>268</v>
      </c>
      <c r="BM266" s="21" t="s">
        <v>2799</v>
      </c>
    </row>
    <row r="267" s="1" customFormat="1" ht="25.5" customHeight="1">
      <c r="B267" s="45"/>
      <c r="C267" s="243" t="s">
        <v>835</v>
      </c>
      <c r="D267" s="243" t="s">
        <v>536</v>
      </c>
      <c r="E267" s="244" t="s">
        <v>2800</v>
      </c>
      <c r="F267" s="245" t="s">
        <v>2801</v>
      </c>
      <c r="G267" s="245"/>
      <c r="H267" s="245"/>
      <c r="I267" s="245"/>
      <c r="J267" s="246" t="s">
        <v>1358</v>
      </c>
      <c r="K267" s="247">
        <v>16</v>
      </c>
      <c r="L267" s="248">
        <v>0</v>
      </c>
      <c r="M267" s="249"/>
      <c r="N267" s="250">
        <f>ROUND(L267*K267,2)</f>
        <v>0</v>
      </c>
      <c r="O267" s="234"/>
      <c r="P267" s="234"/>
      <c r="Q267" s="234"/>
      <c r="R267" s="47"/>
      <c r="T267" s="235" t="s">
        <v>22</v>
      </c>
      <c r="U267" s="55" t="s">
        <v>49</v>
      </c>
      <c r="V267" s="46"/>
      <c r="W267" s="236">
        <f>V267*K267</f>
        <v>0</v>
      </c>
      <c r="X267" s="236">
        <v>0</v>
      </c>
      <c r="Y267" s="236">
        <f>X267*K267</f>
        <v>0</v>
      </c>
      <c r="Z267" s="236">
        <v>0</v>
      </c>
      <c r="AA267" s="237">
        <f>Z267*K267</f>
        <v>0</v>
      </c>
      <c r="AR267" s="21" t="s">
        <v>414</v>
      </c>
      <c r="AT267" s="21" t="s">
        <v>536</v>
      </c>
      <c r="AU267" s="21" t="s">
        <v>93</v>
      </c>
      <c r="AY267" s="21" t="s">
        <v>219</v>
      </c>
      <c r="BE267" s="152">
        <f>IF(U267="základní",N267,0)</f>
        <v>0</v>
      </c>
      <c r="BF267" s="152">
        <f>IF(U267="snížená",N267,0)</f>
        <v>0</v>
      </c>
      <c r="BG267" s="152">
        <f>IF(U267="zákl. přenesená",N267,0)</f>
        <v>0</v>
      </c>
      <c r="BH267" s="152">
        <f>IF(U267="sníž. přenesená",N267,0)</f>
        <v>0</v>
      </c>
      <c r="BI267" s="152">
        <f>IF(U267="nulová",N267,0)</f>
        <v>0</v>
      </c>
      <c r="BJ267" s="21" t="s">
        <v>40</v>
      </c>
      <c r="BK267" s="152">
        <f>ROUND(L267*K267,2)</f>
        <v>0</v>
      </c>
      <c r="BL267" s="21" t="s">
        <v>268</v>
      </c>
      <c r="BM267" s="21" t="s">
        <v>2802</v>
      </c>
    </row>
    <row r="268" s="1" customFormat="1" ht="25.5" customHeight="1">
      <c r="B268" s="45"/>
      <c r="C268" s="243" t="s">
        <v>839</v>
      </c>
      <c r="D268" s="243" t="s">
        <v>536</v>
      </c>
      <c r="E268" s="244" t="s">
        <v>2803</v>
      </c>
      <c r="F268" s="245" t="s">
        <v>2804</v>
      </c>
      <c r="G268" s="245"/>
      <c r="H268" s="245"/>
      <c r="I268" s="245"/>
      <c r="J268" s="246" t="s">
        <v>372</v>
      </c>
      <c r="K268" s="247">
        <v>4</v>
      </c>
      <c r="L268" s="248">
        <v>0</v>
      </c>
      <c r="M268" s="249"/>
      <c r="N268" s="250">
        <f>ROUND(L268*K268,2)</f>
        <v>0</v>
      </c>
      <c r="O268" s="234"/>
      <c r="P268" s="234"/>
      <c r="Q268" s="234"/>
      <c r="R268" s="47"/>
      <c r="T268" s="235" t="s">
        <v>22</v>
      </c>
      <c r="U268" s="55" t="s">
        <v>49</v>
      </c>
      <c r="V268" s="46"/>
      <c r="W268" s="236">
        <f>V268*K268</f>
        <v>0</v>
      </c>
      <c r="X268" s="236">
        <v>0</v>
      </c>
      <c r="Y268" s="236">
        <f>X268*K268</f>
        <v>0</v>
      </c>
      <c r="Z268" s="236">
        <v>0</v>
      </c>
      <c r="AA268" s="237">
        <f>Z268*K268</f>
        <v>0</v>
      </c>
      <c r="AR268" s="21" t="s">
        <v>414</v>
      </c>
      <c r="AT268" s="21" t="s">
        <v>536</v>
      </c>
      <c r="AU268" s="21" t="s">
        <v>93</v>
      </c>
      <c r="AY268" s="21" t="s">
        <v>219</v>
      </c>
      <c r="BE268" s="152">
        <f>IF(U268="základní",N268,0)</f>
        <v>0</v>
      </c>
      <c r="BF268" s="152">
        <f>IF(U268="snížená",N268,0)</f>
        <v>0</v>
      </c>
      <c r="BG268" s="152">
        <f>IF(U268="zákl. přenesená",N268,0)</f>
        <v>0</v>
      </c>
      <c r="BH268" s="152">
        <f>IF(U268="sníž. přenesená",N268,0)</f>
        <v>0</v>
      </c>
      <c r="BI268" s="152">
        <f>IF(U268="nulová",N268,0)</f>
        <v>0</v>
      </c>
      <c r="BJ268" s="21" t="s">
        <v>40</v>
      </c>
      <c r="BK268" s="152">
        <f>ROUND(L268*K268,2)</f>
        <v>0</v>
      </c>
      <c r="BL268" s="21" t="s">
        <v>268</v>
      </c>
      <c r="BM268" s="21" t="s">
        <v>2805</v>
      </c>
    </row>
    <row r="269" s="1" customFormat="1" ht="25.5" customHeight="1">
      <c r="B269" s="45"/>
      <c r="C269" s="227" t="s">
        <v>843</v>
      </c>
      <c r="D269" s="227" t="s">
        <v>220</v>
      </c>
      <c r="E269" s="228" t="s">
        <v>2806</v>
      </c>
      <c r="F269" s="229" t="s">
        <v>2807</v>
      </c>
      <c r="G269" s="229"/>
      <c r="H269" s="229"/>
      <c r="I269" s="229"/>
      <c r="J269" s="230" t="s">
        <v>372</v>
      </c>
      <c r="K269" s="231">
        <v>39</v>
      </c>
      <c r="L269" s="232">
        <v>0</v>
      </c>
      <c r="M269" s="233"/>
      <c r="N269" s="234">
        <f>ROUND(L269*K269,2)</f>
        <v>0</v>
      </c>
      <c r="O269" s="234"/>
      <c r="P269" s="234"/>
      <c r="Q269" s="234"/>
      <c r="R269" s="47"/>
      <c r="T269" s="235" t="s">
        <v>22</v>
      </c>
      <c r="U269" s="55" t="s">
        <v>49</v>
      </c>
      <c r="V269" s="46"/>
      <c r="W269" s="236">
        <f>V269*K269</f>
        <v>0</v>
      </c>
      <c r="X269" s="236">
        <v>0</v>
      </c>
      <c r="Y269" s="236">
        <f>X269*K269</f>
        <v>0</v>
      </c>
      <c r="Z269" s="236">
        <v>0</v>
      </c>
      <c r="AA269" s="237">
        <f>Z269*K269</f>
        <v>0</v>
      </c>
      <c r="AR269" s="21" t="s">
        <v>268</v>
      </c>
      <c r="AT269" s="21" t="s">
        <v>220</v>
      </c>
      <c r="AU269" s="21" t="s">
        <v>93</v>
      </c>
      <c r="AY269" s="21" t="s">
        <v>219</v>
      </c>
      <c r="BE269" s="152">
        <f>IF(U269="základní",N269,0)</f>
        <v>0</v>
      </c>
      <c r="BF269" s="152">
        <f>IF(U269="snížená",N269,0)</f>
        <v>0</v>
      </c>
      <c r="BG269" s="152">
        <f>IF(U269="zákl. přenesená",N269,0)</f>
        <v>0</v>
      </c>
      <c r="BH269" s="152">
        <f>IF(U269="sníž. přenesená",N269,0)</f>
        <v>0</v>
      </c>
      <c r="BI269" s="152">
        <f>IF(U269="nulová",N269,0)</f>
        <v>0</v>
      </c>
      <c r="BJ269" s="21" t="s">
        <v>40</v>
      </c>
      <c r="BK269" s="152">
        <f>ROUND(L269*K269,2)</f>
        <v>0</v>
      </c>
      <c r="BL269" s="21" t="s">
        <v>268</v>
      </c>
      <c r="BM269" s="21" t="s">
        <v>2808</v>
      </c>
    </row>
    <row r="270" s="1" customFormat="1" ht="16.5" customHeight="1">
      <c r="B270" s="45"/>
      <c r="C270" s="243" t="s">
        <v>848</v>
      </c>
      <c r="D270" s="243" t="s">
        <v>536</v>
      </c>
      <c r="E270" s="244" t="s">
        <v>2809</v>
      </c>
      <c r="F270" s="245" t="s">
        <v>2810</v>
      </c>
      <c r="G270" s="245"/>
      <c r="H270" s="245"/>
      <c r="I270" s="245"/>
      <c r="J270" s="246" t="s">
        <v>1358</v>
      </c>
      <c r="K270" s="247">
        <v>39</v>
      </c>
      <c r="L270" s="248">
        <v>0</v>
      </c>
      <c r="M270" s="249"/>
      <c r="N270" s="250">
        <f>ROUND(L270*K270,2)</f>
        <v>0</v>
      </c>
      <c r="O270" s="234"/>
      <c r="P270" s="234"/>
      <c r="Q270" s="234"/>
      <c r="R270" s="47"/>
      <c r="T270" s="235" t="s">
        <v>22</v>
      </c>
      <c r="U270" s="55" t="s">
        <v>49</v>
      </c>
      <c r="V270" s="46"/>
      <c r="W270" s="236">
        <f>V270*K270</f>
        <v>0</v>
      </c>
      <c r="X270" s="236">
        <v>0</v>
      </c>
      <c r="Y270" s="236">
        <f>X270*K270</f>
        <v>0</v>
      </c>
      <c r="Z270" s="236">
        <v>0</v>
      </c>
      <c r="AA270" s="237">
        <f>Z270*K270</f>
        <v>0</v>
      </c>
      <c r="AR270" s="21" t="s">
        <v>414</v>
      </c>
      <c r="AT270" s="21" t="s">
        <v>536</v>
      </c>
      <c r="AU270" s="21" t="s">
        <v>93</v>
      </c>
      <c r="AY270" s="21" t="s">
        <v>219</v>
      </c>
      <c r="BE270" s="152">
        <f>IF(U270="základní",N270,0)</f>
        <v>0</v>
      </c>
      <c r="BF270" s="152">
        <f>IF(U270="snížená",N270,0)</f>
        <v>0</v>
      </c>
      <c r="BG270" s="152">
        <f>IF(U270="zákl. přenesená",N270,0)</f>
        <v>0</v>
      </c>
      <c r="BH270" s="152">
        <f>IF(U270="sníž. přenesená",N270,0)</f>
        <v>0</v>
      </c>
      <c r="BI270" s="152">
        <f>IF(U270="nulová",N270,0)</f>
        <v>0</v>
      </c>
      <c r="BJ270" s="21" t="s">
        <v>40</v>
      </c>
      <c r="BK270" s="152">
        <f>ROUND(L270*K270,2)</f>
        <v>0</v>
      </c>
      <c r="BL270" s="21" t="s">
        <v>268</v>
      </c>
      <c r="BM270" s="21" t="s">
        <v>2811</v>
      </c>
    </row>
    <row r="271" s="1" customFormat="1" ht="25.5" customHeight="1">
      <c r="B271" s="45"/>
      <c r="C271" s="227" t="s">
        <v>852</v>
      </c>
      <c r="D271" s="227" t="s">
        <v>220</v>
      </c>
      <c r="E271" s="228" t="s">
        <v>2812</v>
      </c>
      <c r="F271" s="229" t="s">
        <v>2813</v>
      </c>
      <c r="G271" s="229"/>
      <c r="H271" s="229"/>
      <c r="I271" s="229"/>
      <c r="J271" s="230" t="s">
        <v>372</v>
      </c>
      <c r="K271" s="231">
        <v>6</v>
      </c>
      <c r="L271" s="232">
        <v>0</v>
      </c>
      <c r="M271" s="233"/>
      <c r="N271" s="234">
        <f>ROUND(L271*K271,2)</f>
        <v>0</v>
      </c>
      <c r="O271" s="234"/>
      <c r="P271" s="234"/>
      <c r="Q271" s="234"/>
      <c r="R271" s="47"/>
      <c r="T271" s="235" t="s">
        <v>22</v>
      </c>
      <c r="U271" s="55" t="s">
        <v>49</v>
      </c>
      <c r="V271" s="46"/>
      <c r="W271" s="236">
        <f>V271*K271</f>
        <v>0</v>
      </c>
      <c r="X271" s="236">
        <v>0</v>
      </c>
      <c r="Y271" s="236">
        <f>X271*K271</f>
        <v>0</v>
      </c>
      <c r="Z271" s="236">
        <v>0</v>
      </c>
      <c r="AA271" s="237">
        <f>Z271*K271</f>
        <v>0</v>
      </c>
      <c r="AR271" s="21" t="s">
        <v>268</v>
      </c>
      <c r="AT271" s="21" t="s">
        <v>220</v>
      </c>
      <c r="AU271" s="21" t="s">
        <v>93</v>
      </c>
      <c r="AY271" s="21" t="s">
        <v>219</v>
      </c>
      <c r="BE271" s="152">
        <f>IF(U271="základní",N271,0)</f>
        <v>0</v>
      </c>
      <c r="BF271" s="152">
        <f>IF(U271="snížená",N271,0)</f>
        <v>0</v>
      </c>
      <c r="BG271" s="152">
        <f>IF(U271="zákl. přenesená",N271,0)</f>
        <v>0</v>
      </c>
      <c r="BH271" s="152">
        <f>IF(U271="sníž. přenesená",N271,0)</f>
        <v>0</v>
      </c>
      <c r="BI271" s="152">
        <f>IF(U271="nulová",N271,0)</f>
        <v>0</v>
      </c>
      <c r="BJ271" s="21" t="s">
        <v>40</v>
      </c>
      <c r="BK271" s="152">
        <f>ROUND(L271*K271,2)</f>
        <v>0</v>
      </c>
      <c r="BL271" s="21" t="s">
        <v>268</v>
      </c>
      <c r="BM271" s="21" t="s">
        <v>2814</v>
      </c>
    </row>
    <row r="272" s="1" customFormat="1" ht="25.5" customHeight="1">
      <c r="B272" s="45"/>
      <c r="C272" s="243" t="s">
        <v>856</v>
      </c>
      <c r="D272" s="243" t="s">
        <v>536</v>
      </c>
      <c r="E272" s="244" t="s">
        <v>2815</v>
      </c>
      <c r="F272" s="245" t="s">
        <v>2816</v>
      </c>
      <c r="G272" s="245"/>
      <c r="H272" s="245"/>
      <c r="I272" s="245"/>
      <c r="J272" s="246" t="s">
        <v>1358</v>
      </c>
      <c r="K272" s="247">
        <v>6</v>
      </c>
      <c r="L272" s="248">
        <v>0</v>
      </c>
      <c r="M272" s="249"/>
      <c r="N272" s="250">
        <f>ROUND(L272*K272,2)</f>
        <v>0</v>
      </c>
      <c r="O272" s="234"/>
      <c r="P272" s="234"/>
      <c r="Q272" s="234"/>
      <c r="R272" s="47"/>
      <c r="T272" s="235" t="s">
        <v>22</v>
      </c>
      <c r="U272" s="55" t="s">
        <v>49</v>
      </c>
      <c r="V272" s="46"/>
      <c r="W272" s="236">
        <f>V272*K272</f>
        <v>0</v>
      </c>
      <c r="X272" s="236">
        <v>0</v>
      </c>
      <c r="Y272" s="236">
        <f>X272*K272</f>
        <v>0</v>
      </c>
      <c r="Z272" s="236">
        <v>0</v>
      </c>
      <c r="AA272" s="237">
        <f>Z272*K272</f>
        <v>0</v>
      </c>
      <c r="AR272" s="21" t="s">
        <v>414</v>
      </c>
      <c r="AT272" s="21" t="s">
        <v>536</v>
      </c>
      <c r="AU272" s="21" t="s">
        <v>93</v>
      </c>
      <c r="AY272" s="21" t="s">
        <v>219</v>
      </c>
      <c r="BE272" s="152">
        <f>IF(U272="základní",N272,0)</f>
        <v>0</v>
      </c>
      <c r="BF272" s="152">
        <f>IF(U272="snížená",N272,0)</f>
        <v>0</v>
      </c>
      <c r="BG272" s="152">
        <f>IF(U272="zákl. přenesená",N272,0)</f>
        <v>0</v>
      </c>
      <c r="BH272" s="152">
        <f>IF(U272="sníž. přenesená",N272,0)</f>
        <v>0</v>
      </c>
      <c r="BI272" s="152">
        <f>IF(U272="nulová",N272,0)</f>
        <v>0</v>
      </c>
      <c r="BJ272" s="21" t="s">
        <v>40</v>
      </c>
      <c r="BK272" s="152">
        <f>ROUND(L272*K272,2)</f>
        <v>0</v>
      </c>
      <c r="BL272" s="21" t="s">
        <v>268</v>
      </c>
      <c r="BM272" s="21" t="s">
        <v>2817</v>
      </c>
    </row>
    <row r="273" s="1" customFormat="1" ht="25.5" customHeight="1">
      <c r="B273" s="45"/>
      <c r="C273" s="227" t="s">
        <v>860</v>
      </c>
      <c r="D273" s="227" t="s">
        <v>220</v>
      </c>
      <c r="E273" s="228" t="s">
        <v>2818</v>
      </c>
      <c r="F273" s="229" t="s">
        <v>2819</v>
      </c>
      <c r="G273" s="229"/>
      <c r="H273" s="229"/>
      <c r="I273" s="229"/>
      <c r="J273" s="230" t="s">
        <v>372</v>
      </c>
      <c r="K273" s="231">
        <v>8</v>
      </c>
      <c r="L273" s="232">
        <v>0</v>
      </c>
      <c r="M273" s="233"/>
      <c r="N273" s="234">
        <f>ROUND(L273*K273,2)</f>
        <v>0</v>
      </c>
      <c r="O273" s="234"/>
      <c r="P273" s="234"/>
      <c r="Q273" s="234"/>
      <c r="R273" s="47"/>
      <c r="T273" s="235" t="s">
        <v>22</v>
      </c>
      <c r="U273" s="55" t="s">
        <v>49</v>
      </c>
      <c r="V273" s="46"/>
      <c r="W273" s="236">
        <f>V273*K273</f>
        <v>0</v>
      </c>
      <c r="X273" s="236">
        <v>0</v>
      </c>
      <c r="Y273" s="236">
        <f>X273*K273</f>
        <v>0</v>
      </c>
      <c r="Z273" s="236">
        <v>0</v>
      </c>
      <c r="AA273" s="237">
        <f>Z273*K273</f>
        <v>0</v>
      </c>
      <c r="AR273" s="21" t="s">
        <v>268</v>
      </c>
      <c r="AT273" s="21" t="s">
        <v>220</v>
      </c>
      <c r="AU273" s="21" t="s">
        <v>93</v>
      </c>
      <c r="AY273" s="21" t="s">
        <v>219</v>
      </c>
      <c r="BE273" s="152">
        <f>IF(U273="základní",N273,0)</f>
        <v>0</v>
      </c>
      <c r="BF273" s="152">
        <f>IF(U273="snížená",N273,0)</f>
        <v>0</v>
      </c>
      <c r="BG273" s="152">
        <f>IF(U273="zákl. přenesená",N273,0)</f>
        <v>0</v>
      </c>
      <c r="BH273" s="152">
        <f>IF(U273="sníž. přenesená",N273,0)</f>
        <v>0</v>
      </c>
      <c r="BI273" s="152">
        <f>IF(U273="nulová",N273,0)</f>
        <v>0</v>
      </c>
      <c r="BJ273" s="21" t="s">
        <v>40</v>
      </c>
      <c r="BK273" s="152">
        <f>ROUND(L273*K273,2)</f>
        <v>0</v>
      </c>
      <c r="BL273" s="21" t="s">
        <v>268</v>
      </c>
      <c r="BM273" s="21" t="s">
        <v>2820</v>
      </c>
    </row>
    <row r="274" s="1" customFormat="1" ht="16.5" customHeight="1">
      <c r="B274" s="45"/>
      <c r="C274" s="243" t="s">
        <v>864</v>
      </c>
      <c r="D274" s="243" t="s">
        <v>536</v>
      </c>
      <c r="E274" s="244" t="s">
        <v>2821</v>
      </c>
      <c r="F274" s="245" t="s">
        <v>2822</v>
      </c>
      <c r="G274" s="245"/>
      <c r="H274" s="245"/>
      <c r="I274" s="245"/>
      <c r="J274" s="246" t="s">
        <v>1358</v>
      </c>
      <c r="K274" s="247">
        <v>8</v>
      </c>
      <c r="L274" s="248">
        <v>0</v>
      </c>
      <c r="M274" s="249"/>
      <c r="N274" s="250">
        <f>ROUND(L274*K274,2)</f>
        <v>0</v>
      </c>
      <c r="O274" s="234"/>
      <c r="P274" s="234"/>
      <c r="Q274" s="234"/>
      <c r="R274" s="47"/>
      <c r="T274" s="235" t="s">
        <v>22</v>
      </c>
      <c r="U274" s="55" t="s">
        <v>49</v>
      </c>
      <c r="V274" s="46"/>
      <c r="W274" s="236">
        <f>V274*K274</f>
        <v>0</v>
      </c>
      <c r="X274" s="236">
        <v>0</v>
      </c>
      <c r="Y274" s="236">
        <f>X274*K274</f>
        <v>0</v>
      </c>
      <c r="Z274" s="236">
        <v>0</v>
      </c>
      <c r="AA274" s="237">
        <f>Z274*K274</f>
        <v>0</v>
      </c>
      <c r="AR274" s="21" t="s">
        <v>414</v>
      </c>
      <c r="AT274" s="21" t="s">
        <v>536</v>
      </c>
      <c r="AU274" s="21" t="s">
        <v>93</v>
      </c>
      <c r="AY274" s="21" t="s">
        <v>219</v>
      </c>
      <c r="BE274" s="152">
        <f>IF(U274="základní",N274,0)</f>
        <v>0</v>
      </c>
      <c r="BF274" s="152">
        <f>IF(U274="snížená",N274,0)</f>
        <v>0</v>
      </c>
      <c r="BG274" s="152">
        <f>IF(U274="zákl. přenesená",N274,0)</f>
        <v>0</v>
      </c>
      <c r="BH274" s="152">
        <f>IF(U274="sníž. přenesená",N274,0)</f>
        <v>0</v>
      </c>
      <c r="BI274" s="152">
        <f>IF(U274="nulová",N274,0)</f>
        <v>0</v>
      </c>
      <c r="BJ274" s="21" t="s">
        <v>40</v>
      </c>
      <c r="BK274" s="152">
        <f>ROUND(L274*K274,2)</f>
        <v>0</v>
      </c>
      <c r="BL274" s="21" t="s">
        <v>268</v>
      </c>
      <c r="BM274" s="21" t="s">
        <v>2823</v>
      </c>
    </row>
    <row r="275" s="1" customFormat="1" ht="16.5" customHeight="1">
      <c r="B275" s="45"/>
      <c r="C275" s="243" t="s">
        <v>868</v>
      </c>
      <c r="D275" s="243" t="s">
        <v>536</v>
      </c>
      <c r="E275" s="244" t="s">
        <v>2824</v>
      </c>
      <c r="F275" s="245" t="s">
        <v>2825</v>
      </c>
      <c r="G275" s="245"/>
      <c r="H275" s="245"/>
      <c r="I275" s="245"/>
      <c r="J275" s="246" t="s">
        <v>1358</v>
      </c>
      <c r="K275" s="247">
        <v>8</v>
      </c>
      <c r="L275" s="248">
        <v>0</v>
      </c>
      <c r="M275" s="249"/>
      <c r="N275" s="250">
        <f>ROUND(L275*K275,2)</f>
        <v>0</v>
      </c>
      <c r="O275" s="234"/>
      <c r="P275" s="234"/>
      <c r="Q275" s="234"/>
      <c r="R275" s="47"/>
      <c r="T275" s="235" t="s">
        <v>22</v>
      </c>
      <c r="U275" s="55" t="s">
        <v>49</v>
      </c>
      <c r="V275" s="46"/>
      <c r="W275" s="236">
        <f>V275*K275</f>
        <v>0</v>
      </c>
      <c r="X275" s="236">
        <v>0</v>
      </c>
      <c r="Y275" s="236">
        <f>X275*K275</f>
        <v>0</v>
      </c>
      <c r="Z275" s="236">
        <v>0</v>
      </c>
      <c r="AA275" s="237">
        <f>Z275*K275</f>
        <v>0</v>
      </c>
      <c r="AR275" s="21" t="s">
        <v>414</v>
      </c>
      <c r="AT275" s="21" t="s">
        <v>536</v>
      </c>
      <c r="AU275" s="21" t="s">
        <v>93</v>
      </c>
      <c r="AY275" s="21" t="s">
        <v>219</v>
      </c>
      <c r="BE275" s="152">
        <f>IF(U275="základní",N275,0)</f>
        <v>0</v>
      </c>
      <c r="BF275" s="152">
        <f>IF(U275="snížená",N275,0)</f>
        <v>0</v>
      </c>
      <c r="BG275" s="152">
        <f>IF(U275="zákl. přenesená",N275,0)</f>
        <v>0</v>
      </c>
      <c r="BH275" s="152">
        <f>IF(U275="sníž. přenesená",N275,0)</f>
        <v>0</v>
      </c>
      <c r="BI275" s="152">
        <f>IF(U275="nulová",N275,0)</f>
        <v>0</v>
      </c>
      <c r="BJ275" s="21" t="s">
        <v>40</v>
      </c>
      <c r="BK275" s="152">
        <f>ROUND(L275*K275,2)</f>
        <v>0</v>
      </c>
      <c r="BL275" s="21" t="s">
        <v>268</v>
      </c>
      <c r="BM275" s="21" t="s">
        <v>2826</v>
      </c>
    </row>
    <row r="276" s="1" customFormat="1" ht="25.5" customHeight="1">
      <c r="B276" s="45"/>
      <c r="C276" s="227" t="s">
        <v>872</v>
      </c>
      <c r="D276" s="227" t="s">
        <v>220</v>
      </c>
      <c r="E276" s="228" t="s">
        <v>2827</v>
      </c>
      <c r="F276" s="229" t="s">
        <v>2828</v>
      </c>
      <c r="G276" s="229"/>
      <c r="H276" s="229"/>
      <c r="I276" s="229"/>
      <c r="J276" s="230" t="s">
        <v>372</v>
      </c>
      <c r="K276" s="231">
        <v>163</v>
      </c>
      <c r="L276" s="232">
        <v>0</v>
      </c>
      <c r="M276" s="233"/>
      <c r="N276" s="234">
        <f>ROUND(L276*K276,2)</f>
        <v>0</v>
      </c>
      <c r="O276" s="234"/>
      <c r="P276" s="234"/>
      <c r="Q276" s="234"/>
      <c r="R276" s="47"/>
      <c r="T276" s="235" t="s">
        <v>22</v>
      </c>
      <c r="U276" s="55" t="s">
        <v>49</v>
      </c>
      <c r="V276" s="46"/>
      <c r="W276" s="236">
        <f>V276*K276</f>
        <v>0</v>
      </c>
      <c r="X276" s="236">
        <v>0</v>
      </c>
      <c r="Y276" s="236">
        <f>X276*K276</f>
        <v>0</v>
      </c>
      <c r="Z276" s="236">
        <v>0</v>
      </c>
      <c r="AA276" s="237">
        <f>Z276*K276</f>
        <v>0</v>
      </c>
      <c r="AR276" s="21" t="s">
        <v>268</v>
      </c>
      <c r="AT276" s="21" t="s">
        <v>220</v>
      </c>
      <c r="AU276" s="21" t="s">
        <v>93</v>
      </c>
      <c r="AY276" s="21" t="s">
        <v>219</v>
      </c>
      <c r="BE276" s="152">
        <f>IF(U276="základní",N276,0)</f>
        <v>0</v>
      </c>
      <c r="BF276" s="152">
        <f>IF(U276="snížená",N276,0)</f>
        <v>0</v>
      </c>
      <c r="BG276" s="152">
        <f>IF(U276="zákl. přenesená",N276,0)</f>
        <v>0</v>
      </c>
      <c r="BH276" s="152">
        <f>IF(U276="sníž. přenesená",N276,0)</f>
        <v>0</v>
      </c>
      <c r="BI276" s="152">
        <f>IF(U276="nulová",N276,0)</f>
        <v>0</v>
      </c>
      <c r="BJ276" s="21" t="s">
        <v>40</v>
      </c>
      <c r="BK276" s="152">
        <f>ROUND(L276*K276,2)</f>
        <v>0</v>
      </c>
      <c r="BL276" s="21" t="s">
        <v>268</v>
      </c>
      <c r="BM276" s="21" t="s">
        <v>2829</v>
      </c>
    </row>
    <row r="277" s="1" customFormat="1" ht="25.5" customHeight="1">
      <c r="B277" s="45"/>
      <c r="C277" s="243" t="s">
        <v>876</v>
      </c>
      <c r="D277" s="243" t="s">
        <v>536</v>
      </c>
      <c r="E277" s="244" t="s">
        <v>2830</v>
      </c>
      <c r="F277" s="245" t="s">
        <v>2831</v>
      </c>
      <c r="G277" s="245"/>
      <c r="H277" s="245"/>
      <c r="I277" s="245"/>
      <c r="J277" s="246" t="s">
        <v>1358</v>
      </c>
      <c r="K277" s="247">
        <v>152</v>
      </c>
      <c r="L277" s="248">
        <v>0</v>
      </c>
      <c r="M277" s="249"/>
      <c r="N277" s="250">
        <f>ROUND(L277*K277,2)</f>
        <v>0</v>
      </c>
      <c r="O277" s="234"/>
      <c r="P277" s="234"/>
      <c r="Q277" s="234"/>
      <c r="R277" s="47"/>
      <c r="T277" s="235" t="s">
        <v>22</v>
      </c>
      <c r="U277" s="55" t="s">
        <v>49</v>
      </c>
      <c r="V277" s="46"/>
      <c r="W277" s="236">
        <f>V277*K277</f>
        <v>0</v>
      </c>
      <c r="X277" s="236">
        <v>0</v>
      </c>
      <c r="Y277" s="236">
        <f>X277*K277</f>
        <v>0</v>
      </c>
      <c r="Z277" s="236">
        <v>0</v>
      </c>
      <c r="AA277" s="237">
        <f>Z277*K277</f>
        <v>0</v>
      </c>
      <c r="AR277" s="21" t="s">
        <v>414</v>
      </c>
      <c r="AT277" s="21" t="s">
        <v>536</v>
      </c>
      <c r="AU277" s="21" t="s">
        <v>93</v>
      </c>
      <c r="AY277" s="21" t="s">
        <v>219</v>
      </c>
      <c r="BE277" s="152">
        <f>IF(U277="základní",N277,0)</f>
        <v>0</v>
      </c>
      <c r="BF277" s="152">
        <f>IF(U277="snížená",N277,0)</f>
        <v>0</v>
      </c>
      <c r="BG277" s="152">
        <f>IF(U277="zákl. přenesená",N277,0)</f>
        <v>0</v>
      </c>
      <c r="BH277" s="152">
        <f>IF(U277="sníž. přenesená",N277,0)</f>
        <v>0</v>
      </c>
      <c r="BI277" s="152">
        <f>IF(U277="nulová",N277,0)</f>
        <v>0</v>
      </c>
      <c r="BJ277" s="21" t="s">
        <v>40</v>
      </c>
      <c r="BK277" s="152">
        <f>ROUND(L277*K277,2)</f>
        <v>0</v>
      </c>
      <c r="BL277" s="21" t="s">
        <v>268</v>
      </c>
      <c r="BM277" s="21" t="s">
        <v>2832</v>
      </c>
    </row>
    <row r="278" s="1" customFormat="1" ht="25.5" customHeight="1">
      <c r="B278" s="45"/>
      <c r="C278" s="243" t="s">
        <v>880</v>
      </c>
      <c r="D278" s="243" t="s">
        <v>536</v>
      </c>
      <c r="E278" s="244" t="s">
        <v>2833</v>
      </c>
      <c r="F278" s="245" t="s">
        <v>2834</v>
      </c>
      <c r="G278" s="245"/>
      <c r="H278" s="245"/>
      <c r="I278" s="245"/>
      <c r="J278" s="246" t="s">
        <v>1358</v>
      </c>
      <c r="K278" s="247">
        <v>11</v>
      </c>
      <c r="L278" s="248">
        <v>0</v>
      </c>
      <c r="M278" s="249"/>
      <c r="N278" s="250">
        <f>ROUND(L278*K278,2)</f>
        <v>0</v>
      </c>
      <c r="O278" s="234"/>
      <c r="P278" s="234"/>
      <c r="Q278" s="234"/>
      <c r="R278" s="47"/>
      <c r="T278" s="235" t="s">
        <v>22</v>
      </c>
      <c r="U278" s="55" t="s">
        <v>49</v>
      </c>
      <c r="V278" s="46"/>
      <c r="W278" s="236">
        <f>V278*K278</f>
        <v>0</v>
      </c>
      <c r="X278" s="236">
        <v>0</v>
      </c>
      <c r="Y278" s="236">
        <f>X278*K278</f>
        <v>0</v>
      </c>
      <c r="Z278" s="236">
        <v>0</v>
      </c>
      <c r="AA278" s="237">
        <f>Z278*K278</f>
        <v>0</v>
      </c>
      <c r="AR278" s="21" t="s">
        <v>414</v>
      </c>
      <c r="AT278" s="21" t="s">
        <v>536</v>
      </c>
      <c r="AU278" s="21" t="s">
        <v>93</v>
      </c>
      <c r="AY278" s="21" t="s">
        <v>219</v>
      </c>
      <c r="BE278" s="152">
        <f>IF(U278="základní",N278,0)</f>
        <v>0</v>
      </c>
      <c r="BF278" s="152">
        <f>IF(U278="snížená",N278,0)</f>
        <v>0</v>
      </c>
      <c r="BG278" s="152">
        <f>IF(U278="zákl. přenesená",N278,0)</f>
        <v>0</v>
      </c>
      <c r="BH278" s="152">
        <f>IF(U278="sníž. přenesená",N278,0)</f>
        <v>0</v>
      </c>
      <c r="BI278" s="152">
        <f>IF(U278="nulová",N278,0)</f>
        <v>0</v>
      </c>
      <c r="BJ278" s="21" t="s">
        <v>40</v>
      </c>
      <c r="BK278" s="152">
        <f>ROUND(L278*K278,2)</f>
        <v>0</v>
      </c>
      <c r="BL278" s="21" t="s">
        <v>268</v>
      </c>
      <c r="BM278" s="21" t="s">
        <v>2835</v>
      </c>
    </row>
    <row r="279" s="1" customFormat="1" ht="25.5" customHeight="1">
      <c r="B279" s="45"/>
      <c r="C279" s="227" t="s">
        <v>884</v>
      </c>
      <c r="D279" s="227" t="s">
        <v>220</v>
      </c>
      <c r="E279" s="228" t="s">
        <v>2836</v>
      </c>
      <c r="F279" s="229" t="s">
        <v>2837</v>
      </c>
      <c r="G279" s="229"/>
      <c r="H279" s="229"/>
      <c r="I279" s="229"/>
      <c r="J279" s="230" t="s">
        <v>372</v>
      </c>
      <c r="K279" s="231">
        <v>55</v>
      </c>
      <c r="L279" s="232">
        <v>0</v>
      </c>
      <c r="M279" s="233"/>
      <c r="N279" s="234">
        <f>ROUND(L279*K279,2)</f>
        <v>0</v>
      </c>
      <c r="O279" s="234"/>
      <c r="P279" s="234"/>
      <c r="Q279" s="234"/>
      <c r="R279" s="47"/>
      <c r="T279" s="235" t="s">
        <v>22</v>
      </c>
      <c r="U279" s="55" t="s">
        <v>49</v>
      </c>
      <c r="V279" s="46"/>
      <c r="W279" s="236">
        <f>V279*K279</f>
        <v>0</v>
      </c>
      <c r="X279" s="236">
        <v>0</v>
      </c>
      <c r="Y279" s="236">
        <f>X279*K279</f>
        <v>0</v>
      </c>
      <c r="Z279" s="236">
        <v>0</v>
      </c>
      <c r="AA279" s="237">
        <f>Z279*K279</f>
        <v>0</v>
      </c>
      <c r="AR279" s="21" t="s">
        <v>268</v>
      </c>
      <c r="AT279" s="21" t="s">
        <v>220</v>
      </c>
      <c r="AU279" s="21" t="s">
        <v>93</v>
      </c>
      <c r="AY279" s="21" t="s">
        <v>219</v>
      </c>
      <c r="BE279" s="152">
        <f>IF(U279="základní",N279,0)</f>
        <v>0</v>
      </c>
      <c r="BF279" s="152">
        <f>IF(U279="snížená",N279,0)</f>
        <v>0</v>
      </c>
      <c r="BG279" s="152">
        <f>IF(U279="zákl. přenesená",N279,0)</f>
        <v>0</v>
      </c>
      <c r="BH279" s="152">
        <f>IF(U279="sníž. přenesená",N279,0)</f>
        <v>0</v>
      </c>
      <c r="BI279" s="152">
        <f>IF(U279="nulová",N279,0)</f>
        <v>0</v>
      </c>
      <c r="BJ279" s="21" t="s">
        <v>40</v>
      </c>
      <c r="BK279" s="152">
        <f>ROUND(L279*K279,2)</f>
        <v>0</v>
      </c>
      <c r="BL279" s="21" t="s">
        <v>268</v>
      </c>
      <c r="BM279" s="21" t="s">
        <v>2838</v>
      </c>
    </row>
    <row r="280" s="1" customFormat="1" ht="16.5" customHeight="1">
      <c r="B280" s="45"/>
      <c r="C280" s="243" t="s">
        <v>888</v>
      </c>
      <c r="D280" s="243" t="s">
        <v>536</v>
      </c>
      <c r="E280" s="244" t="s">
        <v>2839</v>
      </c>
      <c r="F280" s="245" t="s">
        <v>2840</v>
      </c>
      <c r="G280" s="245"/>
      <c r="H280" s="245"/>
      <c r="I280" s="245"/>
      <c r="J280" s="246" t="s">
        <v>1358</v>
      </c>
      <c r="K280" s="247">
        <v>55</v>
      </c>
      <c r="L280" s="248">
        <v>0</v>
      </c>
      <c r="M280" s="249"/>
      <c r="N280" s="250">
        <f>ROUND(L280*K280,2)</f>
        <v>0</v>
      </c>
      <c r="O280" s="234"/>
      <c r="P280" s="234"/>
      <c r="Q280" s="234"/>
      <c r="R280" s="47"/>
      <c r="T280" s="235" t="s">
        <v>22</v>
      </c>
      <c r="U280" s="55" t="s">
        <v>49</v>
      </c>
      <c r="V280" s="46"/>
      <c r="W280" s="236">
        <f>V280*K280</f>
        <v>0</v>
      </c>
      <c r="X280" s="236">
        <v>0</v>
      </c>
      <c r="Y280" s="236">
        <f>X280*K280</f>
        <v>0</v>
      </c>
      <c r="Z280" s="236">
        <v>0</v>
      </c>
      <c r="AA280" s="237">
        <f>Z280*K280</f>
        <v>0</v>
      </c>
      <c r="AR280" s="21" t="s">
        <v>414</v>
      </c>
      <c r="AT280" s="21" t="s">
        <v>536</v>
      </c>
      <c r="AU280" s="21" t="s">
        <v>93</v>
      </c>
      <c r="AY280" s="21" t="s">
        <v>219</v>
      </c>
      <c r="BE280" s="152">
        <f>IF(U280="základní",N280,0)</f>
        <v>0</v>
      </c>
      <c r="BF280" s="152">
        <f>IF(U280="snížená",N280,0)</f>
        <v>0</v>
      </c>
      <c r="BG280" s="152">
        <f>IF(U280="zákl. přenesená",N280,0)</f>
        <v>0</v>
      </c>
      <c r="BH280" s="152">
        <f>IF(U280="sníž. přenesená",N280,0)</f>
        <v>0</v>
      </c>
      <c r="BI280" s="152">
        <f>IF(U280="nulová",N280,0)</f>
        <v>0</v>
      </c>
      <c r="BJ280" s="21" t="s">
        <v>40</v>
      </c>
      <c r="BK280" s="152">
        <f>ROUND(L280*K280,2)</f>
        <v>0</v>
      </c>
      <c r="BL280" s="21" t="s">
        <v>268</v>
      </c>
      <c r="BM280" s="21" t="s">
        <v>2841</v>
      </c>
    </row>
    <row r="281" s="1" customFormat="1" ht="16.5" customHeight="1">
      <c r="B281" s="45"/>
      <c r="C281" s="243" t="s">
        <v>892</v>
      </c>
      <c r="D281" s="243" t="s">
        <v>536</v>
      </c>
      <c r="E281" s="244" t="s">
        <v>2842</v>
      </c>
      <c r="F281" s="245" t="s">
        <v>2843</v>
      </c>
      <c r="G281" s="245"/>
      <c r="H281" s="245"/>
      <c r="I281" s="245"/>
      <c r="J281" s="246" t="s">
        <v>1358</v>
      </c>
      <c r="K281" s="247">
        <v>688</v>
      </c>
      <c r="L281" s="248">
        <v>0</v>
      </c>
      <c r="M281" s="249"/>
      <c r="N281" s="250">
        <f>ROUND(L281*K281,2)</f>
        <v>0</v>
      </c>
      <c r="O281" s="234"/>
      <c r="P281" s="234"/>
      <c r="Q281" s="234"/>
      <c r="R281" s="47"/>
      <c r="T281" s="235" t="s">
        <v>22</v>
      </c>
      <c r="U281" s="55" t="s">
        <v>49</v>
      </c>
      <c r="V281" s="46"/>
      <c r="W281" s="236">
        <f>V281*K281</f>
        <v>0</v>
      </c>
      <c r="X281" s="236">
        <v>0</v>
      </c>
      <c r="Y281" s="236">
        <f>X281*K281</f>
        <v>0</v>
      </c>
      <c r="Z281" s="236">
        <v>0</v>
      </c>
      <c r="AA281" s="237">
        <f>Z281*K281</f>
        <v>0</v>
      </c>
      <c r="AR281" s="21" t="s">
        <v>414</v>
      </c>
      <c r="AT281" s="21" t="s">
        <v>536</v>
      </c>
      <c r="AU281" s="21" t="s">
        <v>93</v>
      </c>
      <c r="AY281" s="21" t="s">
        <v>219</v>
      </c>
      <c r="BE281" s="152">
        <f>IF(U281="základní",N281,0)</f>
        <v>0</v>
      </c>
      <c r="BF281" s="152">
        <f>IF(U281="snížená",N281,0)</f>
        <v>0</v>
      </c>
      <c r="BG281" s="152">
        <f>IF(U281="zákl. přenesená",N281,0)</f>
        <v>0</v>
      </c>
      <c r="BH281" s="152">
        <f>IF(U281="sníž. přenesená",N281,0)</f>
        <v>0</v>
      </c>
      <c r="BI281" s="152">
        <f>IF(U281="nulová",N281,0)</f>
        <v>0</v>
      </c>
      <c r="BJ281" s="21" t="s">
        <v>40</v>
      </c>
      <c r="BK281" s="152">
        <f>ROUND(L281*K281,2)</f>
        <v>0</v>
      </c>
      <c r="BL281" s="21" t="s">
        <v>268</v>
      </c>
      <c r="BM281" s="21" t="s">
        <v>2844</v>
      </c>
    </row>
    <row r="282" s="1" customFormat="1" ht="16.5" customHeight="1">
      <c r="B282" s="45"/>
      <c r="C282" s="243" t="s">
        <v>896</v>
      </c>
      <c r="D282" s="243" t="s">
        <v>536</v>
      </c>
      <c r="E282" s="244" t="s">
        <v>2845</v>
      </c>
      <c r="F282" s="245" t="s">
        <v>2846</v>
      </c>
      <c r="G282" s="245"/>
      <c r="H282" s="245"/>
      <c r="I282" s="245"/>
      <c r="J282" s="246" t="s">
        <v>1358</v>
      </c>
      <c r="K282" s="247">
        <v>104</v>
      </c>
      <c r="L282" s="248">
        <v>0</v>
      </c>
      <c r="M282" s="249"/>
      <c r="N282" s="250">
        <f>ROUND(L282*K282,2)</f>
        <v>0</v>
      </c>
      <c r="O282" s="234"/>
      <c r="P282" s="234"/>
      <c r="Q282" s="234"/>
      <c r="R282" s="47"/>
      <c r="T282" s="235" t="s">
        <v>22</v>
      </c>
      <c r="U282" s="55" t="s">
        <v>49</v>
      </c>
      <c r="V282" s="46"/>
      <c r="W282" s="236">
        <f>V282*K282</f>
        <v>0</v>
      </c>
      <c r="X282" s="236">
        <v>0</v>
      </c>
      <c r="Y282" s="236">
        <f>X282*K282</f>
        <v>0</v>
      </c>
      <c r="Z282" s="236">
        <v>0</v>
      </c>
      <c r="AA282" s="237">
        <f>Z282*K282</f>
        <v>0</v>
      </c>
      <c r="AR282" s="21" t="s">
        <v>414</v>
      </c>
      <c r="AT282" s="21" t="s">
        <v>536</v>
      </c>
      <c r="AU282" s="21" t="s">
        <v>93</v>
      </c>
      <c r="AY282" s="21" t="s">
        <v>219</v>
      </c>
      <c r="BE282" s="152">
        <f>IF(U282="základní",N282,0)</f>
        <v>0</v>
      </c>
      <c r="BF282" s="152">
        <f>IF(U282="snížená",N282,0)</f>
        <v>0</v>
      </c>
      <c r="BG282" s="152">
        <f>IF(U282="zákl. přenesená",N282,0)</f>
        <v>0</v>
      </c>
      <c r="BH282" s="152">
        <f>IF(U282="sníž. přenesená",N282,0)</f>
        <v>0</v>
      </c>
      <c r="BI282" s="152">
        <f>IF(U282="nulová",N282,0)</f>
        <v>0</v>
      </c>
      <c r="BJ282" s="21" t="s">
        <v>40</v>
      </c>
      <c r="BK282" s="152">
        <f>ROUND(L282*K282,2)</f>
        <v>0</v>
      </c>
      <c r="BL282" s="21" t="s">
        <v>268</v>
      </c>
      <c r="BM282" s="21" t="s">
        <v>2847</v>
      </c>
    </row>
    <row r="283" s="1" customFormat="1" ht="16.5" customHeight="1">
      <c r="B283" s="45"/>
      <c r="C283" s="243" t="s">
        <v>900</v>
      </c>
      <c r="D283" s="243" t="s">
        <v>536</v>
      </c>
      <c r="E283" s="244" t="s">
        <v>2848</v>
      </c>
      <c r="F283" s="245" t="s">
        <v>2849</v>
      </c>
      <c r="G283" s="245"/>
      <c r="H283" s="245"/>
      <c r="I283" s="245"/>
      <c r="J283" s="246" t="s">
        <v>1358</v>
      </c>
      <c r="K283" s="247">
        <v>16</v>
      </c>
      <c r="L283" s="248">
        <v>0</v>
      </c>
      <c r="M283" s="249"/>
      <c r="N283" s="250">
        <f>ROUND(L283*K283,2)</f>
        <v>0</v>
      </c>
      <c r="O283" s="234"/>
      <c r="P283" s="234"/>
      <c r="Q283" s="234"/>
      <c r="R283" s="47"/>
      <c r="T283" s="235" t="s">
        <v>22</v>
      </c>
      <c r="U283" s="55" t="s">
        <v>49</v>
      </c>
      <c r="V283" s="46"/>
      <c r="W283" s="236">
        <f>V283*K283</f>
        <v>0</v>
      </c>
      <c r="X283" s="236">
        <v>0</v>
      </c>
      <c r="Y283" s="236">
        <f>X283*K283</f>
        <v>0</v>
      </c>
      <c r="Z283" s="236">
        <v>0</v>
      </c>
      <c r="AA283" s="237">
        <f>Z283*K283</f>
        <v>0</v>
      </c>
      <c r="AR283" s="21" t="s">
        <v>414</v>
      </c>
      <c r="AT283" s="21" t="s">
        <v>536</v>
      </c>
      <c r="AU283" s="21" t="s">
        <v>93</v>
      </c>
      <c r="AY283" s="21" t="s">
        <v>219</v>
      </c>
      <c r="BE283" s="152">
        <f>IF(U283="základní",N283,0)</f>
        <v>0</v>
      </c>
      <c r="BF283" s="152">
        <f>IF(U283="snížená",N283,0)</f>
        <v>0</v>
      </c>
      <c r="BG283" s="152">
        <f>IF(U283="zákl. přenesená",N283,0)</f>
        <v>0</v>
      </c>
      <c r="BH283" s="152">
        <f>IF(U283="sníž. přenesená",N283,0)</f>
        <v>0</v>
      </c>
      <c r="BI283" s="152">
        <f>IF(U283="nulová",N283,0)</f>
        <v>0</v>
      </c>
      <c r="BJ283" s="21" t="s">
        <v>40</v>
      </c>
      <c r="BK283" s="152">
        <f>ROUND(L283*K283,2)</f>
        <v>0</v>
      </c>
      <c r="BL283" s="21" t="s">
        <v>268</v>
      </c>
      <c r="BM283" s="21" t="s">
        <v>2850</v>
      </c>
    </row>
    <row r="284" s="1" customFormat="1" ht="16.5" customHeight="1">
      <c r="B284" s="45"/>
      <c r="C284" s="243" t="s">
        <v>904</v>
      </c>
      <c r="D284" s="243" t="s">
        <v>536</v>
      </c>
      <c r="E284" s="244" t="s">
        <v>2851</v>
      </c>
      <c r="F284" s="245" t="s">
        <v>2852</v>
      </c>
      <c r="G284" s="245"/>
      <c r="H284" s="245"/>
      <c r="I284" s="245"/>
      <c r="J284" s="246" t="s">
        <v>372</v>
      </c>
      <c r="K284" s="247">
        <v>146</v>
      </c>
      <c r="L284" s="248">
        <v>0</v>
      </c>
      <c r="M284" s="249"/>
      <c r="N284" s="250">
        <f>ROUND(L284*K284,2)</f>
        <v>0</v>
      </c>
      <c r="O284" s="234"/>
      <c r="P284" s="234"/>
      <c r="Q284" s="234"/>
      <c r="R284" s="47"/>
      <c r="T284" s="235" t="s">
        <v>22</v>
      </c>
      <c r="U284" s="55" t="s">
        <v>49</v>
      </c>
      <c r="V284" s="46"/>
      <c r="W284" s="236">
        <f>V284*K284</f>
        <v>0</v>
      </c>
      <c r="X284" s="236">
        <v>0</v>
      </c>
      <c r="Y284" s="236">
        <f>X284*K284</f>
        <v>0</v>
      </c>
      <c r="Z284" s="236">
        <v>0</v>
      </c>
      <c r="AA284" s="237">
        <f>Z284*K284</f>
        <v>0</v>
      </c>
      <c r="AR284" s="21" t="s">
        <v>414</v>
      </c>
      <c r="AT284" s="21" t="s">
        <v>536</v>
      </c>
      <c r="AU284" s="21" t="s">
        <v>93</v>
      </c>
      <c r="AY284" s="21" t="s">
        <v>219</v>
      </c>
      <c r="BE284" s="152">
        <f>IF(U284="základní",N284,0)</f>
        <v>0</v>
      </c>
      <c r="BF284" s="152">
        <f>IF(U284="snížená",N284,0)</f>
        <v>0</v>
      </c>
      <c r="BG284" s="152">
        <f>IF(U284="zákl. přenesená",N284,0)</f>
        <v>0</v>
      </c>
      <c r="BH284" s="152">
        <f>IF(U284="sníž. přenesená",N284,0)</f>
        <v>0</v>
      </c>
      <c r="BI284" s="152">
        <f>IF(U284="nulová",N284,0)</f>
        <v>0</v>
      </c>
      <c r="BJ284" s="21" t="s">
        <v>40</v>
      </c>
      <c r="BK284" s="152">
        <f>ROUND(L284*K284,2)</f>
        <v>0</v>
      </c>
      <c r="BL284" s="21" t="s">
        <v>268</v>
      </c>
      <c r="BM284" s="21" t="s">
        <v>2853</v>
      </c>
    </row>
    <row r="285" s="1" customFormat="1" ht="16.5" customHeight="1">
      <c r="B285" s="45"/>
      <c r="C285" s="243" t="s">
        <v>908</v>
      </c>
      <c r="D285" s="243" t="s">
        <v>536</v>
      </c>
      <c r="E285" s="244" t="s">
        <v>2854</v>
      </c>
      <c r="F285" s="245" t="s">
        <v>2855</v>
      </c>
      <c r="G285" s="245"/>
      <c r="H285" s="245"/>
      <c r="I285" s="245"/>
      <c r="J285" s="246" t="s">
        <v>372</v>
      </c>
      <c r="K285" s="247">
        <v>1013</v>
      </c>
      <c r="L285" s="248">
        <v>0</v>
      </c>
      <c r="M285" s="249"/>
      <c r="N285" s="250">
        <f>ROUND(L285*K285,2)</f>
        <v>0</v>
      </c>
      <c r="O285" s="234"/>
      <c r="P285" s="234"/>
      <c r="Q285" s="234"/>
      <c r="R285" s="47"/>
      <c r="T285" s="235" t="s">
        <v>22</v>
      </c>
      <c r="U285" s="55" t="s">
        <v>49</v>
      </c>
      <c r="V285" s="46"/>
      <c r="W285" s="236">
        <f>V285*K285</f>
        <v>0</v>
      </c>
      <c r="X285" s="236">
        <v>0</v>
      </c>
      <c r="Y285" s="236">
        <f>X285*K285</f>
        <v>0</v>
      </c>
      <c r="Z285" s="236">
        <v>0</v>
      </c>
      <c r="AA285" s="237">
        <f>Z285*K285</f>
        <v>0</v>
      </c>
      <c r="AR285" s="21" t="s">
        <v>414</v>
      </c>
      <c r="AT285" s="21" t="s">
        <v>536</v>
      </c>
      <c r="AU285" s="21" t="s">
        <v>93</v>
      </c>
      <c r="AY285" s="21" t="s">
        <v>219</v>
      </c>
      <c r="BE285" s="152">
        <f>IF(U285="základní",N285,0)</f>
        <v>0</v>
      </c>
      <c r="BF285" s="152">
        <f>IF(U285="snížená",N285,0)</f>
        <v>0</v>
      </c>
      <c r="BG285" s="152">
        <f>IF(U285="zákl. přenesená",N285,0)</f>
        <v>0</v>
      </c>
      <c r="BH285" s="152">
        <f>IF(U285="sníž. přenesená",N285,0)</f>
        <v>0</v>
      </c>
      <c r="BI285" s="152">
        <f>IF(U285="nulová",N285,0)</f>
        <v>0</v>
      </c>
      <c r="BJ285" s="21" t="s">
        <v>40</v>
      </c>
      <c r="BK285" s="152">
        <f>ROUND(L285*K285,2)</f>
        <v>0</v>
      </c>
      <c r="BL285" s="21" t="s">
        <v>268</v>
      </c>
      <c r="BM285" s="21" t="s">
        <v>2856</v>
      </c>
    </row>
    <row r="286" s="1" customFormat="1" ht="16.5" customHeight="1">
      <c r="B286" s="45"/>
      <c r="C286" s="243" t="s">
        <v>912</v>
      </c>
      <c r="D286" s="243" t="s">
        <v>536</v>
      </c>
      <c r="E286" s="244" t="s">
        <v>2857</v>
      </c>
      <c r="F286" s="245" t="s">
        <v>2858</v>
      </c>
      <c r="G286" s="245"/>
      <c r="H286" s="245"/>
      <c r="I286" s="245"/>
      <c r="J286" s="246" t="s">
        <v>372</v>
      </c>
      <c r="K286" s="247">
        <v>395</v>
      </c>
      <c r="L286" s="248">
        <v>0</v>
      </c>
      <c r="M286" s="249"/>
      <c r="N286" s="250">
        <f>ROUND(L286*K286,2)</f>
        <v>0</v>
      </c>
      <c r="O286" s="234"/>
      <c r="P286" s="234"/>
      <c r="Q286" s="234"/>
      <c r="R286" s="47"/>
      <c r="T286" s="235" t="s">
        <v>22</v>
      </c>
      <c r="U286" s="55" t="s">
        <v>49</v>
      </c>
      <c r="V286" s="46"/>
      <c r="W286" s="236">
        <f>V286*K286</f>
        <v>0</v>
      </c>
      <c r="X286" s="236">
        <v>0</v>
      </c>
      <c r="Y286" s="236">
        <f>X286*K286</f>
        <v>0</v>
      </c>
      <c r="Z286" s="236">
        <v>0</v>
      </c>
      <c r="AA286" s="237">
        <f>Z286*K286</f>
        <v>0</v>
      </c>
      <c r="AR286" s="21" t="s">
        <v>414</v>
      </c>
      <c r="AT286" s="21" t="s">
        <v>536</v>
      </c>
      <c r="AU286" s="21" t="s">
        <v>93</v>
      </c>
      <c r="AY286" s="21" t="s">
        <v>219</v>
      </c>
      <c r="BE286" s="152">
        <f>IF(U286="základní",N286,0)</f>
        <v>0</v>
      </c>
      <c r="BF286" s="152">
        <f>IF(U286="snížená",N286,0)</f>
        <v>0</v>
      </c>
      <c r="BG286" s="152">
        <f>IF(U286="zákl. přenesená",N286,0)</f>
        <v>0</v>
      </c>
      <c r="BH286" s="152">
        <f>IF(U286="sníž. přenesená",N286,0)</f>
        <v>0</v>
      </c>
      <c r="BI286" s="152">
        <f>IF(U286="nulová",N286,0)</f>
        <v>0</v>
      </c>
      <c r="BJ286" s="21" t="s">
        <v>40</v>
      </c>
      <c r="BK286" s="152">
        <f>ROUND(L286*K286,2)</f>
        <v>0</v>
      </c>
      <c r="BL286" s="21" t="s">
        <v>268</v>
      </c>
      <c r="BM286" s="21" t="s">
        <v>2859</v>
      </c>
    </row>
    <row r="287" s="1" customFormat="1" ht="25.5" customHeight="1">
      <c r="B287" s="45"/>
      <c r="C287" s="227" t="s">
        <v>916</v>
      </c>
      <c r="D287" s="227" t="s">
        <v>220</v>
      </c>
      <c r="E287" s="228" t="s">
        <v>2860</v>
      </c>
      <c r="F287" s="229" t="s">
        <v>2861</v>
      </c>
      <c r="G287" s="229"/>
      <c r="H287" s="229"/>
      <c r="I287" s="229"/>
      <c r="J287" s="230" t="s">
        <v>372</v>
      </c>
      <c r="K287" s="231">
        <v>24</v>
      </c>
      <c r="L287" s="232">
        <v>0</v>
      </c>
      <c r="M287" s="233"/>
      <c r="N287" s="234">
        <f>ROUND(L287*K287,2)</f>
        <v>0</v>
      </c>
      <c r="O287" s="234"/>
      <c r="P287" s="234"/>
      <c r="Q287" s="234"/>
      <c r="R287" s="47"/>
      <c r="T287" s="235" t="s">
        <v>22</v>
      </c>
      <c r="U287" s="55" t="s">
        <v>49</v>
      </c>
      <c r="V287" s="46"/>
      <c r="W287" s="236">
        <f>V287*K287</f>
        <v>0</v>
      </c>
      <c r="X287" s="236">
        <v>0</v>
      </c>
      <c r="Y287" s="236">
        <f>X287*K287</f>
        <v>0</v>
      </c>
      <c r="Z287" s="236">
        <v>0</v>
      </c>
      <c r="AA287" s="237">
        <f>Z287*K287</f>
        <v>0</v>
      </c>
      <c r="AR287" s="21" t="s">
        <v>268</v>
      </c>
      <c r="AT287" s="21" t="s">
        <v>220</v>
      </c>
      <c r="AU287" s="21" t="s">
        <v>93</v>
      </c>
      <c r="AY287" s="21" t="s">
        <v>219</v>
      </c>
      <c r="BE287" s="152">
        <f>IF(U287="základní",N287,0)</f>
        <v>0</v>
      </c>
      <c r="BF287" s="152">
        <f>IF(U287="snížená",N287,0)</f>
        <v>0</v>
      </c>
      <c r="BG287" s="152">
        <f>IF(U287="zákl. přenesená",N287,0)</f>
        <v>0</v>
      </c>
      <c r="BH287" s="152">
        <f>IF(U287="sníž. přenesená",N287,0)</f>
        <v>0</v>
      </c>
      <c r="BI287" s="152">
        <f>IF(U287="nulová",N287,0)</f>
        <v>0</v>
      </c>
      <c r="BJ287" s="21" t="s">
        <v>40</v>
      </c>
      <c r="BK287" s="152">
        <f>ROUND(L287*K287,2)</f>
        <v>0</v>
      </c>
      <c r="BL287" s="21" t="s">
        <v>268</v>
      </c>
      <c r="BM287" s="21" t="s">
        <v>2862</v>
      </c>
    </row>
    <row r="288" s="1" customFormat="1" ht="16.5" customHeight="1">
      <c r="B288" s="45"/>
      <c r="C288" s="243" t="s">
        <v>920</v>
      </c>
      <c r="D288" s="243" t="s">
        <v>536</v>
      </c>
      <c r="E288" s="244" t="s">
        <v>2863</v>
      </c>
      <c r="F288" s="245" t="s">
        <v>2864</v>
      </c>
      <c r="G288" s="245"/>
      <c r="H288" s="245"/>
      <c r="I288" s="245"/>
      <c r="J288" s="246" t="s">
        <v>1358</v>
      </c>
      <c r="K288" s="247">
        <v>10</v>
      </c>
      <c r="L288" s="248">
        <v>0</v>
      </c>
      <c r="M288" s="249"/>
      <c r="N288" s="250">
        <f>ROUND(L288*K288,2)</f>
        <v>0</v>
      </c>
      <c r="O288" s="234"/>
      <c r="P288" s="234"/>
      <c r="Q288" s="234"/>
      <c r="R288" s="47"/>
      <c r="T288" s="235" t="s">
        <v>22</v>
      </c>
      <c r="U288" s="55" t="s">
        <v>49</v>
      </c>
      <c r="V288" s="46"/>
      <c r="W288" s="236">
        <f>V288*K288</f>
        <v>0</v>
      </c>
      <c r="X288" s="236">
        <v>0</v>
      </c>
      <c r="Y288" s="236">
        <f>X288*K288</f>
        <v>0</v>
      </c>
      <c r="Z288" s="236">
        <v>0</v>
      </c>
      <c r="AA288" s="237">
        <f>Z288*K288</f>
        <v>0</v>
      </c>
      <c r="AR288" s="21" t="s">
        <v>414</v>
      </c>
      <c r="AT288" s="21" t="s">
        <v>536</v>
      </c>
      <c r="AU288" s="21" t="s">
        <v>93</v>
      </c>
      <c r="AY288" s="21" t="s">
        <v>219</v>
      </c>
      <c r="BE288" s="152">
        <f>IF(U288="základní",N288,0)</f>
        <v>0</v>
      </c>
      <c r="BF288" s="152">
        <f>IF(U288="snížená",N288,0)</f>
        <v>0</v>
      </c>
      <c r="BG288" s="152">
        <f>IF(U288="zákl. přenesená",N288,0)</f>
        <v>0</v>
      </c>
      <c r="BH288" s="152">
        <f>IF(U288="sníž. přenesená",N288,0)</f>
        <v>0</v>
      </c>
      <c r="BI288" s="152">
        <f>IF(U288="nulová",N288,0)</f>
        <v>0</v>
      </c>
      <c r="BJ288" s="21" t="s">
        <v>40</v>
      </c>
      <c r="BK288" s="152">
        <f>ROUND(L288*K288,2)</f>
        <v>0</v>
      </c>
      <c r="BL288" s="21" t="s">
        <v>268</v>
      </c>
      <c r="BM288" s="21" t="s">
        <v>2865</v>
      </c>
    </row>
    <row r="289" s="1" customFormat="1" ht="16.5" customHeight="1">
      <c r="B289" s="45"/>
      <c r="C289" s="243" t="s">
        <v>924</v>
      </c>
      <c r="D289" s="243" t="s">
        <v>536</v>
      </c>
      <c r="E289" s="244" t="s">
        <v>2866</v>
      </c>
      <c r="F289" s="245" t="s">
        <v>2867</v>
      </c>
      <c r="G289" s="245"/>
      <c r="H289" s="245"/>
      <c r="I289" s="245"/>
      <c r="J289" s="246" t="s">
        <v>1358</v>
      </c>
      <c r="K289" s="247">
        <v>14</v>
      </c>
      <c r="L289" s="248">
        <v>0</v>
      </c>
      <c r="M289" s="249"/>
      <c r="N289" s="250">
        <f>ROUND(L289*K289,2)</f>
        <v>0</v>
      </c>
      <c r="O289" s="234"/>
      <c r="P289" s="234"/>
      <c r="Q289" s="234"/>
      <c r="R289" s="47"/>
      <c r="T289" s="235" t="s">
        <v>22</v>
      </c>
      <c r="U289" s="55" t="s">
        <v>49</v>
      </c>
      <c r="V289" s="46"/>
      <c r="W289" s="236">
        <f>V289*K289</f>
        <v>0</v>
      </c>
      <c r="X289" s="236">
        <v>0</v>
      </c>
      <c r="Y289" s="236">
        <f>X289*K289</f>
        <v>0</v>
      </c>
      <c r="Z289" s="236">
        <v>0</v>
      </c>
      <c r="AA289" s="237">
        <f>Z289*K289</f>
        <v>0</v>
      </c>
      <c r="AR289" s="21" t="s">
        <v>414</v>
      </c>
      <c r="AT289" s="21" t="s">
        <v>536</v>
      </c>
      <c r="AU289" s="21" t="s">
        <v>93</v>
      </c>
      <c r="AY289" s="21" t="s">
        <v>219</v>
      </c>
      <c r="BE289" s="152">
        <f>IF(U289="základní",N289,0)</f>
        <v>0</v>
      </c>
      <c r="BF289" s="152">
        <f>IF(U289="snížená",N289,0)</f>
        <v>0</v>
      </c>
      <c r="BG289" s="152">
        <f>IF(U289="zákl. přenesená",N289,0)</f>
        <v>0</v>
      </c>
      <c r="BH289" s="152">
        <f>IF(U289="sníž. přenesená",N289,0)</f>
        <v>0</v>
      </c>
      <c r="BI289" s="152">
        <f>IF(U289="nulová",N289,0)</f>
        <v>0</v>
      </c>
      <c r="BJ289" s="21" t="s">
        <v>40</v>
      </c>
      <c r="BK289" s="152">
        <f>ROUND(L289*K289,2)</f>
        <v>0</v>
      </c>
      <c r="BL289" s="21" t="s">
        <v>268</v>
      </c>
      <c r="BM289" s="21" t="s">
        <v>2868</v>
      </c>
    </row>
    <row r="290" s="1" customFormat="1" ht="25.5" customHeight="1">
      <c r="B290" s="45"/>
      <c r="C290" s="227" t="s">
        <v>928</v>
      </c>
      <c r="D290" s="227" t="s">
        <v>220</v>
      </c>
      <c r="E290" s="228" t="s">
        <v>2869</v>
      </c>
      <c r="F290" s="229" t="s">
        <v>2870</v>
      </c>
      <c r="G290" s="229"/>
      <c r="H290" s="229"/>
      <c r="I290" s="229"/>
      <c r="J290" s="230" t="s">
        <v>372</v>
      </c>
      <c r="K290" s="231">
        <v>66</v>
      </c>
      <c r="L290" s="232">
        <v>0</v>
      </c>
      <c r="M290" s="233"/>
      <c r="N290" s="234">
        <f>ROUND(L290*K290,2)</f>
        <v>0</v>
      </c>
      <c r="O290" s="234"/>
      <c r="P290" s="234"/>
      <c r="Q290" s="234"/>
      <c r="R290" s="47"/>
      <c r="T290" s="235" t="s">
        <v>22</v>
      </c>
      <c r="U290" s="55" t="s">
        <v>49</v>
      </c>
      <c r="V290" s="46"/>
      <c r="W290" s="236">
        <f>V290*K290</f>
        <v>0</v>
      </c>
      <c r="X290" s="236">
        <v>0</v>
      </c>
      <c r="Y290" s="236">
        <f>X290*K290</f>
        <v>0</v>
      </c>
      <c r="Z290" s="236">
        <v>0</v>
      </c>
      <c r="AA290" s="237">
        <f>Z290*K290</f>
        <v>0</v>
      </c>
      <c r="AR290" s="21" t="s">
        <v>268</v>
      </c>
      <c r="AT290" s="21" t="s">
        <v>220</v>
      </c>
      <c r="AU290" s="21" t="s">
        <v>93</v>
      </c>
      <c r="AY290" s="21" t="s">
        <v>219</v>
      </c>
      <c r="BE290" s="152">
        <f>IF(U290="základní",N290,0)</f>
        <v>0</v>
      </c>
      <c r="BF290" s="152">
        <f>IF(U290="snížená",N290,0)</f>
        <v>0</v>
      </c>
      <c r="BG290" s="152">
        <f>IF(U290="zákl. přenesená",N290,0)</f>
        <v>0</v>
      </c>
      <c r="BH290" s="152">
        <f>IF(U290="sníž. přenesená",N290,0)</f>
        <v>0</v>
      </c>
      <c r="BI290" s="152">
        <f>IF(U290="nulová",N290,0)</f>
        <v>0</v>
      </c>
      <c r="BJ290" s="21" t="s">
        <v>40</v>
      </c>
      <c r="BK290" s="152">
        <f>ROUND(L290*K290,2)</f>
        <v>0</v>
      </c>
      <c r="BL290" s="21" t="s">
        <v>268</v>
      </c>
      <c r="BM290" s="21" t="s">
        <v>2871</v>
      </c>
    </row>
    <row r="291" s="1" customFormat="1" ht="25.5" customHeight="1">
      <c r="B291" s="45"/>
      <c r="C291" s="243" t="s">
        <v>932</v>
      </c>
      <c r="D291" s="243" t="s">
        <v>536</v>
      </c>
      <c r="E291" s="244" t="s">
        <v>2872</v>
      </c>
      <c r="F291" s="245" t="s">
        <v>2873</v>
      </c>
      <c r="G291" s="245"/>
      <c r="H291" s="245"/>
      <c r="I291" s="245"/>
      <c r="J291" s="246" t="s">
        <v>372</v>
      </c>
      <c r="K291" s="247">
        <v>66</v>
      </c>
      <c r="L291" s="248">
        <v>0</v>
      </c>
      <c r="M291" s="249"/>
      <c r="N291" s="250">
        <f>ROUND(L291*K291,2)</f>
        <v>0</v>
      </c>
      <c r="O291" s="234"/>
      <c r="P291" s="234"/>
      <c r="Q291" s="234"/>
      <c r="R291" s="47"/>
      <c r="T291" s="235" t="s">
        <v>22</v>
      </c>
      <c r="U291" s="55" t="s">
        <v>49</v>
      </c>
      <c r="V291" s="46"/>
      <c r="W291" s="236">
        <f>V291*K291</f>
        <v>0</v>
      </c>
      <c r="X291" s="236">
        <v>0</v>
      </c>
      <c r="Y291" s="236">
        <f>X291*K291</f>
        <v>0</v>
      </c>
      <c r="Z291" s="236">
        <v>0</v>
      </c>
      <c r="AA291" s="237">
        <f>Z291*K291</f>
        <v>0</v>
      </c>
      <c r="AR291" s="21" t="s">
        <v>414</v>
      </c>
      <c r="AT291" s="21" t="s">
        <v>536</v>
      </c>
      <c r="AU291" s="21" t="s">
        <v>93</v>
      </c>
      <c r="AY291" s="21" t="s">
        <v>219</v>
      </c>
      <c r="BE291" s="152">
        <f>IF(U291="základní",N291,0)</f>
        <v>0</v>
      </c>
      <c r="BF291" s="152">
        <f>IF(U291="snížená",N291,0)</f>
        <v>0</v>
      </c>
      <c r="BG291" s="152">
        <f>IF(U291="zákl. přenesená",N291,0)</f>
        <v>0</v>
      </c>
      <c r="BH291" s="152">
        <f>IF(U291="sníž. přenesená",N291,0)</f>
        <v>0</v>
      </c>
      <c r="BI291" s="152">
        <f>IF(U291="nulová",N291,0)</f>
        <v>0</v>
      </c>
      <c r="BJ291" s="21" t="s">
        <v>40</v>
      </c>
      <c r="BK291" s="152">
        <f>ROUND(L291*K291,2)</f>
        <v>0</v>
      </c>
      <c r="BL291" s="21" t="s">
        <v>268</v>
      </c>
      <c r="BM291" s="21" t="s">
        <v>2874</v>
      </c>
    </row>
    <row r="292" s="10" customFormat="1" ht="37.44001" customHeight="1">
      <c r="B292" s="213"/>
      <c r="C292" s="214"/>
      <c r="D292" s="215" t="s">
        <v>2315</v>
      </c>
      <c r="E292" s="215"/>
      <c r="F292" s="215"/>
      <c r="G292" s="215"/>
      <c r="H292" s="215"/>
      <c r="I292" s="215"/>
      <c r="J292" s="215"/>
      <c r="K292" s="215"/>
      <c r="L292" s="215"/>
      <c r="M292" s="215"/>
      <c r="N292" s="251">
        <f>BK292</f>
        <v>0</v>
      </c>
      <c r="O292" s="252"/>
      <c r="P292" s="252"/>
      <c r="Q292" s="252"/>
      <c r="R292" s="217"/>
      <c r="T292" s="218"/>
      <c r="U292" s="214"/>
      <c r="V292" s="214"/>
      <c r="W292" s="219">
        <f>SUM(W293:W294)</f>
        <v>0</v>
      </c>
      <c r="X292" s="214"/>
      <c r="Y292" s="219">
        <f>SUM(Y293:Y294)</f>
        <v>0</v>
      </c>
      <c r="Z292" s="214"/>
      <c r="AA292" s="220">
        <f>SUM(AA293:AA294)</f>
        <v>0</v>
      </c>
      <c r="AR292" s="221" t="s">
        <v>224</v>
      </c>
      <c r="AT292" s="222" t="s">
        <v>83</v>
      </c>
      <c r="AU292" s="222" t="s">
        <v>84</v>
      </c>
      <c r="AY292" s="221" t="s">
        <v>219</v>
      </c>
      <c r="BK292" s="223">
        <f>SUM(BK293:BK294)</f>
        <v>0</v>
      </c>
    </row>
    <row r="293" s="1" customFormat="1" ht="16.5" customHeight="1">
      <c r="B293" s="45"/>
      <c r="C293" s="227" t="s">
        <v>936</v>
      </c>
      <c r="D293" s="227" t="s">
        <v>220</v>
      </c>
      <c r="E293" s="228" t="s">
        <v>2875</v>
      </c>
      <c r="F293" s="229" t="s">
        <v>2876</v>
      </c>
      <c r="G293" s="229"/>
      <c r="H293" s="229"/>
      <c r="I293" s="229"/>
      <c r="J293" s="230" t="s">
        <v>372</v>
      </c>
      <c r="K293" s="231">
        <v>1</v>
      </c>
      <c r="L293" s="232">
        <v>0</v>
      </c>
      <c r="M293" s="233"/>
      <c r="N293" s="234">
        <f>ROUND(L293*K293,2)</f>
        <v>0</v>
      </c>
      <c r="O293" s="234"/>
      <c r="P293" s="234"/>
      <c r="Q293" s="234"/>
      <c r="R293" s="47"/>
      <c r="T293" s="235" t="s">
        <v>22</v>
      </c>
      <c r="U293" s="55" t="s">
        <v>49</v>
      </c>
      <c r="V293" s="46"/>
      <c r="W293" s="236">
        <f>V293*K293</f>
        <v>0</v>
      </c>
      <c r="X293" s="236">
        <v>0</v>
      </c>
      <c r="Y293" s="236">
        <f>X293*K293</f>
        <v>0</v>
      </c>
      <c r="Z293" s="236">
        <v>0</v>
      </c>
      <c r="AA293" s="237">
        <f>Z293*K293</f>
        <v>0</v>
      </c>
      <c r="AR293" s="21" t="s">
        <v>2404</v>
      </c>
      <c r="AT293" s="21" t="s">
        <v>220</v>
      </c>
      <c r="AU293" s="21" t="s">
        <v>40</v>
      </c>
      <c r="AY293" s="21" t="s">
        <v>219</v>
      </c>
      <c r="BE293" s="152">
        <f>IF(U293="základní",N293,0)</f>
        <v>0</v>
      </c>
      <c r="BF293" s="152">
        <f>IF(U293="snížená",N293,0)</f>
        <v>0</v>
      </c>
      <c r="BG293" s="152">
        <f>IF(U293="zákl. přenesená",N293,0)</f>
        <v>0</v>
      </c>
      <c r="BH293" s="152">
        <f>IF(U293="sníž. přenesená",N293,0)</f>
        <v>0</v>
      </c>
      <c r="BI293" s="152">
        <f>IF(U293="nulová",N293,0)</f>
        <v>0</v>
      </c>
      <c r="BJ293" s="21" t="s">
        <v>40</v>
      </c>
      <c r="BK293" s="152">
        <f>ROUND(L293*K293,2)</f>
        <v>0</v>
      </c>
      <c r="BL293" s="21" t="s">
        <v>2404</v>
      </c>
      <c r="BM293" s="21" t="s">
        <v>2877</v>
      </c>
    </row>
    <row r="294" s="1" customFormat="1" ht="16.5" customHeight="1">
      <c r="B294" s="45"/>
      <c r="C294" s="227" t="s">
        <v>940</v>
      </c>
      <c r="D294" s="227" t="s">
        <v>220</v>
      </c>
      <c r="E294" s="228" t="s">
        <v>2878</v>
      </c>
      <c r="F294" s="229" t="s">
        <v>2413</v>
      </c>
      <c r="G294" s="229"/>
      <c r="H294" s="229"/>
      <c r="I294" s="229"/>
      <c r="J294" s="230" t="s">
        <v>372</v>
      </c>
      <c r="K294" s="231">
        <v>1</v>
      </c>
      <c r="L294" s="232">
        <v>0</v>
      </c>
      <c r="M294" s="233"/>
      <c r="N294" s="234">
        <f>ROUND(L294*K294,2)</f>
        <v>0</v>
      </c>
      <c r="O294" s="234"/>
      <c r="P294" s="234"/>
      <c r="Q294" s="234"/>
      <c r="R294" s="47"/>
      <c r="T294" s="235" t="s">
        <v>22</v>
      </c>
      <c r="U294" s="55" t="s">
        <v>49</v>
      </c>
      <c r="V294" s="46"/>
      <c r="W294" s="236">
        <f>V294*K294</f>
        <v>0</v>
      </c>
      <c r="X294" s="236">
        <v>0</v>
      </c>
      <c r="Y294" s="236">
        <f>X294*K294</f>
        <v>0</v>
      </c>
      <c r="Z294" s="236">
        <v>0</v>
      </c>
      <c r="AA294" s="237">
        <f>Z294*K294</f>
        <v>0</v>
      </c>
      <c r="AR294" s="21" t="s">
        <v>2404</v>
      </c>
      <c r="AT294" s="21" t="s">
        <v>220</v>
      </c>
      <c r="AU294" s="21" t="s">
        <v>40</v>
      </c>
      <c r="AY294" s="21" t="s">
        <v>219</v>
      </c>
      <c r="BE294" s="152">
        <f>IF(U294="základní",N294,0)</f>
        <v>0</v>
      </c>
      <c r="BF294" s="152">
        <f>IF(U294="snížená",N294,0)</f>
        <v>0</v>
      </c>
      <c r="BG294" s="152">
        <f>IF(U294="zákl. přenesená",N294,0)</f>
        <v>0</v>
      </c>
      <c r="BH294" s="152">
        <f>IF(U294="sníž. přenesená",N294,0)</f>
        <v>0</v>
      </c>
      <c r="BI294" s="152">
        <f>IF(U294="nulová",N294,0)</f>
        <v>0</v>
      </c>
      <c r="BJ294" s="21" t="s">
        <v>40</v>
      </c>
      <c r="BK294" s="152">
        <f>ROUND(L294*K294,2)</f>
        <v>0</v>
      </c>
      <c r="BL294" s="21" t="s">
        <v>2404</v>
      </c>
      <c r="BM294" s="21" t="s">
        <v>2879</v>
      </c>
    </row>
    <row r="295" s="1" customFormat="1" ht="49.92" customHeight="1">
      <c r="B295" s="45"/>
      <c r="C295" s="46"/>
      <c r="D295" s="215" t="s">
        <v>282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240">
        <f>BK295</f>
        <v>0</v>
      </c>
      <c r="O295" s="241"/>
      <c r="P295" s="241"/>
      <c r="Q295" s="241"/>
      <c r="R295" s="47"/>
      <c r="T295" s="201"/>
      <c r="U295" s="71"/>
      <c r="V295" s="71"/>
      <c r="W295" s="71"/>
      <c r="X295" s="71"/>
      <c r="Y295" s="71"/>
      <c r="Z295" s="71"/>
      <c r="AA295" s="73"/>
      <c r="AT295" s="21" t="s">
        <v>83</v>
      </c>
      <c r="AU295" s="21" t="s">
        <v>84</v>
      </c>
      <c r="AY295" s="21" t="s">
        <v>283</v>
      </c>
      <c r="BK295" s="152">
        <v>0</v>
      </c>
    </row>
    <row r="296" s="1" customFormat="1" ht="6.96" customHeight="1">
      <c r="B296" s="74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6"/>
    </row>
  </sheetData>
  <sheetProtection sheet="1" formatColumns="0" formatRows="0" objects="1" scenarios="1" spinCount="10" saltValue="879VdfOwsaeG1ZrqUKGIqTKDbd2zk7B0Dhe36828ah9doMC7LqaSOPEcY2rTYCEJ1jxjs9KcZsnwNy9YP1bokg==" hashValue="F1K6ZZfDp1E9BI8yvkV2nV6bV2/qMF7hP2TqDoDgr2JSIDWJfxtXClOw62q1JVrGWFkZDKySgSAQ2FWdMO7jPg==" algorithmName="SHA-512" password="CC35"/>
  <mergeCells count="570">
    <mergeCell ref="F282:I282"/>
    <mergeCell ref="F281:I281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3:I293"/>
    <mergeCell ref="F294:I294"/>
    <mergeCell ref="N294:Q294"/>
    <mergeCell ref="N293:Q293"/>
    <mergeCell ref="N292:Q292"/>
    <mergeCell ref="N295:Q295"/>
    <mergeCell ref="L282:M282"/>
    <mergeCell ref="L281:M281"/>
    <mergeCell ref="L283:M283"/>
    <mergeCell ref="L284:M284"/>
    <mergeCell ref="L285:M285"/>
    <mergeCell ref="L286:M286"/>
    <mergeCell ref="L287:M287"/>
    <mergeCell ref="L288:M288"/>
    <mergeCell ref="L289:M289"/>
    <mergeCell ref="L290:M290"/>
    <mergeCell ref="L291:M291"/>
    <mergeCell ref="L293:M293"/>
    <mergeCell ref="L294:M294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2:Q242"/>
    <mergeCell ref="N243:Q243"/>
    <mergeCell ref="N244:Q244"/>
    <mergeCell ref="N245:Q245"/>
    <mergeCell ref="N241:Q241"/>
    <mergeCell ref="F235:I235"/>
    <mergeCell ref="F236:I236"/>
    <mergeCell ref="F237:I237"/>
    <mergeCell ref="F238:I238"/>
    <mergeCell ref="F239:I239"/>
    <mergeCell ref="F240:I240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L235:M235"/>
    <mergeCell ref="L236:M236"/>
    <mergeCell ref="L237:M237"/>
    <mergeCell ref="L238:M238"/>
    <mergeCell ref="L239:M239"/>
    <mergeCell ref="L240:M240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N261:Q261"/>
    <mergeCell ref="N262:Q262"/>
    <mergeCell ref="N263:Q263"/>
    <mergeCell ref="N264:Q264"/>
    <mergeCell ref="N266:Q266"/>
    <mergeCell ref="N267:Q267"/>
    <mergeCell ref="N268:Q268"/>
    <mergeCell ref="N269:Q269"/>
    <mergeCell ref="N270:Q270"/>
    <mergeCell ref="N271:Q271"/>
    <mergeCell ref="N272:Q272"/>
    <mergeCell ref="N273:Q273"/>
    <mergeCell ref="N274:Q274"/>
    <mergeCell ref="N275:Q275"/>
    <mergeCell ref="N276:Q276"/>
    <mergeCell ref="N265:Q265"/>
    <mergeCell ref="F266:I266"/>
    <mergeCell ref="F268:I268"/>
    <mergeCell ref="F267:I267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66:M266"/>
    <mergeCell ref="L268:M268"/>
    <mergeCell ref="L267:M267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N285:Q285"/>
    <mergeCell ref="N286:Q286"/>
    <mergeCell ref="N287:Q287"/>
    <mergeCell ref="N288:Q288"/>
    <mergeCell ref="N289:Q289"/>
    <mergeCell ref="N290:Q290"/>
    <mergeCell ref="N291:Q29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F128:I128"/>
    <mergeCell ref="F132:I132"/>
    <mergeCell ref="F131:I131"/>
    <mergeCell ref="F129:I129"/>
    <mergeCell ref="F130:I130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L128:M128"/>
    <mergeCell ref="L134:M134"/>
    <mergeCell ref="L129:M129"/>
    <mergeCell ref="L130:M130"/>
    <mergeCell ref="L131:M131"/>
    <mergeCell ref="L132:M132"/>
    <mergeCell ref="L133:M133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N138:Q138"/>
    <mergeCell ref="N141:Q141"/>
    <mergeCell ref="N139:Q139"/>
    <mergeCell ref="N140:Q140"/>
    <mergeCell ref="N142:Q142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N154:Q154"/>
    <mergeCell ref="N155:Q155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78:Q178"/>
    <mergeCell ref="N180:Q180"/>
    <mergeCell ref="N181:Q181"/>
    <mergeCell ref="N182:Q182"/>
    <mergeCell ref="N183:Q183"/>
    <mergeCell ref="N184:Q184"/>
    <mergeCell ref="N179:Q179"/>
    <mergeCell ref="F174:I174"/>
    <mergeCell ref="F175:I175"/>
    <mergeCell ref="F176:I176"/>
    <mergeCell ref="F177:I177"/>
    <mergeCell ref="F178:I178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L174:M174"/>
    <mergeCell ref="L175:M175"/>
    <mergeCell ref="L176:M176"/>
    <mergeCell ref="L177:M177"/>
    <mergeCell ref="L178:M178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N185:Q185"/>
    <mergeCell ref="N186:Q186"/>
    <mergeCell ref="N187:Q187"/>
    <mergeCell ref="N188:Q188"/>
    <mergeCell ref="N189:Q189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Diblik</dc:creator>
  <cp:lastModifiedBy>Petr Diblik</cp:lastModifiedBy>
  <dcterms:created xsi:type="dcterms:W3CDTF">2018-07-25T06:01:03Z</dcterms:created>
  <dcterms:modified xsi:type="dcterms:W3CDTF">2018-07-25T06:01:18Z</dcterms:modified>
</cp:coreProperties>
</file>